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F:\Contrato No 20\Mayo_2017\Hallazgos Plan de Mejora\2.1.4.2\Informe mensual de ejecución\"/>
    </mc:Choice>
  </mc:AlternateContent>
  <bookViews>
    <workbookView xWindow="0" yWindow="0" windowWidth="24000" windowHeight="8310" activeTab="1"/>
  </bookViews>
  <sheets>
    <sheet name="1048" sheetId="1" r:id="rId1"/>
    <sheet name="Grafica" sheetId="7" r:id="rId2"/>
  </sheets>
  <externalReferences>
    <externalReference r:id="rId3"/>
  </externalReferences>
  <definedNames>
    <definedName name="MZ_COMPROMISOS">'[1]TD CRPS'!$A$5:$C$573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7" l="1"/>
  <c r="E17" i="7" l="1"/>
  <c r="D17" i="7"/>
  <c r="C17" i="7"/>
  <c r="J19" i="1"/>
  <c r="J9" i="1"/>
  <c r="J10" i="1"/>
  <c r="J11" i="1"/>
  <c r="J12" i="1"/>
  <c r="J13" i="1"/>
  <c r="J14" i="1"/>
  <c r="J15" i="1"/>
  <c r="J16" i="1"/>
  <c r="J17" i="1"/>
  <c r="J18" i="1"/>
  <c r="J8" i="1"/>
  <c r="G19" i="1"/>
  <c r="F8" i="1"/>
  <c r="F16" i="7" l="1"/>
  <c r="D16" i="7" l="1"/>
  <c r="E16" i="7" l="1"/>
  <c r="F11" i="1"/>
  <c r="C16" i="7" l="1"/>
  <c r="I19" i="1"/>
  <c r="D15" i="7" l="1"/>
  <c r="E15" i="7" l="1"/>
  <c r="F15" i="7" l="1"/>
  <c r="C15" i="7"/>
  <c r="E14" i="7"/>
  <c r="D14" i="7"/>
  <c r="C14" i="7"/>
  <c r="D19" i="1" l="1"/>
  <c r="E19" i="1"/>
  <c r="H19" i="1"/>
  <c r="H10" i="1" l="1"/>
  <c r="H11" i="1"/>
  <c r="H12" i="1"/>
  <c r="H13" i="1"/>
  <c r="H14" i="1"/>
  <c r="H15" i="1"/>
  <c r="H16" i="1"/>
  <c r="H17" i="1"/>
  <c r="H18" i="1"/>
  <c r="H8" i="1"/>
  <c r="H9" i="1"/>
  <c r="F15" i="1" l="1"/>
  <c r="F16" i="1"/>
  <c r="F17" i="1"/>
  <c r="F12" i="1"/>
  <c r="F9" i="1"/>
  <c r="F10" i="1"/>
  <c r="F19" i="1" l="1"/>
  <c r="D8" i="1"/>
</calcChain>
</file>

<file path=xl/sharedStrings.xml><?xml version="1.0" encoding="utf-8"?>
<sst xmlns="http://schemas.openxmlformats.org/spreadsheetml/2006/main" count="60" uniqueCount="57">
  <si>
    <t>UNIDAD ADMINISTRATIVA ESPECIAL DE SERVICIOS PUBLICOS - UAESP</t>
  </si>
  <si>
    <t xml:space="preserve">Fecha de Corte: </t>
  </si>
  <si>
    <t>CONCEPTO DEL GASTO</t>
  </si>
  <si>
    <t>CDPS EXPEDIDOS
(2)</t>
  </si>
  <si>
    <t>APROPIACION VIGENTE
(1)</t>
  </si>
  <si>
    <t>SALDO DISPONIBLE
(3)= (1)-(2)</t>
  </si>
  <si>
    <t>COMPROMISOS (CRP - REGISTROS)
(4)</t>
  </si>
  <si>
    <t>OBSERVACIONES (necesidades, justificación, requerimientos, $)
(7)</t>
  </si>
  <si>
    <t>0065 - Personal de apoyo para la gestión de servicios funerarios</t>
  </si>
  <si>
    <t>0096 - Construccion, Demolición Y Adecuación De Equipamentos De Servicios Funerarios</t>
  </si>
  <si>
    <t>0101 - Estudios Aplicables Al Fortalecimiento De Los Procesos Misionales</t>
  </si>
  <si>
    <t>0001 - Interventoría de la concesión de cementerios</t>
  </si>
  <si>
    <t>0090 - Adquisición de seguros y polizas para amparar los bienes y derechos de los proyectos de la entidad</t>
  </si>
  <si>
    <t xml:space="preserve">Renovación de de seguros y/o polizas aquiridas para amparar bienes de propiedad del Distrito Capital  </t>
  </si>
  <si>
    <t>0133 - Vigilancia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</si>
  <si>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</si>
  <si>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0250 - Subsidios Para Servicios Funerarios</t>
  </si>
  <si>
    <t>Contratar a una sociedad fiduciaria para  la administración y pago de los recursos destinados  a los BENEFICIARIOS DE PAGOS que instruya el CONSTITUYENTE, relacionados con el cumplimiento de sus funciones, en especial los destinados a los Subsidios Funerarios.</t>
  </si>
  <si>
    <t>0050 - Compras equipos, licencias y software</t>
  </si>
  <si>
    <t>Revisión, actualización e implementación de un software para la implementación del SUIF de acuerdo con los lineamientos del Plan Maestro de  Cementerios y Servicios Funerarios; así como la revisión, actualización e implementación de un software para la autorización de subsidios funerarios.</t>
  </si>
  <si>
    <t>0180- Operación de los servicios de atención funeraria en los cementerios de propiedad del Distrito Capital</t>
  </si>
  <si>
    <t>Contratar la prestación del servicios funerarios integrales en el Cementerio Parque Serafín.</t>
  </si>
  <si>
    <t>0011 - Equipos, Materiales, Suministros Y Servicios Para El Proceso De Gestión</t>
  </si>
  <si>
    <t xml:space="preserve">Contratar el suministro de las salas de  velación Cementerio Parque Serafin. </t>
  </si>
  <si>
    <t>Contratos de Prestación de servicios profesionales a la Subdirección de Servicios Funerarios y Alumbrado Público dirigidos al cumplimiento de las metas establecidas en el proyecto de inversión y en plan distrital de desarrollo relacionadas con los Cementerios de Propiedad del Distrito.</t>
  </si>
  <si>
    <r>
      <t xml:space="preserve">CONTRATO DE INTERVENTORIA No. 244 DE 2017 CUYO OBJETO ES: </t>
    </r>
    <r>
      <rPr>
        <i/>
        <sz val="12"/>
        <color theme="1"/>
        <rFont val="Calibri"/>
        <family val="2"/>
        <scheme val="minor"/>
      </rPr>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 ESte CDP reemplaza al CDP  No. 504 de 2016, por tratarse de Proceso de Contratación en Curso.--</t>
    </r>
  </si>
  <si>
    <t>PROYECTO 1048 - GESTIÓN PARA LA AMPLIACIÓN Y MODERNIZACIÓN DE LOS SERVICIOS FUNERARIOS PRESTADOS EN LOS CEMENTERIOS DE PROPIEDAD DEL DISTRITO CAPITAL</t>
  </si>
  <si>
    <r>
      <t>PROYECTO DE INVERSION:</t>
    </r>
    <r>
      <rPr>
        <sz val="16"/>
        <color theme="1"/>
        <rFont val="Calibri"/>
        <family val="2"/>
        <scheme val="minor"/>
      </rPr>
      <t xml:space="preserve"> </t>
    </r>
  </si>
  <si>
    <t>TOTAL</t>
  </si>
  <si>
    <t>RECURRENCIA</t>
  </si>
  <si>
    <t>Datos Grafico</t>
  </si>
  <si>
    <t>Mes</t>
  </si>
  <si>
    <t>Giro</t>
  </si>
  <si>
    <t xml:space="preserve">
Interventoria operación parque SERAFIN. </t>
  </si>
  <si>
    <t>Pago de Pasivos Exigibles.
Contratar las obras relacionadas con reforzamiento estructural y restauración del edificio de acceso a locales comerciales- del Cementerio Distrital del Sur.
Rehabilitación del Cementerio Central.</t>
  </si>
  <si>
    <t xml:space="preserve">Factibilidad y ampliación de los servicios integrales en los Cementerios del Distrito.
Contratar los estudios y diseños  del sistema eléctrico (RETIE) de los cementerios de propiedad del Distrito Capital.
</t>
  </si>
  <si>
    <r>
      <t>PROYECTO DE INVERSION:</t>
    </r>
    <r>
      <rPr>
        <sz val="11"/>
        <color theme="1"/>
        <rFont val="Calibri"/>
        <family val="2"/>
        <scheme val="minor"/>
      </rPr>
      <t xml:space="preserve"> 1048- GESTIÓN PARA LA AMPLIACIÓN Y MODERNIZACIÓN DE LOS SERVICIOS FUNERARIOS PRESTADOS EN LOS CEMENTERIOS DE PROPIEDAD DEL DISTRITO CAPITAL</t>
    </r>
  </si>
  <si>
    <t>% DE EJECUCION
(5) = (4)/(1)</t>
  </si>
  <si>
    <t>PAGOS EFECTUADOS
(6)</t>
  </si>
  <si>
    <t>CDPS PENDIENTES POR COMPROMETER
(7) = (2) - (4)</t>
  </si>
  <si>
    <t>Diciembre</t>
  </si>
  <si>
    <t>Noviembre</t>
  </si>
  <si>
    <t>Octubre</t>
  </si>
  <si>
    <t>Septiembre</t>
  </si>
  <si>
    <t>Agosto</t>
  </si>
  <si>
    <t>Julio</t>
  </si>
  <si>
    <t>Junio</t>
  </si>
  <si>
    <t>Mayo</t>
  </si>
  <si>
    <t>Abril</t>
  </si>
  <si>
    <t>Marzo</t>
  </si>
  <si>
    <t>Febrero</t>
  </si>
  <si>
    <t>Enero</t>
  </si>
  <si>
    <t>Crp</t>
  </si>
  <si>
    <t>Cdp's</t>
  </si>
  <si>
    <t>apro vigente</t>
  </si>
  <si>
    <t>CON CORTE AL  28 DE ABRIL DE 2017</t>
  </si>
  <si>
    <t>Fecha de Corte:  28/04/2017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</si>
</sst>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13" x14ac:knownFonts="1">
    <font>
      <sz val="11"/>
      <color theme="1"/>
      <name val="Calibri"/>
      <family val="2"/>
      <scheme val="minor"/>
    </font>
    <font>
      <sz val="11"/>
      <color theme="1"/>
      <name val="Calibri"/>
      <family val="2"/>
      <scheme val="minor"/>
    </font>
    <font>
      <b/>
      <sz val="11"/>
      <color theme="1"/>
      <name val="Gisha"/>
      <family val="2"/>
    </font>
    <font>
      <b/>
      <sz val="12"/>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theme="1"/>
      <name val="Gisha"/>
      <family val="2"/>
    </font>
    <font>
      <i/>
      <sz val="12"/>
      <color theme="1"/>
      <name val="Calibri"/>
      <family val="2"/>
      <scheme val="minor"/>
    </font>
    <font>
      <b/>
      <sz val="11"/>
      <color theme="4" tint="-0.249977111117893"/>
      <name val="Calibri"/>
      <family val="2"/>
      <scheme val="minor"/>
    </font>
    <font>
      <sz val="11"/>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164" fontId="0" fillId="0" borderId="0" xfId="0" applyNumberFormat="1"/>
    <xf numFmtId="43" fontId="0" fillId="0" borderId="0" xfId="2" applyFont="1"/>
    <xf numFmtId="0" fontId="5" fillId="0" borderId="1" xfId="0" applyFont="1" applyFill="1" applyBorder="1" applyAlignment="1">
      <alignment horizontal="justify" vertical="center" wrapText="1"/>
    </xf>
    <xf numFmtId="0" fontId="6" fillId="0" borderId="0" xfId="0" applyFont="1"/>
    <xf numFmtId="0" fontId="6" fillId="0" borderId="0" xfId="0" quotePrefix="1" applyFont="1" applyAlignment="1">
      <alignment horizontal="left"/>
    </xf>
    <xf numFmtId="0" fontId="7" fillId="0" borderId="0" xfId="0" applyFont="1"/>
    <xf numFmtId="0" fontId="8" fillId="0" borderId="0" xfId="0" applyFont="1"/>
    <xf numFmtId="0" fontId="7" fillId="0" borderId="0" xfId="0" quotePrefix="1" applyFont="1" applyAlignment="1">
      <alignment horizontal="left"/>
    </xf>
    <xf numFmtId="0" fontId="8" fillId="0" borderId="0" xfId="0" quotePrefix="1" applyFont="1" applyAlignment="1">
      <alignment horizontal="left"/>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justify" vertical="top" wrapText="1"/>
    </xf>
    <xf numFmtId="164" fontId="9" fillId="2" borderId="1" xfId="1" applyNumberFormat="1" applyFont="1" applyFill="1" applyBorder="1" applyAlignment="1">
      <alignment horizontal="center" vertical="center"/>
    </xf>
    <xf numFmtId="0" fontId="5" fillId="0" borderId="1" xfId="0" applyFont="1" applyBorder="1" applyAlignment="1">
      <alignment wrapText="1"/>
    </xf>
    <xf numFmtId="2" fontId="9" fillId="2" borderId="1" xfId="0" applyNumberFormat="1" applyFont="1" applyFill="1" applyBorder="1" applyAlignment="1">
      <alignment horizontal="justify" vertical="top" wrapText="1"/>
    </xf>
    <xf numFmtId="164" fontId="4" fillId="0" borderId="1" xfId="0" applyNumberFormat="1" applyFont="1" applyBorder="1"/>
    <xf numFmtId="1" fontId="9" fillId="2" borderId="1" xfId="0" quotePrefix="1" applyNumberFormat="1" applyFont="1" applyFill="1" applyBorder="1" applyAlignment="1">
      <alignment horizontal="center" vertical="center" wrapText="1"/>
    </xf>
    <xf numFmtId="0" fontId="4" fillId="2" borderId="0" xfId="0" applyFont="1" applyFill="1"/>
    <xf numFmtId="0" fontId="4" fillId="2" borderId="0" xfId="0" quotePrefix="1" applyFont="1" applyFill="1" applyAlignment="1">
      <alignment horizontal="left"/>
    </xf>
    <xf numFmtId="10" fontId="0" fillId="0" borderId="0" xfId="0" applyNumberFormat="1"/>
    <xf numFmtId="10" fontId="8" fillId="0" borderId="0" xfId="0" applyNumberFormat="1" applyFont="1"/>
    <xf numFmtId="10" fontId="7" fillId="0" borderId="1" xfId="0" quotePrefix="1" applyNumberFormat="1" applyFont="1" applyFill="1" applyBorder="1" applyAlignment="1">
      <alignment horizontal="center" vertical="center" wrapText="1"/>
    </xf>
    <xf numFmtId="10" fontId="0" fillId="0" borderId="0" xfId="2" applyNumberFormat="1" applyFont="1"/>
    <xf numFmtId="9" fontId="2" fillId="2" borderId="1" xfId="4" applyFont="1" applyFill="1" applyBorder="1" applyAlignment="1">
      <alignment horizontal="center" vertical="center" wrapText="1"/>
    </xf>
    <xf numFmtId="10" fontId="4" fillId="0" borderId="1" xfId="0" applyNumberFormat="1" applyFont="1" applyBorder="1" applyAlignment="1">
      <alignment horizontal="center"/>
    </xf>
    <xf numFmtId="0" fontId="0" fillId="0" borderId="1" xfId="0" applyBorder="1"/>
    <xf numFmtId="165" fontId="0" fillId="0" borderId="0" xfId="3" applyNumberFormat="1" applyFont="1"/>
    <xf numFmtId="0" fontId="4" fillId="0" borderId="0" xfId="0" applyFont="1"/>
    <xf numFmtId="165" fontId="11" fillId="0" borderId="0" xfId="3" applyNumberFormat="1" applyFont="1"/>
    <xf numFmtId="0" fontId="11" fillId="0" borderId="0" xfId="0" applyFont="1"/>
    <xf numFmtId="165" fontId="11" fillId="2" borderId="3" xfId="3" applyNumberFormat="1" applyFont="1" applyFill="1" applyBorder="1"/>
    <xf numFmtId="165" fontId="11" fillId="2" borderId="4" xfId="3" applyNumberFormat="1" applyFont="1" applyFill="1" applyBorder="1"/>
    <xf numFmtId="165" fontId="12" fillId="0" borderId="0" xfId="3" applyNumberFormat="1" applyFont="1"/>
    <xf numFmtId="0" fontId="12" fillId="0" borderId="0" xfId="0" applyFont="1"/>
    <xf numFmtId="165" fontId="11" fillId="2" borderId="5" xfId="3" applyNumberFormat="1" applyFont="1" applyFill="1" applyBorder="1"/>
    <xf numFmtId="165" fontId="11" fillId="2" borderId="6" xfId="3" applyNumberFormat="1" applyFont="1" applyFill="1" applyBorder="1"/>
    <xf numFmtId="9" fontId="0" fillId="0" borderId="0" xfId="4" applyFont="1"/>
    <xf numFmtId="0" fontId="5" fillId="2" borderId="1" xfId="0" applyFont="1" applyFill="1" applyBorder="1" applyAlignment="1">
      <alignment horizontal="justify" vertical="center" wrapText="1"/>
    </xf>
    <xf numFmtId="0" fontId="3" fillId="0" borderId="2" xfId="0" quotePrefix="1" applyFont="1" applyBorder="1" applyAlignment="1">
      <alignment horizontal="center" vertical="center"/>
    </xf>
    <xf numFmtId="0" fontId="3" fillId="0" borderId="2" xfId="0" applyFont="1" applyBorder="1" applyAlignment="1">
      <alignment horizontal="center" vertical="center"/>
    </xf>
  </cellXfs>
  <cellStyles count="5">
    <cellStyle name="Millares" xfId="2" builtinId="3"/>
    <cellStyle name="Millares 2" xfId="1"/>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100" b="1" i="0" cap="all" baseline="0">
                <a:effectLst/>
              </a:rPr>
              <a:t>PROYECTO 1048 - GESTIÓN PARA LA AMPLIACIÓN Y MODERNIZACIÓN DE LOS SERVICIOS FUNERARIOS PRESTADOS EN LOS CEMENTERIOS DE PROPIEDAD DEL DISTRITO CAPITAL</a:t>
            </a:r>
            <a:endParaRPr lang="es-CO"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Grafica!$C$14:$C$25</c:f>
              <c:numCache>
                <c:formatCode>_("$"\ * #,##0_);_("$"\ * \(#,##0\);_("$"\ * "-"??_);_(@_)</c:formatCode>
                <c:ptCount val="12"/>
                <c:pt idx="0">
                  <c:v>8549.8089999999993</c:v>
                </c:pt>
                <c:pt idx="1">
                  <c:v>8549.8089999999993</c:v>
                </c:pt>
                <c:pt idx="2">
                  <c:v>8549.8089999999993</c:v>
                </c:pt>
                <c:pt idx="3">
                  <c:v>8549.8089999999993</c:v>
                </c:pt>
              </c:numCache>
            </c:numRef>
          </c:val>
          <c:extLst>
            <c:ext xmlns:c16="http://schemas.microsoft.com/office/drawing/2014/chart" uri="{C3380CC4-5D6E-409C-BE32-E72D297353CC}">
              <c16:uniqueId val="{00000001-B42D-4F05-A544-D344344D4770}"/>
            </c:ext>
          </c:extLst>
        </c:ser>
        <c:ser>
          <c:idx val="1"/>
          <c:order val="1"/>
          <c:tx>
            <c:strRef>
              <c:f>Grafica!$D$13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Grafica!$D$14:$D$25</c:f>
              <c:numCache>
                <c:formatCode>_("$"\ * #,##0_);_("$"\ * \(#,##0\);_("$"\ * "-"??_);_(@_)</c:formatCode>
                <c:ptCount val="12"/>
                <c:pt idx="0">
                  <c:v>1859.598088</c:v>
                </c:pt>
                <c:pt idx="1">
                  <c:v>1876.098088</c:v>
                </c:pt>
                <c:pt idx="2">
                  <c:v>2399.6290880000001</c:v>
                </c:pt>
                <c:pt idx="3">
                  <c:v>2400.4974480000001</c:v>
                </c:pt>
              </c:numCache>
            </c:numRef>
          </c:val>
          <c:extLst>
            <c:ext xmlns:c16="http://schemas.microsoft.com/office/drawing/2014/chart" uri="{C3380CC4-5D6E-409C-BE32-E72D297353CC}">
              <c16:uniqueId val="{00000004-B42D-4F05-A544-D344344D4770}"/>
            </c:ext>
          </c:extLst>
        </c:ser>
        <c:ser>
          <c:idx val="2"/>
          <c:order val="2"/>
          <c:tx>
            <c:strRef>
              <c:f>Grafica!$E$13</c:f>
              <c:strCache>
                <c:ptCount val="1"/>
                <c:pt idx="0">
                  <c:v>Crp</c:v>
                </c:pt>
              </c:strCache>
            </c:strRef>
          </c:tx>
          <c:spPr>
            <a:solidFill>
              <a:schemeClr val="accent6"/>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Grafica!$E$14:$E$25</c:f>
              <c:numCache>
                <c:formatCode>_("$"\ * #,##0_);_("$"\ * \(#,##0\);_("$"\ * "-"??_);_(@_)</c:formatCode>
                <c:ptCount val="12"/>
                <c:pt idx="0">
                  <c:v>1311.6228100000001</c:v>
                </c:pt>
                <c:pt idx="1">
                  <c:v>1724.0495370000001</c:v>
                </c:pt>
                <c:pt idx="2">
                  <c:v>1762.3162030000001</c:v>
                </c:pt>
                <c:pt idx="3">
                  <c:v>1809.531203</c:v>
                </c:pt>
              </c:numCache>
            </c:numRef>
          </c:val>
          <c:extLst>
            <c:ext xmlns:c16="http://schemas.microsoft.com/office/drawing/2014/chart" uri="{C3380CC4-5D6E-409C-BE32-E72D297353CC}">
              <c16:uniqueId val="{00000005-B42D-4F05-A544-D344344D4770}"/>
            </c:ext>
          </c:extLst>
        </c:ser>
        <c:ser>
          <c:idx val="3"/>
          <c:order val="3"/>
          <c:tx>
            <c:strRef>
              <c:f>Grafica!$F$13</c:f>
              <c:strCache>
                <c:ptCount val="1"/>
                <c:pt idx="0">
                  <c:v>Giro</c:v>
                </c:pt>
              </c:strCache>
            </c:strRef>
          </c:tx>
          <c:spPr>
            <a:solidFill>
              <a:schemeClr val="accent2">
                <a:lumMod val="60000"/>
              </a:schemeClr>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Grafica!$F$14:$F$25</c:f>
              <c:numCache>
                <c:formatCode>_("$"\ * #,##0_);_("$"\ * \(#,##0\);_("$"\ * "-"??_);_(@_)</c:formatCode>
                <c:ptCount val="12"/>
                <c:pt idx="0">
                  <c:v>0</c:v>
                </c:pt>
                <c:pt idx="1">
                  <c:v>26.324121999999999</c:v>
                </c:pt>
                <c:pt idx="2">
                  <c:v>64.202353000000002</c:v>
                </c:pt>
                <c:pt idx="3">
                  <c:v>204.606516</c:v>
                </c:pt>
              </c:numCache>
            </c:numRef>
          </c:val>
          <c:extLst>
            <c:ext xmlns:c16="http://schemas.microsoft.com/office/drawing/2014/chart" uri="{C3380CC4-5D6E-409C-BE32-E72D297353CC}">
              <c16:uniqueId val="{00000006-B42D-4F05-A544-D344344D4770}"/>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zoomScale="80" zoomScaleNormal="80" workbookViewId="0">
      <pane xSplit="1" ySplit="7" topLeftCell="B18" activePane="bottomRight" state="frozen"/>
      <selection pane="topRight" activeCell="B1" sqref="B1"/>
      <selection pane="bottomLeft" activeCell="A8" sqref="A8"/>
      <selection pane="bottomRight" activeCell="J19" sqref="J19"/>
    </sheetView>
  </sheetViews>
  <sheetFormatPr baseColWidth="10" defaultColWidth="28.140625" defaultRowHeight="35.1" customHeight="1" x14ac:dyDescent="0.25"/>
  <cols>
    <col min="1" max="1" width="2.28515625" customWidth="1"/>
    <col min="2" max="3" width="23.42578125" customWidth="1"/>
    <col min="4" max="4" width="23.28515625" customWidth="1"/>
    <col min="5" max="5" width="25.5703125" customWidth="1"/>
    <col min="8" max="8" width="28.140625" style="24"/>
    <col min="9" max="9" width="24.7109375" customWidth="1"/>
    <col min="10" max="10" width="30.7109375" customWidth="1"/>
    <col min="11" max="11" width="64.7109375" customWidth="1"/>
  </cols>
  <sheetData>
    <row r="1" spans="2:12" ht="35.1" customHeight="1" x14ac:dyDescent="0.25">
      <c r="L1" s="2"/>
    </row>
    <row r="2" spans="2:12" ht="35.1" customHeight="1" x14ac:dyDescent="0.35">
      <c r="B2" s="6" t="s">
        <v>0</v>
      </c>
      <c r="C2" s="6"/>
      <c r="D2" s="7"/>
      <c r="E2" s="7"/>
      <c r="F2" s="7"/>
      <c r="G2" s="7"/>
      <c r="H2" s="25"/>
      <c r="I2" s="7"/>
      <c r="J2" s="7"/>
      <c r="K2" s="7"/>
      <c r="L2" s="2"/>
    </row>
    <row r="3" spans="2:12" ht="35.1" customHeight="1" x14ac:dyDescent="0.35">
      <c r="B3" s="8" t="s">
        <v>27</v>
      </c>
      <c r="C3" s="8"/>
      <c r="D3" s="7"/>
      <c r="E3" s="4" t="s">
        <v>26</v>
      </c>
      <c r="F3" s="7"/>
      <c r="G3" s="7"/>
      <c r="H3" s="25"/>
      <c r="I3" s="7"/>
      <c r="J3" s="7"/>
      <c r="K3" s="7"/>
    </row>
    <row r="4" spans="2:12" ht="35.1" customHeight="1" x14ac:dyDescent="0.35">
      <c r="B4" s="8" t="s">
        <v>1</v>
      </c>
      <c r="C4" s="8"/>
      <c r="D4" s="5" t="s">
        <v>55</v>
      </c>
      <c r="E4" s="9"/>
      <c r="F4" s="7"/>
      <c r="G4" s="7"/>
      <c r="H4" s="25"/>
      <c r="I4" s="7"/>
      <c r="J4" s="7"/>
      <c r="K4" s="7"/>
    </row>
    <row r="6" spans="2:12" ht="35.1" customHeight="1" x14ac:dyDescent="0.25">
      <c r="B6" s="43" t="s">
        <v>26</v>
      </c>
      <c r="C6" s="44"/>
      <c r="D6" s="44"/>
      <c r="E6" s="44"/>
      <c r="F6" s="44"/>
      <c r="G6" s="44"/>
      <c r="H6" s="44"/>
      <c r="I6" s="44"/>
      <c r="J6" s="44"/>
      <c r="K6" s="44"/>
    </row>
    <row r="7" spans="2:12" ht="63" x14ac:dyDescent="0.25">
      <c r="B7" s="10" t="s">
        <v>2</v>
      </c>
      <c r="C7" s="10" t="s">
        <v>29</v>
      </c>
      <c r="D7" s="10" t="s">
        <v>4</v>
      </c>
      <c r="E7" s="11" t="s">
        <v>3</v>
      </c>
      <c r="F7" s="11" t="s">
        <v>5</v>
      </c>
      <c r="G7" s="12" t="s">
        <v>6</v>
      </c>
      <c r="H7" s="26" t="s">
        <v>37</v>
      </c>
      <c r="I7" s="12" t="s">
        <v>38</v>
      </c>
      <c r="J7" s="12" t="s">
        <v>39</v>
      </c>
      <c r="K7" s="12" t="s">
        <v>7</v>
      </c>
    </row>
    <row r="8" spans="2:12" ht="110.25" x14ac:dyDescent="0.25">
      <c r="B8" s="13" t="s">
        <v>9</v>
      </c>
      <c r="C8" s="21">
        <v>0</v>
      </c>
      <c r="D8" s="13">
        <f>759909000+843324000+1000000000+100000000</f>
        <v>2703233000</v>
      </c>
      <c r="E8" s="13">
        <v>868360</v>
      </c>
      <c r="F8" s="13">
        <f>+D8-E8</f>
        <v>2702364640</v>
      </c>
      <c r="G8" s="13">
        <v>0</v>
      </c>
      <c r="H8" s="28">
        <f t="shared" ref="H8:H18" si="0">+G8/D8</f>
        <v>0</v>
      </c>
      <c r="I8" s="13">
        <v>0</v>
      </c>
      <c r="J8" s="13">
        <f>+E8-G8</f>
        <v>868360</v>
      </c>
      <c r="K8" s="42" t="s">
        <v>34</v>
      </c>
    </row>
    <row r="9" spans="2:12" ht="94.5" x14ac:dyDescent="0.25">
      <c r="B9" s="13" t="s">
        <v>10</v>
      </c>
      <c r="C9" s="21">
        <v>0</v>
      </c>
      <c r="D9" s="13">
        <v>724630000</v>
      </c>
      <c r="E9" s="14">
        <v>0</v>
      </c>
      <c r="F9" s="13">
        <f t="shared" ref="F9:F10" si="1">+D9</f>
        <v>724630000</v>
      </c>
      <c r="G9" s="14">
        <v>0</v>
      </c>
      <c r="H9" s="28">
        <f t="shared" si="0"/>
        <v>0</v>
      </c>
      <c r="I9" s="13">
        <v>0</v>
      </c>
      <c r="J9" s="13">
        <f t="shared" ref="J9:J18" si="2">+E9-G9</f>
        <v>0</v>
      </c>
      <c r="K9" s="3" t="s">
        <v>35</v>
      </c>
    </row>
    <row r="10" spans="2:12" ht="63" x14ac:dyDescent="0.25">
      <c r="B10" s="13" t="s">
        <v>11</v>
      </c>
      <c r="C10" s="21">
        <v>0</v>
      </c>
      <c r="D10" s="13">
        <v>1630406000</v>
      </c>
      <c r="E10" s="14">
        <v>0</v>
      </c>
      <c r="F10" s="13">
        <f t="shared" si="1"/>
        <v>1630406000</v>
      </c>
      <c r="G10" s="14">
        <v>0</v>
      </c>
      <c r="H10" s="28">
        <f t="shared" si="0"/>
        <v>0</v>
      </c>
      <c r="I10" s="13">
        <v>0</v>
      </c>
      <c r="J10" s="13">
        <f t="shared" si="2"/>
        <v>0</v>
      </c>
      <c r="K10" s="3" t="s">
        <v>33</v>
      </c>
    </row>
    <row r="11" spans="2:12" ht="78.75" x14ac:dyDescent="0.25">
      <c r="B11" s="15" t="s">
        <v>8</v>
      </c>
      <c r="C11" s="21">
        <v>1</v>
      </c>
      <c r="D11" s="13">
        <v>690000000</v>
      </c>
      <c r="E11" s="13">
        <v>645991088</v>
      </c>
      <c r="F11" s="14">
        <f>+D11-E11</f>
        <v>44008912</v>
      </c>
      <c r="G11" s="13">
        <v>641831084</v>
      </c>
      <c r="H11" s="28">
        <f t="shared" si="0"/>
        <v>0.93018997681159421</v>
      </c>
      <c r="I11" s="13">
        <v>120513752</v>
      </c>
      <c r="J11" s="13">
        <f t="shared" si="2"/>
        <v>4160004</v>
      </c>
      <c r="K11" s="3" t="s">
        <v>24</v>
      </c>
    </row>
    <row r="12" spans="2:12" ht="94.5" x14ac:dyDescent="0.25">
      <c r="B12" s="16" t="s">
        <v>12</v>
      </c>
      <c r="C12" s="21">
        <v>3</v>
      </c>
      <c r="D12" s="17">
        <v>10000000</v>
      </c>
      <c r="E12" s="13">
        <v>0</v>
      </c>
      <c r="F12" s="13">
        <f>+D12</f>
        <v>10000000</v>
      </c>
      <c r="G12" s="13">
        <v>0</v>
      </c>
      <c r="H12" s="28">
        <f t="shared" si="0"/>
        <v>0</v>
      </c>
      <c r="I12" s="13">
        <v>0</v>
      </c>
      <c r="J12" s="13">
        <f t="shared" si="2"/>
        <v>0</v>
      </c>
      <c r="K12" s="3" t="s">
        <v>13</v>
      </c>
    </row>
    <row r="13" spans="2:12" ht="60.75" customHeight="1" x14ac:dyDescent="0.25">
      <c r="B13" s="15" t="s">
        <v>14</v>
      </c>
      <c r="C13" s="21">
        <v>3</v>
      </c>
      <c r="D13" s="17">
        <v>270000000</v>
      </c>
      <c r="E13" s="13">
        <v>270000000</v>
      </c>
      <c r="F13" s="13">
        <v>0</v>
      </c>
      <c r="G13" s="13">
        <v>237365609</v>
      </c>
      <c r="H13" s="28">
        <f t="shared" si="0"/>
        <v>0.87913188518518515</v>
      </c>
      <c r="I13" s="13">
        <v>56429145</v>
      </c>
      <c r="J13" s="13">
        <f t="shared" si="2"/>
        <v>32634391</v>
      </c>
      <c r="K13" s="18" t="s">
        <v>15</v>
      </c>
    </row>
    <row r="14" spans="2:12" ht="78.75" x14ac:dyDescent="0.25">
      <c r="B14" s="16" t="s">
        <v>16</v>
      </c>
      <c r="C14" s="21">
        <v>2</v>
      </c>
      <c r="D14" s="17">
        <v>435606000</v>
      </c>
      <c r="E14" s="13">
        <v>435606000</v>
      </c>
      <c r="F14" s="13">
        <v>0</v>
      </c>
      <c r="G14" s="13">
        <v>0</v>
      </c>
      <c r="H14" s="28">
        <f t="shared" si="0"/>
        <v>0</v>
      </c>
      <c r="I14" s="13">
        <v>0</v>
      </c>
      <c r="J14" s="13">
        <f t="shared" si="2"/>
        <v>435606000</v>
      </c>
      <c r="K14" s="18" t="s">
        <v>17</v>
      </c>
    </row>
    <row r="15" spans="2:12" ht="78.75" x14ac:dyDescent="0.25">
      <c r="B15" s="16" t="s">
        <v>18</v>
      </c>
      <c r="C15" s="21">
        <v>0</v>
      </c>
      <c r="D15" s="17">
        <v>87902000</v>
      </c>
      <c r="E15" s="13">
        <v>0</v>
      </c>
      <c r="F15" s="13">
        <f t="shared" ref="F15:F17" si="3">+D15</f>
        <v>87902000</v>
      </c>
      <c r="G15" s="13">
        <v>0</v>
      </c>
      <c r="H15" s="28">
        <f t="shared" si="0"/>
        <v>0</v>
      </c>
      <c r="I15" s="13">
        <v>0</v>
      </c>
      <c r="J15" s="13">
        <f t="shared" si="2"/>
        <v>0</v>
      </c>
      <c r="K15" s="18" t="s">
        <v>19</v>
      </c>
    </row>
    <row r="16" spans="2:12" ht="94.5" x14ac:dyDescent="0.25">
      <c r="B16" s="16" t="s">
        <v>20</v>
      </c>
      <c r="C16" s="21">
        <v>0</v>
      </c>
      <c r="D16" s="17">
        <v>350000000</v>
      </c>
      <c r="E16" s="13">
        <v>0</v>
      </c>
      <c r="F16" s="13">
        <f t="shared" si="3"/>
        <v>350000000</v>
      </c>
      <c r="G16" s="13">
        <v>0</v>
      </c>
      <c r="H16" s="28">
        <f t="shared" si="0"/>
        <v>0</v>
      </c>
      <c r="I16" s="13">
        <v>0</v>
      </c>
      <c r="J16" s="13">
        <f t="shared" si="2"/>
        <v>0</v>
      </c>
      <c r="K16" s="18" t="s">
        <v>21</v>
      </c>
    </row>
    <row r="17" spans="2:11" ht="105" customHeight="1" x14ac:dyDescent="0.25">
      <c r="B17" s="16" t="s">
        <v>22</v>
      </c>
      <c r="C17" s="21">
        <v>0</v>
      </c>
      <c r="D17" s="17">
        <v>600000000</v>
      </c>
      <c r="E17" s="13">
        <v>0</v>
      </c>
      <c r="F17" s="13">
        <f t="shared" si="3"/>
        <v>600000000</v>
      </c>
      <c r="G17" s="13">
        <v>0</v>
      </c>
      <c r="H17" s="28">
        <f t="shared" si="0"/>
        <v>0</v>
      </c>
      <c r="I17" s="13">
        <v>0</v>
      </c>
      <c r="J17" s="13">
        <f t="shared" si="2"/>
        <v>0</v>
      </c>
      <c r="K17" s="18" t="s">
        <v>23</v>
      </c>
    </row>
    <row r="18" spans="2:11" ht="109.5" customHeight="1" x14ac:dyDescent="0.25">
      <c r="B18" s="15" t="s">
        <v>11</v>
      </c>
      <c r="C18" s="21">
        <v>0</v>
      </c>
      <c r="D18" s="17">
        <v>1048032000</v>
      </c>
      <c r="E18" s="17">
        <v>1048032000</v>
      </c>
      <c r="F18" s="13">
        <v>0</v>
      </c>
      <c r="G18" s="17">
        <v>930334510</v>
      </c>
      <c r="H18" s="28">
        <f t="shared" si="0"/>
        <v>0.88769666384232537</v>
      </c>
      <c r="I18" s="13">
        <v>27663619</v>
      </c>
      <c r="J18" s="13">
        <f t="shared" si="2"/>
        <v>117697490</v>
      </c>
      <c r="K18" s="18" t="s">
        <v>25</v>
      </c>
    </row>
    <row r="19" spans="2:11" ht="35.1" customHeight="1" x14ac:dyDescent="0.25">
      <c r="B19" s="19" t="s">
        <v>28</v>
      </c>
      <c r="C19" s="19"/>
      <c r="D19" s="20">
        <f>SUM(D8:D18)</f>
        <v>8549809000</v>
      </c>
      <c r="E19" s="20">
        <f>SUM(E8:E18)</f>
        <v>2400497448</v>
      </c>
      <c r="F19" s="20">
        <f>SUM(F8:F18)</f>
        <v>6149311552</v>
      </c>
      <c r="G19" s="20">
        <f>SUM(G8:G18)</f>
        <v>1809531203</v>
      </c>
      <c r="H19" s="29">
        <f>+G19/D19</f>
        <v>0.21164580436826133</v>
      </c>
      <c r="I19" s="20">
        <f>SUM(I8:I18)</f>
        <v>204606516</v>
      </c>
      <c r="J19" s="20">
        <f>SUM(J8:J18)</f>
        <v>590966245</v>
      </c>
      <c r="K19" s="30"/>
    </row>
    <row r="21" spans="2:11" ht="35.1" customHeight="1" x14ac:dyDescent="0.25">
      <c r="F21" s="41"/>
    </row>
    <row r="22" spans="2:11" ht="35.1" customHeight="1" x14ac:dyDescent="0.25">
      <c r="E22" s="1"/>
      <c r="G22" s="1"/>
    </row>
    <row r="24" spans="2:11" ht="35.1" customHeight="1" x14ac:dyDescent="0.25">
      <c r="G24" s="1"/>
    </row>
    <row r="44" spans="7:8" ht="35.1" customHeight="1" x14ac:dyDescent="0.25">
      <c r="G44" s="2"/>
      <c r="H44" s="27"/>
    </row>
  </sheetData>
  <mergeCells count="1">
    <mergeCell ref="B6:K6"/>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abSelected="1" workbookViewId="0">
      <selection activeCell="C17" sqref="C17"/>
    </sheetView>
  </sheetViews>
  <sheetFormatPr baseColWidth="10" defaultRowHeight="15" x14ac:dyDescent="0.25"/>
  <cols>
    <col min="4" max="4" width="15.5703125" style="31" bestFit="1" customWidth="1"/>
    <col min="5" max="5" width="9.42578125" style="31" bestFit="1" customWidth="1"/>
    <col min="6" max="6" width="8.42578125" style="31" bestFit="1" customWidth="1"/>
  </cols>
  <sheetData>
    <row r="2" spans="2:6" x14ac:dyDescent="0.25">
      <c r="B2" s="22" t="s">
        <v>0</v>
      </c>
    </row>
    <row r="3" spans="2:6" x14ac:dyDescent="0.25">
      <c r="B3" s="23" t="s">
        <v>36</v>
      </c>
    </row>
    <row r="4" spans="2:6" x14ac:dyDescent="0.25">
      <c r="B4" s="23" t="s">
        <v>56</v>
      </c>
    </row>
    <row r="12" spans="2:6" x14ac:dyDescent="0.25">
      <c r="B12" s="38" t="s">
        <v>30</v>
      </c>
      <c r="C12" s="38"/>
      <c r="D12" s="37"/>
      <c r="E12" s="37"/>
      <c r="F12" s="37"/>
    </row>
    <row r="13" spans="2:6" x14ac:dyDescent="0.25">
      <c r="B13" s="34" t="s">
        <v>31</v>
      </c>
      <c r="C13" s="34" t="s">
        <v>54</v>
      </c>
      <c r="D13" s="34" t="s">
        <v>53</v>
      </c>
      <c r="E13" s="34" t="s">
        <v>52</v>
      </c>
      <c r="F13" s="34" t="s">
        <v>32</v>
      </c>
    </row>
    <row r="14" spans="2:6" s="32" customFormat="1" x14ac:dyDescent="0.25">
      <c r="B14" s="34" t="s">
        <v>51</v>
      </c>
      <c r="C14" s="35">
        <f>8549809000/1000000</f>
        <v>8549.8089999999993</v>
      </c>
      <c r="D14" s="35">
        <f>1859598088/1000000</f>
        <v>1859.598088</v>
      </c>
      <c r="E14" s="35">
        <f>1311622810/1000000</f>
        <v>1311.6228100000001</v>
      </c>
      <c r="F14" s="36">
        <v>0</v>
      </c>
    </row>
    <row r="15" spans="2:6" s="32" customFormat="1" x14ac:dyDescent="0.25">
      <c r="B15" s="34" t="s">
        <v>50</v>
      </c>
      <c r="C15" s="35">
        <f>8549809000/1000000</f>
        <v>8549.8089999999993</v>
      </c>
      <c r="D15" s="39">
        <f>1876098088/1000000</f>
        <v>1876.098088</v>
      </c>
      <c r="E15" s="39">
        <f>1724049537/1000000</f>
        <v>1724.0495370000001</v>
      </c>
      <c r="F15" s="40">
        <f>26324122/1000000</f>
        <v>26.324121999999999</v>
      </c>
    </row>
    <row r="16" spans="2:6" s="32" customFormat="1" x14ac:dyDescent="0.25">
      <c r="B16" s="34" t="s">
        <v>49</v>
      </c>
      <c r="C16" s="35">
        <f>8549809000/1000000</f>
        <v>8549.8089999999993</v>
      </c>
      <c r="D16" s="33">
        <f>2399629088/1000000</f>
        <v>2399.6290880000001</v>
      </c>
      <c r="E16" s="33">
        <f>1762316203/1000000</f>
        <v>1762.3162030000001</v>
      </c>
      <c r="F16" s="33">
        <f>64202353/1000000</f>
        <v>64.202353000000002</v>
      </c>
    </row>
    <row r="17" spans="2:6" s="32" customFormat="1" x14ac:dyDescent="0.25">
      <c r="B17" s="34" t="s">
        <v>48</v>
      </c>
      <c r="C17" s="35">
        <f>8549809000/1000000</f>
        <v>8549.8089999999993</v>
      </c>
      <c r="D17" s="33">
        <f>2400497448/1000000</f>
        <v>2400.4974480000001</v>
      </c>
      <c r="E17" s="33">
        <f>1809531203/1000000</f>
        <v>1809.531203</v>
      </c>
      <c r="F17" s="33">
        <f>204606516/1000000</f>
        <v>204.606516</v>
      </c>
    </row>
    <row r="18" spans="2:6" s="32" customFormat="1" x14ac:dyDescent="0.25">
      <c r="B18" s="34" t="s">
        <v>47</v>
      </c>
      <c r="C18" s="34"/>
      <c r="D18" s="33"/>
      <c r="E18" s="33"/>
      <c r="F18" s="33"/>
    </row>
    <row r="19" spans="2:6" s="32" customFormat="1" x14ac:dyDescent="0.25">
      <c r="B19" s="34" t="s">
        <v>46</v>
      </c>
      <c r="C19" s="34"/>
      <c r="D19" s="33"/>
      <c r="E19" s="33"/>
      <c r="F19" s="33"/>
    </row>
    <row r="20" spans="2:6" s="32" customFormat="1" x14ac:dyDescent="0.25">
      <c r="B20" s="34" t="s">
        <v>45</v>
      </c>
      <c r="C20" s="34"/>
      <c r="D20" s="33"/>
      <c r="E20" s="33"/>
      <c r="F20" s="33"/>
    </row>
    <row r="21" spans="2:6" s="32" customFormat="1" x14ac:dyDescent="0.25">
      <c r="B21" s="34" t="s">
        <v>44</v>
      </c>
      <c r="C21" s="34"/>
      <c r="D21" s="33"/>
      <c r="E21" s="33"/>
      <c r="F21" s="33"/>
    </row>
    <row r="22" spans="2:6" s="32" customFormat="1" x14ac:dyDescent="0.25">
      <c r="B22" s="34" t="s">
        <v>43</v>
      </c>
      <c r="C22" s="34"/>
      <c r="D22" s="33"/>
      <c r="E22" s="33"/>
      <c r="F22" s="33"/>
    </row>
    <row r="23" spans="2:6" s="32" customFormat="1" x14ac:dyDescent="0.25">
      <c r="B23" s="34" t="s">
        <v>42</v>
      </c>
      <c r="C23" s="34"/>
      <c r="D23" s="33"/>
      <c r="E23" s="33"/>
      <c r="F23" s="33"/>
    </row>
    <row r="24" spans="2:6" s="32" customFormat="1" x14ac:dyDescent="0.25">
      <c r="B24" s="34" t="s">
        <v>41</v>
      </c>
      <c r="C24" s="34"/>
      <c r="D24" s="33"/>
      <c r="E24" s="33"/>
      <c r="F24" s="33"/>
    </row>
    <row r="25" spans="2:6" s="32" customFormat="1" x14ac:dyDescent="0.25">
      <c r="B25" s="34" t="s">
        <v>40</v>
      </c>
      <c r="C25" s="34"/>
      <c r="D25" s="33"/>
      <c r="E25" s="33"/>
      <c r="F25" s="3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1048</vt:lpstr>
      <vt:lpstr>Grafica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sjimenez</dc:creator>
  <cp:lastModifiedBy>mocastro</cp:lastModifiedBy>
  <cp:lastPrinted>2017-02-03T19:41:09Z</cp:lastPrinted>
  <dcterms:created xsi:type="dcterms:W3CDTF">2017-01-26T17:25:57Z</dcterms:created>
  <dcterms:modified xsi:type="dcterms:W3CDTF">2017-05-26T19:50:17Z</dcterms:modified>
</cp:coreProperties>
</file>