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4" firstSheet="0" showHorizontalScroll="true" showSheetTabs="true" showVerticalScroll="true" tabRatio="600" windowHeight="8192" windowWidth="16384" xWindow="0" yWindow="0"/>
  </bookViews>
  <sheets>
    <sheet name="OBJETIVO 1" sheetId="1" state="visible" r:id="rId2"/>
    <sheet name="OBJETIVO 2" sheetId="2" state="visible" r:id="rId3"/>
    <sheet name="OBJETIVO 3" sheetId="3" state="visible" r:id="rId4"/>
    <sheet name="OBJETIVO 4" sheetId="4" state="visible" r:id="rId5"/>
    <sheet name="Hoja1" sheetId="5" state="visible" r:id="rId6"/>
  </sheets>
  <calcPr iterateCount="100" refMode="A1" iterate="false" iterateDelta="0.0001"/>
</workbook>
</file>

<file path=xl/sharedStrings.xml><?xml version="1.0" encoding="utf-8"?>
<sst xmlns="http://schemas.openxmlformats.org/spreadsheetml/2006/main" count="791" uniqueCount="571">
  <si>
    <t>Matriz Plan de Acción para la inclusión de la población recicladora.</t>
  </si>
  <si>
    <t>OBJETIVO GENERAL</t>
  </si>
  <si>
    <t>ESTRATEGIA</t>
  </si>
  <si>
    <t>META</t>
  </si>
  <si>
    <t>INDICADOR</t>
  </si>
  <si>
    <t>ACTIVIDAD</t>
  </si>
  <si>
    <t>% DE PONDERACIÓN</t>
  </si>
  <si>
    <t>ACTORES DISTRITALES</t>
  </si>
  <si>
    <t>ACCIONES QUE SUMAN A LAS METAS</t>
  </si>
  <si>
    <t>RESPONSABLE DE LA UAESP</t>
  </si>
  <si>
    <t>CRONOGRAMA/2013</t>
  </si>
  <si>
    <t>OBSERVACIONES I TRIMESTRE 2013</t>
  </si>
  <si>
    <t>OBSERVACIONES II TRIMESTRE 2013</t>
  </si>
  <si>
    <t>I TRIMESTRE</t>
  </si>
  <si>
    <t>AVANCE INCIDADOR I TRIMESTRE</t>
  </si>
  <si>
    <t>% AVANCE X ACTIVIDAD I TRIM</t>
  </si>
  <si>
    <t>% AVANCE META I TRIM</t>
  </si>
  <si>
    <t>DESCRIPCIÓN DEL AVANCE Y SOPORTES I TRIMESTRE</t>
  </si>
  <si>
    <t>II TRIMESTRE</t>
  </si>
  <si>
    <t>AVANCE INCIDADOR II TRIMESTRE</t>
  </si>
  <si>
    <t>% AVANCE X ACTIVIDAD II TRIM</t>
  </si>
  <si>
    <t>% AVANCE TOTAL DE LA META II TRIM</t>
  </si>
  <si>
    <t>DESCRIPCIÓN DEL AVANCE Y SOPORTES II TRIMESTRE</t>
  </si>
  <si>
    <t>III TRIMESTRE</t>
  </si>
  <si>
    <t>IV TRIMESTRE</t>
  </si>
  <si>
    <t>Enero</t>
  </si>
  <si>
    <t>Febrero</t>
  </si>
  <si>
    <t>Marzo</t>
  </si>
  <si>
    <t>Abril</t>
  </si>
  <si>
    <t>Mayo</t>
  </si>
  <si>
    <t>Junio</t>
  </si>
  <si>
    <t>Julio</t>
  </si>
  <si>
    <t>Agosto</t>
  </si>
  <si>
    <t>Septiembre</t>
  </si>
  <si>
    <t>Octubre</t>
  </si>
  <si>
    <t>Noviembre</t>
  </si>
  <si>
    <t>Diciembre</t>
  </si>
  <si>
    <t>1. Garantizar que el 100% de la población de Bogotá conozca el programa Basura Cero</t>
  </si>
  <si>
    <t>IMPLEMENTAR CAMPAÑAS DE COMUNICACIÓN ACERCA DEL PROGRAMA BOGOTA BASURA CERO</t>
  </si>
  <si>
    <t>Dar a conocer  el Programa Bogotá Basura Cero a través de Canales Institucionales</t>
  </si>
  <si>
    <t>Diseñar 1 campaña de comunicación dirigida la ciudadanía en general</t>
  </si>
  <si>
    <t>Eficacia: Campaña de comunicación diseñada</t>
  </si>
  <si>
    <t>Diseñar una estrategia de comunicación orientada a promover la separación en la fuente, revisando contenidos claves para la comunidad.</t>
  </si>
  <si>
    <t>OFICINA ASESORA DE COMUNICACIONES Y RELACIONES INTERINSTITUCIONALES DE LA UAESP
CADES
SUPERCADES
TRANSMILENIO
ALCALDIA MAYOR - OFICINA DE COMUNICACIONES</t>
  </si>
  <si>
    <r>
      <t xml:space="preserve">Campaña de comunicación diseñada con Agencia en Casa e implementación de la primera fase 
</t>
    </r>
    <r>
      <rPr>
        <rFont val="Calibri"/>
        <charset val="1"/>
        <family val="2"/>
        <sz val="8"/>
      </rPr>
      <t xml:space="preserve">
Convenio con ETB  (es específicio para basura cero y cubre tanto canales locales como nacionales)
 2.311.5421 usuarios informados del Programa Bogotá Basura Cero a través de la factura emitida por la Empresa de Acueducto Alcantarillado  y Aseo de la ciudad
 50.000 piezas de comunicación pedagógicas entregadas en el 1er festival local de Bogotá Basura Cero en la Localidad de Usaquén y en la jornada de divulgación de separación en la fuente en la Localidad de Teusaquillo
800 personas (madres comunitarias, niños y niñas) sensibilizadas a través de jornadas programadas en el Jardín Centro Comunitario Servita y Jardín Comunitario Los Nogales, de la Localidad de Usaquén.</t>
    </r>
  </si>
  <si>
    <t>Coordinación de la Estrategia: Patricia Rozo
Equipo Oficina de Comunicaciones</t>
  </si>
  <si>
    <t>Campaña de comunicación diseñada</t>
  </si>
  <si>
    <r>
      <t xml:space="preserve">En el marco de la campaña del Programa Bogotá Basura Cero diseñada con Agencia en casa, se divulgó la primera fase de la campaña que fue dirigida a mostrar a la ciudadanía como hacer la separación en la fuente, mediante la elaboración de piezas de comunicación como afiches, plegables, volantes, pendones y bolsas para la separación en la fuente, las cuales fueron utilizadas en el marco de todas las actividades de sensibilización. Actualmente, se están revisando y haciendo los ajustes pertinentes de los diseños para la segunda fase de la campaña del Programa Basura C</t>
    </r>
    <r>
      <rPr>
        <rFont val="Calibri"/>
        <charset val="1"/>
        <family val="2"/>
        <sz val="8"/>
      </rPr>
      <t xml:space="preserve">ero (las piezas de comunicación de la campaña se encuentran en los soportes del trimestre pasado)</t>
    </r>
  </si>
  <si>
    <t>La segunda fase de la campaña del programa Basura Cero "Reciclar es Fácil" ya está terminada y en este momento está en producción para salir "al aire" según Plan de Medios a partir de la segunda quincena de agosto y hasta el mes de diciembre (soporte:cd con la campaña y propuestas de mensajes)</t>
  </si>
  <si>
    <t>El diseño de la campaña está dividida en dos fases. La primera parte que corresponde al mensaje de separación en la fuente está cullminada. La segunda fase que se trata del mensaje asociado a la dignificación de la labor del reciclador se encuentra en actualización. El 20% restante se espera que esté culminando en el segundo trimestre de 2013, dado que actualmente cursa la actualización de las piezas de la segunda fase de la campaña de comunicación. La aprobación de la campaña depende de Agencia en casa de la Alcaldia Mayor. 
Según el cronograma de la UAESP es una actividad que ya debia estar culminada.</t>
  </si>
  <si>
    <t>Se cumplió la meta al 100%</t>
  </si>
  <si>
    <r>
      <t xml:space="preserve">Mantener la información del Programa Bogotá Basura Cero en  los tableros o medios electrónicos de los 6 SUPER CADES, 18 CADES, </t>
    </r>
    <r>
      <rPr>
        <rFont val="Calibri"/>
        <charset val="1"/>
        <family val="2"/>
        <sz val="8"/>
      </rPr>
      <t xml:space="preserve">Estaciones de Transmilenio</t>
    </r>
  </si>
  <si>
    <t>Eficacia: No. de CADES con información del Programa Bogotá Basura Cero en los Medios electrónicos / Total de CADES 
Eficacia: No. de SUPER CADES con información del Programa Bogotá Basura Cero en los Medios electrónicos/ Total de SUPER CADES 
Eficacia: No. de Portales de Transmilenio con información del Programa Bogotá Basura Cero en los Medios electrónicos / Total de Portales de Transmilenio</t>
  </si>
  <si>
    <t>Diseñar y producir piezas virtuales concernientes al programa basura cero para su publicación en los medios electrónicos</t>
  </si>
  <si>
    <t>0% CADES
0% SUPERCADES
100% de estaciones de Transmilenio con la divulgación del Programa Bogotá Basura Cero</t>
  </si>
  <si>
    <t>Se realizaron los diseños y los contenidos de las piezas comunicativas (spot) de la segunda fase de la campaña del Programa Basura Cero para los CADES, SUPERCADES; Pantallas de Transmilenio (CD con Animado Basura Cero).</t>
  </si>
  <si>
    <t>Conforme con la programación del Plan de Medios de la segunda fase de la Campaña Basura Cero "Reciclar es fácil"  su lanzamiento será a partir de la segunda quincena del mes de agosto con una permanencia hasta el mes de diciembre del presente año.</t>
  </si>
  <si>
    <t>Para la UAESP la meta se encuentra al dia en el avance, según el cronograma propuesto. La Procuraduría deja la observación de la falta de implementación en CADES y SUPERCADES y por lo tanto para el ente de control, la meta no se encuentra implementada en su totalidad</t>
  </si>
  <si>
    <t>No se registra avance en el periodo de análisis. 
La UAESP manifiesta que la programación de la meta se encuentra dentro de lo planeado. El no registro de avances se relaciona con el establecimiento de la meta.
La programación del Plan de medios estipula la ejecución de esta meta a partir de Agosto.
A pesar de que se registran avances en el diseño de piezas desde la UAESP algunas actiivdades relacionadas con el cumplimiento de la meta, están sujetas a aprobación y gestión de Agencia en casa y la puesta a punto de dicho material para proceder con su divulgación.</t>
  </si>
  <si>
    <t>Divulgar las piezas virtuales concernientes al programa basura cero de manera rotativa (se cuenta con algunas piezas virtuales con las que se puede iniciar la divulgación actualmente)</t>
  </si>
  <si>
    <r>
      <t xml:space="preserve">Se divulgó la pieza virtual concerniente al Programa Bogotá Basura Cero de manera rotativa en los 338 tableros electrónicos de todas las estaciones  y en las 900 pantallas de los buses de Transmilenio, obteniendo 177.138 emisiones del mensaje del Programa</t>
    </r>
    <r>
      <rPr>
        <rFont val="Calibri"/>
        <charset val="1"/>
        <family val="2"/>
        <color rgb="00FF0000"/>
        <sz val="8"/>
      </rPr>
      <t xml:space="preserve"> </t>
    </r>
  </si>
  <si>
    <t>Reproducir información del Programa Bogotá Basura Cero en la línea 195 de la Alcaldía</t>
  </si>
  <si>
    <t>Eficacia: Información del Programa Bogotá  Basura Cero en la linea 195</t>
  </si>
  <si>
    <t>Producir y grabar el audio con el mensaje institucional de la campaña basura cero en la linea 195</t>
  </si>
  <si>
    <t>No hay información del Programa en la linea 195</t>
  </si>
  <si>
    <t>Actualmente se está trabajando en la definición de los contenidos con la Subdirección Operativa de la Alcaldía Mayor para el mensaje institucional de la campaña Bogotá Basura Cero en la línea 195</t>
  </si>
  <si>
    <t>No hay avance en esta meta, puesto que aún se encuentran definiendo los contenidos del Programa para la emisión del mensaje en la línea 195.</t>
  </si>
  <si>
    <t>Para la UAESP la definición de contenidos de la campaña hace parte de la producción del mensaje para la misma, por lo tanto se estima que se tiene un avance del 5% de la actividad. Se espera contar con la producción y grabación del audio para el siguiente trimestre. La aprobación de la campaña depende de Agencia en casa de la Alcaldia Mayor.</t>
  </si>
  <si>
    <t>Difundir el mensaje en los distintos conmutadores de la linea 195</t>
  </si>
  <si>
    <t>No se ha iniciado</t>
  </si>
  <si>
    <t>Dar a conocer el Programa Bogotá  Basura Cero en medios masivos de comunicación (radio, prensa y televisión)</t>
  </si>
  <si>
    <t>Divulgar el mensaje del programa Basura Cero en 4 emisoras de radio de alta audiencia y cobertura en la ciudad y en 4 espacios de radio alternativos y/o locales.</t>
  </si>
  <si>
    <t>Total de emisoras de radio con mensajes de Basura Cero / 8 emisoras de radio.</t>
  </si>
  <si>
    <t>Gestionar acciones interinstitucionales para la implementación de la estrategia de medios</t>
  </si>
  <si>
    <t>100% (16) emisoras divulgando el mensaje del programa</t>
  </si>
  <si>
    <t>En el marco del Convenio con ETB  se llevaron a cabo acciones para la implementación de la estrategia de medios, a partir de mensajes en prensa, radio y televisión, cubriendo tanto canales locales como nacionales (soportes en el informe del trimestre pasado). Actualmente, se encuentran realizando la gestión pertinente para generar el convenio que permita continuar implementando la estrategia.</t>
  </si>
  <si>
    <r>
      <t xml:space="preserve">100% </t>
    </r>
    <r>
      <rPr>
        <rFont val="Calibri"/>
        <charset val="1"/>
        <family val="2"/>
        <sz val="8"/>
      </rPr>
      <t xml:space="preserve">(18/8</t>
    </r>
    <r>
      <rPr>
        <rFont val="Calibri"/>
        <charset val="1"/>
        <family val="2"/>
        <color rgb="00000000"/>
        <sz val="8"/>
      </rPr>
      <t xml:space="preserve">) emisoras divulgando el mensaje del programa</t>
    </r>
  </si>
  <si>
    <r>
      <t xml:space="preserve">Se firmó el Convenio Interadministrativo entre la ETB y la Secretaría General de la Alcaldía Mayor en el mes de mayo de 2013</t>
    </r>
    <r>
      <rPr>
        <rFont val="Calibri"/>
        <charset val="1"/>
        <family val="2"/>
        <sz val="8"/>
      </rPr>
      <t xml:space="preserve"> (soporte: convenio firmado)</t>
    </r>
    <r>
      <rPr>
        <rFont val="Calibri"/>
        <charset val="1"/>
        <family val="2"/>
        <color rgb="00000000"/>
        <sz val="8"/>
      </rPr>
      <t xml:space="preserve"> en el que se encuentra estipulado un rubro especifíco para la divulgación de la campaña del Programa Basura Cero, en los diferentes medios de comunicación. </t>
    </r>
  </si>
  <si>
    <t>La administración distrital en busca de una mayor optimización de los presupuestos de sus diferentes entidades concentra todos los recursos en ETB, para manejar toda la parte publicitaria. Es necesario incluir un indicador de cobertura de la campaña, el cual se medirá al término de la capaña del 2013. Se espera suscribir el convenio para el 2013 en abril. 
La Procuraduria recomienda que se tenga como indicador el impacto de los mensajes publicados.</t>
  </si>
  <si>
    <t>Conforme con la programación del plan de medios, la ejecución de actividades está contemplada hasta diciembre de 2013.
La Procuraduría mantiene la recomendación relacionada con la inclusión de indicadores que evidencien el impacto de los mensajes publicados en medios masivos. La UAESP acoje la recomendación y manifiesta que el alcance de la actividad se mide a partir del rating el cual será obtenido a través de la divulgación y medición de la ETB.</t>
  </si>
  <si>
    <t>Producir y/o grabar el mensaje institucional de la campaña basura cero para su envio a los medios seleccionaldos</t>
  </si>
  <si>
    <t>En el marco del convenio con la ETB se obtuvo el siguiente resultado en Radio: 89% en la medición total de personas que escucharon la pauta en las siguientes emisoras: Candela, Oxigeno, Vibra Bogotá, Tropicana, Caracol Radio, Radioactiva, la W radio, Olímpica, la Mega, Radio uno, Rumba, la Escalera, Noticias al minuto, Viva Bogotá, Urgente Bogotá y la Z Todelar (soportes en el informe del trimestre pasado)</t>
  </si>
  <si>
    <r>
      <t xml:space="preserve">En el marco del Convenio con la ETB se publicarán</t>
    </r>
    <r>
      <rPr>
        <rFont val="Calibri"/>
        <charset val="1"/>
        <family val="2"/>
        <sz val="8"/>
      </rPr>
      <t xml:space="preserve"> los mensajes en los medios de comunicación, en el tercer trimestre de 2013</t>
    </r>
    <r>
      <rPr>
        <rFont val="Calibri"/>
        <charset val="1"/>
        <family val="2"/>
        <color rgb="00000000"/>
        <sz val="8"/>
      </rPr>
      <t xml:space="preserve">. No obstante, independientemente del Convenio, se ha realizado la divulgación de Basura Cero a partir de freepres</t>
    </r>
    <r>
      <rPr>
        <rFont val="Calibri"/>
        <charset val="1"/>
        <family val="2"/>
        <sz val="8"/>
      </rPr>
      <t xml:space="preserve">, en emisoras de radio, tales como: caracol radio, radio santa fe, todelar, etb radio y dcradio, a través de entrevistas a los directivos de la UAESP y divulgación de avances del programa (soporte:mensajes grabados)</t>
    </r>
  </si>
  <si>
    <t>Pautar en 7 canales masivos de televisión de mayor cobertura de la ciudad y 3 canales locales de televisión.</t>
  </si>
  <si>
    <t>Total de canales de televisión con mensajes de Basura Cero / 10 canales de televisión.</t>
  </si>
  <si>
    <t>Solicitar a los distintos medios de comunicación la oferta que permita implementar la pauta en prensa, radio y televisión</t>
  </si>
  <si>
    <t>30% (3) canales de televisión transmitiendo el mensaje del Programa Bogotá Basura Cero</t>
  </si>
  <si>
    <t>En el marco del convenio con la ETB se obtuvo el siguiente resultado en Televisión:  Caracol: Rating de la pauta: 29.2; RCN: Rating de la pauta: 26; City T.V: Rating de la pauta: 57.4 (soportes en el informe del trimestre pasado)</t>
  </si>
  <si>
    <r>
      <t xml:space="preserve">50% (5</t>
    </r>
    <r>
      <rPr>
        <rFont val="Calibri"/>
        <charset val="1"/>
        <family val="2"/>
        <sz val="8"/>
      </rPr>
      <t xml:space="preserve">/10) </t>
    </r>
    <r>
      <rPr>
        <rFont val="Calibri"/>
        <charset val="1"/>
        <family val="2"/>
        <color rgb="00000000"/>
        <sz val="8"/>
      </rPr>
      <t xml:space="preserve">canales de televisión transmitiendo el mensaje del Programa Bogotá Basura Cero </t>
    </r>
  </si>
  <si>
    <r>
      <t xml:space="preserve">En el marco del Convenio con la ETB se publicarán los mensajes en los medios de comunicación</t>
    </r>
    <r>
      <rPr>
        <rFont val="Calibri"/>
        <charset val="1"/>
        <family val="2"/>
        <sz val="8"/>
      </rPr>
      <t xml:space="preserve">, en el tercer trimestre de 2013.</t>
    </r>
    <r>
      <rPr>
        <rFont val="Calibri"/>
        <charset val="1"/>
        <family val="2"/>
        <color rgb="00000000"/>
        <sz val="8"/>
      </rPr>
      <t xml:space="preserve"> No obstante, independientemente del Convenio,se ha realizado la divulgación de Basura Cero a partir de la participación demanejo de freepres, en televisión a través de mensajes y noticias emitidas por City tv;  Caracol, TV.Terra y Canal Capital (Que video con basura cero, junto a Secretaria de Cultura), relacionadas con el Programa Basura Cero (soporte: mensajes grabados)</t>
    </r>
  </si>
  <si>
    <t>Pautar en 6 medios impresos de mayor cobertura en la ciudad y 6 medios impresos alternativos o comunitarios.</t>
  </si>
  <si>
    <t>Total de publicaciones en medios impresos con mensajes de Basura Cero / 12 medios impresos</t>
  </si>
  <si>
    <t>Sacar al aire el mensaje de basura cero en los medios seleccionados según el plan de medios</t>
  </si>
  <si>
    <t>25% (3) medios impresos publicando el mensaje del Programa Bogotá Basura Cero</t>
  </si>
  <si>
    <r>
      <t xml:space="preserve">En el marco del convenio con la ETB se obtuvo el siguiente resultado en Prensa: 2.078.100 lectores (Publimetro: 560.000; ADN: 1.360.000; Nuevo Siglo: 158.100) (soportes en el informe del trimestre pasado). </t>
    </r>
    <r>
      <rPr>
        <rFont val="Calibri"/>
        <charset val="1"/>
        <family val="2"/>
        <b val="true"/>
        <color rgb="00000000"/>
        <sz val="8"/>
      </rPr>
      <t xml:space="preserve">Durante el primer trimestre del 2013</t>
    </r>
    <r>
      <rPr>
        <rFont val="Calibri"/>
        <charset val="1"/>
        <family val="2"/>
        <color rgb="00000000"/>
        <sz val="8"/>
      </rPr>
      <t xml:space="preserve"> se cuenta con la publicación del mensaje en el periodico local CS Ciudad Salitre y el periodico La Humanidad de la Alcaldía Mayor (se anexa la publicación en los periodicos)</t>
    </r>
  </si>
  <si>
    <r>
      <t xml:space="preserve">83% (10</t>
    </r>
    <r>
      <rPr>
        <rFont val="Calibri"/>
        <charset val="1"/>
        <family val="2"/>
        <sz val="8"/>
      </rPr>
      <t xml:space="preserve">/12) </t>
    </r>
    <r>
      <rPr>
        <rFont val="Calibri"/>
        <charset val="1"/>
        <family val="2"/>
        <color rgb="00000000"/>
        <sz val="8"/>
      </rPr>
      <t xml:space="preserve">medios impresos publicando el mensaje del Programa Bogotá Basura Cero</t>
    </r>
  </si>
  <si>
    <r>
      <t xml:space="preserve">En el marco del Convenio con la ETB se publicarán los mensajes en los medios de comunicación</t>
    </r>
    <r>
      <rPr>
        <rFont val="Calibri"/>
        <charset val="1"/>
        <family val="2"/>
        <sz val="8"/>
      </rPr>
      <t xml:space="preserve">, en el tercer trimestre de 2013</t>
    </r>
    <r>
      <rPr>
        <rFont val="Calibri"/>
        <charset val="1"/>
        <family val="2"/>
        <color rgb="00000000"/>
        <sz val="8"/>
      </rPr>
      <t xml:space="preserve">. De manera independiente al Convenio con la ETB, se ha realizado la divulgación de Basura Cero a partir de la participación demanejo de freepres, a través de mensajes en: El Espectador, el Periodico, ADN, La República, Publímetro, El Nuevo Siglo, El Tiempo, 109 en Acción - ASOBEL y MSN On line (soporte: publicación)
</t>
    </r>
  </si>
  <si>
    <t>Realizar actividades alternativas de divulgación del Programa Bogotá Basura Cero</t>
  </si>
  <si>
    <r>
      <t xml:space="preserve">Realizar </t>
    </r>
    <r>
      <rPr>
        <rFont val="Calibri"/>
        <charset val="1"/>
        <family val="2"/>
        <sz val="8"/>
      </rPr>
      <t xml:space="preserve">30</t>
    </r>
    <r>
      <rPr>
        <rFont val="Calibri"/>
        <charset val="1"/>
        <family val="2"/>
        <color rgb="00FF0000"/>
        <sz val="8"/>
      </rPr>
      <t xml:space="preserve"> </t>
    </r>
    <r>
      <rPr>
        <rFont val="Calibri"/>
        <charset val="1"/>
        <family val="2"/>
        <color rgb="00000000"/>
        <sz val="8"/>
      </rPr>
      <t xml:space="preserve">actividades semestralmente</t>
    </r>
  </si>
  <si>
    <t>Eficacia: No. de actividades realizadas/Total de actividades programadas</t>
  </si>
  <si>
    <t>Planear las actividades alternativas de divulgación (ej. Puntos limpios, reciclatones, exposiciones itinerante, free press, etc.)</t>
  </si>
  <si>
    <t>60% de actividades realizadas (18/30)</t>
  </si>
  <si>
    <t>Se llevó a cabo un plan de acción en la Oficina de Comunicaciones de la UAESP en el cual se encuentra contemplado hacer aproximadamente 30 actividades semestrales para la divulgación del Programa Bogotá Basura Cero (el soporte es este plan)</t>
  </si>
  <si>
    <t>86% de actividades realizadas (28/30)</t>
  </si>
  <si>
    <t>N.A. para el periodo</t>
  </si>
  <si>
    <t>Ya se cumplió el trimestre anterior.</t>
  </si>
  <si>
    <t>Implementar las actividades planeadas</t>
  </si>
  <si>
    <r>
      <t xml:space="preserve">Durante el primer trimestre de 2013 se han entregado más de  1.400.000 piezas de comunicación, a los diferentes tipos de usuarios (jardines infantiles, establecimientos comerciales, unidades residenciales, entre otros) , a través de actividades como:
FEBRERO /13: - Actividad pedagógica  con la Fundación Torca-Guaymaral con los Colegios Aquileo Parra; Gimnasio Campestre; New Orleans y Gimnasio La Kumbre, la cual tuvo una participación de 300 estudiantes. Para esta actividad se entregó a los estudiantes la bolsa blanca y la bolsa negra con el logo del Programa Basura Cero (Informe Oficina de Comunicaciones)
- Lanzamiento programa Basura Cero en el Colegio Francisco Berbeo, que tuvo la participación de del Alcalde Mayor, Secretario de Educación y la Directora Nelly Mogollón. Este evento tuvo la participación de más 500 personas (estudiantes, prensa,Alcaldía funcionarios del Distrito) (Video  - cubrimiento de evento).
- Lanzamiento Programa Supercero con la Fundación Para el desarrollo Intercultural en la localidad de Suba-Coliseo Tubabuyes- jornada pedagógica de recolección y manejo de Residuos sólidos con mas de 100 asistentes (Plegable del proyecto Supercero- y registro fotográfico) 
MARZO /13: - Se realizó actividades pedagógicas de recolección de residuos sólidos con la Fundación Torca-Guaymaral y los estudiantes de los Colegios LIceo Andino, San Simón;  New Orleans Y Líceo Andino, la cual tuvo una participación de 90 estudiantes, 6 lideres ambientales, 9 policías 2 motorizados, operador de Aseo Lime y funcionaria;  de la UAESP. Para esta actividad se entregó a los estudiantes la bolsa blanca y la bolsa negra con logo del Programa Basura Cero ( Soporte de asistencia y Registro fotográfico  de los estudiantes realizando la actividad pedagógica de recolección de residuos sólidos).
- Avanza supercero de la Fundación Para el Desarrollo Intercultural: Se realizó actividad pedagógica y cultural a estudiantes de colegios distritales sobre el aprovechamiento de residuos en el marco de la política del programa basura cero, esta jornada contó con la participación de más de 50 estudiantes (Se anexa registro fotográfico)
- Capacitación a los niños de grado quinto del IED José Celestino Mutis; sede Mochuelo Alto, sobre capacitación sobre programa basura cero y la manera correcta de separar en la fuente, que fue realizada por la funcionaria de la UAESP Adriana Gómez y contó con la participación de más de 60 niños (Se anexa registro fotográfico).
- Rreciclattón que se llevó a cabo en la Localidad de La Candelaría que contó con la participación del Alcalde Local,  y terminó con la recolección de más de 2000 toneladas de material reciclable (Se anexa video, nota de prensa </t>
    </r>
    <r>
      <rPr>
        <rFont val="Calibri"/>
        <charset val="1"/>
        <family val="2"/>
        <sz val="8"/>
      </rPr>
      <t xml:space="preserve">y firmas)
</t>
    </r>
    <r>
      <rPr>
        <rFont val="Calibri"/>
        <charset val="1"/>
        <family val="2"/>
        <color rgb="00000000"/>
        <sz val="8"/>
      </rPr>
      <t xml:space="preserve">
FREE PRESS EN DIFERENTES ACTIVIDADES: En radio (Caracol), prensa (El Tiempo; El Espectador, Periodico Humanidad-Edición febrero y marzo 2013);  Televisión ( CityTV, Telepaís, Canal capital, RCN, Canal caracol). MARZO 1/13. Entrevista de RCN- programa “Muy Buenos Días” a Liz Monroy funcionaria de la UAESP en el Centro de Acopio La Alquería-Tema cómo separar, disposición final y aprovechamiento (se anexa video- YouTube).
- Día Nacional del Reciclador: Universidad Distrital. Participación de dos ponencias de la Dra. Liz Monroy e Ingeniera Belquis Sepulveda, funcionarias de la UAESP, sobre Plan de Inclusión, programa Basura cero y centro de aprovechamiento de disposición Final, que contó con la participación de 101  asistentes (Registro Fotográfico, lista de asistencia de conferencias a la 1ra feria Día Nacional del reciclador; y certificado de </t>
    </r>
    <r>
      <rPr>
        <rFont val="Calibri"/>
        <charset val="1"/>
        <family val="2"/>
        <sz val="8"/>
      </rPr>
      <t xml:space="preserve">participación a la UAESP, expedido por la Universidad Distrital Francisco José de caldas- facultad del medio Ambiente y recursos Naturales.)
- 3 ENTREGAS DE P</t>
    </r>
    <r>
      <rPr>
        <rFont val="Calibri"/>
        <charset val="1"/>
        <family val="2"/>
        <color rgb="00000000"/>
        <sz val="8"/>
      </rPr>
      <t xml:space="preserve">RIMEROS VEHICULOS DE SUSTITUCIÓN A CARRETEROS (se anexa registro fotográfico y video)
- PRIMER PAGO A LOS RECICLADORES: Evento en el Auditorio Huitaca de a Alcaldía Mayor-Primer Pago por sistema bancario s los recicladores, que contó con la participación del Alcalde Gustavo Petro y más de 500 personas (funcionarios, recicladores y organizadores) (soportes: videos, audios y lista de asistencia  (invitados especiales, recicladores, promotores, funcionarios, brigadistas, y personal de alistamiento); impresión de la invitación; video de presentación y del cubrimiento de evento; Esto generó noticia en diferentes medios radio, prensa y televisión).
- Entrega de material de comunicación al Conjunto residencial Administradora Fabemp Administración de Servicios S.A.(material promocional en 200 apartamentos Localidad de Chapinero) y en cordinarión con la ERU, entrega de material promocional en los establecimientos comerciales de San Victorino (soporte: recibidos de la entrega de material)
- Presentación de las acciones pedagógicas que orienta y dinamiza la SED en el manejo adecuado de residuos sólidos (Consuma responsabilidad), en el marco de la celebración del día del reciclador el primero de marzo, con la asistencia de</t>
    </r>
    <r>
      <rPr>
        <rFont val="Calibri"/>
        <charset val="1"/>
        <family val="2"/>
        <b val="true"/>
        <color rgb="00000000"/>
        <sz val="8"/>
      </rPr>
      <t xml:space="preserve"> 120 estudiantes </t>
    </r>
    <r>
      <rPr>
        <rFont val="Calibri"/>
        <charset val="1"/>
        <family val="2"/>
        <color rgb="00000000"/>
        <sz val="8"/>
      </rPr>
      <t xml:space="preserve">de la facultad de ciencias ambientales de la Universidad Distrital Francisco José de Caldas (soporte: informe de la SED)
- 3 Reuniones con Alcaldes Locales para definir acciones de promoción del programa basura cero y el plan de inclusión</t>
    </r>
    <r>
      <rPr>
        <rFont val="Calibri"/>
        <charset val="1"/>
        <family val="2"/>
        <sz val="8"/>
      </rPr>
      <t xml:space="preserve"> (soporte: listas de asistencia)
</t>
    </r>
    <r>
      <rPr>
        <rFont val="Calibri"/>
        <charset val="1"/>
        <family val="2"/>
        <color rgb="00000000"/>
        <sz val="8"/>
      </rPr>
      <t xml:space="preserve">
</t>
    </r>
  </si>
  <si>
    <r>
      <t xml:space="preserve">Durante el segundo trimestre de 2013 se han entregado</t>
    </r>
    <r>
      <rPr>
        <rFont val="Calibri"/>
        <charset val="1"/>
        <family val="2"/>
        <sz val="8"/>
      </rPr>
      <t xml:space="preserve"> piezas de comunicación</t>
    </r>
    <r>
      <rPr>
        <rFont val="Calibri"/>
        <charset val="1"/>
        <family val="2"/>
        <color rgb="00FF0000"/>
        <sz val="8"/>
      </rPr>
      <t xml:space="preserve"> </t>
    </r>
    <r>
      <rPr>
        <rFont val="Calibri"/>
        <charset val="1"/>
        <family val="2"/>
        <sz val="8"/>
      </rPr>
      <t xml:space="preserve">(volantes y/o afiches del programa Basura Cero "Rciclar es fácil"),</t>
    </r>
    <r>
      <rPr>
        <rFont val="Calibri"/>
        <charset val="1"/>
        <family val="2"/>
        <color rgb="00000000"/>
        <sz val="8"/>
      </rPr>
      <t xml:space="preserve"> a los diferentes tipos de usuarios: localidades de la ciudad; Colegios; Conjuntos residenciales; Ministerio de Ambiente; Secretaría de Ambiente; Fundación tierra Viva; Gestores Sociales de la UAESP, para la realización de actividades como (soporte: registros fotográficos de actividades):
ABRIL 13/13. Supercero. Evento de cierre Convenio con la Fundación para el Desarrollo Intercultural ONG: supercero proyecto para la acción verde y la protección del menor trabajador. El evento se realizó el sábado 13 de abril en la localidad de Suba. 
ABRIL 27/13. Se realizó el lanzamiento de la primera ruta de reciclaje en la Localidad de Usaquén, que contó con la participación de la Alcaldía Local de Usaquén, organización de recicladores punto ecológico y la UAESP.
ABRIL 28/13. En el Barrio la Palestina de Bosa se realizó el lanzamiento del Plan Piloto de la Ruta de Reciclaje en esta Localidad, que contó con la participación de la Junta de Acción Comunal, Alcaldía Local de Bosa, la Fundación Tierra Viva, y el apoyo de la Agencia de Cooperación Internacional del Japón (JICA) y la UAESP.
ABRIL 29/13. Dentro del marco del Programa Basura Cero, la UAESP y el Banco Av Villas realizaron la segunda jornada de bancarización a los recicladores- .Evento realizado en la plaza de los artesanos (Abril 29,30 y 2 y 3 de mayo de 2013).
MAYO 17/13: Evento día Internacional del Reciclaje Centro Comercial Gran Estación: 17 de mayo de 2013. Evento cultural que contó con la presencia de grupos musicales como: kirtán, Latin Latas, Balde Boys y Juan Fernando. Show teatral. Desfile de modas ( grupo DDU). Apoyo logístico por parte de la Secretaría de Ambiente y Secretaría de Movilidad. 
MAYO 17/13. Gran Reciclatón Sector Hábitat. Se convocó a todos los funcionarios de las entidades adscritas a la Secretaría de Habitat a participar en la reciclatón, recogiéndose aproximadamente 4 toneladas de material reciclable.  
JUNIO 29 Y 30/13 : Primer Festival de Rock Basura Cero. Participación de la UAESP en el Festival de Rock al Parque, realizado en el parque Simón Bolívar. Se </t>
    </r>
    <r>
      <rPr>
        <rFont val="Calibri"/>
        <charset val="1"/>
        <family val="2"/>
        <b val="true"/>
        <color rgb="00000000"/>
        <sz val="8"/>
      </rPr>
      <t xml:space="preserve">sensibilizó a 120.000 asistentes a través de mensajes en tarima</t>
    </r>
    <r>
      <rPr>
        <rFont val="Calibri"/>
        <charset val="1"/>
        <family val="2"/>
        <color rgb="00000000"/>
        <sz val="8"/>
      </rPr>
      <t xml:space="preserve">;  a</t>
    </r>
    <r>
      <rPr>
        <rFont val="Calibri"/>
        <charset val="1"/>
        <family val="2"/>
        <b val="true"/>
        <color rgb="00000000"/>
        <sz val="8"/>
      </rPr>
      <t xml:space="preserve"> 20 grandes cadenas de vendedores de alimentos</t>
    </r>
    <r>
      <rPr>
        <rFont val="Calibri"/>
        <charset val="1"/>
        <family val="2"/>
        <color rgb="00000000"/>
        <sz val="8"/>
      </rPr>
      <t xml:space="preserve">,</t>
    </r>
    <r>
      <rPr>
        <rFont val="Calibri"/>
        <charset val="1"/>
        <family val="2"/>
        <b val="true"/>
        <color rgb="00000000"/>
        <sz val="8"/>
      </rPr>
      <t xml:space="preserve"> sobre el Programa Basura Cero</t>
    </r>
    <r>
      <rPr>
        <rFont val="Calibri"/>
        <charset val="1"/>
        <family val="2"/>
        <color rgb="00000000"/>
        <sz val="8"/>
      </rPr>
      <t xml:space="preserve">, y se obtuvieron</t>
    </r>
    <r>
      <rPr>
        <rFont val="Calibri"/>
        <charset val="1"/>
        <family val="2"/>
        <b val="true"/>
        <color rgb="00000000"/>
        <sz val="8"/>
      </rPr>
      <t xml:space="preserve"> 1.600 firmas de compromiso de los asistentes con el Programa, </t>
    </r>
    <r>
      <rPr>
        <rFont val="Calibri"/>
        <charset val="1"/>
        <family val="2"/>
        <color rgb="00000000"/>
        <sz val="8"/>
      </rPr>
      <t xml:space="preserve">dentro del parque. Se realizó con el apoyo de</t>
    </r>
    <r>
      <rPr>
        <rFont val="Calibri"/>
        <charset val="1"/>
        <family val="2"/>
        <b val="true"/>
        <color rgb="00000000"/>
        <sz val="8"/>
      </rPr>
      <t xml:space="preserve"> 8 recicladores de oficio de la localidad</t>
    </r>
    <r>
      <rPr>
        <rFont val="Calibri"/>
        <charset val="1"/>
        <family val="2"/>
        <color rgb="00000000"/>
        <sz val="8"/>
      </rPr>
      <t xml:space="preserve"> en la que se realizó el evento, quienes recogieron el material potencialmente aprovechable, logrando la recolección de 1.911 Kilos. También se contó con el apoyo de Aguas de Bogotá.
Divulgación del Programa Basura Cero en Redes Sociales: el 8 de mayo las entidades del Distrito abrieron una discusión ciudadana en la red social twitter con el hashtag #basuracero que se  convirtió en tendencia por más de una hora, espacio que fue aprovechado para compartir los logros, para escuchar a la ciudadanía y para capacitar a los ciudadanos sobre el programa Basura Cero y su importancia en la sostenibilidad de la ciudad.
Divulgación del Programa a través de capacitaciones realizadas por profesionales de la Subdirección de Aprovechamiento de la UAESP:</t>
    </r>
    <r>
      <rPr>
        <rFont val="Calibri"/>
        <charset val="1"/>
        <family val="2"/>
        <b val="true"/>
        <color rgb="00000000"/>
        <sz val="8"/>
      </rPr>
      <t xml:space="preserve"> 873 capacitados</t>
    </r>
    <r>
      <rPr>
        <rFont val="Calibri"/>
        <charset val="1"/>
        <family val="2"/>
        <color rgb="00000000"/>
        <sz val="8"/>
      </rPr>
      <t xml:space="preserve"> entre empresas, colegios y universidades (soporte: informe profesional Subdirección de Aprovechamiento)
Reciclatones realizados en las localidades de San Cristobal, Fontibón y Santa Fe por parte del grupo de Gestores Locales de la UAESP (soporte: informe gestores locales).  </t>
    </r>
  </si>
  <si>
    <r>
      <t xml:space="preserve">La actiivdad asociada al proceso de sustitución de vehiculos de tracción animal genera doble impacto, toda vez que se realizó un evento en el cual el Alcalde Mayor divulgó el Programa Basura Cero. Esta actividad se relaciona en este objetivo en relación con la divulgación del programa.
La Procuraduria observa qu</t>
    </r>
    <r>
      <rPr>
        <rFont val="Calibri"/>
        <charset val="1"/>
        <family val="2"/>
        <sz val="8"/>
      </rPr>
      <t xml:space="preserve">e en la actividad de seguimiento, se están adelantando los diseños y la UAESP informa que se cuenta con el borrador de una encuesta de percepción que permitirá conocer si se está cumpliendo con el objetivo de esta estrategia, la cual se programa aplicar en el segundo trimestre del 2013.</t>
    </r>
  </si>
  <si>
    <t>Hasta el 8 de julio fue publicada la encuesta en la página web, y se encuentra un reporte de 10 visitantes que diligenciaron la encuesta. Durante la presente semana se inicia su posicionamiento en medios.
LA PROCURADURIA RECOMIENDA VISIBILIZAR TODAS LAS ACCIONES QUE SE ESTÁN REALIZANDO EN RELACIÓN CON LA COOPERACIÓN INTERINSTITUCIONAL E INTERNACIONAL PARA LA INCLUSIÓN DE LA POBLACIÓN RECICLADORA.</t>
  </si>
  <si>
    <t>Evaluar el cumplimiento del objetivo planteado en las actividades realizadas</t>
  </si>
  <si>
    <t>Actualmente se está diseñando una encuesta de percepción en relación con el conocimiento que tiene la ciudadanía acerca del programa Bogotá Basura Cero con el fin de determinar si se está cumpliendo con este objetivo a través de las actividades realizadas.</t>
  </si>
  <si>
    <t>La encuesta diseñada se encuentra publicada en la página web de la UAESP, encontrándose en la etapa de recolección de datos (soporte:publicación en la web: banner lateral derecho de la pagina. Y también se puede acceder desde el siguiente link: http://www.uaesp.gov.co/uaesp_jo/index.php?option=com_aicontactsafe&amp;view=message&amp;layout=message&amp;pf=5&amp;Itemid=482)</t>
  </si>
  <si>
    <t>DIVULGAR EL PROGRAMA A UNIDADES RESIDENCIALES, ESTABLECIMIENTOS COMERCIAES, ALMACENES DE CADENA Y CENTROS COMERCIALES</t>
  </si>
  <si>
    <t>Visitar unidades residenciales, multifamiliares, establecimientos comerciales (establecimientos comerciales micros y pequeños), almacenes de cadena y centros comerciales priorizados por la Secretaria Distrital de Salud , Alcaldias locales, IDPAC y otras entidades, para informarlas sobre el proceso de separación en la fuente</t>
  </si>
  <si>
    <t>Capacitar a 2000 (incluyen los 64 promotores ya contratados) recicladores en el programa de separación en la fuente/servicio al cliente para que lleven a cabo las visitas a unidades residenciales  y establecimientos comerciales</t>
  </si>
  <si>
    <t>Eficacia: No. de recicladores capacitados/2000 recicladores
Indicadores de Proceso: No. de convenios suscritos
No. de recicladores vinculados a procesos de capacitación</t>
  </si>
  <si>
    <t>Generar convenios interinstitucionales para la capacitación de los recicladores</t>
  </si>
  <si>
    <t>SUBDIRECCIÓN DE APROVECHAMIENTO 
INSTITUCIONES DE CONVENIOS SECRETARIA DE SALUD
IDPAC
ALCALDIAS LOCALES</t>
  </si>
  <si>
    <r>
      <t xml:space="preserve">Convenio con la SDS: han capacitado 64 recicladores como promotores. Han visitado 125.091 unidades residenciales y 4914 establecimientos comerciales (estrategia salud a su hogar)
185 recicladores capacitados con el SENA en Recuperación de residuos solidos
En el marco del IV encuentro de propiedad horizontal convocado por el IDPAC se sensibilizaron e informaron 512 administradores de propiedades horizontales.
Convenios con Alcaldías Locales
</t>
    </r>
    <r>
      <rPr>
        <rFont val="Calibri"/>
        <charset val="1"/>
        <family val="2"/>
        <color rgb="00FF0000"/>
        <sz val="8"/>
      </rPr>
      <t xml:space="preserve">
</t>
    </r>
  </si>
  <si>
    <t>Coordinación de la estrategia: Luz Helena Aguilar</t>
  </si>
  <si>
    <t>12% (249) recicladores capacitados (64 capacitados con SDS y 185 con el SENA)
2 Convenios (SDS y SENA)
54 recicladores vinculados al proceso de capacitación en el 2013</t>
  </si>
  <si>
    <r>
      <t xml:space="preserve">Convenio con la SDS y con el SENA (los soportes están en el informe del trimestre pasado). Además de la capacitación ya realizada con estas entidades, el personal de la Subdirección de Aprovechamiento realizó capacitaciones asociadas a la relación que existe entre las actividades de separación en la fuente y las necesidades de salud que se pueden presentar (las capacitaciones se hicieron con los mismos promotores ya registrados anteriormente) (soportes: informe de la coordinadora del grupo de promotores, lista de asistencia a las capacitaciones y registros fotográficos). Actualmente se está gestionando un convenio con</t>
    </r>
    <r>
      <rPr>
        <rFont val="Calibri"/>
        <charset val="1"/>
        <family val="2"/>
        <sz val="8"/>
      </rPr>
      <t xml:space="preserve"> IDPAC y con el IPES (Misión Bogotá)</t>
    </r>
  </si>
  <si>
    <t>14,35% (287) recicladores capacitados (249 del trimestre anterior, más 38 del segundo trimestre)
2 Convenios (SDS y SENA)</t>
  </si>
  <si>
    <t>Se continúa con la gestión del Convenio con IPES Misión Bogotá (soporte: estudios previos)</t>
  </si>
  <si>
    <t>La Procuraduría observa que en el anterior informe se consigno la contratación de 35 recicladores como promotores locales, contratos que tenian una duración de 3 meses. La actividad fue modificada, contratando 60 promotores, los cuales según la información de la UAESP, se le generarán nuevos contratos, hasta completar un año y durante el cuatrenio se contratarán cada año nuevos promotores.</t>
  </si>
  <si>
    <t>A pesar de haber adelantado actividades en relación con la suscripción del Convenio con IPES para la contratación de los promotores ambientales en el marco del proyecto Misión Bogotá, no se reportan avances en el cumplimiento de esta actividad hasta que se haya suscrito el convenio, que se estima se esté ejecutando en el siguiente trimestre.</t>
  </si>
  <si>
    <t>Identificar los recicladores interesados en llevar a cabo las visitas para promover la sepracación en la fuente.</t>
  </si>
  <si>
    <t>Coordinadora del grupo de Promotores UAESP</t>
  </si>
  <si>
    <t>En el marco del convenio con SDS-UAESP se continúa trabajando con los 60 recicladores contratados como promotores (soporte: listado de promotores contratados y con visitas realizadas en el informe de la coordinadora del grupo)</t>
  </si>
  <si>
    <r>
      <t xml:space="preserve">Independiente a la Generación del Conveio con Misión Bogotá para la contratación de los Promotores; se llevaron a cabo capacitaciones a recicladores, en el marco de la divulgación del Programa realizada por entidades como la Secretaría de Ambiente y las Alcaldía de Bosa, Santa Fe y Suba: La capacitación de multiplicadores con la SDA se realizó con</t>
    </r>
    <r>
      <rPr>
        <rFont val="Calibri"/>
        <charset val="1"/>
        <family val="2"/>
        <b val="true"/>
        <sz val="8"/>
      </rPr>
      <t xml:space="preserve"> 38 recicladores de la organización MUZKBYS</t>
    </r>
    <r>
      <rPr>
        <rFont val="Calibri"/>
        <charset val="1"/>
        <family val="2"/>
        <sz val="8"/>
      </rPr>
      <t xml:space="preserve"> (soporte Informe de Gestores Sociales UAESP).</t>
    </r>
  </si>
  <si>
    <t>Realizar convocatoria para llevar a cabo las capacitaciones dirigidas a los recicladores</t>
  </si>
  <si>
    <t>Como parte del proceso de promotoría, la coordinadora del grupo de promotores de la UAESP en conjunto con la Secretaria de Salud llevo a cabo la convocatoria de los promotores con el propósito de llevar a cabo las capacitaciones programadas para la realización de las visitas a la ciudadanía, en el marco de los programas Territorios Saludables y Bogotá Basura Cero (soporte: lista de asistencia de las capacitaciones)</t>
  </si>
  <si>
    <t>Llevar a cabo la capacitación de los recicladores</t>
  </si>
  <si>
    <r>
      <t xml:space="preserve">Se llevó a cabo las capacitaciones de los promotores en el marco de los programas Territorios Saludables y Bogotá Basura Cero con </t>
    </r>
    <r>
      <rPr>
        <rFont val="Calibri"/>
        <charset val="1"/>
        <family val="2"/>
        <b val="true"/>
        <sz val="8"/>
      </rPr>
      <t xml:space="preserve">54 </t>
    </r>
    <r>
      <rPr>
        <rFont val="Calibri"/>
        <charset val="1"/>
        <family val="2"/>
        <sz val="8"/>
      </rPr>
      <t xml:space="preserve">de ellos durante el mes de enero de 2013 (soporte: listas de asistencia y registro fotográfico)</t>
    </r>
  </si>
  <si>
    <t>Visitar 1.752.000 unidades residenciales 
Visitar 457.000 multifamiliares
Visitar 247.029 establecimientos comerciales
Visitar almacenes de cadena
Visitar centros comerciales
Visitar a 16 plazas de mercado distritales (IPES)
Visitar 40 centros de economía popular (IPES)</t>
  </si>
  <si>
    <t>Eficacia: Unidades residenciales visitadas/ Unidades residenciales programadas
Eficacia: Multifamiliares visitados/ Multifamiliares programadas
Eficacia: Numero de establecimientos comerciales visitados/Total establecimientos programados
Eficacia: No. de almacenes de cadena visitados /Total  de almacenes  de cadena.
Eficacia: No. de Centros Comerciales visitados /Total  de Centros Comerciales.
Indicadores de proceso: No. de convenios suscritos con localidades</t>
  </si>
  <si>
    <t>Programar con 20 localidades los grupos de capacitadores para llevar a cabo las visitas (se debe acordar con las diferentes instituciones con las que se tiene convenio del distrito la distribución en campo)</t>
  </si>
  <si>
    <r>
      <t xml:space="preserve">11% de unidades residenciales visitadas (192.782: 125.091 del trimestre anterior, 17.599 de la SDS y 50.092 Promotores de la UAESP) 
0,11% </t>
    </r>
    <r>
      <rPr>
        <rFont val="Calibri"/>
        <charset val="1"/>
        <family val="2"/>
        <sz val="8"/>
      </rPr>
      <t xml:space="preserve">Multifamiliares (512 administradores de multifamiliares informados el trimestre pasado más 16 multifamiliares visitados en la localidad de Suba, Bosa y Candelaria)
2% establecimientos comerciales (4914 visitados por SDS del trimestre anterior)
0% almacenes de cadena y centros comerciales
</t>
    </r>
    <r>
      <rPr>
        <rFont val="Calibri"/>
        <charset val="1"/>
        <family val="2"/>
        <color rgb="00000000"/>
        <sz val="8"/>
      </rPr>
      <t xml:space="preserve">
3 Convenios suscritos para la implementación del programa Bogotá Basura Cero (Suba, Ciudad Bolivar y Candelaria)</t>
    </r>
  </si>
  <si>
    <t>La Secretaria de Salud junto con la UAESP programa las visitas a través de sus equipos de respuesta inicial y complementaria, así como de los promotores de la UAESP  en el marco del programa Territorios Saludables para cada localidad objetivo (soporte: reporte de la Secretaría de Salud en el informe de la coordinadora del grupo de promotores)</t>
  </si>
  <si>
    <r>
      <t xml:space="preserve">(</t>
    </r>
    <r>
      <rPr>
        <rFont val="Calibri"/>
        <charset val="1"/>
        <family val="2"/>
        <b val="true"/>
        <color rgb="00000000"/>
        <sz val="8"/>
      </rPr>
      <t xml:space="preserve">15,30 %</t>
    </r>
    <r>
      <rPr>
        <rFont val="Calibri"/>
        <charset val="1"/>
        <family val="2"/>
        <color rgb="00000000"/>
        <sz val="8"/>
      </rPr>
      <t xml:space="preserve">) </t>
    </r>
    <r>
      <rPr>
        <rFont val="Calibri"/>
        <charset val="1"/>
        <family val="2"/>
        <b val="true"/>
        <color rgb="00000000"/>
        <sz val="8"/>
      </rPr>
      <t xml:space="preserve">268.081 unidades residenciales visitadas</t>
    </r>
    <r>
      <rPr>
        <rFont val="Calibri"/>
        <charset val="1"/>
        <family val="2"/>
        <color rgb="00000000"/>
        <sz val="8"/>
      </rPr>
      <t xml:space="preserve"> (192.782 del trimestre anterior más 75.299 del segundo trimestre: 7.347 de la SDS; 33.952 de Operadores de RBL y 34.000 del Grupo de Gestión Social UAESP - Alcaldías Locales) 
</t>
    </r>
    <r>
      <rPr>
        <rFont val="Calibri"/>
        <charset val="1"/>
        <family val="2"/>
        <b val="true"/>
        <color rgb="00000000"/>
        <sz val="8"/>
      </rPr>
      <t xml:space="preserve">(0,18%</t>
    </r>
    <r>
      <rPr>
        <rFont val="Calibri"/>
        <charset val="1"/>
        <family val="2"/>
        <color rgb="00000000"/>
        <sz val="8"/>
      </rPr>
      <t xml:space="preserve">)</t>
    </r>
    <r>
      <rPr>
        <rFont val="Calibri"/>
        <charset val="1"/>
        <family val="2"/>
        <b val="true"/>
        <color rgb="00000000"/>
        <sz val="8"/>
      </rPr>
      <t xml:space="preserve"> 828 </t>
    </r>
    <r>
      <rPr>
        <rFont val="Calibri"/>
        <charset val="1"/>
        <family val="2"/>
        <b val="true"/>
        <sz val="8"/>
      </rPr>
      <t xml:space="preserve">Multifamiliares</t>
    </r>
    <r>
      <rPr>
        <rFont val="Calibri"/>
        <charset val="1"/>
        <family val="2"/>
        <sz val="8"/>
      </rPr>
      <t xml:space="preserve"> (528 multifamiliares visitados del trimestre anterior más 300 visitados por los Operadores de RBL)
</t>
    </r>
    <r>
      <rPr>
        <rFont val="Calibri"/>
        <charset val="1"/>
        <family val="2"/>
        <b val="true"/>
        <sz val="8"/>
      </rPr>
      <t xml:space="preserve">(12.65%) 31.269 establecimientos comerciales</t>
    </r>
    <r>
      <rPr>
        <rFont val="Calibri"/>
        <charset val="1"/>
        <family val="2"/>
        <sz val="8"/>
      </rPr>
      <t xml:space="preserve"> (4.914 del trimestre anterior, más 26.355: 20.118 de la SDS y 6.237 de Operadores de RBL)
0% almacenes de cadena y centros comerciales</t>
    </r>
  </si>
  <si>
    <r>
      <t xml:space="preserve">Además de la programación ya reportada en el primer trimestre y que se continúa realizando por parte de la Secretaría de Salud, en el segundo trimestre se cuenta con la programación y realización de  visitas por cada uno de los operadores  del Servicio de Recolección, Barrido y Limpieza (RBL: Aguas de Bogotá, Aseo Capital, Ciudad Limpia y Lime), en el marco de los Proyectos relacionados con la comunidad que se ejecutan como parte de la prestación del servicio para todas las localidades de la Ciduad. En esta labor, los operadores informan sobre separación en la fuente y aprovechamiento de recursos; así como los horarios, presentación de residuos, minimización de la producción de residuos y difusión de programas para la prestación adecuada del servicio </t>
    </r>
    <r>
      <rPr>
        <rFont val="Calibri"/>
        <charset val="1"/>
        <family val="2"/>
        <color rgb="00000000"/>
        <sz val="8"/>
        <u val="single"/>
      </rPr>
      <t xml:space="preserve">(soporte: Informes de operadores de aseo enviados a la Subdirección de RBL).  </t>
    </r>
  </si>
  <si>
    <t>Esta meta se está prevista para desarrollarse en el cuatrienio y avanza conforme al cronograma, según la UAESP
La procuraduría recomienda que se revise el alcance de la actividad definida para el Plan de Inclusión , por cuanto el número de visitas, es muy alto desde el punto de vista de costos y tiempo; sugiere fortalecer el tema de divulgación a traves de medios masivos.</t>
  </si>
  <si>
    <t>En este trimestre se incorporan las actividades de divulgación a usuarios del servicio publico de aseo realizadas mediante las actividades que han sido indilgadas a los operadores publicos de aseo en la ciudad. El cumplimiento de esta actividad alcanza los valores esperados a la fecha.</t>
  </si>
  <si>
    <t>Llevar a cabo las visitas programadas por localidad con el registro de visita</t>
  </si>
  <si>
    <r>
      <t xml:space="preserve">En el marco del convenio con la Secretaria de Salud, se llevaron a cabo </t>
    </r>
    <r>
      <rPr>
        <rFont val="Calibri"/>
        <charset val="1"/>
        <family val="2"/>
        <b val="true"/>
        <color rgb="00000000"/>
        <sz val="8"/>
      </rPr>
      <t xml:space="preserve">17.599 visitas a unidades residenciales </t>
    </r>
    <r>
      <rPr>
        <rFont val="Calibri"/>
        <charset val="1"/>
        <family val="2"/>
        <color rgb="00000000"/>
        <sz val="8"/>
      </rPr>
      <t xml:space="preserve">o familias, además de</t>
    </r>
    <r>
      <rPr>
        <rFont val="Calibri"/>
        <charset val="1"/>
        <family val="2"/>
        <b val="true"/>
        <color rgb="00000000"/>
        <sz val="8"/>
      </rPr>
      <t xml:space="preserve"> 31.689 personas </t>
    </r>
    <r>
      <rPr>
        <rFont val="Calibri"/>
        <charset val="1"/>
        <family val="2"/>
        <color rgb="00000000"/>
        <sz val="8"/>
      </rPr>
      <t xml:space="preserve">a las que se les divulgó las acciones del programa Bogotá Basura Cero, a través de los equipos de respuesta inicial y complementaria de la Secretaría. Por otra parte, a través de la coordinación del grupo de promotores de la UAESP, los 60 promotores contratados llevaron a cabo las visitas en las diferentes localidades de la ciudad a hogares, jardines infantiles, colegios, instituciones y participaron en eventos masivos. Como resultados para el primer trimestre de 2013, se obtuvo la divulgación del programa Bogotá Basura Cero en </t>
    </r>
    <r>
      <rPr>
        <rFont val="Calibri"/>
        <charset val="1"/>
        <family val="2"/>
        <b val="true"/>
        <color rgb="00000000"/>
        <sz val="8"/>
      </rPr>
      <t xml:space="preserve">50.092 unidades residenciales; 189 instituciones entre colegios, jardines infantiles y entidades, y la participación en 243 eventos masivos</t>
    </r>
    <r>
      <rPr>
        <rFont val="Calibri"/>
        <charset val="1"/>
        <family val="2"/>
        <color rgb="00000000"/>
        <sz val="8"/>
      </rPr>
      <t xml:space="preserve"> (eventos programados por las diferentes localidades) (soporte: registros de las visitas de los 60 promotores)
Por otra parte, a través de una profesional de la Unidad, se llevaron a cabo visitas a 16 multifamiliares de las localidades de Suba, Bosa y Candelaria para la divulgación del programa Bogotá Basura Cero.</t>
    </r>
  </si>
  <si>
    <r>
      <t xml:space="preserve">En el marco del convenio con la Secretaria de Salud, durante el segundo trimestre del año se llevaron a cabo</t>
    </r>
    <r>
      <rPr>
        <rFont val="Calibri"/>
        <charset val="1"/>
        <family val="2"/>
        <b val="true"/>
        <color rgb="00000000"/>
        <sz val="8"/>
      </rPr>
      <t xml:space="preserve"> 7.347 visitas a unidades residenciales</t>
    </r>
    <r>
      <rPr>
        <rFont val="Calibri"/>
        <charset val="1"/>
        <family val="2"/>
        <color rgb="00000000"/>
        <sz val="8"/>
      </rPr>
      <t xml:space="preserve"> o familias, además de </t>
    </r>
    <r>
      <rPr>
        <rFont val="Calibri"/>
        <charset val="1"/>
        <family val="2"/>
        <b val="true"/>
        <color rgb="00000000"/>
        <sz val="8"/>
      </rPr>
      <t xml:space="preserve">20.118 establecimientos comerciales</t>
    </r>
    <r>
      <rPr>
        <rFont val="Calibri"/>
        <charset val="1"/>
        <family val="2"/>
        <color rgb="00000000"/>
        <sz val="8"/>
      </rPr>
      <t xml:space="preserve"> y </t>
    </r>
    <r>
      <rPr>
        <rFont val="Calibri"/>
        <charset val="1"/>
        <family val="2"/>
        <b val="true"/>
        <color rgb="00000000"/>
        <sz val="8"/>
      </rPr>
      <t xml:space="preserve">34.177 personas </t>
    </r>
    <r>
      <rPr>
        <rFont val="Calibri"/>
        <charset val="1"/>
        <family val="2"/>
        <color rgb="00000000"/>
        <sz val="8"/>
      </rPr>
      <t xml:space="preserve">(soporte: informe Secretaría de Salud).
</t>
    </r>
    <r>
      <rPr>
        <rFont val="Calibri"/>
        <charset val="1"/>
        <family val="2"/>
        <b val="true"/>
        <color rgb="00000000"/>
        <sz val="8"/>
      </rPr>
      <t xml:space="preserve">
</t>
    </r>
    <r>
      <rPr>
        <rFont val="Calibri"/>
        <charset val="1"/>
        <family val="2"/>
        <color rgb="00000000"/>
        <sz val="8"/>
      </rPr>
      <t xml:space="preserve">A través de los Operadores de Aseo, se realizó la siguiente divulgación del programa, durante el segundo trimestre de 2013:
</t>
    </r>
    <r>
      <rPr>
        <rFont val="Calibri"/>
        <charset val="1"/>
        <family val="2"/>
        <b val="true"/>
        <color rgb="00000000"/>
        <sz val="8"/>
        <u val="single"/>
      </rPr>
      <t xml:space="preserve">Aguas de Bogotá:</t>
    </r>
    <r>
      <rPr>
        <rFont val="Calibri"/>
        <charset val="1"/>
        <family val="2"/>
        <color rgb="00000000"/>
        <sz val="8"/>
      </rPr>
      <t xml:space="preserve"> divulgación a</t>
    </r>
    <r>
      <rPr>
        <rFont val="Calibri"/>
        <charset val="1"/>
        <family val="2"/>
        <b val="true"/>
        <color rgb="00000000"/>
        <sz val="8"/>
      </rPr>
      <t xml:space="preserve"> 75 multiusuarios</t>
    </r>
    <r>
      <rPr>
        <rFont val="Calibri"/>
        <charset val="1"/>
        <family val="2"/>
        <color rgb="00000000"/>
        <sz val="8"/>
      </rPr>
      <t xml:space="preserve">,  en las localidades de Fontibon y Engativá, a través de 5 capacitaciones.
</t>
    </r>
    <r>
      <rPr>
        <rFont val="Calibri"/>
        <charset val="1"/>
        <family val="2"/>
        <sz val="8"/>
      </rPr>
      <t xml:space="preserve">*</t>
    </r>
    <r>
      <rPr>
        <rFont val="Calibri"/>
        <charset val="1"/>
        <family val="2"/>
        <b val="true"/>
        <sz val="8"/>
      </rPr>
      <t xml:space="preserve"> 5.568 establecimientos comerciales</t>
    </r>
    <r>
      <rPr>
        <rFont val="Calibri"/>
        <charset val="1"/>
        <family val="2"/>
        <sz val="8"/>
      </rPr>
      <t xml:space="preserve"> a través de 27 actividades realizadas a través del proyecto comerciantes de Aguas de Bogotá.
*</t>
    </r>
    <r>
      <rPr>
        <rFont val="Calibri"/>
        <charset val="1"/>
        <family val="2"/>
        <b val="true"/>
        <sz val="8"/>
      </rPr>
      <t xml:space="preserve"> 13.991 unidades residenciales</t>
    </r>
    <r>
      <rPr>
        <rFont val="Calibri"/>
        <charset val="1"/>
        <family val="2"/>
        <sz val="8"/>
      </rPr>
      <t xml:space="preserve">, a través de 55 actividades realizadas para residentes de las localidades en las que presta servicio Aguas de Bogotá.
*</t>
    </r>
    <r>
      <rPr>
        <rFont val="Calibri"/>
        <charset val="1"/>
        <family val="2"/>
        <b val="true"/>
        <sz val="8"/>
      </rPr>
      <t xml:space="preserve"> 518 personas capacitadas</t>
    </r>
    <r>
      <rPr>
        <rFont val="Calibri"/>
        <charset val="1"/>
        <family val="2"/>
        <sz val="8"/>
      </rPr>
      <t xml:space="preserve"> (administradores, usuarios y recicladores) en el marco del proyecto multiusuarios de Aguas de Bogotá, en las localidades de Fontibon, Engativa y Rafael Uribe Uribe.
</t>
    </r>
    <r>
      <rPr>
        <rFont val="Calibri"/>
        <charset val="1"/>
        <family val="2"/>
        <b val="true"/>
        <sz val="8"/>
        <u val="single"/>
      </rPr>
      <t xml:space="preserve">LIME</t>
    </r>
    <r>
      <rPr>
        <rFont val="Calibri"/>
        <charset val="1"/>
        <family val="2"/>
        <sz val="8"/>
        <u val="single"/>
      </rPr>
      <t xml:space="preserve">:</t>
    </r>
    <r>
      <rPr>
        <rFont val="Calibri"/>
        <charset val="1"/>
        <family val="2"/>
        <sz val="8"/>
      </rPr>
      <t xml:space="preserve"> divulgación a</t>
    </r>
    <r>
      <rPr>
        <rFont val="Calibri"/>
        <charset val="1"/>
        <family val="2"/>
        <b val="true"/>
        <sz val="8"/>
      </rPr>
      <t xml:space="preserve"> 61 multiusuarios,</t>
    </r>
    <r>
      <rPr>
        <rFont val="Calibri"/>
        <charset val="1"/>
        <family val="2"/>
        <sz val="8"/>
      </rPr>
      <t xml:space="preserve"> a través de 42 actividades a las cuales asistieron 333 personas (cifras consolidadas de 2012 - 2013, según el informe del operador).
</t>
    </r>
    <r>
      <rPr>
        <rFont val="Calibri"/>
        <charset val="1"/>
        <family val="2"/>
        <sz val="8"/>
        <u val="single"/>
      </rPr>
      <t xml:space="preserve"> </t>
    </r>
    <r>
      <rPr>
        <rFont val="Calibri"/>
        <charset val="1"/>
        <family val="2"/>
        <b val="true"/>
        <sz val="8"/>
        <u val="single"/>
      </rPr>
      <t xml:space="preserve">Ciudad Limpia:</t>
    </r>
    <r>
      <rPr>
        <rFont val="Calibri"/>
        <charset val="1"/>
        <family val="2"/>
        <b val="true"/>
        <sz val="8"/>
      </rPr>
      <t xml:space="preserve"> 3 establecimientos comerciales 
</t>
    </r>
    <r>
      <rPr>
        <rFont val="Calibri"/>
        <charset val="1"/>
        <family val="2"/>
        <sz val="8"/>
      </rPr>
      <t xml:space="preserve">* </t>
    </r>
    <r>
      <rPr>
        <rFont val="Calibri"/>
        <charset val="1"/>
        <family val="2"/>
        <b val="true"/>
        <sz val="8"/>
      </rPr>
      <t xml:space="preserve">162 multiusuarios </t>
    </r>
    <r>
      <rPr>
        <rFont val="Calibri"/>
        <charset val="1"/>
        <family val="2"/>
        <sz val="8"/>
      </rPr>
      <t xml:space="preserve">a través de la realización de 14 actividades, en las localidades donde presta el servicio el operador.
*</t>
    </r>
    <r>
      <rPr>
        <rFont val="Calibri"/>
        <charset val="1"/>
        <family val="2"/>
        <b val="true"/>
        <sz val="8"/>
      </rPr>
      <t xml:space="preserve"> 1.794 unidades residenciales,</t>
    </r>
    <r>
      <rPr>
        <rFont val="Calibri"/>
        <charset val="1"/>
        <family val="2"/>
        <sz val="8"/>
      </rPr>
      <t xml:space="preserve"> a través de 77 actividades realizadas para residentes de las localidades donde presta el servicio el operador, según el informe del operador.
</t>
    </r>
    <r>
      <rPr>
        <rFont val="Calibri"/>
        <charset val="1"/>
        <family val="2"/>
        <b val="true"/>
        <sz val="8"/>
        <u val="single"/>
      </rPr>
      <t xml:space="preserve">Aseo Capital:</t>
    </r>
    <r>
      <rPr>
        <rFont val="Calibri"/>
        <charset val="1"/>
        <family val="2"/>
        <b val="true"/>
        <sz val="8"/>
      </rPr>
      <t xml:space="preserve">  18.167 unidades residenciales,</t>
    </r>
    <r>
      <rPr>
        <rFont val="Calibri"/>
        <charset val="1"/>
        <family val="2"/>
        <sz val="8"/>
      </rPr>
      <t xml:space="preserve"> a través de 366 actividades realizadas en el marco de la prestación del servicio del operador
</t>
    </r>
    <r>
      <rPr>
        <rFont val="Calibri"/>
        <charset val="1"/>
        <family val="2"/>
        <b val="true"/>
        <sz val="8"/>
      </rPr>
      <t xml:space="preserve">* 666 establecimientos comerciales,</t>
    </r>
    <r>
      <rPr>
        <rFont val="Calibri"/>
        <charset val="1"/>
        <family val="2"/>
        <sz val="8"/>
      </rPr>
      <t xml:space="preserve"> a través de 8 actividades realizadas.
</t>
    </r>
    <r>
      <rPr>
        <rFont val="Calibri"/>
        <charset val="1"/>
        <family val="2"/>
        <b val="true"/>
        <sz val="8"/>
      </rPr>
      <t xml:space="preserve">* 2 multiusuarios,</t>
    </r>
    <r>
      <rPr>
        <rFont val="Calibri"/>
        <charset val="1"/>
        <family val="2"/>
        <sz val="8"/>
      </rPr>
      <t xml:space="preserve"> a través de una actividad realizada.
</t>
    </r>
    <r>
      <rPr>
        <rFont val="Calibri"/>
        <charset val="1"/>
        <family val="2"/>
        <b val="true"/>
        <sz val="8"/>
        <u val="single"/>
      </rPr>
      <t xml:space="preserve">Gestión social - Alcaldías:</t>
    </r>
    <r>
      <rPr>
        <rFont val="Calibri"/>
        <charset val="1"/>
        <family val="2"/>
        <sz val="8"/>
      </rPr>
      <t xml:space="preserve"> 14.000 unidades residenciales visitadas a través del evento de lanzamiento de ruta de recolección selectiva en Usaquen.
20.000 unidades residenciales visitadas en la localidad de Puente Aranda en un trabajo conjunto con la Alcaldía local (soporte: Informe Gestores Sociales UAESP)
</t>
    </r>
  </si>
  <si>
    <t>Realizar seguimiento por localidad de la realización de las visitas programadas</t>
  </si>
  <si>
    <t>La coordinadora del grupo de promotores de la UAESP llevó a cabo el seguimiento de cada uno de ellos, a través del reporte de visitas realizadas. A partir de dicho seguimiento se encuentra la consolidación de la información de la divulgación realizada  a unidades residenciales, colegios, jardines y entidades. (soporte: informe del consolidado de visitas elaborado por la coordinadora grupo de promotores UAESP).</t>
  </si>
  <si>
    <t>El coordinador del Plan de Inclusión, realiza el seguimiento de las visitas acompañadas por el grupo de gestión social en cada una de las localidades (soporte: consolidado seguimiento Gestores Sociales - Coordinación Plan de inclusión)</t>
  </si>
  <si>
    <t>Difundir el Programa Bogotá  Basura Cero, a través de los Comités de Impulso para la Gobernanza del Agua, Reciclaje y Aseo, CIGARA</t>
  </si>
  <si>
    <t>Difundir el programa en 20 CIGARA (1 por localidad mínimo)</t>
  </si>
  <si>
    <t>Indicadores de proceso: Convenio suscrito con IDPAC
Eficacia: No. de CIGARA conformadas trabajando en el programa basura cero/Total de CIGARA planeadas</t>
  </si>
  <si>
    <t>Suscribir convenio con el IDPAC para dar a conocer el programa basura cero a traves de Comites de impulso para la gobernanza del agua, reciclaje y aseo CIGARA</t>
  </si>
  <si>
    <t>No se ha suscrito el convenio</t>
  </si>
  <si>
    <t>Actualmente se está gestionando el convenio con el IDPAC</t>
  </si>
  <si>
    <t>100% CIGARRAS conformadas, incluyendo en su trabajo, el Programa Basura Cero (852 CIGARRAS/20 programadas)</t>
  </si>
  <si>
    <t>Se determinó que no era necesario el convenio con el IDPAC, teniendo en cuenta que la misionalidad de las CIGARRAS hace parte del Programa Basura Cero. Por tanto, se retira esta actividad y se redistribuye la ponderación de la misma (se da el 70% de peso a la actividad de Promover la difusión del Programa Basura Cero a través de las CIGARRAS)</t>
  </si>
  <si>
    <t>Actualmente se está evaluando la necesidad de suscribir un convenio, toda vez que la misionalidad de las CIGARAS hace parte del programa Basura Cero. El trabajo con las CIGARAS se ha previsto para todo el plan de desarrollo.</t>
  </si>
  <si>
    <t>Es necesario discriminar el avance por cada trimestre.</t>
  </si>
  <si>
    <t>Conformar equipos de acompañamiento y definir actividades a realizar en las CIGARAs.</t>
  </si>
  <si>
    <r>
      <t xml:space="preserve">El grupo de promotores contratados por la UAESP se ha encargado de asistir y acompañar las CIGARAS programadas en las localidades. Durante el primer trimestre asistieron a </t>
    </r>
    <r>
      <rPr>
        <rFont val="Calibri"/>
        <charset val="1"/>
        <family val="2"/>
        <b val="true"/>
        <color rgb="00000000"/>
        <sz val="8"/>
      </rPr>
      <t xml:space="preserve">243 eventos masivos</t>
    </r>
    <r>
      <rPr>
        <rFont val="Calibri"/>
        <charset val="1"/>
        <family val="2"/>
        <color rgb="00000000"/>
        <sz val="8"/>
      </rPr>
      <t xml:space="preserve">, dentro de los cuales se encuentran las CIGARRAS </t>
    </r>
  </si>
  <si>
    <r>
      <t xml:space="preserve">Durante el segundo trimestre de 2013, el equipo de acompañamiento a las CIGARRAS ha estado a cargo del IDPAC, el cual ha programado actividades que promueven la separación en la fuente (soporte: informe IDPAC. </t>
    </r>
    <r>
      <rPr>
        <rFont val="Calibri"/>
        <charset val="1"/>
        <family val="2"/>
        <b val="true"/>
        <color rgb="00000000"/>
        <sz val="8"/>
      </rPr>
      <t xml:space="preserve">Cifras de todo el año 2013</t>
    </r>
    <r>
      <rPr>
        <rFont val="Calibri"/>
        <charset val="1"/>
        <family val="2"/>
        <color rgb="00000000"/>
        <sz val="8"/>
      </rPr>
      <t xml:space="preserve">)</t>
    </r>
  </si>
  <si>
    <t>Promover la difusión del programa basura cero a través de las CIGARA</t>
  </si>
  <si>
    <t>Se han llevado a cabo actividades con las CIGARRAS a través del IDPAC, con el acompañamiento de los promotores de la UAESP.</t>
  </si>
  <si>
    <r>
      <t xml:space="preserve">Se ha promovido la separación en la fuente (Programa Basura Cero) a través de la realización de 852 CIGARRAS en la totalidad de localidades, por parte del IDPAC (soporte: informe IDPAC.</t>
    </r>
    <r>
      <rPr>
        <rFont val="Calibri"/>
        <charset val="1"/>
        <family val="2"/>
        <b val="true"/>
        <sz val="8"/>
      </rPr>
      <t xml:space="preserve"> Cifras de todo el año 201</t>
    </r>
    <r>
      <rPr>
        <rFont val="Calibri"/>
        <charset val="1"/>
        <family val="2"/>
        <sz val="8"/>
      </rPr>
      <t xml:space="preserve">3). </t>
    </r>
  </si>
  <si>
    <t>DIVULGAR EL PROGRAMA A INSTITUCIONES EDUCATIVAS</t>
  </si>
  <si>
    <r>
      <t xml:space="preserve">Informar las acciones que contempla el Programa Bogotá Basura Cero en la totalidad de colegios de Bogotá </t>
    </r>
    <r>
      <rPr>
        <rFont val="Calibri"/>
        <charset val="1"/>
        <family val="2"/>
        <sz val="8"/>
      </rPr>
      <t xml:space="preserve">(2376: 360 distritales y 2016 privados) </t>
    </r>
  </si>
  <si>
    <t>Informar sobre las acciones que contempla el Programa Bogotá Basura Cero al  100% de colegios distritales de Bogotá</t>
  </si>
  <si>
    <t>Indicadores de Proceso: Número de colegios con información del Programa Bogotá  Basura Cero/Total de colegios
Indicador de proceso: Actividades realizadas para la divulgación del programa en los colegios publicos 
 Eficacia: No. de colegios que divulgaron el Programa Bogotá  Basura Cero /Total de colegios</t>
  </si>
  <si>
    <t>Generar convenios interinstitucionales para la implementación de la estrategia</t>
  </si>
  <si>
    <t>SUBDIRECCIÓN DE APROVECHAMIENTO
SECRETARIA DE EDUCACIÓN
SECRETARIA DE SALUD
ALCALDIAS LOCALES
ACUEDUCTO</t>
  </si>
  <si>
    <t>Campaña masiva de información de Bogotá Basura Cero para Colegios: Kit de Bogotá  Basura Cero: plegables "Con suma responsabilidad";  bolsas y afiches  entrega de 987.340 plegables a la Secretaría Distrital de Educación.
Se entregó el material de información a los 360 colegios
Entrega de  2.000 Afiches de Basura Cero a la Secretaría de educación para Colegios 
Realización de concurso de disfraces con 26 colegios distritales, 54 muestras de disfraces elaborados con  material  reciclable.
Visita de Colegio Aquileo Parra con 29 estudiantes al RSDJ
Convenio marco de cooperación No 002 suscrito entre la SED y la UAESP
Se reformó la cartilla del PIGA enfocada en Basura Cero, que es de obligatorio cumplimiento a partir de la fecha al 100% de colegios distritales. Desde allí se viene planteando además de sensibilización la recolección diferenciada de residuos a través de una ruta ecológica.
Hay 295 Docentes de colegios privados miembro de la Red Basura Cero soprtado en el informe de la Secretarìa de Educaciòn</t>
  </si>
  <si>
    <t>Coordinación de la estrategia: Johanna Laverde</t>
  </si>
  <si>
    <t>100% de colegios distritales con información del Programa Bogotá Basura Cero
1.660 actividades realizadas para la divulgación del programa en los colegios públicos del Distrito
27.5% (99) de colegios públicos han divulgado el programa Bogotá Basura Cero  (97 colegios del primer trimestre más los 26 que realizaron concursos para la divulgación con corte a 2012)</t>
  </si>
  <si>
    <t>Convenio con la Secretaría de Educación Distrital; Secretaria de Salud; Alcaldia Local de Ciudad Bolivar, Suba y Candelaria; Acueducto (soportes: se encuentran en el informe del trimestre anterior);  se está gestionando el Convenio con la Universidad Javeriana</t>
  </si>
  <si>
    <t>100% de colegios distritales con información del Programa Bogotá Basura Cero (se refuerza la entrega de información a colegios con el trabajo de los operadores de aseo)
1.765 actividades realizadas (1.660 del trimestre pasado más 105 actividades realizadas por los operadores de aseo) para la divulgación del programa en los colegios públicos del Distrito
71% (259: 99 del trimestre pasado más 160 del segundo trimestre) de colegios públicos han divulgado el programa Bogotá Basura Cero</t>
  </si>
  <si>
    <r>
      <t xml:space="preserve"> Se continúa con la gestión del el Convenio con la Universidad Javeriana (se encuentra en Jurídica de la Universidad), y se incorporan en el reporte, los contratos realizados con los Operadores de RBL para el cumplimiento de esta estrategia (soporte: Informe de Operadores RBL - Informe SED). 
 </t>
    </r>
    <r>
      <rPr>
        <rFont val="Calibri"/>
        <charset val="1"/>
        <family val="2"/>
        <color rgb="00000000"/>
        <sz val="8"/>
        <u val="single"/>
      </rPr>
      <t xml:space="preserve">Nota:</t>
    </r>
    <r>
      <rPr>
        <rFont val="Calibri"/>
        <charset val="1"/>
        <family val="2"/>
        <color rgb="00000000"/>
        <sz val="8"/>
      </rPr>
      <t xml:space="preserve"> El indicador de Número de convenios (recomendación de la Procuraduría en el trimestre pasado) no se incorpora, ya que los indicadores se encuentran en términos de resultados: cantidad de colegios con la información y cantidad de colegios divulgando el programa. Los convenios son solo una actividad que permite evidenciar el avance en la gestión para la estrategia.</t>
    </r>
  </si>
  <si>
    <t>La Procuraduría observa que la meta fue modificada en el verbo rector; se cambió formar por informar. 
El convenio marco que permite el cumplimiento de la meta corresponde al realizado con la Secretaria de Educación Distrital. La Procuraduria recomienda incluir un indicador de la cantidad de convenios necesarios para cumplir con la meta. La meta está programada para 4 años, sin embargo se recomienda establecer actividades dentro de plazos especificos dentro del plazo total del plan de inclusión.</t>
  </si>
  <si>
    <t>La Procuraduría reitera la recomendación realizada el trimestre pasado, en relación con la suscripción de convenios. La UAESP replanteará la actividad.
La Procuraduría observa que la actividad de visibilizar los resultados de las actividades llevadas a cabo en los colegios a través de herramientas virtuales podría hacer parte de la estrategia número 1. La UAESP revisará la pertinencia de la recomendación.</t>
  </si>
  <si>
    <t>Concertar el contenido y diseño de las piezas comunicativas y material pedagógico para entregar a los colegios, articulando el trabajo entre Promotores UAESP, SED, SDS,Acueducto, Alcaldias Locales, JAL)</t>
  </si>
  <si>
    <r>
      <t xml:space="preserve">Se han realizado 4 reuniones del Comité UAESP -  SED en las cuales se han concertado los contenidos pedagógicos para el trabajo articulado con los Colegios y demás actores en el marco del Programa Basura Ce</t>
    </r>
    <r>
      <rPr>
        <rFont val="Calibri"/>
        <charset val="1"/>
        <family val="2"/>
        <sz val="8"/>
      </rPr>
      <t xml:space="preserve">ro: - soprte: 4 Actas de reuniones del Comité UAESP-SED
- Documentos con contenidos pedagógicos: Orientaciones Generales;  “… y los colores y las canecas” y “Consumiendo responsable” </t>
    </r>
  </si>
  <si>
    <t>Además de los documentos con contenidos pedagógicos reportados en el trimestre anterior, en el segundo trimestre se cuenta con la Cartilla "Orientaciones Generales - Programa Basura Cero - UAESP", que contiene los lineamientos para la implementación del Programa en los diferentes ámbitos de la ciudad, tales como colegios, alcaldías locales, multifamiliares, entre otros; siendo la guía básica para todos los actores del Programa (soporte: Cartilla "Orientaciones Generales - Programa Basura Cero - UAESP")
Por otra parte, la SED hizo aportes pedagógicos y la UAESP aportes técnicos a la Cartilla “Reciclando- ando-“, dirigido a jóvenes del D.C. y elaborada por Ajover, la cual se generó como material didáctico a distribuir y ser considerado en los colegios oficiales como parte de la divulgación del Programa Basura Cero (soporte: Informe SED)</t>
  </si>
  <si>
    <t>Programar con las localidades las visitas a los colegios para llevar a cabo las actividades (articular trabajo entre Promotores UAESP, SED, SDS,Acueducto, Alcaldias Locales, JAL)</t>
  </si>
  <si>
    <t>Equipo de Trabajo UAESP - SED</t>
  </si>
  <si>
    <r>
      <t xml:space="preserve">Se actualizó el plan de trabajo conjunto entre UAESP-SED Convenio 002/Octb. 2012,en el marco de la actualización del Plan de acción para la inclusión de la población recicladora, en el cual se programaron las acciones a seguir con los colegios durante la implementación del Programa Basura Cero para 2013. soporte: </t>
    </r>
    <r>
      <rPr>
        <rFont val="Calibri"/>
        <charset val="1"/>
        <family val="2"/>
        <sz val="8"/>
      </rPr>
      <t xml:space="preserve">plan de trabajo de actividades (este es el plan)</t>
    </r>
  </si>
  <si>
    <t>Como parte de la programación de actividades para realizar en los colegios, y en el marco del Plan de Acción elaborado con la SED, la UAESP se encuentra participando en la CIDEA (Comisión Intersectorial de Educación Ambiental) en la cual se articula el trabajo realizado por los Gestores locales en los colegios, con las Entidades Distritales (UAESP, SED, SDS, Acueducto, Alcaldias Locales, Jardín Botánico, FOPAE, entre otras), en busca de generar lineamientos para el trabajo en educación ambiental, dentro del que se incluye el manejo de residuos sólidos. Desde allí se orientarán las actividades a realizar en los colegios (soporte: Plan de acción CIDEA).</t>
  </si>
  <si>
    <t>Llevar a cabo actividades que permitan la divulgación  desde los colegios (concursos, talleres, perdiódicos, emisoras, red de jóvenes periodistas, creación de obras de teatro, pinturas, grafitis, experiencias de lenguajes artísticos, video clips, vistias de sensibilización sobre el manejo adecuado y responsable de residuos solidos, realización de eventos y/o encuentros que permitan la socialización y divulgación del programa basura cero, realizar reunión informativa con los Rectores de Colegios Oficiales, entre otras)</t>
  </si>
  <si>
    <r>
      <t xml:space="preserve">Las actividades enmarcadas en el plan de trabajo conjunto UAESP - SED se describen a continuación y el soporte es el informe y anexos enviado por el Secretario de Educación:
- </t>
    </r>
    <r>
      <rPr>
        <rFont val="Calibri"/>
        <charset val="1"/>
        <family val="2"/>
        <b val="true"/>
        <color rgb="00000000"/>
        <sz val="8"/>
      </rPr>
      <t xml:space="preserve">Aplicación y análisis de datos de una encuesta de percepción, sobre el manejo de Residuos Sólidos a 240 colegios de las 20 localidades</t>
    </r>
    <r>
      <rPr>
        <rFont val="Calibri"/>
        <charset val="1"/>
        <family val="2"/>
        <color rgb="00000000"/>
        <sz val="8"/>
      </rPr>
      <t xml:space="preserve">: El manejo de residuos sólidos desde el Proyecto Ambiental escolar –PRAE, se aborda en mayor proporción, desde dos tendencias principales:</t>
    </r>
    <r>
      <rPr>
        <rFont val="Calibri"/>
        <charset val="1"/>
        <family val="2"/>
        <color rgb="00000000"/>
        <sz val="8"/>
        <u val="single"/>
      </rPr>
      <t xml:space="preserve"> la separación en la fuente</t>
    </r>
    <r>
      <rPr>
        <rFont val="Calibri"/>
        <charset val="1"/>
        <family val="2"/>
        <color rgb="00000000"/>
        <sz val="8"/>
      </rPr>
      <t xml:space="preserve">, realizada por el 32 % de los colegios encuestados;</t>
    </r>
    <r>
      <rPr>
        <rFont val="Calibri"/>
        <charset val="1"/>
        <family val="2"/>
        <color rgb="00000000"/>
        <sz val="8"/>
        <u val="single"/>
      </rPr>
      <t xml:space="preserve"> y en la sensibilización y/o formación de la comunidad educativa</t>
    </r>
    <r>
      <rPr>
        <rFont val="Calibri"/>
        <charset val="1"/>
        <family val="2"/>
        <color rgb="00000000"/>
        <sz val="8"/>
      </rPr>
      <t xml:space="preserve">, realizada por el 26% de los colegios a través de talleres, campañas, encuentros y charlas en torno a la reducción, reciclaje, reutilización y el Programa Bogotá Basura Cero. Adicional a estas dos tendencias,  en el 16% de los colegios se encuentran prácticas como la </t>
    </r>
    <r>
      <rPr>
        <rFont val="Calibri"/>
        <charset val="1"/>
        <family val="2"/>
        <color rgb="00000000"/>
        <sz val="8"/>
        <u val="single"/>
      </rPr>
      <t xml:space="preserve">transformación de residuos </t>
    </r>
    <r>
      <rPr>
        <rFont val="Calibri"/>
        <charset val="1"/>
        <family val="2"/>
        <color rgb="00000000"/>
        <sz val="8"/>
      </rPr>
      <t xml:space="preserve">para la elaboración de artesanías, disfraces y aprovechamiento de residuos orgánicos para compostaje y huert as escolares.
- </t>
    </r>
    <r>
      <rPr>
        <rFont val="Calibri"/>
        <charset val="1"/>
        <family val="2"/>
        <b val="true"/>
        <color rgb="00000000"/>
        <sz val="8"/>
      </rPr>
      <t xml:space="preserve">Semana de Bienvenida 25- 31 enero de 2013:</t>
    </r>
    <r>
      <rPr>
        <rFont val="Calibri"/>
        <charset val="1"/>
        <family val="2"/>
        <color rgb="00000000"/>
        <sz val="8"/>
      </rPr>
      <t xml:space="preserve"> los 360 Colegios realizaron el lanzamiento del programa Bogotá Basura Cero durante la primera semana de clases, divulgando efectivamente la información del programa de tal manera que la comunidad reconociera y celebrara que los niños, niñas y jóvenes regresan al colegio, como facilitadores del consumo responsable y la adecuada disposición de los residuos sólidos.Como compromiso, los 360 Colegios oficiales del Distrito Capital con sus 714 sedes, se comprometieron con el ambiente al interior y exterior de sus comunidades, tomando como punto de partida el lanzamiento del programa Bogotá Basura Cero (Colegio Francisco Berbeo - evento de lanzamiento)
</t>
    </r>
    <r>
      <rPr>
        <rFont val="Calibri"/>
        <charset val="1"/>
        <family val="2"/>
        <b val="true"/>
        <color rgb="00000000"/>
        <sz val="8"/>
      </rPr>
      <t xml:space="preserve">
- Jornadas pedagógicas a partir del lanzamiento del Programa Bogotá Basura Cero en los colegios públicos: </t>
    </r>
    <r>
      <rPr>
        <rFont val="Calibri"/>
        <charset val="1"/>
        <family val="2"/>
        <color rgb="00000000"/>
        <sz val="8"/>
      </rPr>
      <t xml:space="preserve">Con base en esta estrategia, se solicitó a los colegios que hicieran un informe sobre las actividades que llevaron a cabo en esa semana. Se consolidaron</t>
    </r>
    <r>
      <rPr>
        <rFont val="Calibri"/>
        <charset val="1"/>
        <family val="2"/>
        <b val="true"/>
        <color rgb="00000000"/>
        <sz val="8"/>
      </rPr>
      <t xml:space="preserve"> 73 informes de 52 colegios </t>
    </r>
    <r>
      <rPr>
        <rFont val="Calibri"/>
        <charset val="1"/>
        <family val="2"/>
        <color rgb="00000000"/>
        <sz val="8"/>
      </rPr>
      <t xml:space="preserve">y 73 sedes, en 12 localidades, en los que se verificó la participación de </t>
    </r>
    <r>
      <rPr>
        <rFont val="Calibri"/>
        <charset val="1"/>
        <family val="2"/>
        <b val="true"/>
        <color rgb="00000000"/>
        <sz val="8"/>
      </rPr>
      <t xml:space="preserve">73.481 estudiantes,</t>
    </r>
    <r>
      <rPr>
        <rFont val="Calibri"/>
        <charset val="1"/>
        <family val="2"/>
        <color rgb="00000000"/>
        <sz val="8"/>
      </rPr>
      <t xml:space="preserve"> 3.856 docentes y administrativos, 5.853 padres o acudientes y 1.303 personas de comunidad aledaña, </t>
    </r>
    <r>
      <rPr>
        <rFont val="Calibri"/>
        <charset val="1"/>
        <family val="2"/>
        <b val="true"/>
        <color rgb="00000000"/>
        <sz val="8"/>
      </rPr>
      <t xml:space="preserve">para un total de 84.493, participantes en los colegios que reportaron </t>
    </r>
    <r>
      <rPr>
        <rFont val="Calibri"/>
        <charset val="1"/>
        <family val="2"/>
        <color rgb="00000000"/>
        <sz val="8"/>
      </rPr>
      <t xml:space="preserve">(aproximadamente 221 actividades)
</t>
    </r>
    <r>
      <rPr>
        <rFont val="Calibri"/>
        <charset val="1"/>
        <family val="2"/>
        <b val="true"/>
        <color rgb="00000000"/>
        <sz val="8"/>
      </rPr>
      <t xml:space="preserve">
- Jornada de limpieza Canal Torca: </t>
    </r>
    <r>
      <rPr>
        <rFont val="Calibri"/>
        <charset val="1"/>
        <family val="2"/>
        <color rgb="00000000"/>
        <sz val="8"/>
      </rPr>
      <t xml:space="preserve">participaron </t>
    </r>
    <r>
      <rPr>
        <rFont val="Calibri"/>
        <charset val="1"/>
        <family val="2"/>
        <b val="true"/>
        <color rgb="00000000"/>
        <sz val="8"/>
      </rPr>
      <t xml:space="preserve">300 estudiantes</t>
    </r>
    <r>
      <rPr>
        <rFont val="Calibri"/>
        <charset val="1"/>
        <family val="2"/>
        <color rgb="00000000"/>
        <sz val="8"/>
      </rPr>
      <t xml:space="preserve"> de los colegios Aquileo Parra, Gimnasio Campsetre New Orleans y Gimnasio La Kumbre como parte de las actividades para la divulgación del programa Bogotá Basura Cero.
</t>
    </r>
    <r>
      <rPr>
        <rFont val="Calibri"/>
        <charset val="1"/>
        <family val="2"/>
        <b val="true"/>
        <color rgb="00000000"/>
        <sz val="8"/>
      </rPr>
      <t xml:space="preserve">- Evento Pedagógico Cultural</t>
    </r>
    <r>
      <rPr>
        <rFont val="Calibri"/>
        <charset val="1"/>
        <family val="2"/>
        <color rgb="00000000"/>
        <sz val="8"/>
      </rPr>
      <t xml:space="preserve">: Recolección de residuos sólidos con el Colegio New Orleans, San Simón, Liceo de Colombia y Andino, con la participación de </t>
    </r>
    <r>
      <rPr>
        <rFont val="Calibri"/>
        <charset val="1"/>
        <family val="2"/>
        <b val="true"/>
        <color rgb="00000000"/>
        <sz val="8"/>
      </rPr>
      <t xml:space="preserve">90 estudiantes.
</t>
    </r>
    <r>
      <rPr>
        <rFont val="Calibri"/>
        <charset val="1"/>
        <family val="2"/>
        <color rgb="00000000"/>
        <sz val="8"/>
      </rPr>
      <t xml:space="preserve">
- </t>
    </r>
    <r>
      <rPr>
        <rFont val="Calibri"/>
        <charset val="1"/>
        <family val="2"/>
        <b val="true"/>
        <color rgb="00000000"/>
        <sz val="8"/>
      </rPr>
      <t xml:space="preserve">Proyecto para la erradicación del trabajo infantil y promoción de la cultura Basura Cero</t>
    </r>
    <r>
      <rPr>
        <rFont val="Calibri"/>
        <charset val="1"/>
        <family val="2"/>
        <color rgb="00000000"/>
        <sz val="8"/>
      </rPr>
      <t xml:space="preserve">: a través del proyecto se formó a jóvenes hijos de recicladores, quienes promovieron el Programa Bogotá Basura Cero en 12 colegios con una cobertura de </t>
    </r>
    <r>
      <rPr>
        <rFont val="Calibri"/>
        <charset val="1"/>
        <family val="2"/>
        <b val="true"/>
        <color rgb="00000000"/>
        <sz val="8"/>
      </rPr>
      <t xml:space="preserve">4,154 estudiantes </t>
    </r>
    <r>
      <rPr>
        <rFont val="Calibri"/>
        <charset val="1"/>
        <family val="2"/>
        <color rgb="00000000"/>
        <sz val="8"/>
      </rPr>
      <t xml:space="preserve">de la localidad de Suba (32 actividades realizadas con los colegios)
</t>
    </r>
    <r>
      <rPr>
        <rFont val="Calibri"/>
        <charset val="1"/>
        <family val="2"/>
        <b val="true"/>
        <color rgb="00000000"/>
        <sz val="8"/>
      </rPr>
      <t xml:space="preserve">
- Capacitaciones desde el personal de la Subdirección de Aprovechamiento de la UAESP: </t>
    </r>
    <r>
      <rPr>
        <rFont val="Calibri"/>
        <charset val="1"/>
        <family val="2"/>
        <color rgb="00000000"/>
        <sz val="8"/>
      </rPr>
      <t xml:space="preserve">2.536 usuarios  capacitados a través de talleres en 10 empresas privadas, 9 entidades del distrito, </t>
    </r>
    <r>
      <rPr>
        <rFont val="Calibri"/>
        <charset val="1"/>
        <family val="2"/>
        <b val="true"/>
        <color rgb="00000000"/>
        <sz val="8"/>
      </rPr>
      <t xml:space="preserve">6 colegios,</t>
    </r>
    <r>
      <rPr>
        <rFont val="Calibri"/>
        <charset val="1"/>
        <family val="2"/>
        <color rgb="00000000"/>
        <sz val="8"/>
      </rPr>
      <t xml:space="preserve"> 4 universidades y 1 conjunto residencial. Colegios: Teresiano (estudiantes y maestros), Militar, Tibabuyes, Alberto Lleras Camargo, Mochuelo Alto y Alfonso Jaramillo, con una cobertura de </t>
    </r>
    <r>
      <rPr>
        <rFont val="Calibri"/>
        <charset val="1"/>
        <family val="2"/>
        <b val="true"/>
        <color rgb="00000000"/>
        <sz val="8"/>
      </rPr>
      <t xml:space="preserve">1,264 estudiantes y 47 maestros </t>
    </r>
    <r>
      <rPr>
        <rFont val="Calibri"/>
        <charset val="1"/>
        <family val="2"/>
        <color rgb="00000000"/>
        <sz val="8"/>
      </rPr>
      <t xml:space="preserve">(11 actividades para cubrir colegios) </t>
    </r>
    <r>
      <rPr>
        <rFont val="Calibri"/>
        <charset val="1"/>
        <family val="2"/>
        <sz val="8"/>
      </rPr>
      <t xml:space="preserve">soporte informe profesional aprovechamiento
</t>
    </r>
    <r>
      <rPr>
        <rFont val="Calibri"/>
        <charset val="1"/>
        <family val="2"/>
        <color rgb="00000000"/>
        <sz val="8"/>
      </rPr>
      <t xml:space="preserve">
- </t>
    </r>
    <r>
      <rPr>
        <rFont val="Calibri"/>
        <charset val="1"/>
        <family val="2"/>
        <b val="true"/>
        <color rgb="00000000"/>
        <sz val="8"/>
      </rPr>
      <t xml:space="preserve">Visitas realizadas por la Secretaria de Salud a través del programa Territorios Saludables: 677 colegios</t>
    </r>
    <r>
      <rPr>
        <rFont val="Calibri"/>
        <charset val="1"/>
        <family val="2"/>
        <color rgb="00000000"/>
        <sz val="8"/>
      </rPr>
      <t xml:space="preserve"> visitados según el reporte realizado en el trimestre anterior.
- 3 Reuniones por parte del personal de la UAESP con colegios para la implementación del programa Bogotá Basura Cero (soporte actas y listas de asistencia)
</t>
    </r>
  </si>
  <si>
    <t>A través de los Operadores de Aseo, se realizó la siguiente divulgación del programa, durante el segundo trimestre de 2013:
Aguas de Bogotá: 41 colegios a través de 6 capacitaciones dirigidas al manejo de los residuos sólidos en los PRAES, con la participación de 404 personas.
LIME: 114 Colegios con 1.885 asistentes, a través de 66 actividades de capacitación (cifras consolidadas de 2012 - 2013, según el informe del operador).
Ciudad Limpia: 2.793 participantes en colegios, a través de 33 actividades realizadas durante el segundo trimestre de 2013.
En respuesta a la demanda que ha tenido la SED relacionada con el Programa Basura Cero, se participó en la presentación de las acciones pedagógicas para el manejo adecuado de residuos sólidos, en el marco de la celebración del día de la tierra en abril.
Se llevo a cabo la realización del taller ambiental con énfasis en Basura Cero, con la participación de 241 padres de familia y 18 docentes en el Colegio Kabot y entrega de 150 folletos de piezas comunicativas de Basura Cero.
Realización de taller ambiental con énfasis en Basura Cero con la participación de 960 estudiantes  y 65 docentes, en la celebración del día de la tierra en el Colegio Castilla, se entregaron piezas comunicativas (soporte: Informe SED)
Se realiza taller, en el colegio Juan de la Cruz Varela, Jaime Garzon y el Colegio Erasmo (tiene 4 sedes en diferentes veredas). Se contó con la participación en total de 579 estudiantes de la localidad de Sumapaz, a través del trabajo de Gestión Social de la Subdirección de Disposición Final.</t>
  </si>
  <si>
    <t>Visibilizar los resultados de las actividades llevadas a cabo en los colegios a través de herramientas virtuales</t>
  </si>
  <si>
    <t>Se cuenta con la divulgación de la encuesta a través de la página de la SED; la actividad de la Semana de Bienvenida se encuentra divulgada en la página de la UAESP, al igual que las jornadas de limpieza del Canal Torca, el Proyecto para la erradicación del trabajo infantil y las Capacitaciones de aprovechamiento, con el propósito de continuar promoviendo el programa a través de esta herramienta virtual (los soportes están en la estrategia de comunicaciones)</t>
  </si>
  <si>
    <t>En el segundo trimestre no se divulgaron los resultados del trabajo realizado en los Colegios del Distrito, a través de herramientas virtuales.</t>
  </si>
  <si>
    <t>Informar las acciones del programa basura cero en la Red Infantil Juvenil Ambiental (RIJA)</t>
  </si>
  <si>
    <t>No. de mesas de RIJA informadas sobre las acciones que contempla el programa basura cero/Total de mesas de RIJA proyectadas (18)</t>
  </si>
  <si>
    <t>Concertar el contenido de las acciones del programa basura cero a informar en la Red</t>
  </si>
  <si>
    <t>En el marco de los contenidos pedagógicos concertados con la SED para el trabajo articulado con los Colegios y demás actores que implementan el Programa Basura Cero, se encuentran las acciones generales para divulgar a la Red Infantil Juvenil Ambiental. Por otra parte, la SED a través de la Universidad Pedagógica y en el marco del trabajo realizado con la UAESP para la concertación de los contenidos pedagógicos se ha encargado de generar las acciones que se deben implementar en los colegios a través de la Red Juvenil.</t>
  </si>
  <si>
    <t>11 mesas de trabajo de RIJA/18 mesas de trabajo de RIJA proyectadas = 61%</t>
  </si>
  <si>
    <t>En el marco de los contenidos pedagógicos concertados con la SED para el trabajo articulado con los Colegios y demás actores que implementan el Programa Basura Cero, se encuentran las acciones generales para divulgar a la Red Infantil Juvenil Ambiental, a través de la Cartilla "Orientaciones Generales - Programa Basura Cero - UAESP", que contiene los lineamientos para la implementación del Programa en los diferentes ámbitos de la ciudad; además de la cartilla informativa de Basura Cero - elaborada por Ajover-, como parte del proceso de divulgación e información de el Programa, además de la presentación de videos con reflexiones frente al consumo (soporte: informe SED)</t>
  </si>
  <si>
    <t>La Procuraduría manifiesta que es necesario ponderar la meta y el avance de la actividad que estaba programada para el segundo trimestre del año.
La UAESP informa que la actividad de divulgación en los RIJA está programada para el cuatrienio.</t>
  </si>
  <si>
    <t>La Procuraduría somete a consideración de la UAESP la necesidad de evaluar la actividad que está cumplida en un 100% en terminos de informar a la RIJA sobre el programa Basura Cero, ya que en el reporte se evidencia un avance del 50%, lo que sugiere una actividad adicional de implementación de acciones en la Red.</t>
  </si>
  <si>
    <t>Promocionar acciones que visibilicen el programa basura en la Red</t>
  </si>
  <si>
    <t>La SED ha llevado a cabo 10 encuentros de la Red Infantil Juvenil Ambiental –RIJA- y de los PRAE, en las localidades de Santa Fé/Candelaria, San Cristóbal, Tunjuelito, Bosa, Kennedy, Fontibón, Engativá, Suba, Barrios Unidos y Candelaria, con un promedio de participación de 80 estudiantes pertenecientes a los Comité Ambientales Escolares – CAE- y el Servicio Social Ambiental, y 15 docentes en cada jornada, con el propósito de divulgar las acciones a seguir para la implementación del Programa Bogotá Basura Cero (soporte informe de la SED )</t>
  </si>
  <si>
    <t>En el primer trimestre del 2013, la SED llevó a cabo 10 encuentros de la Red Infantil Juvenil Ambiental –RIJA- y de los PRAE (se reportó pero no se contabilizó en el avance del trimestre pasado, debido a que en el cronograma se iniciaba esta actividad, hasta el segundo trimestre). 
Durante el segundo trimestre, se realizó un segundo evento el 13 de junio "Encuentro Distrital de La Red Infantil y Juvenil Ambiental –RIJA-“, el cual tuvo como propósito Fortalecer la Red Infantil Juvenil Ambiental a través de un evento de socialización de las agendas ambientales, donde se visibilizaron acciones sobre los temas de ciudad , entre ellos Basura Cero y experiencia de 19 mesas ambientales locales 2013, con la participación de 502 personas entre estudiantes y docentes (soporte: informe SED).</t>
  </si>
  <si>
    <t>Informar  las acciones que contempla el Programa Bogotá Basura Cero al 100% de colegios privados de bogotá</t>
  </si>
  <si>
    <t>Indicadores de Proceso: Número de colegios con información del Programa Bogotá  Basura Cero/Total de colegios privados
 No. de colegios que participaron en actividades para la divulgación del Programa Bogotá  Basura Cero/Total de colegios privados</t>
  </si>
  <si>
    <t>61% (1.239/2.016) colegios con información del programa Bogotá Basura Cero
La realización de actividades se plantea desde abril de 2013</t>
  </si>
  <si>
    <t>Convenio con la Secretaría de Educación Distrital</t>
  </si>
  <si>
    <t>61% (1.239/2.016) colegios con información del programa Bogotá Basura Cero
 16 colegios privados que participaron en actividades para la divulgación del Programa Bogotá  Basura Cero/ 2.016 colegios privados = 1%</t>
  </si>
  <si>
    <t>No se han generado nuevos convenios para la implementación de la estrategia.</t>
  </si>
  <si>
    <t>La Procuraduría observa que no se tiene establecido la cantidad de convenios que deben suscribirse para el cumplimiento de la actividadl. Igualmente, considera que es encesario determinar actividades durante el cuatrienio. 
La UAESP informa que la última actiivdad se encuentra programada a partir del segundo trimestre del 2013.</t>
  </si>
  <si>
    <t>La Procuraduría reitera la recomendación realizada el trimestre pasado, en relación con la suscripción de convenios. La UAESP replanteará la actividad.
La UAESP reporta los avances en relación con la Estrategia: Informar sobre Programa Basura Cero en colegios privados de manera diferenciada para los dos trimestres de 2013
Al avance acumulado del presente trimestre (1%) se le adiciona un 15% de avance del primer trimestre, ya que no se habia tenido en cuenta en el avance del trimestre anterior, debido a que la actividad estaba programada para iniciar en el segundo trimestre de 2013. El comportamiento de avance acumulado, que asciende a un 16%, obedece a que en el primer trimestre se realizó una actividad masiva, y en el segundo trimestre se llevaron a cabo actividades de seguimiento que permitieron reportar efectivamente los logros sobre esta actividad.</t>
  </si>
  <si>
    <t>Concertar el contenido y diseño de las piezas comunicativas y/o material pedagógico para entregar a los colegios</t>
  </si>
  <si>
    <r>
      <t xml:space="preserve">Se ha llevado a cabo el Comité UAESP -  SED en el cual se han concertado los contenidos pedagógicos para el trabajo articulado con los Colegios y demás actores en el marco del Programa Basura Cer</t>
    </r>
    <r>
      <rPr>
        <rFont val="Calibri"/>
        <charset val="1"/>
        <family val="2"/>
        <sz val="8"/>
      </rPr>
      <t xml:space="preserve">o: - 4 Actas de reuniones del Comité UAESP-SED
- Documentos con contenidos pedagógicos: Orientaciones Generales;  “… y los colores y las canecas” y “Consumiendo responsable” </t>
    </r>
  </si>
  <si>
    <t>En el marco de los contenidos pedagógicos concertados con la SED para el trabajo articulado con los Colegios y demás actores que implementan el Programa Basura Cero, se encuentra la Cartilla "Orientaciones Generales - Programa Basura Cero - UAESP", que contiene los lineamientos para la implementación del Programa en los diferentes ámbitos de la ciudad. De igual manera, la Dirección de Relaciones con el Sector Educativo Privado (DRSEP) de la SED, ha dado lugar al desarrollo de una orientación para la implementación de un plan de manejo de residuos sólidos en los eventos y grandes encuentros en los colegios privados, que incluye: 1. Entrega de refrigerios junto con el material informativo-folleto- para la separación de residuos; 2. Instrucción para la separación de los mismos y 3.Disposición de canecas, bolsa blanca y negra según instrucción (soporte: informe SED)</t>
  </si>
  <si>
    <t>Realizar eventos y/o encuentros desde la Secretaria de Educación que permitan la socialización y divulgación del programa</t>
  </si>
  <si>
    <r>
      <t xml:space="preserve">Aplicación y análisis de encuesta: En el marco de la encuesta de actualización de datos que adelanta la Dirección de Relaciones con el Sector Educativo Privado de la SED, se incluyó una sección dirigida al manejo de residuos sólidos, con la intención de generar una línea base al respecto de algunos indicadores de interés. Como resultado de la encuesta se encontró: De las </t>
    </r>
    <r>
      <rPr>
        <rFont val="Calibri"/>
        <charset val="1"/>
        <family val="2"/>
        <b val="true"/>
        <color rgb="00000000"/>
        <sz val="8"/>
      </rPr>
      <t xml:space="preserve">804 instituciones educativas del sector Privado q</t>
    </r>
    <r>
      <rPr>
        <rFont val="Calibri"/>
        <charset val="1"/>
        <family val="2"/>
        <color rgb="00000000"/>
        <sz val="8"/>
      </rPr>
      <t xml:space="preserve">ue respondieron a la encuesta, el 83.22%, afirma realizar procesos de separación en la fuente, para lo cual el 90.60% de las instituciones cuenta con puntos ecológicos y el 9.40% restante afirma encontrarse en proceso de implementación. </t>
    </r>
    <r>
      <rPr>
        <rFont val="Calibri"/>
        <charset val="1"/>
        <family val="2"/>
        <sz val="8"/>
      </rPr>
      <t xml:space="preserve">Sobre el tipo de Residuos Sólidos generados en las instituciones, se obtuvo en orden: papel (98.66%), Plástico (91.28%), Orgánicos (84.56%), Cartón (83.22%), Vidrio (44.30%) y Metales (6.71%). En relación con otros residuos, se reportó la generación de pañales, residuos peligrosos, como solventes de los laboratorios escolares, biológicos, asociados a enfermerías, Aparatos Eléctricos y Electrónicos (AEE) o Residuos de Aparatos Eléctricos y Electrónicos (RAEE), en menor proporción debido a su generación ocasional en la escuela (soporte informe SED)
</t>
    </r>
    <r>
      <rPr>
        <rFont val="Calibri"/>
        <charset val="1"/>
        <family val="2"/>
        <b val="true"/>
        <sz val="8"/>
      </rPr>
      <t xml:space="preserve">Divulgación e información sobre la filosofía Basura Cero a rectores de Instituciones Educativas del sector privado: </t>
    </r>
    <r>
      <rPr>
        <rFont val="Calibri"/>
        <charset val="1"/>
        <family val="2"/>
        <sz val="8"/>
      </rPr>
      <t xml:space="preserve">reuniones locales de rectores, con una presentación descriptiva de la estrategia Bogotá Basura Cero e invitando una reflexión general respecto a la responsabilidad social de la escuela en la concientización ciudadana y en el proceso que se denomina separación en la fuente. Hasta el momento han participado de la presentación </t>
    </r>
    <r>
      <rPr>
        <rFont val="Calibri"/>
        <charset val="1"/>
        <family val="2"/>
        <b val="true"/>
        <sz val="8"/>
      </rPr>
      <t xml:space="preserve">435 rectores de instituciones Educativas Privadas </t>
    </r>
    <r>
      <rPr>
        <rFont val="Calibri"/>
        <charset val="1"/>
        <family val="2"/>
        <sz val="8"/>
      </rPr>
      <t xml:space="preserve">(soporte: listas de asistencia a reuniones)</t>
    </r>
  </si>
  <si>
    <r>
      <t xml:space="preserve">Durante el primer trimestre, la SED realizó la aplicación y análisis de una encuesta en la que se incluyó una sección dirigida al manejo de residuos sólidos, con la intención de generar una línea base al respecto de algunos indicadores de interés, actualmente se encuentra la caracterización del manejo de residuos sólidos en los colegios (soporte: informe SED). De igual manera, durante el primer trimestre del 2013 se realizó la divulgación e información sobre la filosofía Basura Cero a rectores de Instituciones Educativas del sector privado: reuniones locales de rectores, con una presentación descriptiva de la estrategia Bogotá Basura Cero (</t>
    </r>
    <r>
      <rPr>
        <rFont val="Calibri"/>
        <charset val="1"/>
        <family val="2"/>
        <color rgb="00000000"/>
        <sz val="8"/>
        <u val="single"/>
      </rPr>
      <t xml:space="preserve"> estas acciones se reportaron pero no se contabilizaron en el avance del trimestre pasado, debido a que en el cronograma se iniciaba esta actividad, hasta el segundo trimestre</t>
    </r>
    <r>
      <rPr>
        <rFont val="Calibri"/>
        <charset val="1"/>
        <family val="2"/>
        <color rgb="00000000"/>
        <sz val="8"/>
      </rPr>
      <t xml:space="preserve">). </t>
    </r>
    <r>
      <rPr>
        <rFont val="Calibri"/>
        <charset val="1"/>
        <family val="2"/>
        <color rgb="00000000"/>
        <sz val="8"/>
        <u val="single"/>
      </rPr>
      <t xml:space="preserve">Estas actividades correspon al 15% del 16% reportado en este trimestre. Para el segundo trimestre el avance correspondería al 1% del total acumulado. Este comportamiento obedece a que en el primer trimestre se realizó una actividad masiva, y en el segundo trimestre se llevaron a cabo actividades de seguimiento que permitieron reportar efectivamente los logros sobre esta actividad.
</t>
    </r>
    <r>
      <rPr>
        <rFont val="Calibri"/>
        <charset val="1"/>
        <family val="2"/>
        <color rgb="00000000"/>
        <sz val="8"/>
      </rPr>
      <t xml:space="preserve">
Durante el segundo trimestre, se realizó un encuentro denominado "Mentes Activas" como una apuesta por la ciencia y academia creativa, incluye entre otras actividades el desarrollo de una serie de ejercicios lúdico-matemáticos que generan como resultado una cartilla. Estas cartillas se han convertido en una oportunidad para dar a conocer el programa basura cero, utilizando datos asociados a la separación y el consumo responsable, así como ejercicios relacionados (soporte: informe SED). Hasta el momento se han desarrollado 4 encuentros de Mentes Activas, con una participación aproximada de 1.425 estudiantes de colegios oficiales y privados; siendo 3 los colegios anfitriones.
Por otra parte, se ha dado continuidad al proceso de sensibilización y capacitación para los colegios privados desde la iniciativa Con-suma responsabilidad, como una propuesta pedagógica enfocada a fortalecer los procesos de Educación Ambiental de los niños, niñas y jóvenes de la ciudad, articulándolos con la estrategia de divulgación del Programa Basura Cero en las Instituciones Educativas del D.C.  Este proceso se desarrolló en modalidad de Jornada Escolar Complementaria, y ha sido ejecutada por el Departamento de Educación Continuada de Colsubsidio en convenio con la Secretaría de Educación, tiene una intensidad total de 20 horas en donde se han abordado temas relacionados con la protección del ambiente y de forma específica con la reducción, reutilización y el reciclaje en la ciudad. El programa viene desarrollándose en horario de 8:00am a 1:00pm los días sábados, desde el pasado 15 de mayo de 2013, cubriendo aproximadamente 2.210 estudiantes, de 9 localidades y 13 colegios (soporte:informe SED)   
</t>
    </r>
  </si>
  <si>
    <t>Informar sobre las acciones que contempla el Programa Bogotá Basura Cero a los maestros de colegios oficiales y privados</t>
  </si>
  <si>
    <t>Informar a 5.000 maestros de colegios públicos y privados</t>
  </si>
  <si>
    <t>Eficacia: Número de maestros informados/Total de maestros proyectados</t>
  </si>
  <si>
    <t>Generar convenio con la SED para la implementación de la estrategia.</t>
  </si>
  <si>
    <t>14% de maestros informados (400 informados y con intención de participar en la Red, más los 295 que ya pertenecen a la Red)</t>
  </si>
  <si>
    <r>
      <t xml:space="preserve">La Procuraduria observa que el verbo rector de la estrategia se modifico de comprometer a informar.
La ultima actividad no se ha iniciado porque han desarrollado actividades previas y adicionalmente en el primer trimestre del año las actividades de los colegios iniciaron en el mes de febrero de 2013. La Procuraduría recomienda adoptar medidas para la implementación de la actividad, la cual tiene un peso del 40% del total de la meta. La UAESP 
La Procuraduria observa que en el informe pasado 295 docentes eran miembros de la red de basura cero, frente a los 400 nuevos docentes diligenciaron una encuesta manifestando su interes en pertenecer a la Red.
</t>
    </r>
    <r>
      <rPr>
        <rFont val="Calibri"/>
        <charset val="1"/>
        <family val="2"/>
        <color rgb="00FF0000"/>
        <sz val="8"/>
      </rPr>
      <t xml:space="preserve"> </t>
    </r>
    <r>
      <rPr>
        <rFont val="Calibri"/>
        <charset val="1"/>
        <family val="2"/>
        <sz val="8"/>
      </rPr>
      <t xml:space="preserve">La UAESP informa que se hizo el cruce de la información y son 400 docentes nuevos.</t>
    </r>
  </si>
  <si>
    <t>La Procuraduría observa que vale la pena diferenciar entre divulgación y formación como quiera que ante el poco avance de esta meta está justificado en la necesidad de generar nuevos contenidos. Se reitera que si la meta es únicamente divulgar, tendría un porcentaje de avance mayor al reportado; no así, si se trata específicamente de acciones de formación. Lo que esto podría evidenciar según la Procuraduría es que puede ser necesario la etapa de divulgación y formación. La UAESP manifiesta que revisará la sugerencia, teniendo en cuenta que desde que propuso los ajustes al plan, contempló que el proceso de formación implica varias etapas, dentro de las cuales se encuentra la etapa inicial de divulgación e información; una vez terminada esta etapa de divulgación se continúa con actividades que permitan avanzar en actividades de formación.</t>
  </si>
  <si>
    <t>Concertar el contenido de las acciones del programa basura cero a informar a los docentes</t>
  </si>
  <si>
    <r>
      <t xml:space="preserve">Se ha llevado a cabo el Comité UAESP -  SED en el cual se han concertado los contenidos pedagógicos para el trabajo articulado con los Colegios y demás actores en el marco del Programa Basura Ce</t>
    </r>
    <r>
      <rPr>
        <rFont val="Calibri"/>
        <charset val="1"/>
        <family val="2"/>
        <sz val="8"/>
      </rPr>
      <t xml:space="preserve">ro: - 4 Actas de reuniones del Comité
- Documentos con contenidos pedagógicos: Orientaciones Generales;  “… y los colores y las canecas” y “Consumiendo responsable”. Se ha planteado un cronograma de actividades que se desarrollarán en las Aulas Ambientales de la Ciudad con acompañamiento de la Secretaría Distrital de Ambiente, desarrollando talleres asociados al Programa Bogotá Basura Cero.</t>
    </r>
  </si>
  <si>
    <t>No se han generado nuevos convenios para la implementación de la estrategia. Se está haciendo evaluación de propuestas para la generación de convenios/contratos que permitan el desarrollo de contenidos específicos para la labor de los maestros.</t>
  </si>
  <si>
    <t>Promocionar las acciones que visibilicen el programa basura cero con los docentes</t>
  </si>
  <si>
    <r>
      <t xml:space="preserve">En el marco de la encuesta de actualización de datos que adelanta la Dirección de Relaciones con el Sector Educativo Privado de la SED, se incluyo la pegunta ¿Está interesado (a) en hacer parte de la Red Ambiental de Maestros? Según los resultados de la encuesta, existe la intención de vinculación para el 2013 de aproximadamente</t>
    </r>
    <r>
      <rPr>
        <rFont val="Calibri"/>
        <charset val="1"/>
        <family val="2"/>
        <b val="true"/>
        <color rgb="00000000"/>
        <sz val="8"/>
      </rPr>
      <t xml:space="preserve"> 400 nuevos maestros a la Red </t>
    </r>
    <r>
      <rPr>
        <rFont val="Calibri"/>
        <charset val="1"/>
        <family val="2"/>
        <color rgb="00000000"/>
        <sz val="8"/>
      </rPr>
      <t xml:space="preserve">(soporte informe SED)</t>
    </r>
  </si>
  <si>
    <t>Durante el segundo trimestre, se han desarrollado dos tipos de acciones para promover la participación de los maestros en la Red: 1. Acompañamiento al encuentro de CAE (Comités Ambientales Escolares),  y 2. Uso de redes sociales Facebook y twitter:
1. El pasado 3 de abril en el Aula Ambiental Mirador de los Nevados, se celebro un encuentro de Comités Ambientales Escolares, que contó con la participación de 152 personas entre estudiantes y maestros. El encuentro fue dedicado al desarrollo de actividades entorno al reconocimiento y puesta en práctica del Programa Basura Cero. Entre otras actividades, se elaboraron carteles y mensajes alusivos, se presentaron algunos videos y se hicieron dinámicas entorno a la forma adecuada de clasificación y manejo de residuos sólidos en la ciudad (soporte: informe SED)
2. En tanto los educadores ambientales, reconocen los instrumentos de la comunicación virtual como instrumentos de interacción, así como una oportunidad de conocer las múltiples y diversas experiencias, se ha dado lugar al uso de redes sociales Facebook y twitter, como una experiencia para el intercambio y la construcción de saberes y de escenarios donde el aprendizaje sea posible; divulgando desde allí el Programa Basura Cero y la posibilidad de hacer parte de la Red Ambiental de Maestros (Twitter: @redambientalmae) (soporte: informe SED)</t>
  </si>
  <si>
    <t>Realizar acciones del Programa Bogotá Basura Cero en la Red Ambiental de Maestros</t>
  </si>
  <si>
    <t>Se inició la labor con los maestros ya pertenecientes a la Red Ambiental de Maestros, a través de los denominados Encuentros de maestros con maestros (son una serie de reuniones que convocan maestros lideres ambientales de la ciudad, ya pertenecientes a la Red). En este trimestre se realizaron cinco encuentros, dos de los cuales incluyeron acciones específicas  sobre el tema Basura Cero: el encuentro de los Nodos Cerros Orientales y Río Fucha de la localidad de San Cristóbal realizado el pasado lunes 22 de abril de 2013  y la visita al aula Ambiental Humedal Santa María del Lago,  realizada el domingo 7 de abril de 2013 (soporte: informe SED)</t>
  </si>
  <si>
    <t>Incorporar en el PIGA de los Colegios Distritales (Plan Institucional de Gestión Ambiental) las acciones que contempla el programa de Basura Cero</t>
  </si>
  <si>
    <t>Incorporar en el PIGA de los Colegios Distritales (Plan Institucional de Gestión Ambiental) los lineamientos para la implementación de acciones que contempla el programa de Basura Cero</t>
  </si>
  <si>
    <t>Eficacia: PIGA de Colegios Distritales con los lineamientos del Programa Bogotá Basura Cero</t>
  </si>
  <si>
    <t>Generar los convenios requeridos para la implementación de la estrategia</t>
  </si>
  <si>
    <t>5% de PIGAS de Colegios con los lineamientos del Programa Bogotá Basura Cero</t>
  </si>
  <si>
    <t>No se han realizado nuevos convenios.</t>
  </si>
  <si>
    <r>
      <t xml:space="preserve">La Procuraduria observa que en los informes anteriores se comunicó por parte de la UAESP la limitación de implementar la meta inicalmente propuesta por cuanto la política en Educación no permitia desarrollar la estrategia. En los anteriores informes el avance de la meta fue 0%. 
La UAESP informa que propuso el cambio de la meta en el sentido de "incorporar para el PIGA de los colegios</t>
    </r>
    <r>
      <rPr>
        <rFont val="Calibri"/>
        <charset val="1"/>
        <family val="2"/>
        <b val="true"/>
        <color rgb="00000000"/>
        <sz val="8"/>
      </rPr>
      <t xml:space="preserve"> los lineamientos</t>
    </r>
    <r>
      <rPr>
        <rFont val="Calibri"/>
        <charset val="1"/>
        <family val="2"/>
        <color rgb="00000000"/>
        <sz val="8"/>
      </rPr>
      <t xml:space="preserve"> para la implementación del Programa Basura Cero" y no de implementar el PIGA y el PRAE únicamente enfocado en el Programa Basura Cero, para la formación de los estudiantes, habida cuenta que la Gestión Ambiental en los colegios tiene un mayor alcance (no exclusivamente en basura cero). En relación con el informe de avance señala que en el anterior informe el PIGA y PRAE se encontraban implicitos en la estrateg</t>
    </r>
    <r>
      <rPr>
        <rFont val="Calibri"/>
        <charset val="1"/>
        <family val="2"/>
        <sz val="8"/>
      </rPr>
      <t xml:space="preserve">ia "Impartir formación sobre separación en la fuente a la totalidad de los estudiantes de bachillerato de Bogotá en  2.642 colegios  (100%), incorporando en el Proyecto Ambiental Escolar PRAES -PIGA el programa de Basura Cero, por tanto no se encontraba una meta puntual para el PIGA y PRAE que estuviera en cero. El avance para toda la estrategia fue de 1,08% y estaba asociado al número de colegios formados.</t>
    </r>
  </si>
  <si>
    <t>La Procuraduría reitera la recomendación realizada el trimestre pasado, en relación con la suscripción de convenios. La UAESP replanteará la actividad.
La Procurauría observa que las actividades que faltan para cumplir la meta relacionada con los PRAE dependen de la implementación de acciones de sus líderes, lo que desborda la estructura de divulgación de la meta. La UAESP revisará la actividad.</t>
  </si>
  <si>
    <t>Analizar los lineamientos del PIGA a la luz de la normatividad vigente relacionada con el manejo adecuado de residuos solidos</t>
  </si>
  <si>
    <t>En el marco de la mesa de trabajo UAESP-SED, se definió como estrategia la formulación de una Guía Técnica para el manejo adecuado de los residuos sólidos en los colegios del Distrito, la cual se enmarca dentro del programa Bogotá Basura Cero y tiene como finalidad aportar metodológicamente a las instituciones educativas para garantizar la adecuada gestión de los residuos sólidos generados al interior del colegio (el soporte de la guia se encuentra en el informe trimestral pasado)</t>
  </si>
  <si>
    <t>Diseñar la Guía técnica para la implementación del PIGA en los colegios distritales (cartilla virtual) para promover las acciones del programa basura cero</t>
  </si>
  <si>
    <t>Divulgar la cartilla virtual PIGA en el 100% de colegios de bogotá</t>
  </si>
  <si>
    <t>Esta Guía se publicó de modo virtual para facilitar su divulgación y consulta. Se busca que el colegio obtenga de primera mano la información necesaria para implementar al interior de sus instalaciones las actividades del manejo adecuado de los residuos sólidos de acuerdo con lo planteado en el Programa Bogotá basura Cero (soporte en el informe trimestral pasado)</t>
  </si>
  <si>
    <t>Realizar un pilotaje para la implementación de los lineamientos del programa basura cero en el PIGA de los colegios</t>
  </si>
  <si>
    <r>
      <t xml:space="preserve">Para el pilotaje de implementación del PIGA, se seleccionaron la localidad (1) Usaquén y (9) Fontibón, porque en conjunto evocan las características ambientales más relevantes en el Distrito: Territorios ambientales, Problemáticas ambientales, Estratificación, Planes zonales de ordenamiento, Uso del suelo e Infraestructura (mega-colegios). Se llevo a cabo la labor con </t>
    </r>
    <r>
      <rPr>
        <rFont val="Calibri"/>
        <charset val="1"/>
        <family val="2"/>
        <b val="true"/>
        <color rgb="00000000"/>
        <sz val="8"/>
      </rPr>
      <t xml:space="preserve">17 colegios (46 sedes).</t>
    </r>
    <r>
      <rPr>
        <rFont val="Calibri"/>
        <charset val="1"/>
        <family val="2"/>
        <color rgb="00000000"/>
        <sz val="8"/>
      </rPr>
      <t xml:space="preserve"> Con cada uno de los colegios se realizó el diagnóstico ambiental y se concertó el plan de acción PIGA 2013 definiendo metas relacionadas con la disminución de consumos, la promoción de la correcta gestión de residuos, mitigación de la contaminación, entre otros. Por otra parte, se realizaron capacitaciones en donde se impartieron los lineamientos que se encuentran en el Programa Bogotá Basura Cero (soporte informe SED)</t>
    </r>
  </si>
  <si>
    <t>Como parte del plan de acción establecido para la implementación del PIGA en los colegios piloto, se encuentra avance en:
1. Realización de inventario y clasificación de residuos
2. Gestión de convenios para el manejo de residuos sólidos en los colegios
3. Separación de todo el material potencialmente reciclable en dos colegios del pilotaje
4. Generación de proyectos de huerta escolar para el manejo de residuos orgánicos
5. Los colegios que tienen servicio odontológico y de enfermería que hacen parte del pilotaje en Usaquen hacen correctamente la disposición de los residuos peligrosos a través de ecocapital (operador de R.H.)
6. Se encuentra la necesidad de mejorar la disposición de residuos de laboratorios, ya que solo 4 sedes de las 21 de los colegios del pilotaje, que cuentan con laboratorios, disponen correctamente el material (soporte: informe SED)</t>
  </si>
  <si>
    <t>Realizar seguimiento a la implementación del PIGA en los colegios distritales de Bogotá</t>
  </si>
  <si>
    <t>Divulgar las acciones que contempla el Programa Bogotá Basura Cero a los líderes de los PRAE en los colegios distritales</t>
  </si>
  <si>
    <t>Divulgar las acciones que contempla el Programa Bogotá Basura Cero a los líderes de los PRAE en los 357 colegios distritales</t>
  </si>
  <si>
    <t>No. de lideres de los PRAES informados sobre las acciones del programa basura cero, en los colegios distritales /Total de los lideres de los colegios distritales</t>
  </si>
  <si>
    <t>Indentificar PRAES con enfasis en manejo de residuos solidos</t>
  </si>
  <si>
    <t>51% de líderes de los PRAES de los colegios distritales, informados sobre las acciones del Programa Bogotá Basura Cero</t>
  </si>
  <si>
    <r>
      <t xml:space="preserve">En la encuesta realizada a los colegios, se identificó que los</t>
    </r>
    <r>
      <rPr>
        <rFont val="Calibri"/>
        <charset val="1"/>
        <family val="2"/>
        <b val="true"/>
        <color rgb="00000000"/>
        <sz val="8"/>
      </rPr>
      <t xml:space="preserve"> 240 colegios </t>
    </r>
    <r>
      <rPr>
        <rFont val="Calibri"/>
        <charset val="1"/>
        <family val="2"/>
        <color rgb="00000000"/>
        <sz val="8"/>
      </rPr>
      <t xml:space="preserve">que respondieron tienen manejo de residuos sólidos desde el Proyecto Ambiental Escolar –PRAE, encontrando que dicho manejo se da a traves de: 1. separación en la fuente, realizada por el 32 % de los colegios encuestados; 2. sensibilización y/o formación de la comunidad educativa, realizada por el 26% de los colegios a través de talleres, campañas, encuentros y charlas en torno a la reducción, reciclaje, reutilización y el Programa Bogotá Basura Cero; 3. Prácticas de transformación de residuos para la elaboración de artesanías, disfraces y aprovechamiento de residuos orgánicos para compostaje y huert as escolares, en el 16% de los colegios; 4. Relación con el plan de estudios de la Institución, el 11% de los colegios; 5. Promoción de la participación, 11% de los colegios; 6. Procesos de comercialización, 3% de los colegios; y 7. Impactando en la comunidad aledaña, 1% de los colegios (soporte Informe de la SED)</t>
    </r>
  </si>
  <si>
    <t>52% de líderes de los PRAES de los colegios distritales, informados sobre las acciones del Programa Bogotá Basura Cero</t>
  </si>
  <si>
    <t>Programar reuniones con los lideres de los PRAE de los colegios para promover la implementación de acciones para el manejo de residuos solidos en los colegios distritales</t>
  </si>
  <si>
    <r>
      <t xml:space="preserve">La SED llevo a cabo la Divulgación e información sobre las características generales del manejo de residuos solidos en el marco del Programa Bogotá Basura Cero, así como otras temáticas e iniciativas de interés para la ciudad como gobernanza del agua, cambio climático, biodiversidad y tenencia responsable de animales en 183 colegios, a través del acompañamiento directo a los </t>
    </r>
    <r>
      <rPr>
        <rFont val="Calibri"/>
        <charset val="1"/>
        <family val="2"/>
        <b val="true"/>
        <color rgb="00000000"/>
        <sz val="8"/>
      </rPr>
      <t xml:space="preserve">183 docentes líderes del Proyecto Ambiental Escolar –PRAE </t>
    </r>
    <r>
      <rPr>
        <rFont val="Calibri"/>
        <charset val="1"/>
        <family val="2"/>
        <color rgb="00000000"/>
        <sz val="8"/>
      </rPr>
      <t xml:space="preserve">(soporte informe de la SED)</t>
    </r>
  </si>
  <si>
    <t>Durante el segundo trimestre, se programaron reuniones con los lideres de los PRAE de los colegios para promover la implementación de acciones para el manejo de residuos solidos en los colegios distritales, a través de la realización de talleres "Consuma Responsabilidad - Basura Cero" y su relación con otros temas de Ciudad. En estos talleres se reunieron 22 líderes de PRAE que se apoyan  a través del Servicio Social Ambiental -SSA (soporte. informe SED)</t>
  </si>
  <si>
    <t>Planear y realizar acciones pedagogicas relacionadas con el programa bogota basura cero en el marco de la celebración de la semana ambiental como parte de la operativización de los PRAE</t>
  </si>
  <si>
    <t>En el marco de la celebración de la semana distrital ambiental, en la primera semana de junio como parte de la operativización de los PRAE, se construyó un documento orientador para direccionar acciones pedagógicas relacionadas con el Programa Basura Cero y temas de ciudad, el cual da lineamientos a los líderes de los PRAE para la implmentación del Programa (soporte: informe SED)</t>
  </si>
  <si>
    <t>Promover procesos de formación piloto en educación ambienal con grupos de estudiantes de servicio social ambiental de colegios distritales</t>
  </si>
  <si>
    <t>Promover procesos de formación piloto en educación ambienal con 22 grupos de estudiantes de servicio social ambiental de colegios distritales</t>
  </si>
  <si>
    <t>No. de grupos de estudiantes de servicio social implementado acciones/Total de grupos de estudiantes de servicio social proyectados (22)</t>
  </si>
  <si>
    <t>Construir el proceso de formación piloto en educación ambiental con énfasis en el manejo de residuos sólidos</t>
  </si>
  <si>
    <r>
      <t xml:space="preserve">Como parte de la construcción del proceso de formación en Educación ambiental con énfasis en el manejo de residuos sólidos, se inició indagando en la encuesta aplicada a los colegios distritales sobre cuales de ellos promueven el tema a través del servicio social. Se encontró que el </t>
    </r>
    <r>
      <rPr>
        <rFont val="Calibri"/>
        <charset val="1"/>
        <family val="2"/>
        <b val="true"/>
        <color rgb="00000000"/>
        <sz val="8"/>
      </rPr>
      <t xml:space="preserve">11% (26 colegios</t>
    </r>
    <r>
      <rPr>
        <rFont val="Calibri"/>
        <charset val="1"/>
        <family val="2"/>
        <color rgb="00000000"/>
        <sz val="8"/>
      </rPr>
      <t xml:space="preserve">) promueve procesos de participación de sus estudiantes para el manejo de residuos sólidos, incluyendo el servicio social. A partir de esta información se identificarán los grupos de estudiantes para realizar el servicio social con énfasis en residuos solidos (soporte informe SED)</t>
    </r>
  </si>
  <si>
    <t>En el marco del convenio entre la SED y la Universidad Pedagógica, durante este segundo trimestre se dio continuidad al proceso de formación de estudiantes en relación con un Servicio Social Ambiental, con la participación de 440 estudiantes de los grados noveno, décimo y once (soporte: informe SED)</t>
  </si>
  <si>
    <t>La ultima actividad no se ha iniciado porque han desarrollado actividades previas y adicionalmente en el primer trimestre del año las actividades de los colegios iniciaron en el mes de febrero de 2013. 
La Procuraduría recomienda adoptar medidas para la implementación de las actividades, las cuales tiene un peso del 80% del total de la meta. 
La Procuraduria sugiere que se determinen actividades especificas en plazos especificos durante los 4 años de ejecución del plan</t>
  </si>
  <si>
    <t>La Procurauría observa que las actividades que faltan para cumplir la meta relacionada con el servicio social dependen de la implementación de acciones, lo que desborda la estructura de divulgación de la meta. La UAESP revisará la actividad.</t>
  </si>
  <si>
    <t>Convocar a los estudiantes a la conformacion de grupos de servicio social que promuevan las acciones para el manejo de residuos solidos</t>
  </si>
  <si>
    <t>Se convocará el proceso práctico del servicio social con los estudiantes que se han estado formando.</t>
  </si>
  <si>
    <t>Llevar a cabo las acciones en el marco del servicio social</t>
  </si>
  <si>
    <t>Realizar seguimiento a la implementación de las acciones</t>
  </si>
  <si>
    <t>Promover procesos de expresiones y lenguages infantiles y juveniles relacionados con el Programa Bogotá Basura Cero, con la comunidad educativa del Distrito</t>
  </si>
  <si>
    <t>Promover 1 actividad de expresiones artísticas, oralidad, lectura y/o escritura  relacionada con la implementación del Programa Bogotá Basura Cero en cada IED</t>
  </si>
  <si>
    <t>Eficacia: Actividad de oralidad, lectura y escritura realizada por colegio distrital</t>
  </si>
  <si>
    <t>Convenio con la Secretaría de Educación Distrital; se está gestionando un convenio con la Secretaria de Cultura</t>
  </si>
  <si>
    <t>No se tuvo avance en esta estrategia.</t>
  </si>
  <si>
    <t>La ultima actividad no se ha iniciado porque han desarrollado actividades previas y adicionalmente en el primer trimestre del año las actividades de los colegios iniciaron en el mes de febrero de 2013. La Procuraduría recomienda adoptar medidas para la implementación de las actividades,que no se han iniciado y que corresponden al 20% del total de la meta. 
La Procuraduría manifiesta que es necesario definir la cantidad de actividades a realizar en la meta.
La Procuraduria sugiere que se determinen actividades especificas en plazos especificos durante los 4 años de ejecución del plan</t>
  </si>
  <si>
    <t>La Procurauría observa que las actividades de esta meta desbordan la estructura de divulgación del objetivo. La UAESP revisará la actividad.</t>
  </si>
  <si>
    <t>Proponer actividades de expresiones artísticas, oralidad, lectura y/o escritura a realizar en los colegios distritales</t>
  </si>
  <si>
    <t>En el último Comité UAESP-SED (4 de abril de 2013) se generó como compromiso de cada institución, llevar propuestas de actividades que promuevan las expresiones artísticas, oralidad, lectura y escritura para iniciar con su programación y puesta en marcha en el marco de la semana ambiental, la cual se lanzará en el mes de mayo.</t>
  </si>
  <si>
    <t>Programar la realización de la actividad en cada colegio distrital</t>
  </si>
  <si>
    <t>Llevar a cabo la actividad programada por colegio distrital</t>
  </si>
  <si>
    <t>Visibilizar los resultados de las actividades llevadas a cabo en los colegios distritales</t>
  </si>
  <si>
    <t>DIVULGAR EL PROGRAMA A OTRAS INSTITUCIONES</t>
  </si>
  <si>
    <t>Visitar Jardines infantiles  con la acción cultural infantil para promover el Programa de Bogotá Basura Cero</t>
  </si>
  <si>
    <t>Visitar 316 Jardines infantiles (definir con la SDS)</t>
  </si>
  <si>
    <r>
      <t xml:space="preserve">Eficacia: No. Jardines infantiles</t>
    </r>
    <r>
      <rPr>
        <rFont val="Calibri"/>
        <charset val="1"/>
        <family val="2"/>
        <color rgb="00FF0000"/>
        <sz val="8"/>
      </rPr>
      <t xml:space="preserve"> </t>
    </r>
    <r>
      <rPr>
        <rFont val="Calibri"/>
        <charset val="1"/>
        <family val="2"/>
        <color rgb="00000000"/>
        <sz val="8"/>
      </rPr>
      <t xml:space="preserve">visitados/Total de jardines programados
Indicador de proceso: Convenio suscrito con la SDS</t>
    </r>
  </si>
  <si>
    <t>Generar convenios para la implementación de la estrategia</t>
  </si>
  <si>
    <t>Se visitaron 296 jardines según el reporte de la Secretaria de Salud y 2 jardines según el reporte de Acto Latino</t>
  </si>
  <si>
    <r>
      <t xml:space="preserve">Coordinación de la estrategia:</t>
    </r>
    <r>
      <rPr>
        <rFont val="Calibri"/>
        <charset val="1"/>
        <family val="2"/>
        <color rgb="00FF0000"/>
        <sz val="8"/>
      </rPr>
      <t xml:space="preserve"> </t>
    </r>
    <r>
      <rPr>
        <rFont val="Calibri"/>
        <charset val="1"/>
        <family val="2"/>
        <sz val="8"/>
      </rPr>
      <t xml:space="preserve">Luz Helena Aguilar
</t>
    </r>
    <r>
      <rPr>
        <rFont val="Calibri"/>
        <charset val="1"/>
        <family val="2"/>
        <color rgb="00FF0000"/>
        <sz val="8"/>
      </rPr>
      <t xml:space="preserve">
</t>
    </r>
    <r>
      <rPr>
        <rFont val="Calibri"/>
        <charset val="1"/>
        <family val="2"/>
        <sz val="8"/>
      </rPr>
      <t xml:space="preserve">Coordinadora del grupo de Promotores UAESP</t>
    </r>
  </si>
  <si>
    <t>93% de jardines visitados (298/316)</t>
  </si>
  <si>
    <t>Convenio con la Secretaria de Salud Distrital</t>
  </si>
  <si>
    <t>La sensibilización y el trabajo en los jardines infantiles se ha venido adelantando con los jardines infantiles que se han venido reportando.</t>
  </si>
  <si>
    <t>Diseñar las piezas con información para entregar a los jardines</t>
  </si>
  <si>
    <t>Actualmente se encuentran en proceso de diseño las piezas nuevas de comunicación para la divulgación del programa con esta población</t>
  </si>
  <si>
    <t>Llevar a cabo actividades que permitan la divulgación de información (concursos, talleres, etc.)</t>
  </si>
  <si>
    <t>Se han llevado a cabo las visitas programadas por la SDS (soporte en el informe del trimestre anterior)</t>
  </si>
  <si>
    <t>Visitar 250 Comedores comunitarios para promover el programa de Bogotá Basura Cero</t>
  </si>
  <si>
    <t>Visitar 250 Comedores comunitarios (definir con la SDS)</t>
  </si>
  <si>
    <t>Eficacia: No. de comedores comunitarios visitados/Total de comedores comunitarios programados</t>
  </si>
  <si>
    <t>Generar convenio con la SDS para la implementación de la estrategia.</t>
  </si>
  <si>
    <t>2% de comedores visitados</t>
  </si>
  <si>
    <r>
      <t xml:space="preserve">Es necesario un único convenio (SDS) que ya se ha suscrito. El material se encuentra completamente diseñado, en el marco de la campaña </t>
    </r>
    <r>
      <rPr>
        <rFont val="Calibri"/>
        <charset val="1"/>
        <family val="2"/>
        <i val="true"/>
        <color rgb="00000000"/>
        <sz val="8"/>
      </rPr>
      <t xml:space="preserve">Reciclar es fácil; </t>
    </r>
    <r>
      <rPr>
        <rFont val="Calibri"/>
        <charset val="1"/>
        <family val="2"/>
        <color rgb="00000000"/>
        <sz val="8"/>
      </rPr>
      <t xml:space="preserve">se inició el proceso de sensibilización en 5 comedores comunitarios de la localidad de Bosa.</t>
    </r>
  </si>
  <si>
    <t>La ultima actividad no se ha iniciado porque han desarrollado actividades previas y adicionalmente en el primer trimestre del año las actividades de los colegios iniciaron en el mes de febrero de 2013.
 La Procuraduría recomienda adoptar medidas para la implementación de la actividad, la cual tiene un peso del 60% del total de la meta.</t>
  </si>
  <si>
    <t>Diseñar las piezas con información para entregar a los comedores</t>
  </si>
  <si>
    <t>Actualmente se encuentran en proceso de diseño las piezas nuevas de comunicación para la divulgación del programa con esta población.</t>
  </si>
  <si>
    <t>67 Instituciones de protección fueron visitadas para la divulgación del Programa, según reporte de la SDS del trimestre pasado</t>
  </si>
  <si>
    <t>TOTAL PROMEDIO OBJETIVO</t>
  </si>
  <si>
    <t>DESCRIPCIÓN DEL AVANCE Y SOPORTES I TRIMESTRE 2013</t>
  </si>
  <si>
    <t>% AVANCE META II TRIM</t>
  </si>
  <si>
    <t>DESCRIPCIÓN DEL AVANCE Y SOPORTES II TRIMESTRE 2013</t>
  </si>
  <si>
    <t>2. Reorganizar el servicio público de aseo reorientado hacia el aprovechamiento, de manera tal que los recicladores de oficio participen como operadores  del mismo en óptimas condiciones</t>
  </si>
  <si>
    <t>IDENTIFICAR A LA POBLACIÓN RECICLADORA DE OFICIO</t>
  </si>
  <si>
    <t>Censar al 100% de la población recicladora de oficio de la ciudad de Bogotá</t>
  </si>
  <si>
    <t>Censar y Caracterizar al 100% de la población recicladora</t>
  </si>
  <si>
    <t>Eficacia: Población recicladora censada y  caracterizada</t>
  </si>
  <si>
    <t>Generar convenio para la realización del censo</t>
  </si>
  <si>
    <t>SUBDIRECCIÓN DE APROVECHAMIENTO
UNIVERSIDAD DISTRITAL
OFICINA DE TICs</t>
  </si>
  <si>
    <t>DOCUMENTO INFORME FINAL CENSO DE RECICLADORES BOGOTÁ HUMANA 2012
PROPUESTA PILOTO OFICINA DE ATENCIÓN AL RECICLADOR.
INFORME DE GESTIÓN OFICINA DE ATENCIÓN AL RECICLADOR (CD)</t>
  </si>
  <si>
    <t>TIC´s
Henry Moreno</t>
  </si>
  <si>
    <t>100% Población recicladora censada y  caracterizada</t>
  </si>
  <si>
    <t>Cumplido</t>
  </si>
  <si>
    <t>Ya se cumplió el trimestre anterior</t>
  </si>
  <si>
    <t>La Procuraduria observa que aunque ya se tenia el resultado final del Censo, la UAESP se encuentra realizando el proceso de validación de la información. Respecto de la tercera actividad, a la fecha no existe ningún reciclador carnetizado, dado que los avances que presenta la UAESP, está relacionado con la gestión para inicial el proceso de carnetización. Esta actividad se incluye dentro del marco del convenio suscrito con la EAAB.</t>
  </si>
  <si>
    <t>La UAESP precisa que la primera actividad de esta estrategia no se limita a la mera suscripción de un convenio para la realización del Censo, sino a su ejecución que está lograda al 100%.
En relación con la segunda actividad, la UAESP pone de presente que a la fecha se han recibido cerca de 1.200 solicitudes de reconocimiento como recicladores de oficio. Vale la pena señalar que esta situación obedece al tipo de herramienta utilizada para la identificación, señalada de manera expresa por la H.Corte Constitucional (Censo)</t>
  </si>
  <si>
    <t>Validar la infomación obtenida en el censo</t>
  </si>
  <si>
    <t>1. Resolución 061 de 2013 "Por cual se crea Registro Único de Recicladores de Oficio RURO, el Registro Único de Organizaciones de Recicladores RUOR y se establecen los criterios para la configuración de organizaciones de recicladores de oficio como organizaciones de recicladores habilitadas en Bogotá. 
2. Borrador protocolo para modificaciones en la Base de Datos de Recicladores de Oficio RURO. 
3. Formularios de novedades Censo 2012: Corresponden a los errores identificados de los 2.559 recicladores de oficio, que se atendieron el en proceso de bancarización, de los 13.776 recicladores censados, lo que equivale al 18,5% de los recicladores del censo con información validada.</t>
  </si>
  <si>
    <t>1. Se diseñó el Procedimiento de actualización del Registro Único de Recicladores de Oficio RURO, como parte del protocolo mencionado el trimestre pasado  (soporte: ver carpeta procedimiento RURO)</t>
  </si>
  <si>
    <t>Atender las solicitudes de inclusión en censo de  los recicladores que por algun motivo no fueron identificados</t>
  </si>
  <si>
    <t>1. Informe de solicitud de inclusión al registro de recicladores de oficio de Bogotá.
2. Formato de inclusión al Registro de Recicladores de oficio de Bogotá.
3. Sistematización de solicitudes de verificación de recicladores no incluidos en el censo 2012.</t>
  </si>
  <si>
    <r>
      <t xml:space="preserve">1. Se dispone de consolidado de solicitudes de inclusion en el Censo 2012, según registro en la Oficina de Atencion al Reciclador con lo que se generarán lineamientos para la verificación de información para la inclusión de la población recicladora de oficio no incluida en el censo en el RURO </t>
    </r>
    <r>
      <rPr>
        <rFont val="Calibri"/>
        <charset val="1"/>
        <family val="2"/>
        <color rgb="00FF0000"/>
        <sz val="8"/>
      </rPr>
      <t xml:space="preserve"> </t>
    </r>
    <r>
      <rPr>
        <rFont val="Calibri"/>
        <charset val="1"/>
        <family val="2"/>
        <sz val="8"/>
      </rPr>
      <t xml:space="preserve">(soporte: solicitudes de inclusión en el censo, ver carpeta Oficina atencion al reciclador solicitudes varias) </t>
    </r>
  </si>
  <si>
    <t>Carnetizar a la población de recicladores de oficio</t>
  </si>
  <si>
    <t>Proceso de adquisición de carnets a traves de la EAAB. (soporte: cartas de solicitud y confirmación)</t>
  </si>
  <si>
    <t>Se adquirieron equipos y se instalaron disposivos para impresión de carnes de los recicladores de oficio de Bogotá (soporte ver carpeta Equipos carnetizacion y pesaje)
Se cuenta con Cronograma de carnetización desde finales de junio a agosto 2013 (soporte: cronograma; publicidad of. de prensa). El proceso se realiza en jornadas descentralizadas (soporte ver carpeta relacion carnetizados y bancarizados). Se inicia proceso de carnetizacion en localidades Kennedy y Barrios Unidos (soporte ver carpeta relacion carnetizados y bancarizados)</t>
  </si>
  <si>
    <t>RECONOCER EL SERVICIO PUBLICO DE APROVECHAMIENTO A LOS RECICLADORES VIA TARIFA</t>
  </si>
  <si>
    <t>Remunerar via tarifa a los Recicladores por la prestación del servicio de aseo de materiales reciclables</t>
  </si>
  <si>
    <t>Remunerar al 100% de los recicladores que adelanten acciones de recolección y transporte de material potencialmente reciclable previa certificación</t>
  </si>
  <si>
    <t>Eficacia: No. de Recicladores remunerados por la prestación del servicio/Total de recicladores censados
Indicadores de proceso: Tarifa definida
Medio de pago definido para el reconocimiento
Centros de pesaje adquiridos</t>
  </si>
  <si>
    <t>Definir la tarifa a reconocer a los recicladores</t>
  </si>
  <si>
    <t>SUBDIRECCIÓN DE APROVECHAMIENTO
ALCALDIAS LOCALES</t>
  </si>
  <si>
    <t>Definición de la tarifa a reconocerse a los recicladores
Definir la figura jurídica y operativa (medios de pago) para el reconocimieno tarifario a los recicladores
Implementar centros de pesaje del distrito (adquirir y dotar los centros de pesaje: bodegas, pesas, software, etc.)
Puesta en marcha de los centros de pesaje y clasificación</t>
  </si>
  <si>
    <t>Carlos Andrés Torres
Dora Peña Cano</t>
  </si>
  <si>
    <t>5.7% de los recicladores remunerados 
100% tarifa definida:
100% medio de pago definido
20% Centros  de pesaje adquiridos</t>
  </si>
  <si>
    <t>1. Resolución 119 de 2013 "Por la cual se adopta el procedimiento de remuneración a la población recicladora de oficio para el aseo de Bogotá"</t>
  </si>
  <si>
    <t>Remuneración al 15.5 % de los recicladores censados  
100% tarifa definida
100% medio de pago definido
30% Centros  de pesaje adquiridos</t>
  </si>
  <si>
    <t>La Procuraduria observa que con la metodología actual definida por la CRA en relación con el valor a reconocer por tonelada recuperada, se está remunerando a la población recicladora. 
La UAESP informa sobre el impacto del ejercicio de bacarización toda vez que apunta a una de las metas del milenio propuestas por las Naciones Unidas para la reducción de la pobreza. De igual manera, sobre el esfuerzo realizado que permite la adquisición de vida crediticia para la población recicladora de oficio.
La UAESP informa que frente a la adquisición y dotación de los centros de pesaje, se encuentra con la identificación y estudio tecnico aplicado a 60 inmuebles para verificar el cumplimiento de los criterios técnicos establecidos para su operación y que se encuentran en proceso de contratación dos inmuebles, mediante arrendamiento.
La puesta en marcha de los centros de pesaje tiene un avance del 15% en relación con el 30% toda vez que se utilizaron las bodegas privadas de reciclaje como centros transitorios de pesaje, en tanto se avanzó en la constitución de puntos de pesaje públicos.
La Procuraduría observa que el indice de avance de la meta será significativo solo en el momento en que se suscriban los contratos para el cumplimiento de la meta.</t>
  </si>
  <si>
    <t>En relación con las observaciones realizadas en el trimestre anterior para esta meta, la UAESP informa que efectivamente ya se cuenta con los dos inmuebles referidos y uno adicional, los tres a título de arrendamiento, que se encuentran funcionando como centros de pesaje públicos; además, se vale de 215 bodegas privadas  para el proceso de reconocimiento economico de la labor de los recicladores, habilitándolas como centros de pesaje privado, mediante el agotamiento de un proceso establecido para tal fin desde el año inmediatamente anterior. 
Se aspira poner en funcionamiento, cuando menos otros 6 centros de pesaje públicos en el segundo semestre de 2013.</t>
  </si>
  <si>
    <t>Definir la figura jurídica y medios de pago para el reconocimieno de los recicladores que prestan el servicio</t>
  </si>
  <si>
    <t>1. Oferta Transfer Aval Banco Av Villas.
2. Acta de reunión de definición del proceso de bancarización y pago a la población recicladora de oficio, entre la EEAB, la 
3. Acta de reunión para la inducción para el proceso de apertura de cuentas Transfer Aval al equipo de trabajo de la UAESP.
4. Presentación del producto Transfer Aval, realizada a los recicladores de oficio, en el proceso de Bancarización.
5. Video del primer proceso de Bancarización a los recicladores de oficio.
6. Listados de atención proceso de bancarización a recicladores de oficio: Se atendieron 2.559 recicladores de oficio, de acuerdo a las listas de asistencia, para un porcentaje del 18.5% de los censados.
7. Listado de cuentas bancarias activas de los recicladores de oficio: De los 2.559 recicladores de oficio atendidos, 2.120 quedaron con cuenta activa para el pago, lo que corresponde al 15% de los recicladores censados.
8. Listado primer pago de tarifa a recicladores de oficio: Se realizó el pago a 790 recicladores de oficio que realizaron pesaje de material en las bodegas autorizadas y participaron en el proceso de bancarización y tienen cuenta de ahorros activa, lo cual corresponde al 5,7% de los recicladores censados.</t>
  </si>
  <si>
    <r>
      <t xml:space="preserve">Ya se cumplió desde el trimestre pasado. Este avance refuerza el cumplimiento de la meta en relación con el reconocimiento del pago a recicladores.
1. Se realizaron diversas jornadas de bancarización entre el 29 de abril y el 30 junio de 2013, con el cual se aumento a 3.484 recicladores con cuenta activa para el pago, lo que corresponde al 25,2% de los recicladores censados. 
3. Se expide la Resolución 213 de 23 de mayo de 2013 "Por la cual se autoriza el pago a recicladores de oficio en la ciudad de Bogotá" generando el pago 1.323 recicladores  de oficio a corte de 17 de febrero de 2013, y la Resolución 309 de 14 de junio de 2013 "Por la cual se autoriza el pago a recicladores de oficio en la ciudad de Bogotá" generando el pago 2.123 recicladores  de oficio a corte de 17 de abril de 2013.
</t>
    </r>
    <r>
      <rPr>
        <rFont val="Calibri"/>
        <charset val="1"/>
        <family val="2"/>
        <sz val="8"/>
        <u val="single"/>
      </rPr>
      <t xml:space="preserve">Nota</t>
    </r>
    <r>
      <rPr>
        <rFont val="Calibri"/>
        <charset val="1"/>
        <family val="2"/>
        <sz val="8"/>
      </rPr>
      <t xml:space="preserve">. se evaluará la posibilidad de incluir un indicador que refleje el avance de pagos en relación con los bancarizados, teniendo en cuenta que hay recicladores que no han manifestado su interés de bancarizarse.</t>
    </r>
  </si>
  <si>
    <t>Adquirir y dotar los centros de pesaje: bodegas, pesas, software, etc.</t>
  </si>
  <si>
    <t>1. Informes de visitas de identificación a bodegas potenciales para el montaje de centros de pesaje y registro fotográfico. 
2. Listado de visitas de evaluación técnica a bodegas identificadas para el montaje de centros de pesaje. 
3. Informe de visitas de evaluación técnica a bodegas identificadas para el montaje de centros de pesaje.</t>
  </si>
  <si>
    <r>
      <t xml:space="preserve">Con la identificación de bodegas realizada en el trimestre anterior, durante el segundo trimestre de 2013, se pusieron en marcha  los</t>
    </r>
    <r>
      <rPr>
        <rFont val="Calibri"/>
        <charset val="1"/>
        <family val="2"/>
        <b val="true"/>
        <sz val="8"/>
      </rPr>
      <t xml:space="preserve"> tres primeros centros públicos de pesaje </t>
    </r>
    <r>
      <rPr>
        <rFont val="Calibri"/>
        <charset val="1"/>
        <family val="2"/>
        <sz val="8"/>
      </rPr>
      <t xml:space="preserve">de las localidades de los Martires, Puente Aranda y Barrios Unidos (soportes: ver carpeta Centros publicos de pesaje). De igual manera, se han dotado con equipos de carnetizacion, pesas, etc. en los tres centros públicos de pesaje.</t>
    </r>
  </si>
  <si>
    <t>Poner en marcha los centros de pesaje para la prestación del servicio de aseo de material recilable</t>
  </si>
  <si>
    <t>1. Formato de registro de los centros privados de pesaje, para el proceso del pago a lo recicladores de oficio.
2. Listado de los centros privados de pesaje registrados para el proceso del pago a lo recicladores de oficio.
3. Listado de  centros privados de pesaje registrados para el proceso del pago a lo recicladores de oficio, que reportaron planillas en el primer periodo (18 de diciembre de 2012 al 17 de febrero de 2012).
4. Seguimiento a centros privados de pesaje: Actas de verificación  e pesaje de reciclaje y Actas de visitas de registro de pesaje
5. Planillas con pesaje de reciclaje en centros privados</t>
  </si>
  <si>
    <r>
      <t xml:space="preserve">1. Se dispone del listado de  centros privados de pesaje registrados para el proceso del pago a lo recicladores de oficio, que reportaron planillas en el primer periodo (18 de diciembre de 2012 al 17 de febrero de 2013) y el segundo periodo (18 de febrero al 17 de abril de 2013).
2. Se realiza el seguimiento a los centros privados de pesaje (soporte: Actas de verificación, pesaje de reciclaje y Actas de visitas de registro de pesaje, ver carpeta Centros privados de pesaje. Por el volumen de información, se incluye un modelo de las planillas de pesaje. Consultar documentos completos de pesaje, archivo UAESP)
3. Se dispone de planillas con pesaje de reciclaje en centros privados. (soporte: planillas, ver carpeta Centros privados de pesaje)
4. Se cuenta con el Registros de los pesajes de recicladores en los centros privados de pesaje y en los </t>
    </r>
    <r>
      <rPr>
        <rFont val="Calibri"/>
        <charset val="1"/>
        <family val="2"/>
        <b val="true"/>
        <sz val="8"/>
      </rPr>
      <t xml:space="preserve">3 centros de pesaje públicos</t>
    </r>
    <r>
      <rPr>
        <rFont val="Calibri"/>
        <charset val="1"/>
        <family val="2"/>
        <sz val="8"/>
      </rPr>
      <t xml:space="preserve"> (soporte: planillas, ver carpeta Centros publicos de pesaje)</t>
    </r>
  </si>
  <si>
    <t>PROMOVER LA CREACIÓN Y FORTALECIMIENTO DE ORAs</t>
  </si>
  <si>
    <t>Promover la creación de las ORAs para la prestación del servicio de recolección, transporte y acopio de materiales reciclables en toda la ciudad.</t>
  </si>
  <si>
    <t>Pormover la creación de ORAS que operen en 19 localidades de la ciudad</t>
  </si>
  <si>
    <t>Eficacia: No. de ORAs constituidas y reconocidas por la uaesp para la prestación del servicio
No. de recicladores asociados a las ORAs creadas/ Total de recicladores censados
Indicador de proceso: organizaciones de recicladores con necesidades de acompañamiento identificadas
Indicador de proceso: No. de recicladores capacitados en cooperativismo.</t>
  </si>
  <si>
    <t>Caracterizar las organizaciones de recicladores existentes identificando las necesidades de acompañamiento</t>
  </si>
  <si>
    <t>SUBDIRECCIÓN DE APROVECHAMIENTO
SECRETARIA DE DESARROLLO ECONÓMICO
INSTITUCIONES CON CONVENIOS (UAEOS)
ALCADIAS LOCALES
ORAs AUTORIZADAS</t>
  </si>
  <si>
    <r>
      <t xml:space="preserve">SE HAN IDENTIFICADO Y SENSIBILIZADO A LA FECHA 2.244 No DE RECICALDORES INDEPENDIENTES EN PLAN DE INCLUSIÓN
SE COMPLETÓ LA PRIMERA FASE DE VERIFICACIÓN CORRESPONDIENTE AL PROCESAMIENTO DE DATOS CON LA ELABORACIÓN DE FICHAS TÉCNICAS DE 50 ORGANIZACIONES DE RECICLADORES.
2 ORAS EN PROCESO DE VERIFICACIÓN QUE VINCULA A 78  RECICLADORES INDEPENDIENTES. Y SE  CUENCA CON LA VERIFICACIÓN DE UNA ORGANIZACIÓN DE SEGUNDO NIVEL CON 927 RECICLADORES ASOCIADOS 20121000004214, se dicta criterios para la verificación de organizaciones y se definen los soportes necesarios para adelantar el proceso por parte de la UAESP.
Soportes de verificación de organizaciones.
Fichas analíticas del componente financiero de 9 organizaciones.
Listado de organizaciones que radicaron documentos para la verificación
Fichas técnicas de procesamiento de datos.
Documentos de constitución de las organizaciones de recicladores. 
Convenios interadministrativos UAESP - localidades ciudad bolívar, candelaria y suba.
Análisis completo: conceptos financieros y jurídicos de verificación de 3 organizaciones.
Copia convenio No 3A suscrito con la UAEOS (Unidad Administrativa Especial de Organizaciones Solidarias)
Documentos proceso precontracual con la Universidad EAFIT.
</t>
    </r>
    <r>
      <rPr>
        <rFont val="Calibri"/>
        <charset val="1"/>
        <family val="2"/>
        <b val="true"/>
        <color rgb="00000000"/>
        <sz val="8"/>
      </rPr>
      <t xml:space="preserve">
</t>
    </r>
    <r>
      <rPr>
        <rFont val="Calibri"/>
        <charset val="1"/>
        <family val="2"/>
        <color rgb="00000000"/>
        <sz val="8"/>
      </rPr>
      <t xml:space="preserve">Establecer mediante resolución los criterios para la conformación de las ORAS
</t>
    </r>
  </si>
  <si>
    <t>Sandra Rojas 
Lenin Prieto</t>
  </si>
  <si>
    <t>0 ORAs constituidas y reconocidas para la prestación del servicio
0% recicladores asociados a las ORAs creadas
96 organizaciones de recicladores con necesidades de acompañamiento identificadas
0 recicladores capacitados en cooperativismo.</t>
  </si>
  <si>
    <t>1. Resolución 061 de 2013 "Por cual se crea Registro Unico de Recicladores de Oficio RURO, el Registro Unico de Organizaciones de Recicladores RUOR y se establecen los criterios para la configuración de organizaciones de recicladores de oficio como organizaciones de recicladores habilitadas en Bogotá. 
2. Informe proceso de fortalecimiento de las asociaciones, organizaciones, fundaciones, federaciones y cooperativas.
3. Justificación Criterios de Calificación de Organizaciones de Recicladores Autorizados ORAS.
4. Análisis jurídico y organizacional de organizaciones de recicladores en proceso de verificación: 
*Organización de Segundo Nivel: Confederación Ambiental Hagamos de Colombia un Pais Grande FUNCOLGRAN con 15 organizaciones de primer nivel.
*Organización de Segundo Nivel: Asociación de organizaciones de reciclaje y recuperación ambiental – ARAMBIENTAL con 17 organizaciones de primer nivel.
*Organización de Segundo Nivel: Asociación Cooperativa  de Recicladores de Bogotá -ARB ESP con 22 organizaciones de primer nivel.
*Organización de Segundo Nivel: Asociación - Red de organizaciones de recicladores ambientales dame tu mano con 10 organizaciones de primer nivel.
*Organización de Segundo Nivel: Federación de Recicladores y Recuperadores Ambientales de Colombia -  FEDERINCOL con 16 organizaciones de primer nivel.
*Organización de Segundo Nivel:Federación Sindical Ambiental del Reciclador Colombiano “FEDARSIN” con 16 organizaciones de primer nivel.
5. Análisis financiero de organizaciones, asociaciones y cooperativas de recicladores.</t>
  </si>
  <si>
    <t>0 ORAs constituidas y reconocidas para la prestación del servicio
0% recicladores asociados a las ORAs creadas
188 organizaciones de recicladores con necesidades de acompañamiento identificadas
0 recicladores capacitados en cooperativismo.
100% de colegios del Distrito georeferenciados para la identificación de rutas de recolección
2 rutas identificadas para la recolección de material aprovechable</t>
  </si>
  <si>
    <t>La Subdirección de Aprovechamiento a la fecha a recibidos documentos de 188 organizaciones a las que se les hizo una lista de chequeo documental para luego realizar el proceso de verificación anteriormente mencionado, de este primer paso se llego a las siguientes conclusiones:
1.  12 organizaciones son de 2 nivel y 176 son organizaciones de 1 nivel.
2. 26 organizaciones presentaron los documentos completos que se requieren para realizar el análisis financiero, es decir Balance general mínimo de 2 periodos y P&amp;G mínimo de 2 Periodos.
3. 6 Organizaciones de 2 nivel con informe y diagnóstico 
4. 6 organizaciones de 1 nivel se presentaron de manera independiente
5. 6 organizaciones ya tiene el cruce de información de sus afiliados con el censo de la Universidad Distrital.
Para el 17 de julio de 2013 se culminara este proceso, para esta fecha se propone entregar y publicar la Matriz PROCESO DE VERIFICACIÓN, es decir un listado completo de las Organizaciones de Recicladores que radicaron papeles en la UAESP, en el cual se les comunicara si presentaron la documentación completa que exige la resolución 061 de 2013 de la UAESP o que documentos les hacen falta para realizar el proceso de verificación (soporte: informe Subdirección de Aprovechamiento. ver documento PASOS PARA HABILITAR LAS ORGANIZACIONES)</t>
  </si>
  <si>
    <t>La Procuraduría observa que a la fecha aunque se encuentran reportadas actividades, no se encuentra constituida ninguna ORA. De igual, manera recomienda determinar actividades anuales para el cumplimiento de la meta. 
La UAESP informa al respecto que se concentró en la estrategia para lograr el reconocimiento económico de la población recicladora de oficio. Sin embargo, sigue empeñada en el desarrollo de ORAS toda vez que es una estrategia que permite el desarrollo de sinergias y acumulación económica para la población objetivo y facilita las acciones de control y garantía de calidad en la prestación del servicio urbano de aseo en el componente de aprovechamiento.</t>
  </si>
  <si>
    <t>La Procuraduria observa que pese al avance en las actividades, a la fecha no se encuentra constituida la primera ORA. La UAESP precisa que la autorización de Organizaciones de Recicladores para la prestación del servicio público de aseo, corresponde a la Superintendencia de Servicio Públicos por solicitud de los interesados. La acción de la UAESP se circunscribe a la promoción de la conformación de dichas organizaciones y su posterior habilitación para su operación en el Distrito Capital. Los avances a este respecto se relacionan en la columna de Descripción del Avance Trimestral. 
La Procuraduría solicita se envíe copia del reporte del proceso de verificación que se realizará el 17 de julio de 2013</t>
  </si>
  <si>
    <r>
      <t xml:space="preserve">Generar convenios para </t>
    </r>
    <r>
      <rPr>
        <rFont val="Calibri"/>
        <charset val="1"/>
        <family val="2"/>
        <sz val="8"/>
      </rPr>
      <t xml:space="preserve">capacitar</t>
    </r>
    <r>
      <rPr>
        <rFont val="Calibri"/>
        <charset val="1"/>
        <family val="2"/>
        <color rgb="00FF0000"/>
        <sz val="8"/>
      </rPr>
      <t xml:space="preserve"> </t>
    </r>
    <r>
      <rPr>
        <rFont val="Calibri"/>
        <charset val="1"/>
        <family val="2"/>
        <color rgb="00000000"/>
        <sz val="8"/>
      </rPr>
      <t xml:space="preserve">a los recicladores para la creación de las ORAs  </t>
    </r>
  </si>
  <si>
    <t>El avance corresponde al establecimiento de unos términos de referencia y una propuesta de convenio de asociación para el logro de la actividad propuesta que actualmente trabaja la UAESP.</t>
  </si>
  <si>
    <t>Se adelantaron los estudios previos para firma de convenios en tres localidades (Barrios Unidos, Bosa y Usme). Se ha iniciado proceso en localidad Los Mártires para el cumplimiento de esta actividad (soporte: informe Subdirección de Aprovechamiento,ver carpeta Estudios previos convenios)</t>
  </si>
  <si>
    <t>Capacitar a los recicladores de oficio en cooperativismo, para la generación de asociatividad y creación de ORAs para la prestación del servicio.</t>
  </si>
  <si>
    <t>Carlos Andrés Torres</t>
  </si>
  <si>
    <t>1. Avances Convenio Interadministrativo 004 de 2012 FLD Suba - UAESP.</t>
  </si>
  <si>
    <t>No se han implementado</t>
  </si>
  <si>
    <t>Promover la constitución de las ORAs</t>
  </si>
  <si>
    <t>Vincular a los recicladores de oficio validados en el censo, en las ORAs constituidas</t>
  </si>
  <si>
    <t>Reconocer por parte de la UAESP a las ORAs constituidas para la prestación del servicio de recolección, transporte y acopio (implica la verificación de requisitos técnicos, económicos y financieros para la prestación del servicio)</t>
  </si>
  <si>
    <t>LENIN</t>
  </si>
  <si>
    <t>1. Respuesta de la Superintendencia de Servicios Públicos Domiciliarios realizada por la UAESP, con el fin de aclarar las competencias del reconocimiento de las organizaciones de recicladores.
2. Resolución 061 de 2013 "Por cual se crea Registro Unico de Recicladores de Oficio RURO, el Registro Único de Organizaciones de Recicladores RUOR y se establecen los criterios para la configuración de organizaciones de recicladores de oficio como organizaciones de recicladores habilitadas en Bogotá. (Ya se enuncia esta resolución actividades anteriores).</t>
  </si>
  <si>
    <t>Dotar a las ORAs comprometidas con la asignacion de rutas selectivas para la prestación del servicio,  mediante mecanismos financieros idóneos</t>
  </si>
  <si>
    <r>
      <t xml:space="preserve">Entregar</t>
    </r>
    <r>
      <rPr>
        <rFont val="Calibri"/>
        <charset val="1"/>
        <family val="2"/>
        <sz val="8"/>
      </rPr>
      <t xml:space="preserve"> 180</t>
    </r>
    <r>
      <rPr>
        <rFont val="Calibri"/>
        <charset val="1"/>
        <family val="2"/>
        <color rgb="00000000"/>
        <sz val="8"/>
      </rPr>
      <t xml:space="preserve"> vehiculos motorizados para la dotación a las ORAs autorizadas </t>
    </r>
  </si>
  <si>
    <t>Efecacia: No. de vehiculos entregados a ORAs autorizadas/Total de vehiculos adquiridos
Indicadores de proceso: Documento de factibilidad técnica, económica y financiera para incorporar cláusulas de áreas de servicio de rutas de ORAs 
Indicador de proceso: No. de rutas de reciclaje que cubren el servicio de aseo de material reciclable
Indicador de proceso: No. de zonas cubiertas con el servicio de aseo de material aprovechable/Total de zonas de la ciudad</t>
  </si>
  <si>
    <t>Diseñar y asignar las rutas de recialje en 19 localidades</t>
  </si>
  <si>
    <t>Leonardo Rodriguez</t>
  </si>
  <si>
    <t>1. Informe piloto basura cero en la localidad de San Cristobal</t>
  </si>
  <si>
    <t>Como parte del diseño de las rutas para la ciudad, se cuenta con el avance realizado desde la georeferenciación de los colegios y sus sedes. 
Para la puesta en marcha de estas rutas, la SED abrio licitacion para contratar empresas de aseo para prestar el servicio en los colegios y sus sedes; esta incluye que la empresa contratista realiza entrega del material potencialmente reciclable a los recicladores de oficio, debidamente pesado (así se fijan lineamientos para la recolección de residuos sólidos de los colegios públicos del Distrito, iniciando el proceso de verificacion de las rutas, frecuencias y recicladores beneficiarios del material potencialmente reciclable de los colegios, de igual manera, la licitación con los contratistas de aseo de los colegios, fija que estos hacen el pesaje de los residuos potencialmente reciclables y, por tanto se puede iniciar el aforo de los mismos). 
Como resultado de este proceso, se puso en marcha la ruta de recolección para la localidad de Usaquen, San Cristobal (20 de julio) y se llevó a cabo reunión entre la SED, Aguas de Bogotá, UAESP y recicladores para realizar piloto en Fontibón (soporte: informe SED). De igual manera se tiene identificada la ruta de la localidad de Bosa y una ruta interlocalidades.</t>
  </si>
  <si>
    <t>La Procuraduria observa que el avance del 4% del diseño y asignación de las rutas, corresponde al avance del trimestre anterior. Frente a la dotación de 180 vehiculos para las rutas de reciclaje sugiere armonizar esta actividad con la política de sustitución de VTA
La Procuraduria observa que el avance de la estrategia Promover la creación y fortalecimiento de la ORAS según la UAESP es del 37%, sin embargo, no se encuentra constituida ninguna ORA, ni determinadas las rutas de reciclaje para el cumplimiento de la meta.
La UAESP informa que el avance que reporta obedece a un cambio de estrategia que permite ofrecer elementos para la realización de acciones del servicio público de aseo a las ORAS a través de los recicladores de oficio y a los avances que se presentan para la constitución de las ORAS en la definición de un procedimiento mediante la Resolución 061, la verificación de 96 organizaciones de recicladores y las firmas de los convenios interadminsitrativos con los FDLL; sin embargo, revisará la posibilidad de diferenciar la estrategia de creación del fortalecimiento para ser más precisa la medición.</t>
  </si>
  <si>
    <t>La Procuraduria reitera la observación formulada en la anterior visita, relacionada con determinar actividades periodicas para el cumplimiento de la meta, máxime cuando el avance de éstas sigue siendo bajo.
La Procuraduría pregunta en el trimestre próximo que actuaciones se realizarán para la continuación de este proceso y cuando se terminará el proceso de dotar a las organizaciones de recicladores de vehículos automotores, toda vez que está directamente relacionado con la sustitución de vehiculos de tracción animal de población carretera. La UAESP precisa que se ha previsto que la sustitución de vehiculos de tracción animal no supere el mes de octubre de 2013, así se continuará con los procesos de sustitución a un ritmo más acelerado. En relación con la culminación de la dotación de la ORAS vale la pena señalar que culmina en la medida que se vinculen recicladores sujetos del beneficio de sustitución a la actividad propia del servicio público de aseo, mediante la estrategia de ORAS. Por lo tanto está directamente relacionado con lo señalado en item aclaratorio anterior.</t>
  </si>
  <si>
    <t>Establecer los criterios para la formalización de rutas de recolección selectiva para la prestación del servicio</t>
  </si>
  <si>
    <t>No reporta para el trimestre</t>
  </si>
  <si>
    <t>Generar la licitación para la adquisición de vehiculos motorizados para la prestación del servicio</t>
  </si>
  <si>
    <t>Identificar los requerimientos de capacitación de las ORAs para su operación</t>
  </si>
  <si>
    <r>
      <t xml:space="preserve">Generar convenios para </t>
    </r>
    <r>
      <rPr>
        <rFont val="Calibri"/>
        <charset val="1"/>
        <family val="2"/>
        <sz val="8"/>
      </rPr>
      <t xml:space="preserve">capacitar</t>
    </r>
    <r>
      <rPr>
        <rFont val="Calibri"/>
        <charset val="1"/>
        <family val="2"/>
        <color rgb="00FF0000"/>
        <sz val="8"/>
      </rPr>
      <t xml:space="preserve"> </t>
    </r>
    <r>
      <rPr>
        <rFont val="Calibri"/>
        <charset val="1"/>
        <family val="2"/>
        <color rgb="00000000"/>
        <sz val="8"/>
      </rPr>
      <t xml:space="preserve">a los recicladores en conducción o como operarios de recolección de residuos reciclables</t>
    </r>
  </si>
  <si>
    <t>Capacitar a los recicladores vinculados a las ORAs, que así lo requieran en conducción o como operarios de recolección de residuos reciclables</t>
  </si>
  <si>
    <t>Proporcionar vehiculos para la dotación de las ORAs (implica todos los trámites de permisos para su funcionamiento)</t>
  </si>
  <si>
    <t>1. El dotar a las organizaciones de recicladores de vehiculos para que puedan desarrollar su actividad de una manera más técnica se armoniza mediante el proceso de sustitución de VTA. Se adoptó la Resolución 062 de 2013 " Por la cual la UAESP adopta la base de datos de recicladores de oficio que hace uso de la carreta como herramienta para el desarrollo de su actividad económica, beneficiarios del programa distrital de sustitución de vehículos de tracción animal, se define el procedimiento para la sustitución por vehículo automotor en cumplimiento del decreto Distrital 040 de 2013 y se adoptan otras disposiciones".</t>
  </si>
  <si>
    <t>Para dar continuidad al proceso de sustitución de VTA, se han expedido 11 resoluciones correspondientes a 688 beneficiarios carreteros recicladores, por un valor de $14.600.736.000, de los cuales se han pagado a los concesionarios 361 vehiculos, por valor de $7.661.142.000 (datos correspondientes a los dos trimestres de 2013), lo que servirá como dotación de vechículos para las nuevas rutas de recolección selectiva (soporte: informe Subdirección de Aprovechamiento. ver carpeta Sustitucion VTA).
En este proceso, la Secretaría de Movilidad se encarga de la gestión pertinente con equinos, y la UAESP se encarga del aprovechamiento de las carretas. Se han vinculado 15 operarios recicladores por jornada para realizar el desmonte de 724 carretas, los herrajes se llevan a la Alquería y son aprovechados por siderurjicas que lo transforman en materia prima. Para las llantas se realizó un convenio con la ANDI quien las aprovecha para elaborar suelas de zapatos y pavimento para reparcheo. Los recursos obtenidos del aprovechamiento de estos materiales son para los mismos recicladores que hacen el desmonte.</t>
  </si>
  <si>
    <t>Programar y hacer la entrega de los vehiculos a las ORAs de acuerdo a la meta de creación de ORAs</t>
  </si>
  <si>
    <t>1. Resolución 062 de 2013 " Por la cual la UAESP adopta la base de datos de recicladores de oficio que hace uso de la carreta como herramienta para el desarrollo de su actividad económica, beneficiarios del programa distrital de sustitución de vehículos de tracción animal, se define el procedimiento para la sustitución por vehículo automotor en cumplimiento del decreto Distrital 040 de 2013 y se adoptan otras disposiciones".</t>
  </si>
  <si>
    <t>Poner en marcha la prestación del servicio de aseo de material recilable por parte de las ORAs en las rutas asignadas</t>
  </si>
  <si>
    <t>No aplica para trimestre</t>
  </si>
  <si>
    <t>DOTAR A LA CIUDAD DE EQUIPAMIENTOS QUE GARANTICEN EL APROVECHAMIENTO DEL MATERIAL RECICLABLE</t>
  </si>
  <si>
    <t>Generar Centros de acopio (de acuerdo con los niveles de eficiencia en la separación y clasificación de materiales reciclables) para vincular progresivamente a la población recicladora</t>
  </si>
  <si>
    <t>Contar con 60 centros de acopio</t>
  </si>
  <si>
    <t>Eficacia: No. de centros de acopio generados/No. de Centros de Acopio planeados
Indicador de proceso: modelo de centro de acopio elaborado
Indicador de proceso: Convenios suscritos con localidades</t>
  </si>
  <si>
    <t>Elaborar el modelo de centro de acopio acorde a las necesidades del servicio</t>
  </si>
  <si>
    <r>
      <t xml:space="preserve">SUBDIRECCIÓN DE APROVECHAMIENTO
</t>
    </r>
    <r>
      <rPr>
        <rFont val="Calibri"/>
        <charset val="1"/>
        <family val="2"/>
        <sz val="8"/>
      </rPr>
      <t xml:space="preserve">ORAs AUTORIZADAS
ALCADIAS LOCALES/INSTITUCIONES</t>
    </r>
  </si>
  <si>
    <t>Primera versión proyecto modelo de centro de acopio
Que incluye: soporte de estudios sobre sistemas de pesaje, estudios sobre predios para implementar centros de acopio
Documento interno con el listado recicladores certificados en recolectar y recuperar residuos potencialmente reciclables.</t>
  </si>
  <si>
    <t>Angela Gayon
Yira Bolaños
Lenin Prieto
Gabriel Cordoba
Alejandro Gaitan 
Viviana Fonseca</t>
  </si>
  <si>
    <t>0% de centros de acopio generados
1 modelo borrador de centro de acopio 
3 Convenios suscritos con localidades</t>
  </si>
  <si>
    <t>1. Estudios en campo y revisión de estudios existentes del modelo de centro de acopio de la Alqueria. 
2. Documento de lineamientos Proyecto Piloto de la Alquería 
3. Plan de negocios del Centro de Acopio de la Alquería (Documento Borrador).
4. Cronograma proyecto piloto la Alquería.
5. Criterios de localización, restricciones, lineamientos urbanisticos, y de especio público, escala y zonificación básica de los puntos limpios fijo, para realizar el acopio de material reciclable en Bogotá.</t>
  </si>
  <si>
    <t>Se continúan realizando los estudios reportados en el primer trimestre de 2013</t>
  </si>
  <si>
    <t>La Procuraduría observa que el avance de la meta es acumulado. Dada la importancia de contar con centros de acopio, se recomienda realizar más esfuerzos para el cumplimiento de la meta</t>
  </si>
  <si>
    <t>La Procuraduría reitera la observación del trimestre pasado en relación con la realización de esfuerzos para el cumplimiento de la meta. Asi mismo, la Procuraduría le pone de presente a la UAESP la posible dificultad en la consecución de estas metas (centros de acopio y parques de reciclaje) por la adquisición de predios. Estas metas no dependen de la UAESP exclusivamente. 
Afirma la Procuraduría que cuando se verifica el total promedio del Objetivo del 43%, este resultado se da no obstante no se ha constituido ni una ORA, no se cuenta con un centro de acopio adicional a la Alquería y no se cuenta con ningún parque de reciclaje. Cabe anotar  que el 43% correspnde al acumulado de todo el objetivo, del cual el 5% correponde al avance del segundo trimestre de 2013.
La UAESP acoje el señalamiento de la Procuraduría en relación con las limitantes del uso del suelo y la disponibilidad del mismo para la construcción de los equipamientos previstos en el plan. De otra parte, en relación con la segunda observación precisa que los avances alcanzados y que dan cuenta de un cumplimiento de la meta en el 43% se relacionan directamente con la conformación de rutas para la prestación del servicio de aseo en el componente de aprovechamiento asumidas por recicladores de oficio en proceso de formalización a través de las ORAS, los avances en relación con el modelo de centro de acopio y transformación de la Alquería, el desarrollo de convenios con localidades que incluyen en algunos casos el funcionamiento de centros de acopio y la estructuración organizacional para su funcionamiento. Un componente igualmente importante y tangible es la REMUNERACIÓN de la actividad adelantada por recicladores de oficio y su vinculación al servicio público de aseo como uno de los elementos estructurantes del Auto 275 de la H. Corte Constitucional</t>
  </si>
  <si>
    <t>Evaluar la viabilidad de predios para los centros de acopio</t>
  </si>
  <si>
    <t>1. Listado de visitas de vitalización de Bodegas para los centros públicos de pesaje y centros de acopio (Anexos en carpeta previa)</t>
  </si>
  <si>
    <t>Generar los convenios necesarios con las localidades para la puesta en marcha de los centros de acopio</t>
  </si>
  <si>
    <t>1. Convenio Interadministrativo 004 de 2012 FLD Suba - UAESP. 
2. Convenio Interadministrativo  007 de 2012 FDL Ciudad Bolívar - UAESP
3. Convenio Interadministrativo  008 de 2012 FDL Candelaria - UAESP</t>
  </si>
  <si>
    <t>Se cuenta con un Convenio con la Gobernación de Cataluña, que permitirá implementar la planta de tratamiento de escombros, para lo cual se realizará una campaña (7 de agosto de 2013) para eliminar 15 puntos críticos en la localidad de Suba</t>
  </si>
  <si>
    <t>Llevar a cabo la dotación de los centros de acopio</t>
  </si>
  <si>
    <t>Se continúa realizando el proceso de carnetización reportado en el primer trimestre de 2013</t>
  </si>
  <si>
    <t>Vincular a la población recicladora a los centros de acopio de la Ciudad</t>
  </si>
  <si>
    <t>No se ha implementado</t>
  </si>
  <si>
    <t>Implementar parques de reciclaje para la pre-transformación y transformación de materiales reciclables</t>
  </si>
  <si>
    <t>Contar con 6 parques de reciclaje para la pre-transformación y transformación de materiales reciclables</t>
  </si>
  <si>
    <t>Eficacia: Numero de parques en funcionamiento/Total de parques planeados
Indicador de proceso: modelo operativo de los parques de reciclaje diseñado
Estudios de soporte para la creación de los parques realizdos</t>
  </si>
  <si>
    <t>Diseñar el modelo operativo de los parques de reciclaje</t>
  </si>
  <si>
    <t>Documento borrador avance del modelo operativo parques tecnológicos  de reciclaje.
2 procesos judiciales de las acciones populares interpuestas sobre los predios el Tintal y el Salitre.
Documento viabilidad de predios para centros de acopio y parques de reciclaje</t>
  </si>
  <si>
    <t>Angela Gayon</t>
  </si>
  <si>
    <t>0 Parques en funcionamiento</t>
  </si>
  <si>
    <t>1. Consideraciones para construcción de un modelo operativo: Centros de acopio con plantas de separación de residuos aprovechables y parques tecnológicos de reciclaje.
2. Cronograma interinstitucional, para la  definición de la ubicación y diseños de los centros de tratamiento y aprovechamiento de residuos sólidos y/o disposición final de Bogotá.
3. Acta de reunión para iniciar el cronograma interinstitucional.
4. Acta de reunión en la cual se discuten los predios potenciales para centros de tratamiento y aprovechamiento de residuos sólidos y/o disposición final</t>
  </si>
  <si>
    <t>Se continúa construyendo el modelo para los parques de reciclaje</t>
  </si>
  <si>
    <t>Realizar estudios soporte de la creación de los parques de reciclaje (uso de suelo, estudios de mercado de material aprovechable, etc)</t>
  </si>
  <si>
    <t>Determinar la estructura organizativa y de funcionamiento de los parques de reciclaje</t>
  </si>
  <si>
    <t>1. Consideraciones para construcción de un modelo operativo: Centros de acopio con plantas de separación de residuos aprovechables y parques tecnológicos de reciclaje.</t>
  </si>
  <si>
    <t>Generar los convenios necesarios con las localidades para la puesta en marcha de los parques de reciclaje</t>
  </si>
  <si>
    <t>Incorporar a la población recicladora, como operarios en procesos de pre-transformación y transformación en los parques de reciclaje.</t>
  </si>
  <si>
    <t>DISEÑAR E IMPLEMENTAR UN SISTEMA OPERATIVO AMBIENTAL  PARA LA IMPLEMENTACIÓN DEL PROGRAMA BASURA CERO EN LOS COLEGIOS DEL DISTRITO</t>
  </si>
  <si>
    <t>Georeferenciar los colegiosde la ciudad de Bogotá</t>
  </si>
  <si>
    <t>Georeferenciar  el 100% de los colegios (publicos y privados) de la ciudad de Bogotá</t>
  </si>
  <si>
    <t>Eficacia: No. de Colegios Georeferenciados/Total de colegios del distrito</t>
  </si>
  <si>
    <t>Consolidar la base de datos de los colegios pertenecientes al distrito</t>
  </si>
  <si>
    <t>Yira Bolaños - Johanna Laverde</t>
  </si>
  <si>
    <t>100% de colegios del Distrito georeferenciados</t>
  </si>
  <si>
    <t>La SED cuenta con la base de datos de todos los colegios del Distrito, con la cual se trabaja la georeferenciación. Soporte: archivos de datos de colegios</t>
  </si>
  <si>
    <t>Teniendo en cuenta la observación de la Procuraduría en el trimestre anterior, se incorpora esta estrategia en la asociada al Diseño de las 19 rutas para la Ciudad y se incorporan los indicadores de resultado en dicha estrategia.</t>
  </si>
  <si>
    <t>La Procuraduria sugiere revisar la estrategia por cuanto está incluida dentro de las rutas de las 19 localidades.
La meta asociada a la georeferenciación de los colegios es acumulada.
La Procuraduria observa que el cumplimiento de la estrategia "realizar la encuesta de diganósito de separación de residuos solidos en colegios" ya se encuentra reportada en varias metas y en esta en particular tiene un avance del 60%.</t>
  </si>
  <si>
    <t>Realizar la georeferenciación de los colegios del distrito</t>
  </si>
  <si>
    <t>Se está realizando la georeferenciación de los colegios del distrito desde la SED</t>
  </si>
  <si>
    <t>Realizar encuesta para diganóstico del manejo de residuos solidos en los colegios de la ciudad de bogotá</t>
  </si>
  <si>
    <t>Realizar 1 encuesta para diganóstico del manejo de residuos solidos en los colegios publicos y privados</t>
  </si>
  <si>
    <t>Eficacia: Encuesta realizada
Indicador de proceso: Instrumento de medición elaborado</t>
  </si>
  <si>
    <t>Elaborar el instrumento de medición</t>
  </si>
  <si>
    <t>Johanna Laverde - SED</t>
  </si>
  <si>
    <t>(100%) Instrumento de medición elaborado
(100%) Encuesta aplicada</t>
  </si>
  <si>
    <t>El instrumento de medición fue elaborado por la SED con información suministrada por la UAESP en relación con el manejo de residuos sólidos (soporte informe SED, se encuentra en el objetivo 1 de este plan)</t>
  </si>
  <si>
    <t>Llevar a cabo la recolección de datos</t>
  </si>
  <si>
    <t>Se llevo a cabo la recolección de datos con 240 colegios (soporte informe SED, se encuentra en el objetivo 1 de este plan)</t>
  </si>
  <si>
    <t>Hacer el análisis de datos</t>
  </si>
  <si>
    <t>En el análisis de datos se encontró que el manejo de residuos sólidos desde el Proyecto Ambiental escolar –PRAE, se aborda en mayor proporción, desde dos tendencias principales: la separación en la fuente, realizada por el 32 % de los colegios encuestados; y en la sensibilización y/o formación de la comunidad educativa, realizada por el 26% de los colegios a través de talleres, campañas, encuentros y charlas en torno a la reducción, reciclaje, reutilización y el Programa Bogotá Basura Cero. Adicional a estas dos tendencias,  en el 16% de los colegios se encuentran prácticas como la transformación de residuos para la elaboración de artesanías, disfraces y aprovechamiento de residuos orgánicos para compostaje y huertas escolares.</t>
  </si>
  <si>
    <t>Elaborar el informe final para toma de decisiones</t>
  </si>
  <si>
    <t>Establecer las rutas de recolección para residuos sólidos en los colegios publicos y privados</t>
  </si>
  <si>
    <t>Establecer el 100% de las rutas de recolección para residuos sólidos en colegios publicos y privados</t>
  </si>
  <si>
    <t>Eficacia: rutas de recolección para colegios publicos y privados
Indicador de proceso: Lineamientos para recolección de residuos generados</t>
  </si>
  <si>
    <t>Definir los lineamientos para la recolección de residuos sólidos generados por las IED</t>
  </si>
  <si>
    <t>Yira Bolaños</t>
  </si>
  <si>
    <t>No están los lineamientos para la recolección de residuos sólidos para los colegios
No están identificadas las rutas de recolección para los colegios</t>
  </si>
  <si>
    <t>Establecer las rutas de recolección (zonificación, frecuencias de recolección y caracterización de la población recicladora)</t>
  </si>
  <si>
    <t>Poner en marcha las rutas de recolección</t>
  </si>
  <si>
    <t>Evaluar los aforos generados por la implementación del programa en los colegios publicos y privados</t>
  </si>
  <si>
    <t>Establecer la viabilidad de adaptar puntos ecológicos para la implementación de rutas selectivas en los colegios publicos (357 colegios)</t>
  </si>
  <si>
    <t>Carlos Rodrìguez
Hilda Castro
Johanna Laverde</t>
  </si>
  <si>
    <t>AVANCE INCIDADOR II TIRMESTRE</t>
  </si>
  <si>
    <t>3. Desarrollar el Marco Regulatorio que garantice la reorganización del servicio público de aseo orientado al aprovechamiento</t>
  </si>
  <si>
    <t>Actualizar el Plan de Gestión Integral de Residuos Sólidos –PGIRS-</t>
  </si>
  <si>
    <t>Contar con el PGIRS actualizado</t>
  </si>
  <si>
    <t>Eficacia: PGIRS actualizado.
Indicador de proceso: Metodología de modificación de PGIRS elaborada</t>
  </si>
  <si>
    <t>Evaluar el Plan de Gestión Integral de Residuos Solidos -PGIRS-</t>
  </si>
  <si>
    <t>SUBDIRECCIÓN DE APROVECHAMIENTO
SUBDIRECCIÓN DE ASUNTOS LEGALES
SECRETARIA DISTRITAL DE AMBIENTE
SECRETARIA DISTRITAL DE PLANEACIÓN
ALCALDIA MAYOR</t>
  </si>
  <si>
    <t>Avance del insumo del documento tècnico soporte para la modificaciòn del PMIRS y PGIRS, el cual se encuentra en el 70% de avance (Trabajo desarrollado conjuntamente con las Secretarias Distritales que conforman el Comité de Seguimiento del PMIRS y el Grupo JICA)</t>
  </si>
  <si>
    <t>Hilda Castro
Carlos Rodriguez</t>
  </si>
  <si>
    <t>80% PGIRS actualizado.
Metodología de modificación de PGIRS elaborada</t>
  </si>
  <si>
    <t>1. CD INFORME INTERMEDIO JICA. Proyecto de Estudio del Plan Maestro para el Manejo Integral de Residuos Sólidos en Bogotá D.C.
2. Propuesta de observaciones al informe intermedio de JICA, formulado desde la UAESP</t>
  </si>
  <si>
    <t>Apartir de los ajustes realizados por la UAESP al informe de JICA, se conformaron mesas de trabajo por componente de residuo y se elaboraron las matrices de manejo para cada tipo de residuo, donde se encuentra la política, objetivo general y específico, metas a corto, mediano y largo plazo, lo que servirá de insumo para la elaboración definitiva de la resolución (soporte: modificaciones al PGIRS a partir de las matrices elaboradas).</t>
  </si>
  <si>
    <t>La UAESP informa que el cumplimiento de la meta se tiene establecido para agostro del 2013</t>
  </si>
  <si>
    <t>La UAESP reitera el cumplimiento de estas metas en el siguiente trimestre</t>
  </si>
  <si>
    <t>Elaborar la metodología para la modificación del PGIRS</t>
  </si>
  <si>
    <t>Llevar a cabo la modificación del PGIRS</t>
  </si>
  <si>
    <t>Modificar la Resolución UAESP 132 de 2004</t>
  </si>
  <si>
    <t>Ajustar el Plan Maestro para el Manejo Integral de Residuos Sólidos -PMIRS-</t>
  </si>
  <si>
    <t>Contar con el PMIRS actualizado</t>
  </si>
  <si>
    <t>Eficacia: PMIRS actualizado.
Indicador de proceso: Metodología de modificación de PMIRS elaborada</t>
  </si>
  <si>
    <t>Evaluar el Plan de Maestro para el Manejo Integral de Residuos Solidos -PMIRS-</t>
  </si>
  <si>
    <t>Hilda Castro</t>
  </si>
  <si>
    <t>75% PMIRS actualizado.
Metodología de modificación de PMIRS elaborada</t>
  </si>
  <si>
    <t>Apartir de los ajustes realizados por la UAESP al informe de JICA, se conformaron mesas de trabajo por componente de residuo y se elaboraron las matrices de manejo para cada tipo de residuo, donde se encuentra la política, objetivo general y específico, metas a corto, mediano y largo plazo, lo que servirá de insumo para la elaboración definitiva de la resolución (soporte: modificaciones al PMIRS a partir de las matrices elaboradas).</t>
  </si>
  <si>
    <t>Elaborar la metodología para la modificación del PMIRS</t>
  </si>
  <si>
    <t>Llevar a cabo la modificación del PMIRS (implica articular los procesos de aprovechamiento y el plan de inclusión de la población recicladora )</t>
  </si>
  <si>
    <t>Enviar el PMIRS modificado a la Secretaria Distrital de Planeación para su remisión a la Alcaldía Mayor</t>
  </si>
  <si>
    <t>Generar Decreto Distrital que modifique el PMIRS</t>
  </si>
  <si>
    <t>Elaborar el Reglamento Técnico Operativo del Servicio Público de Aprovechamiento</t>
  </si>
  <si>
    <r>
      <t xml:space="preserve">Contar con el Reglamento Técnico Operativo del Servicio de </t>
    </r>
    <r>
      <rPr>
        <rFont val="Calibri"/>
        <charset val="1"/>
        <family val="2"/>
        <sz val="8"/>
      </rPr>
      <t xml:space="preserve">Aprovechamiento</t>
    </r>
  </si>
  <si>
    <t>Eficacia: Reglamento Técnico Opeativo del Servicio Público de Aprovechamiento
Indicador de proceso: Análisis de requisitos del servicio publico de aprovechamiento realizado</t>
  </si>
  <si>
    <t>Hacer el análisis de los requisitos del servicio público de aprovechamiento</t>
  </si>
  <si>
    <t>SUBDIRECCIÓN DE APROVECHAMIENTO
SUBDIRECCIÓN DE ASUNTOS LEGALES</t>
  </si>
  <si>
    <t>60% de avance en el documento borrador del reglamento técnico operativo para el sistema de aprovechamiento
Se cuenta con el documento soporte para la elaboración del reglamento comercial y financiero del servicio público de aprovechamiento, el cual se considera como insumo para el documento del reglamento.</t>
  </si>
  <si>
    <t>Leonardo Rodriguez
Omar Baron</t>
  </si>
  <si>
    <t>1 Borrador Reglamento Técnico Opeativo del Servicio Público de Aprovechamiento
Análisis de requisitos del servicio publico de aprovechamiento realizado</t>
  </si>
  <si>
    <t>Avance del trimestre anterior</t>
  </si>
  <si>
    <t>No se cuenta con avance para este trimestre</t>
  </si>
  <si>
    <t>Elaborar el Reglamento Técnico Operativo del Servicio</t>
  </si>
  <si>
    <t>Se encuentra el documento borrador reportado en el informe del trimestre pasado</t>
  </si>
  <si>
    <t>Elaborar Resolución para la implementación del Reglamento Técnico Operativo del Servicio de Aprovechamiento</t>
  </si>
  <si>
    <t>Elaborar el Reglamento Comercial y Financiero del Servicio Público de Aprovechamiento</t>
  </si>
  <si>
    <r>
      <t xml:space="preserve">Contar con el Reglamento Comercial y Financiero del Servicio de Aprovechamie</t>
    </r>
    <r>
      <rPr>
        <rFont val="Calibri"/>
        <charset val="1"/>
        <family val="2"/>
        <sz val="8"/>
      </rPr>
      <t xml:space="preserve">nto </t>
    </r>
  </si>
  <si>
    <t>Eficacia: Reglamento Comercial y Financiero del Servicio Público de Aprovechamiento
Indicador de proceso: Análisis de requisitos del servicio publico de aprovechamiento realizado</t>
  </si>
  <si>
    <t>Documento soporte para el Reglamento Comercial y Financiero del Servicio Público de Aprovechamiento</t>
  </si>
  <si>
    <t>Elaborar el Reglamento Comercial y Financiero del Servicio</t>
  </si>
  <si>
    <t>Elaborar Resolución para la implementación del Reglamento Comercial y Financiero del Servicio de Aprovechamiento</t>
  </si>
  <si>
    <t>Implementar el Acuerdo del Concejo de Bogotá que crea el comparendo ambiental para los usuarios del servicio de aseo que no presenten los residuos de manera separada.</t>
  </si>
  <si>
    <t>Reglamentar el Acuerdo del Concejo de Bogotá para la aplicación de incentivos y sanciones para iniciar su aplicación</t>
  </si>
  <si>
    <t>Eficacia: Reglamentación para la aplicación de incentivos y sanciones</t>
  </si>
  <si>
    <t>Generar Acuerdo que determine el esquema de sanciones e incentivos por separación en la fuente</t>
  </si>
  <si>
    <t>80% de avance del documento de Reglamentación para la implementación del Comparendo Ambiental, el cual se encuentra en revisión de la Oficina Juridica de la UAESP. (A partir del comparendo ambiental aprobado mediante Acuerdo 417 de 2009, se adelanto la revisión del mismo para incorporar la separación en la fuente y la aplicación de infracciones pedagógicas y economicas.  Esta propuesta fue aprobada en diciembre de 2012, a través del Acuerdo 515 de 2012).</t>
  </si>
  <si>
    <t>Documento de avance  Reglamentación para la aplicación de incentivos y sanciones</t>
  </si>
  <si>
    <t>El acuerdo 515 de 2012 incorpora las sanciones por no separación en la fuente. El soporte se encuentra en el informe del trimestre pasado</t>
  </si>
  <si>
    <t>El avance en la reglamentación del acuerdo se realiza de manera coordinada con la Secretaria de Gobierno Distrital, que se encuentra en la fase final de análisis para la expedición del Decreto correspondiente.</t>
  </si>
  <si>
    <t>La Procuraduria observa que el cumplimiento de esta meta se encuentra supeditado a terceros</t>
  </si>
  <si>
    <t>La Procuraduría pregunta la razón por la cual no hay avances significativos en este tema. La UAESP precisa que el reglamento tecnico operativo asi como el reglamento comercial y financiero  de aprovechamiento mantiene aportes que se desarrollaron hasta el periodo anterio; sin embargo, para su implementación es necesario contar con los lineamientos que establece el ente regulador a nivel nacional CRA que ha expedido un Decreto que socializa el borrador de la nueva metodología tarifaria para el servicio de aseo, que debe ser discutida previa a su expedición, la cual se convierte en un insumo imprescindible para el logro de las metas propuestas.</t>
  </si>
  <si>
    <t>Reglamentar el Acuerdo que determina el esquema de sanciones e incentivos por separación en la fuente</t>
  </si>
  <si>
    <t>La Oficina Jurídica de la UAESP se encuentra analizando el reglamento para la implementación del acuerdo 515 de 2012.</t>
  </si>
  <si>
    <t>Implementar la reglamentación de manera permanente con un esquema de incentivos y sancionaes a los usuarios por separar en la fuente</t>
  </si>
  <si>
    <t>4. Brindar el acompañamiento requerido por la poblacion recicladora en materia de inclusión social en el marco de la Institucionalidad Distrital</t>
  </si>
  <si>
    <t>Promover la vinculación de la poblacion recicladora a la Oferta Social y/o de educación formal de preescolar, basica y media del Distrito y/o la Nación</t>
  </si>
  <si>
    <r>
      <t xml:space="preserve">Determinar las problamáticas psicosociales existentes en la población reciclador</t>
    </r>
    <r>
      <rPr>
        <rFont val="Calibri"/>
        <charset val="1"/>
        <family val="2"/>
        <sz val="8"/>
      </rPr>
      <t xml:space="preserve">a y a sus familias</t>
    </r>
  </si>
  <si>
    <t>Eficacia: problemáticas psicosociales y/o de educacón formal de preescolar, basica y media caracterizadas
Indicador de proceso: convenios suscritos para la vinculación de la población recicladora</t>
  </si>
  <si>
    <t>Generar convenio con las instituciones pertinentes (Secretaria de Integración social, Secretaria de Educación, etc.) para la vinculación de la población recicladora a la oferta social del distrito.</t>
  </si>
  <si>
    <t>SUBDIRECCIÓN DE APROVECHAMIENTO
SECRETARIA DE INTEGRACIÓN SOCIAL
SECRETARIA DE EDUCACIÓN</t>
  </si>
  <si>
    <t>Definir con Secretaria de Integración Social; SED, etc</t>
  </si>
  <si>
    <r>
      <t xml:space="preserve">Esperanza</t>
    </r>
    <r>
      <rPr>
        <rFont val="Calibri"/>
        <charset val="1"/>
        <family val="2"/>
        <color rgb="00FF0000"/>
        <sz val="8"/>
      </rPr>
      <t xml:space="preserve">  </t>
    </r>
    <r>
      <rPr>
        <rFont val="Calibri"/>
        <charset val="1"/>
        <family val="2"/>
        <sz val="8"/>
      </rPr>
      <t xml:space="preserve">Amaya
</t>
    </r>
    <r>
      <rPr>
        <rFont val="Calibri"/>
        <charset val="1"/>
        <family val="2"/>
        <color rgb="00000000"/>
        <sz val="8"/>
      </rPr>
      <t xml:space="preserve">
Fabio Castro</t>
    </r>
  </si>
  <si>
    <t>2 convenios suscritos para la vinculación de la población recicladora
No se cuenta con la caracterización de la población recicladora con problemáticas psicosociales y/o de educación formal</t>
  </si>
  <si>
    <r>
      <t xml:space="preserve">1. Convenio SED en el que se evalúa el nivel de escolarización de la población y sus familias.
2. Convenio con Fundación para el Desarrollo Intercultural en el cual se aborda el trabajo para la erradicación del trabajo infantil como una de las problemáticas psicosociales que se encuentran en esta población.
3. Propuesta intersectorial de atención social a la población carretera del proceso de sustitución de vehículos de tracción animal VTA: En este documento se define la ruta de atención De los 2890 carreteros del proceso, </t>
    </r>
    <r>
      <rPr>
        <rFont val="Calibri"/>
        <charset val="1"/>
        <family val="2"/>
        <sz val="8"/>
      </rPr>
      <t xml:space="preserve">1221 </t>
    </r>
    <r>
      <rPr>
        <rFont val="Calibri"/>
        <charset val="1"/>
        <family val="2"/>
        <color rgb="00000000"/>
        <sz val="8"/>
      </rPr>
      <t xml:space="preserve">son recicladores de oficio, identificados en el censo de 2012.
4. Gráfica del proceso de bancarización de los recicladores de oficio, de los cuales 1.221 hacen parte de la población carretera de Bogotá.</t>
    </r>
  </si>
  <si>
    <t>No reporta para el trimestre nuevos convenios.</t>
  </si>
  <si>
    <t>La Procuraduría observa que no se tiene establecido la cantidad de convenios que deben suscribirse para el cumplimiento de la actividad. De igual manera es necesario definir actividades concretas para el seguimiento de la meta.</t>
  </si>
  <si>
    <t>La Procuraduría reitera la observación realizada en el trimestre anterior, en relación con la definición de actividades concretas para el seguimiento de la meta. Igualmente, suigiere redoblar esfuerzos en la ejecución de estas actividades como quiera que tienen un impacto directo en el cumplimiento del Auto de la Corte.
La UAESP precisa que la caracterización obtenida a partir del censo es el primer objetivo a lograrse a partir del cual se definirán acciones de inclusión adicionales a la de escolarización. Vale la pena señalar que el objetivo básico del censo que se realizó correspondía  la identificación básica de quienes desarrollan el oficio del reciclaje, lo que ameritará profundizar en el acercamiento psicosocial mediante otras estrategias. De otra parte, una acción de inclusión claramente definida es la escolarización de la población sujeto de atención en un modelo flexible sobre la cual la SED tiene prevista una convocatoria para el segundo semestre de 2013 y por tanto el avance de la meta se logrará con la vinculación de la población al servicio propiamente dicho.</t>
  </si>
  <si>
    <t>Definir las problemáticas psicosociales y/o de educacón formal de preescolar, basica y media de la población recicladora (tener en cuenta las necesidades de escolarización de los hijos de los recicladores)</t>
  </si>
  <si>
    <t>1. Documento borrador en el que se inicia el análisis de la caracterización de la población recicladora y sus familias para determinar las probláticas psicosociales y de escolarización.</t>
  </si>
  <si>
    <r>
      <t xml:space="preserve">Se cuenta con la identificación de la población recicladora analfabeta, la cual es objeto de inclusión a los programas de escolarización de la SED. Sin embargo, se encuentra pendiente la caracterización completa de las problemáticas psicosociales que pueda presentar la población recicladora, apartir del análisis del censo (soporte:</t>
    </r>
    <r>
      <rPr>
        <rFont val="Calibri"/>
        <charset val="1"/>
        <family val="2"/>
        <sz val="8"/>
      </rPr>
      <t xml:space="preserve"> Informe Subdirección Aprovechamiento</t>
    </r>
    <r>
      <rPr>
        <rFont val="Calibri"/>
        <charset val="1"/>
        <family val="2"/>
        <color rgb="00000000"/>
        <sz val="8"/>
      </rPr>
      <t xml:space="preserve">)</t>
    </r>
  </si>
  <si>
    <t>Incorporar a la población recicladora y sus familias en los programas de atención psicosocial y/o de educación formal de preescolar, basica y media que permitan tratar las problemáticas de la población de los reciccladores</t>
  </si>
  <si>
    <t>1. Informe de avance del convenio de asociación 005 de 2012, que tiene como objeto la erradicación del trabajo infantil: Se anexa el plan de acción del convenio. 
2. Propuesta intersectorial de atención social a la población carretera del proceso de sustitución de vehículos de tracción animal VTA: Se define la ruta operativa de inclusión social y la oferta de atención por las diferentes entidades Distritales, la cual es la que se va a utilizar con la población recicladora de oficio de Bogotá.</t>
  </si>
  <si>
    <t>Se cuenta con las acciones iniciadas en el trimestre anterior, que suman a la meta una vez se han culminado procesos de inclusión conforme a lo estipulado en el proceso. (soporte: informe del trimeste anterior)</t>
  </si>
  <si>
    <t>Vincular a la población recicladora en los programas de la oferta social y/o de educación formal de preescolar, basica y media distrital y/o nacional</t>
  </si>
  <si>
    <r>
      <t xml:space="preserve">Eficacia: No. de recicladores   vinculados/Total de recicladores censados</t>
    </r>
    <r>
      <rPr>
        <rFont val="Calibri"/>
        <charset val="1"/>
        <family val="2"/>
        <sz val="8"/>
      </rPr>
      <t xml:space="preserve"> (incluye hijos, familia)</t>
    </r>
  </si>
  <si>
    <t>Realizar evaluación y seguimiento de la implementación de los programas que intervienen la problematicas psicosociales y/o de educación formal de preescolar, basica y media detectadas</t>
  </si>
  <si>
    <t>No se tiene avance para el trimestre</t>
  </si>
  <si>
    <t>CUADRO CONSOLIDADO</t>
  </si>
  <si>
    <t>TOTAL AVANCE PLAN DE INCLUSIÓN - CORTE 30 DE JUNIO DE 2013</t>
  </si>
  <si>
    <t>REPORTE A PRIMER TRIMESTRE DE 2013</t>
  </si>
  <si>
    <t>TOTAL</t>
  </si>
  <si>
    <t>OBJETIVO 1</t>
  </si>
  <si>
    <t>OBJETIVO 2</t>
  </si>
  <si>
    <t>OBJETIVO 3</t>
  </si>
  <si>
    <t>OBJETIVO 4</t>
  </si>
  <si>
    <t>TOTAL  PLAN DE INCLUSIÓN</t>
  </si>
</sst>
</file>

<file path=xl/styles.xml><?xml version="1.0" encoding="utf-8"?>
<styleSheet xmlns="http://schemas.openxmlformats.org/spreadsheetml/2006/main">
  <numFmts count="4">
    <numFmt formatCode="GENERAL" numFmtId="164"/>
    <numFmt formatCode="0%" numFmtId="165"/>
    <numFmt formatCode="0.00%" numFmtId="166"/>
    <numFmt formatCode="0.00000" numFmtId="167"/>
  </numFmts>
  <fonts count="15">
    <font>
      <name val="Calibri"/>
      <charset val="1"/>
      <family val="2"/>
      <color rgb="00000000"/>
      <sz val="11"/>
    </font>
    <font>
      <name val="Arial"/>
      <family val="0"/>
      <sz val="10"/>
    </font>
    <font>
      <name val="Arial"/>
      <family val="0"/>
      <sz val="10"/>
    </font>
    <font>
      <name val="Arial"/>
      <family val="0"/>
      <sz val="10"/>
    </font>
    <font>
      <name val="Calibri"/>
      <charset val="1"/>
      <family val="2"/>
      <color rgb="00000000"/>
      <sz val="8"/>
    </font>
    <font>
      <name val="Calibri"/>
      <charset val="1"/>
      <family val="2"/>
      <b val="true"/>
      <color rgb="00000000"/>
      <sz val="8"/>
    </font>
    <font>
      <name val="Calibri"/>
      <charset val="1"/>
      <family val="2"/>
      <sz val="8"/>
    </font>
    <font>
      <name val="Calibri"/>
      <charset val="1"/>
      <family val="2"/>
      <color rgb="00FF0000"/>
      <sz val="8"/>
    </font>
    <font>
      <name val="Calibri"/>
      <charset val="1"/>
      <family val="2"/>
      <b val="true"/>
      <sz val="8"/>
    </font>
    <font>
      <name val="Calibri"/>
      <charset val="1"/>
      <family val="2"/>
      <color rgb="00000000"/>
      <sz val="8"/>
      <u val="single"/>
    </font>
    <font>
      <name val="Calibri"/>
      <charset val="1"/>
      <family val="2"/>
      <b val="true"/>
      <color rgb="00000000"/>
      <sz val="8"/>
      <u val="single"/>
    </font>
    <font>
      <name val="Calibri"/>
      <charset val="1"/>
      <family val="2"/>
      <b val="true"/>
      <sz val="8"/>
      <u val="single"/>
    </font>
    <font>
      <name val="Calibri"/>
      <charset val="1"/>
      <family val="2"/>
      <sz val="8"/>
      <u val="single"/>
    </font>
    <font>
      <name val="Calibri"/>
      <charset val="1"/>
      <family val="2"/>
      <i val="true"/>
      <color rgb="00000000"/>
      <sz val="8"/>
    </font>
    <font>
      <name val="Calibri"/>
      <charset val="1"/>
      <family val="2"/>
      <b val="true"/>
      <color rgb="00000000"/>
      <sz val="11"/>
    </font>
  </fonts>
  <fills count="5">
    <fill>
      <patternFill patternType="none"/>
    </fill>
    <fill>
      <patternFill patternType="gray125"/>
    </fill>
    <fill>
      <patternFill patternType="solid">
        <fgColor rgb="00FFFFFF"/>
        <bgColor rgb="00FFFFCC"/>
      </patternFill>
    </fill>
    <fill>
      <patternFill patternType="solid">
        <fgColor rgb="00DCE6F2"/>
        <bgColor rgb="00CCFFFF"/>
      </patternFill>
    </fill>
    <fill>
      <patternFill patternType="solid">
        <fgColor rgb="00B9CDE5"/>
        <bgColor rgb="00C0C0C0"/>
      </patternFill>
    </fill>
  </fills>
  <borders count="15">
    <border diagonalDown="false" diagonalUp="false">
      <left/>
      <right/>
      <top/>
      <bottom/>
      <diagonal/>
    </border>
    <border diagonalDown="false" diagonalUp="false">
      <left style="thick"/>
      <right style="thick"/>
      <top style="thick"/>
      <bottom style="thick"/>
      <diagonal/>
    </border>
    <border diagonalDown="false" diagonalUp="false">
      <left style="thick"/>
      <right/>
      <top style="thick"/>
      <bottom style="thick"/>
      <diagonal/>
    </border>
    <border diagonalDown="false" diagonalUp="false">
      <left style="thick"/>
      <right style="thick"/>
      <top style="thick"/>
      <bottom/>
      <diagonal/>
    </border>
    <border diagonalDown="false" diagonalUp="false">
      <left/>
      <right/>
      <top style="thick"/>
      <bottom style="thick"/>
      <diagonal/>
    </border>
    <border diagonalDown="false" diagonalUp="false">
      <left/>
      <right/>
      <top style="thick"/>
      <bottom/>
      <diagonal/>
    </border>
    <border diagonalDown="false" diagonalUp="false">
      <left style="thick"/>
      <right/>
      <top style="thick"/>
      <bottom/>
      <diagonal/>
    </border>
    <border diagonalDown="false" diagonalUp="false">
      <left/>
      <right style="thick"/>
      <top style="thick"/>
      <bottom/>
      <diagonal/>
    </border>
    <border diagonalDown="false" diagonalUp="false">
      <left/>
      <right/>
      <top/>
      <bottom style="thick"/>
      <diagonal/>
    </border>
    <border diagonalDown="false" diagonalUp="false">
      <left style="thick"/>
      <right style="thick"/>
      <top/>
      <bottom style="thick"/>
      <diagonal/>
    </border>
    <border diagonalDown="false" diagonalUp="false">
      <left/>
      <right style="thick"/>
      <top style="thick"/>
      <bottom style="thick"/>
      <diagonal/>
    </border>
    <border diagonalDown="false" diagonalUp="false">
      <left style="thick"/>
      <right style="thick"/>
      <top/>
      <bottom/>
      <diagonal/>
    </border>
    <border diagonalDown="false" diagonalUp="false">
      <left style="thick"/>
      <right/>
      <top/>
      <bottom style="thick"/>
      <diagonal/>
    </border>
    <border diagonalDown="false" diagonalUp="false">
      <left/>
      <right style="thick"/>
      <top/>
      <bottom style="thick"/>
      <diagonal/>
    </border>
    <border diagonalDown="false" diagonalUp="false">
      <left style="thick"/>
      <right/>
      <top/>
      <bottom/>
      <diagonal/>
    </border>
  </borders>
  <cellStyleXfs count="21">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true" applyBorder="true" applyFont="true" applyProtection="true" borderId="0" fillId="0" fontId="0" numFmtId="165">
      <alignment horizontal="general" indent="0" shrinkToFit="false" textRotation="0" vertical="bottom" wrapText="false"/>
      <protection hidden="false" locked="true"/>
    </xf>
    <xf applyAlignment="true" applyBorder="true" applyFont="true" applyProtection="true" borderId="0" fillId="0" fontId="0" numFmtId="164">
      <alignment horizontal="general" indent="0" shrinkToFit="false" textRotation="0" vertical="bottom" wrapText="false"/>
      <protection hidden="false" locked="true"/>
    </xf>
  </cellStyleXfs>
  <cellXfs count="319">
    <xf applyAlignment="false" applyBorder="false" applyFont="false" applyProtection="false" borderId="0" fillId="0" fontId="0" numFmtId="164" xfId="0"/>
    <xf applyAlignment="true" applyBorder="false" applyFont="true" applyProtection="false" borderId="0" fillId="0" fontId="4" numFmtId="164" xfId="20">
      <alignment horizontal="general" indent="0" shrinkToFit="false" textRotation="0" vertical="center" wrapText="true"/>
    </xf>
    <xf applyAlignment="true" applyBorder="false" applyFont="true" applyProtection="false" borderId="0" fillId="0" fontId="4" numFmtId="164" xfId="20">
      <alignment horizontal="center" indent="0" shrinkToFit="false" textRotation="0" vertical="center" wrapText="true"/>
    </xf>
    <xf applyAlignment="true" applyBorder="false" applyFont="true" applyProtection="false" borderId="0" fillId="0" fontId="4" numFmtId="164" xfId="20">
      <alignment horizontal="left" indent="0" shrinkToFit="false" textRotation="0" vertical="center" wrapText="true"/>
    </xf>
    <xf applyAlignment="true" applyBorder="false" applyFont="true" applyProtection="false" borderId="0" fillId="2" fontId="4" numFmtId="164" xfId="20">
      <alignment horizontal="general" indent="0" shrinkToFit="false" textRotation="0" vertical="center" wrapText="true"/>
    </xf>
    <xf applyAlignment="true" applyBorder="true" applyFont="true" applyProtection="false" borderId="1" fillId="3" fontId="5" numFmtId="164" xfId="20">
      <alignment horizontal="center" indent="0" shrinkToFit="false" textRotation="0" vertical="center" wrapText="true"/>
    </xf>
    <xf applyAlignment="true" applyBorder="true" applyFont="true" applyProtection="false" borderId="2" fillId="3" fontId="5" numFmtId="164" xfId="20">
      <alignment horizontal="center" indent="0" shrinkToFit="false" textRotation="0" vertical="center" wrapText="true"/>
    </xf>
    <xf applyAlignment="true" applyBorder="true" applyFont="true" applyProtection="false" borderId="1" fillId="2" fontId="5" numFmtId="164" xfId="20">
      <alignment horizontal="center" indent="0" shrinkToFit="false" textRotation="0" vertical="center" wrapText="true"/>
    </xf>
    <xf applyAlignment="true" applyBorder="true" applyFont="true" applyProtection="false" borderId="3" fillId="3" fontId="5" numFmtId="164" xfId="20">
      <alignment horizontal="center" indent="0" shrinkToFit="false" textRotation="0" vertical="center" wrapText="true"/>
    </xf>
    <xf applyAlignment="true" applyBorder="true" applyFont="true" applyProtection="false" borderId="1" fillId="0" fontId="4" numFmtId="164" xfId="20">
      <alignment horizontal="center" indent="0" shrinkToFit="false" textRotation="0" vertical="center" wrapText="true"/>
    </xf>
    <xf applyAlignment="true" applyBorder="true" applyFont="true" applyProtection="false" borderId="1" fillId="2" fontId="4" numFmtId="164" xfId="20">
      <alignment horizontal="center" indent="0" shrinkToFit="false" textRotation="0" vertical="center" wrapText="true"/>
    </xf>
    <xf applyAlignment="true" applyBorder="true" applyFont="true" applyProtection="false" borderId="4" fillId="2" fontId="4" numFmtId="164" xfId="20">
      <alignment horizontal="center" indent="0" shrinkToFit="false" textRotation="0" vertical="center" wrapText="true"/>
    </xf>
    <xf applyAlignment="true" applyBorder="true" applyFont="true" applyProtection="false" borderId="4" fillId="2" fontId="4" numFmtId="164" xfId="20">
      <alignment horizontal="left" indent="0" shrinkToFit="false" textRotation="0" vertical="center" wrapText="true"/>
    </xf>
    <xf applyAlignment="true" applyBorder="true" applyFont="true" applyProtection="false" borderId="1" fillId="2" fontId="4" numFmtId="165" xfId="20">
      <alignment horizontal="center" indent="0" shrinkToFit="false" textRotation="0" vertical="center" wrapText="true"/>
    </xf>
    <xf applyAlignment="true" applyBorder="true" applyFont="true" applyProtection="false" borderId="1" fillId="2" fontId="6" numFmtId="164" xfId="20">
      <alignment horizontal="center" indent="0" shrinkToFit="false" textRotation="0" vertical="center" wrapText="true"/>
    </xf>
    <xf applyAlignment="true" applyBorder="true" applyFont="true" applyProtection="false" borderId="1" fillId="0" fontId="5" numFmtId="164" xfId="20">
      <alignment horizontal="general" indent="0" shrinkToFit="false" textRotation="0" vertical="center" wrapText="true"/>
    </xf>
    <xf applyAlignment="true" applyBorder="true" applyFont="true" applyProtection="false" borderId="1" fillId="4" fontId="5" numFmtId="164" xfId="20">
      <alignment horizontal="general" indent="0" shrinkToFit="false" textRotation="0" vertical="center" wrapText="true"/>
    </xf>
    <xf applyAlignment="true" applyBorder="true" applyFont="true" applyProtection="false" borderId="2" fillId="0" fontId="5" numFmtId="164" xfId="20">
      <alignment horizontal="general" indent="0" shrinkToFit="false" textRotation="0" vertical="center" wrapText="true"/>
    </xf>
    <xf applyAlignment="true" applyBorder="true" applyFont="true" applyProtection="false" borderId="3" fillId="2" fontId="6" numFmtId="164" xfId="20">
      <alignment horizontal="center" indent="0" shrinkToFit="false" textRotation="0" vertical="center" wrapText="true"/>
    </xf>
    <xf applyAlignment="true" applyBorder="true" applyFont="true" applyProtection="false" borderId="5" fillId="2" fontId="6" numFmtId="165" xfId="20">
      <alignment horizontal="center" indent="0" shrinkToFit="false" textRotation="0" vertical="center" wrapText="true"/>
    </xf>
    <xf applyAlignment="true" applyBorder="true" applyFont="true" applyProtection="false" borderId="3" fillId="2" fontId="4" numFmtId="165" xfId="20">
      <alignment horizontal="center" indent="0" shrinkToFit="false" textRotation="0" vertical="center" wrapText="true"/>
    </xf>
    <xf applyAlignment="true" applyBorder="true" applyFont="true" applyProtection="false" borderId="5" fillId="2" fontId="4" numFmtId="164" xfId="20">
      <alignment horizontal="left" indent="0" shrinkToFit="false" textRotation="0" vertical="center" wrapText="true"/>
    </xf>
    <xf applyAlignment="true" applyBorder="true" applyFont="true" applyProtection="false" borderId="3" fillId="0" fontId="5" numFmtId="164" xfId="20">
      <alignment horizontal="general" indent="0" shrinkToFit="false" textRotation="0" vertical="center" wrapText="true"/>
    </xf>
    <xf applyAlignment="true" applyBorder="true" applyFont="true" applyProtection="false" borderId="6" fillId="0" fontId="5" numFmtId="164" xfId="20">
      <alignment horizontal="general" indent="0" shrinkToFit="false" textRotation="0" vertical="center" wrapText="true"/>
    </xf>
    <xf applyAlignment="true" applyBorder="true" applyFont="true" applyProtection="false" borderId="3" fillId="2" fontId="6" numFmtId="165" xfId="20">
      <alignment horizontal="center" indent="0" shrinkToFit="false" textRotation="0" vertical="center" wrapText="true"/>
    </xf>
    <xf applyAlignment="true" applyBorder="true" applyFont="true" applyProtection="false" borderId="7" fillId="0" fontId="5" numFmtId="164" xfId="20">
      <alignment horizontal="general" indent="0" shrinkToFit="false" textRotation="0" vertical="center" wrapText="true"/>
    </xf>
    <xf applyAlignment="true" applyBorder="true" applyFont="true" applyProtection="false" borderId="6" fillId="2" fontId="5" numFmtId="164" xfId="20">
      <alignment horizontal="general" indent="0" shrinkToFit="false" textRotation="0" vertical="center" wrapText="true"/>
    </xf>
    <xf applyAlignment="true" applyBorder="true" applyFont="true" applyProtection="false" borderId="3" fillId="0" fontId="4" numFmtId="164" xfId="20">
      <alignment horizontal="general" indent="0" shrinkToFit="false" textRotation="0" vertical="center" wrapText="true"/>
    </xf>
    <xf applyAlignment="true" applyBorder="true" applyFont="true" applyProtection="false" borderId="3" fillId="0" fontId="4" numFmtId="164" xfId="20">
      <alignment horizontal="center" indent="0" shrinkToFit="false" textRotation="0" vertical="center" wrapText="true"/>
    </xf>
    <xf applyAlignment="true" applyBorder="true" applyFont="true" applyProtection="false" borderId="8" fillId="2" fontId="4" numFmtId="164" xfId="20">
      <alignment horizontal="left" indent="0" shrinkToFit="false" textRotation="0" vertical="center" wrapText="true"/>
    </xf>
    <xf applyAlignment="true" applyBorder="true" applyFont="true" applyProtection="false" borderId="9" fillId="2" fontId="4" numFmtId="165" xfId="20">
      <alignment horizontal="center" indent="0" shrinkToFit="false" textRotation="0" vertical="center" wrapText="true"/>
    </xf>
    <xf applyAlignment="true" applyBorder="true" applyFont="true" applyProtection="false" borderId="4" fillId="2" fontId="4" numFmtId="165" xfId="20">
      <alignment horizontal="center" indent="0" shrinkToFit="false" textRotation="0" vertical="center" wrapText="true"/>
    </xf>
    <xf applyAlignment="true" applyBorder="true" applyFont="true" applyProtection="false" borderId="10" fillId="2" fontId="4" numFmtId="164" xfId="20">
      <alignment horizontal="left" indent="0" shrinkToFit="false" textRotation="0" vertical="center" wrapText="true"/>
    </xf>
    <xf applyAlignment="true" applyBorder="true" applyFont="true" applyProtection="false" borderId="10" fillId="0" fontId="5" numFmtId="164" xfId="20">
      <alignment horizontal="general" indent="0" shrinkToFit="false" textRotation="0" vertical="center" wrapText="true"/>
    </xf>
    <xf applyAlignment="true" applyBorder="true" applyFont="true" applyProtection="false" borderId="2" fillId="4" fontId="5" numFmtId="164" xfId="20">
      <alignment horizontal="general" indent="0" shrinkToFit="false" textRotation="0" vertical="center" wrapText="true"/>
    </xf>
    <xf applyAlignment="true" applyBorder="true" applyFont="true" applyProtection="false" borderId="10" fillId="4" fontId="5" numFmtId="164" xfId="20">
      <alignment horizontal="general" indent="0" shrinkToFit="false" textRotation="0" vertical="center" wrapText="true"/>
    </xf>
    <xf applyAlignment="true" applyBorder="true" applyFont="true" applyProtection="false" borderId="11" fillId="2" fontId="4" numFmtId="164" xfId="20">
      <alignment horizontal="center" indent="0" shrinkToFit="false" textRotation="0" vertical="center" wrapText="true"/>
    </xf>
    <xf applyAlignment="true" applyBorder="true" applyFont="true" applyProtection="false" borderId="8" fillId="2" fontId="4" numFmtId="165" xfId="20">
      <alignment horizontal="center" indent="0" shrinkToFit="false" textRotation="0" vertical="center" wrapText="true"/>
    </xf>
    <xf applyAlignment="true" applyBorder="true" applyFont="true" applyProtection="false" borderId="11" fillId="2" fontId="4" numFmtId="165" xfId="20">
      <alignment horizontal="center" indent="0" shrinkToFit="false" textRotation="0" vertical="center" wrapText="true"/>
    </xf>
    <xf applyAlignment="true" applyBorder="true" applyFont="true" applyProtection="false" borderId="9" fillId="0" fontId="5" numFmtId="164" xfId="20">
      <alignment horizontal="general" indent="0" shrinkToFit="false" textRotation="0" vertical="center" wrapText="true"/>
    </xf>
    <xf applyAlignment="true" applyBorder="true" applyFont="true" applyProtection="false" borderId="12" fillId="0" fontId="5" numFmtId="164" xfId="20">
      <alignment horizontal="general" indent="0" shrinkToFit="false" textRotation="0" vertical="center" wrapText="true"/>
    </xf>
    <xf applyAlignment="true" applyBorder="true" applyFont="true" applyProtection="false" borderId="11" fillId="2" fontId="4" numFmtId="164" xfId="20">
      <alignment horizontal="left" indent="0" shrinkToFit="false" textRotation="0" vertical="center" wrapText="true"/>
    </xf>
    <xf applyAlignment="true" applyBorder="true" applyFont="true" applyProtection="false" borderId="13" fillId="0" fontId="5" numFmtId="164" xfId="20">
      <alignment horizontal="general" indent="0" shrinkToFit="false" textRotation="0" vertical="center" wrapText="true"/>
    </xf>
    <xf applyAlignment="true" applyBorder="true" applyFont="true" applyProtection="false" borderId="11" fillId="0" fontId="4" numFmtId="164" xfId="20">
      <alignment horizontal="center" indent="0" shrinkToFit="false" textRotation="0" vertical="center" wrapText="true"/>
    </xf>
    <xf applyAlignment="true" applyBorder="true" applyFont="true" applyProtection="false" borderId="1" fillId="0" fontId="5" numFmtId="164" xfId="20">
      <alignment horizontal="center" indent="0" shrinkToFit="false" textRotation="0" vertical="center" wrapText="true"/>
    </xf>
    <xf applyAlignment="true" applyBorder="true" applyFont="true" applyProtection="false" borderId="2" fillId="4" fontId="5" numFmtId="164" xfId="20">
      <alignment horizontal="center" indent="0" shrinkToFit="false" textRotation="0" vertical="center" wrapText="true"/>
    </xf>
    <xf applyAlignment="true" applyBorder="true" applyFont="true" applyProtection="false" borderId="5" fillId="2" fontId="4" numFmtId="165" xfId="20">
      <alignment horizontal="center" indent="0" shrinkToFit="false" textRotation="0" vertical="center" wrapText="true"/>
    </xf>
    <xf applyAlignment="true" applyBorder="true" applyFont="true" applyProtection="false" borderId="3" fillId="4" fontId="5" numFmtId="164" xfId="20">
      <alignment horizontal="general" indent="0" shrinkToFit="false" textRotation="0" vertical="center" wrapText="true"/>
    </xf>
    <xf applyAlignment="true" applyBorder="true" applyFont="true" applyProtection="false" borderId="3" fillId="4" fontId="5" numFmtId="164" xfId="20">
      <alignment horizontal="center" indent="0" shrinkToFit="false" textRotation="0" vertical="center" wrapText="true"/>
    </xf>
    <xf applyAlignment="true" applyBorder="true" applyFont="true" applyProtection="false" borderId="6" fillId="4" fontId="5" numFmtId="164" xfId="20">
      <alignment horizontal="center" indent="0" shrinkToFit="false" textRotation="0" vertical="center" wrapText="true"/>
    </xf>
    <xf applyAlignment="true" applyBorder="true" applyFont="true" applyProtection="false" borderId="7" fillId="4" fontId="5" numFmtId="164" xfId="20">
      <alignment horizontal="general" indent="0" shrinkToFit="false" textRotation="0" vertical="center" wrapText="true"/>
    </xf>
    <xf applyAlignment="true" applyBorder="true" applyFont="true" applyProtection="false" borderId="6" fillId="4" fontId="5" numFmtId="164" xfId="20">
      <alignment horizontal="general" indent="0" shrinkToFit="false" textRotation="0" vertical="center" wrapText="true"/>
    </xf>
    <xf applyAlignment="true" applyBorder="true" applyFont="true" applyProtection="false" borderId="4" fillId="2" fontId="6" numFmtId="164" xfId="20">
      <alignment horizontal="left" indent="0" shrinkToFit="false" textRotation="0" vertical="center" wrapText="true"/>
    </xf>
    <xf applyAlignment="true" applyBorder="true" applyFont="true" applyProtection="false" borderId="1" fillId="2" fontId="6" numFmtId="165" xfId="20">
      <alignment horizontal="center" indent="0" shrinkToFit="false" textRotation="0" vertical="center" wrapText="true"/>
    </xf>
    <xf applyAlignment="true" applyBorder="true" applyFont="true" applyProtection="false" borderId="1" fillId="4" fontId="4" numFmtId="164" xfId="20">
      <alignment horizontal="center" indent="0" shrinkToFit="false" textRotation="0" vertical="center" wrapText="true"/>
    </xf>
    <xf applyAlignment="true" applyBorder="true" applyFont="true" applyProtection="false" borderId="2" fillId="0" fontId="4" numFmtId="164" xfId="20">
      <alignment horizontal="center" indent="0" shrinkToFit="false" textRotation="0" vertical="center" wrapText="true"/>
    </xf>
    <xf applyAlignment="true" applyBorder="true" applyFont="true" applyProtection="false" borderId="3" fillId="2" fontId="4" numFmtId="164" xfId="20">
      <alignment horizontal="center" indent="0" shrinkToFit="false" textRotation="0" vertical="center" wrapText="true"/>
    </xf>
    <xf applyAlignment="true" applyBorder="true" applyFont="true" applyProtection="false" borderId="6" fillId="0" fontId="4" numFmtId="164" xfId="20">
      <alignment horizontal="center" indent="0" shrinkToFit="false" textRotation="0" vertical="center" wrapText="true"/>
    </xf>
    <xf applyAlignment="true" applyBorder="true" applyFont="true" applyProtection="false" borderId="8" fillId="2" fontId="4" numFmtId="164" xfId="20">
      <alignment horizontal="center" indent="0" shrinkToFit="false" textRotation="0" vertical="center" wrapText="true"/>
    </xf>
    <xf applyAlignment="true" applyBorder="true" applyFont="true" applyProtection="false" borderId="9" fillId="2" fontId="4" numFmtId="164" xfId="20">
      <alignment horizontal="general" indent="0" shrinkToFit="false" textRotation="0" vertical="center" wrapText="true"/>
    </xf>
    <xf applyAlignment="true" applyBorder="true" applyFont="true" applyProtection="false" borderId="2" fillId="4" fontId="4" numFmtId="164" xfId="20">
      <alignment horizontal="center" indent="0" shrinkToFit="false" textRotation="0" vertical="center" wrapText="true"/>
    </xf>
    <xf applyAlignment="true" applyBorder="true" applyFont="true" applyProtection="false" borderId="9" fillId="2" fontId="4" numFmtId="164" xfId="20">
      <alignment horizontal="center" indent="0" shrinkToFit="false" textRotation="0" vertical="center" wrapText="true"/>
    </xf>
    <xf applyAlignment="true" applyBorder="true" applyFont="true" applyProtection="false" borderId="9" fillId="4" fontId="4" numFmtId="164" xfId="20">
      <alignment horizontal="center" indent="0" shrinkToFit="false" textRotation="0" vertical="center" wrapText="true"/>
    </xf>
    <xf applyAlignment="true" applyBorder="true" applyFont="true" applyProtection="false" borderId="12" fillId="4" fontId="4" numFmtId="164" xfId="20">
      <alignment horizontal="center" indent="0" shrinkToFit="false" textRotation="0" vertical="center" wrapText="true"/>
    </xf>
    <xf applyAlignment="true" applyBorder="true" applyFont="true" applyProtection="false" borderId="13" fillId="4" fontId="4" numFmtId="164" xfId="20">
      <alignment horizontal="center" indent="0" shrinkToFit="false" textRotation="0" vertical="center" wrapText="true"/>
    </xf>
    <xf applyAlignment="true" applyBorder="true" applyFont="true" applyProtection="false" borderId="8" fillId="2" fontId="4" numFmtId="164" xfId="20">
      <alignment horizontal="general" indent="0" shrinkToFit="false" textRotation="0" vertical="center" wrapText="true"/>
    </xf>
    <xf applyAlignment="true" applyBorder="true" applyFont="true" applyProtection="true" borderId="8" fillId="2" fontId="4" numFmtId="164" xfId="20">
      <alignment horizontal="center" indent="0" shrinkToFit="false" textRotation="0" vertical="center" wrapText="true"/>
      <protection hidden="false" locked="true"/>
    </xf>
    <xf applyAlignment="true" applyBorder="true" applyFont="true" applyProtection="false" borderId="9" fillId="0" fontId="4" numFmtId="164" xfId="20">
      <alignment horizontal="center" indent="0" shrinkToFit="false" textRotation="0" vertical="center" wrapText="true"/>
    </xf>
    <xf applyAlignment="true" applyBorder="true" applyFont="true" applyProtection="false" borderId="12" fillId="0" fontId="4" numFmtId="164" xfId="20">
      <alignment horizontal="center" indent="0" shrinkToFit="false" textRotation="0" vertical="center" wrapText="true"/>
    </xf>
    <xf applyAlignment="true" applyBorder="true" applyFont="true" applyProtection="true" borderId="8" fillId="2" fontId="4" numFmtId="165" xfId="20">
      <alignment horizontal="center" indent="0" shrinkToFit="false" textRotation="0" vertical="center" wrapText="true"/>
      <protection hidden="false" locked="true"/>
    </xf>
    <xf applyAlignment="true" applyBorder="true" applyFont="true" applyProtection="false" borderId="13" fillId="0" fontId="4" numFmtId="164" xfId="20">
      <alignment horizontal="center" indent="0" shrinkToFit="false" textRotation="0" vertical="center" wrapText="true"/>
    </xf>
    <xf applyAlignment="true" applyBorder="true" applyFont="true" applyProtection="false" borderId="9" fillId="0" fontId="4" numFmtId="164" xfId="20">
      <alignment horizontal="general" indent="0" shrinkToFit="false" textRotation="0" vertical="center" wrapText="true"/>
    </xf>
    <xf applyAlignment="true" applyBorder="true" applyFont="true" applyProtection="false" borderId="4" fillId="2" fontId="4" numFmtId="164" xfId="20">
      <alignment horizontal="general" indent="0" shrinkToFit="false" textRotation="0" vertical="center" wrapText="true"/>
    </xf>
    <xf applyAlignment="true" applyBorder="true" applyFont="true" applyProtection="false" borderId="1" fillId="2" fontId="4" numFmtId="164" xfId="20">
      <alignment horizontal="left" indent="0" shrinkToFit="false" textRotation="0" vertical="center" wrapText="true"/>
    </xf>
    <xf applyAlignment="true" applyBorder="true" applyFont="true" applyProtection="false" borderId="10" fillId="4" fontId="4" numFmtId="164" xfId="20">
      <alignment horizontal="center" indent="0" shrinkToFit="false" textRotation="0" vertical="center" wrapText="true"/>
    </xf>
    <xf applyAlignment="true" applyBorder="true" applyFont="true" applyProtection="false" borderId="1" fillId="2" fontId="4" numFmtId="164" xfId="20">
      <alignment horizontal="left" indent="0" shrinkToFit="false" textRotation="0" vertical="top" wrapText="true"/>
    </xf>
    <xf applyAlignment="true" applyBorder="true" applyFont="true" applyProtection="false" borderId="1" fillId="0" fontId="4" numFmtId="164" xfId="20">
      <alignment horizontal="general" indent="0" shrinkToFit="false" textRotation="0" vertical="center" wrapText="true"/>
    </xf>
    <xf applyAlignment="true" applyBorder="true" applyFont="true" applyProtection="false" borderId="5" fillId="2" fontId="4" numFmtId="164" xfId="20">
      <alignment horizontal="general" indent="0" shrinkToFit="false" textRotation="0" vertical="center" wrapText="true"/>
    </xf>
    <xf applyAlignment="true" applyBorder="true" applyFont="true" applyProtection="false" borderId="10" fillId="0" fontId="4" numFmtId="164" xfId="20">
      <alignment horizontal="center" indent="0" shrinkToFit="false" textRotation="0" vertical="center" wrapText="true"/>
    </xf>
    <xf applyAlignment="true" applyBorder="true" applyFont="true" applyProtection="false" borderId="1" fillId="2" fontId="6" numFmtId="164" xfId="20">
      <alignment horizontal="left" indent="0" shrinkToFit="false" textRotation="0" vertical="center" wrapText="true"/>
    </xf>
    <xf applyAlignment="true" applyBorder="true" applyFont="true" applyProtection="false" borderId="1" fillId="2" fontId="4" numFmtId="166" xfId="20">
      <alignment horizontal="center" indent="0" shrinkToFit="false" textRotation="0" vertical="center" wrapText="true"/>
    </xf>
    <xf applyAlignment="true" applyBorder="true" applyFont="true" applyProtection="true" borderId="1" fillId="2" fontId="6" numFmtId="165" xfId="20">
      <alignment horizontal="center" indent="0" shrinkToFit="false" textRotation="0" vertical="center" wrapText="true"/>
      <protection hidden="false" locked="true"/>
    </xf>
    <xf applyAlignment="true" applyBorder="true" applyFont="true" applyProtection="true" borderId="10" fillId="2" fontId="6" numFmtId="165" xfId="20">
      <alignment horizontal="center" indent="0" shrinkToFit="false" textRotation="0" vertical="center" wrapText="true"/>
      <protection hidden="false" locked="true"/>
    </xf>
    <xf applyAlignment="true" applyBorder="true" applyFont="true" applyProtection="true" borderId="8" fillId="2" fontId="6" numFmtId="164" xfId="20">
      <alignment horizontal="center" indent="0" shrinkToFit="false" textRotation="0" vertical="center" wrapText="true"/>
      <protection hidden="false" locked="true"/>
    </xf>
    <xf applyAlignment="true" applyBorder="true" applyFont="true" applyProtection="false" borderId="13" fillId="2" fontId="4" numFmtId="164" xfId="20">
      <alignment horizontal="center" indent="0" shrinkToFit="false" textRotation="0" vertical="center" wrapText="true"/>
    </xf>
    <xf applyAlignment="true" applyBorder="true" applyFont="true" applyProtection="false" borderId="12" fillId="2" fontId="4" numFmtId="164" xfId="20">
      <alignment horizontal="center" indent="0" shrinkToFit="false" textRotation="0" vertical="center" wrapText="true"/>
    </xf>
    <xf applyAlignment="true" applyBorder="true" applyFont="true" applyProtection="true" borderId="7" fillId="2" fontId="4" numFmtId="165" xfId="20">
      <alignment horizontal="center" indent="0" shrinkToFit="false" textRotation="0" vertical="center" wrapText="true"/>
      <protection hidden="false" locked="true"/>
    </xf>
    <xf applyAlignment="true" applyBorder="true" applyFont="true" applyProtection="true" borderId="4" fillId="2" fontId="4" numFmtId="164" xfId="20">
      <alignment horizontal="center" indent="0" shrinkToFit="false" textRotation="0" vertical="center" wrapText="true"/>
      <protection hidden="false" locked="true"/>
    </xf>
    <xf applyAlignment="true" applyBorder="true" applyFont="true" applyProtection="true" borderId="9" fillId="2" fontId="4" numFmtId="164" xfId="20">
      <alignment horizontal="center" indent="0" shrinkToFit="false" textRotation="0" vertical="center" wrapText="true"/>
      <protection hidden="false" locked="true"/>
    </xf>
    <xf applyAlignment="true" applyBorder="true" applyFont="true" applyProtection="false" borderId="3" fillId="0" fontId="4" numFmtId="167" xfId="20">
      <alignment horizontal="center" indent="0" shrinkToFit="false" textRotation="0" vertical="center" wrapText="true"/>
    </xf>
    <xf applyAlignment="true" applyBorder="true" applyFont="true" applyProtection="false" borderId="6" fillId="4" fontId="4" numFmtId="164" xfId="20">
      <alignment horizontal="center" indent="0" shrinkToFit="false" textRotation="0" vertical="center" wrapText="true"/>
    </xf>
    <xf applyAlignment="true" applyBorder="true" applyFont="true" applyProtection="false" borderId="3" fillId="2" fontId="4" numFmtId="164" xfId="20">
      <alignment horizontal="left" indent="0" shrinkToFit="false" textRotation="0" vertical="center" wrapText="true"/>
    </xf>
    <xf applyAlignment="true" applyBorder="true" applyFont="true" applyProtection="false" borderId="7" fillId="0" fontId="4" numFmtId="164" xfId="20">
      <alignment horizontal="center" indent="0" shrinkToFit="false" textRotation="0" vertical="center" wrapText="true"/>
    </xf>
    <xf applyAlignment="true" applyBorder="true" applyFont="true" applyProtection="true" borderId="1" fillId="2" fontId="4" numFmtId="164" xfId="20">
      <alignment horizontal="center" indent="0" shrinkToFit="false" textRotation="0" vertical="center" wrapText="true"/>
      <protection hidden="false" locked="true"/>
    </xf>
    <xf applyAlignment="true" applyBorder="true" applyFont="true" applyProtection="false" borderId="3" fillId="2" fontId="6" numFmtId="164" xfId="20">
      <alignment horizontal="left" indent="0" shrinkToFit="false" textRotation="0" vertical="center" wrapText="true"/>
    </xf>
    <xf applyAlignment="true" applyBorder="true" applyFont="true" applyProtection="false" borderId="3" fillId="4" fontId="4" numFmtId="164" xfId="20">
      <alignment horizontal="center" indent="0" shrinkToFit="false" textRotation="0" vertical="center" wrapText="true"/>
    </xf>
    <xf applyAlignment="true" applyBorder="true" applyFont="true" applyProtection="false" borderId="2" fillId="2" fontId="4" numFmtId="164" xfId="20">
      <alignment horizontal="center" indent="0" shrinkToFit="false" textRotation="0" vertical="center" wrapText="true"/>
    </xf>
    <xf applyAlignment="true" applyBorder="true" applyFont="true" applyProtection="true" borderId="8" fillId="2" fontId="6" numFmtId="165" xfId="20">
      <alignment horizontal="center" indent="0" shrinkToFit="false" textRotation="0" vertical="center" wrapText="true"/>
      <protection hidden="false" locked="true"/>
    </xf>
    <xf applyAlignment="true" applyBorder="true" applyFont="true" applyProtection="false" borderId="4" fillId="2" fontId="6" numFmtId="164" xfId="20">
      <alignment horizontal="general" indent="0" shrinkToFit="false" textRotation="0" vertical="center" wrapText="true"/>
    </xf>
    <xf applyAlignment="true" applyBorder="true" applyFont="true" applyProtection="true" borderId="1" fillId="2" fontId="6" numFmtId="164" xfId="20">
      <alignment horizontal="center" indent="0" shrinkToFit="false" textRotation="0" vertical="center" wrapText="true"/>
      <protection hidden="false" locked="true"/>
    </xf>
    <xf applyAlignment="true" applyBorder="true" applyFont="true" applyProtection="true" borderId="4" fillId="2" fontId="6" numFmtId="164" xfId="20">
      <alignment horizontal="center" indent="0" shrinkToFit="false" textRotation="0" vertical="center" wrapText="true"/>
      <protection hidden="false" locked="true"/>
    </xf>
    <xf applyAlignment="true" applyBorder="true" applyFont="true" applyProtection="false" borderId="1" fillId="2" fontId="4" numFmtId="164" xfId="20">
      <alignment horizontal="general" indent="0" shrinkToFit="false" textRotation="0" vertical="center" wrapText="true"/>
    </xf>
    <xf applyAlignment="true" applyBorder="true" applyFont="true" applyProtection="true" borderId="3" fillId="2" fontId="4" numFmtId="164" xfId="20">
      <alignment horizontal="center" indent="0" shrinkToFit="false" textRotation="0" vertical="center" wrapText="true"/>
      <protection hidden="false" locked="true"/>
    </xf>
    <xf applyAlignment="true" applyBorder="true" applyFont="true" applyProtection="false" borderId="9" fillId="2" fontId="6" numFmtId="164" xfId="20">
      <alignment horizontal="general" indent="0" shrinkToFit="false" textRotation="0" vertical="center" wrapText="true"/>
    </xf>
    <xf applyAlignment="true" applyBorder="true" applyFont="true" applyProtection="false" borderId="8" fillId="2" fontId="6" numFmtId="165" xfId="20">
      <alignment horizontal="center" indent="0" shrinkToFit="false" textRotation="0" vertical="center" wrapText="true"/>
    </xf>
    <xf applyAlignment="true" applyBorder="true" applyFont="true" applyProtection="false" borderId="9" fillId="2" fontId="4" numFmtId="164" xfId="20">
      <alignment horizontal="left" indent="0" shrinkToFit="false" textRotation="0" vertical="center" wrapText="true"/>
    </xf>
    <xf applyAlignment="true" applyBorder="true" applyFont="true" applyProtection="false" borderId="10" fillId="2" fontId="4" numFmtId="165" xfId="20">
      <alignment horizontal="center" indent="0" shrinkToFit="false" textRotation="0" vertical="center" wrapText="false"/>
    </xf>
    <xf applyAlignment="true" applyBorder="true" applyFont="true" applyProtection="false" borderId="4" fillId="2" fontId="6" numFmtId="165" xfId="20">
      <alignment horizontal="center" indent="0" shrinkToFit="false" textRotation="0" vertical="center" wrapText="true"/>
    </xf>
    <xf applyAlignment="true" applyBorder="true" applyFont="true" applyProtection="false" borderId="7" fillId="4" fontId="4" numFmtId="164" xfId="20">
      <alignment horizontal="center" indent="0" shrinkToFit="false" textRotation="0" vertical="center" wrapText="true"/>
    </xf>
    <xf applyAlignment="true" applyBorder="true" applyFont="true" applyProtection="false" borderId="1" fillId="2" fontId="4" numFmtId="164" xfId="20">
      <alignment horizontal="center" indent="0" shrinkToFit="false" textRotation="0" vertical="center" wrapText="false"/>
    </xf>
    <xf applyAlignment="true" applyBorder="true" applyFont="true" applyProtection="false" borderId="6" fillId="2" fontId="4" numFmtId="164" xfId="20">
      <alignment horizontal="center" indent="0" shrinkToFit="false" textRotation="0" vertical="center" wrapText="true"/>
    </xf>
    <xf applyAlignment="true" applyBorder="true" applyFont="true" applyProtection="false" borderId="5" fillId="2" fontId="4" numFmtId="164" xfId="20">
      <alignment horizontal="center" indent="0" shrinkToFit="false" textRotation="0" vertical="center" wrapText="true"/>
    </xf>
    <xf applyAlignment="true" applyBorder="true" applyFont="true" applyProtection="false" borderId="7" fillId="2" fontId="4" numFmtId="164" xfId="20">
      <alignment horizontal="center" indent="0" shrinkToFit="false" textRotation="0" vertical="center" wrapText="true"/>
    </xf>
    <xf applyAlignment="true" applyBorder="true" applyFont="true" applyProtection="true" borderId="5" fillId="2" fontId="6" numFmtId="164" xfId="20">
      <alignment horizontal="center" indent="0" shrinkToFit="false" textRotation="0" vertical="center" wrapText="true"/>
      <protection hidden="false" locked="true"/>
    </xf>
    <xf applyAlignment="true" applyBorder="true" applyFont="true" applyProtection="true" borderId="3" fillId="2" fontId="6" numFmtId="164" xfId="20">
      <alignment horizontal="center" indent="0" shrinkToFit="false" textRotation="0" vertical="center" wrapText="true"/>
      <protection hidden="false" locked="true"/>
    </xf>
    <xf applyAlignment="true" applyBorder="true" applyFont="true" applyProtection="false" borderId="10" fillId="2" fontId="4" numFmtId="164" xfId="20">
      <alignment horizontal="center" indent="0" shrinkToFit="false" textRotation="0" vertical="center" wrapText="false"/>
    </xf>
    <xf applyAlignment="true" applyBorder="true" applyFont="true" applyProtection="false" borderId="2" fillId="4" fontId="4" numFmtId="164" xfId="20">
      <alignment horizontal="general" indent="0" shrinkToFit="false" textRotation="0" vertical="center" wrapText="true"/>
    </xf>
    <xf applyAlignment="true" applyBorder="true" applyFont="true" applyProtection="false" borderId="10" fillId="0" fontId="4" numFmtId="164" xfId="20">
      <alignment horizontal="general" indent="0" shrinkToFit="false" textRotation="0" vertical="center" wrapText="true"/>
    </xf>
    <xf applyAlignment="true" applyBorder="true" applyFont="true" applyProtection="false" borderId="2" fillId="0" fontId="4" numFmtId="164" xfId="20">
      <alignment horizontal="general" indent="0" shrinkToFit="false" textRotation="0" vertical="center" wrapText="true"/>
    </xf>
    <xf applyAlignment="true" applyBorder="true" applyFont="true" applyProtection="false" borderId="10" fillId="4" fontId="4" numFmtId="164" xfId="20">
      <alignment horizontal="general" indent="0" shrinkToFit="false" textRotation="0" vertical="center" wrapText="true"/>
    </xf>
    <xf applyAlignment="true" applyBorder="true" applyFont="true" applyProtection="false" borderId="1" fillId="4" fontId="4" numFmtId="164" xfId="20">
      <alignment horizontal="general" indent="0" shrinkToFit="false" textRotation="0" vertical="center" wrapText="true"/>
    </xf>
    <xf applyAlignment="true" applyBorder="true" applyFont="true" applyProtection="false" borderId="6" fillId="2" fontId="4" numFmtId="164" xfId="20">
      <alignment horizontal="general" indent="0" shrinkToFit="false" textRotation="0" vertical="center" wrapText="true"/>
    </xf>
    <xf applyAlignment="true" applyBorder="true" applyFont="true" applyProtection="false" borderId="7" fillId="0" fontId="4" numFmtId="164" xfId="20">
      <alignment horizontal="general" indent="0" shrinkToFit="false" textRotation="0" vertical="center" wrapText="true"/>
    </xf>
    <xf applyAlignment="true" applyBorder="true" applyFont="true" applyProtection="false" borderId="6" fillId="4" fontId="4" numFmtId="164" xfId="20">
      <alignment horizontal="general" indent="0" shrinkToFit="false" textRotation="0" vertical="center" wrapText="true"/>
    </xf>
    <xf applyAlignment="true" applyBorder="true" applyFont="true" applyProtection="false" borderId="3" fillId="4" fontId="4" numFmtId="164" xfId="20">
      <alignment horizontal="general" indent="0" shrinkToFit="false" textRotation="0" vertical="center" wrapText="true"/>
    </xf>
    <xf applyAlignment="true" applyBorder="true" applyFont="true" applyProtection="false" borderId="8" fillId="2" fontId="6" numFmtId="164" xfId="20">
      <alignment horizontal="general" indent="0" shrinkToFit="false" textRotation="0" vertical="center" wrapText="true"/>
    </xf>
    <xf applyAlignment="true" applyBorder="true" applyFont="true" applyProtection="false" borderId="9" fillId="2" fontId="6" numFmtId="165" xfId="20">
      <alignment horizontal="center" indent="0" shrinkToFit="false" textRotation="0" vertical="center" wrapText="true"/>
    </xf>
    <xf applyAlignment="true" applyBorder="true" applyFont="true" applyProtection="false" borderId="1" fillId="0" fontId="4" numFmtId="165" xfId="20">
      <alignment horizontal="center" indent="0" shrinkToFit="false" textRotation="0" vertical="center" wrapText="true"/>
    </xf>
    <xf applyAlignment="true" applyBorder="true" applyFont="true" applyProtection="false" borderId="6" fillId="0" fontId="4" numFmtId="164" xfId="20">
      <alignment horizontal="general" indent="0" shrinkToFit="false" textRotation="0" vertical="center" wrapText="true"/>
    </xf>
    <xf applyAlignment="true" applyBorder="true" applyFont="true" applyProtection="false" borderId="7" fillId="4" fontId="4" numFmtId="164" xfId="20">
      <alignment horizontal="general" indent="0" shrinkToFit="false" textRotation="0" vertical="center" wrapText="true"/>
    </xf>
    <xf applyAlignment="true" applyBorder="true" applyFont="true" applyProtection="false" borderId="10" fillId="0" fontId="4" numFmtId="164" xfId="20">
      <alignment horizontal="center" indent="0" shrinkToFit="false" textRotation="0" vertical="center" wrapText="false"/>
    </xf>
    <xf applyAlignment="true" applyBorder="true" applyFont="true" applyProtection="true" borderId="9" fillId="2" fontId="6" numFmtId="164" xfId="20">
      <alignment horizontal="center" indent="0" shrinkToFit="false" textRotation="0" vertical="center" wrapText="true"/>
      <protection hidden="false" locked="true"/>
    </xf>
    <xf applyAlignment="true" applyBorder="true" applyFont="true" applyProtection="false" borderId="2" fillId="0" fontId="5" numFmtId="164" xfId="20">
      <alignment horizontal="left" indent="0" shrinkToFit="false" textRotation="0" vertical="center" wrapText="true"/>
    </xf>
    <xf applyAlignment="true" applyBorder="true" applyFont="true" applyProtection="false" borderId="4" fillId="0" fontId="4" numFmtId="164" xfId="20">
      <alignment horizontal="general" indent="0" shrinkToFit="false" textRotation="0" vertical="center" wrapText="true"/>
    </xf>
    <xf applyAlignment="true" applyBorder="true" applyFont="true" applyProtection="false" borderId="4" fillId="0" fontId="4" numFmtId="164" xfId="20">
      <alignment horizontal="center" indent="0" shrinkToFit="false" textRotation="0" vertical="center" wrapText="true"/>
    </xf>
    <xf applyAlignment="true" applyBorder="true" applyFont="true" applyProtection="false" borderId="10" fillId="0" fontId="5" numFmtId="165" xfId="20">
      <alignment horizontal="center" indent="0" shrinkToFit="false" textRotation="0" vertical="center" wrapText="true"/>
    </xf>
    <xf applyAlignment="true" applyBorder="true" applyFont="true" applyProtection="false" borderId="10" fillId="0" fontId="5" numFmtId="165" xfId="20">
      <alignment horizontal="general" indent="0" shrinkToFit="false" textRotation="0" vertical="center" wrapText="true"/>
    </xf>
    <xf applyAlignment="false" applyBorder="false" applyFont="true" applyProtection="false" borderId="0" fillId="0" fontId="4" numFmtId="164" xfId="0"/>
    <xf applyAlignment="false" applyBorder="false" applyFont="true" applyProtection="false" borderId="0" fillId="0" fontId="4" numFmtId="165" xfId="19"/>
    <xf applyAlignment="true" applyBorder="true" applyFont="true" applyProtection="false" borderId="3" fillId="3" fontId="5" numFmtId="164" xfId="0">
      <alignment horizontal="center" indent="0" shrinkToFit="false" textRotation="0" vertical="center" wrapText="true"/>
    </xf>
    <xf applyAlignment="true" applyBorder="true" applyFont="true" applyProtection="false" borderId="6" fillId="3" fontId="5" numFmtId="164" xfId="0">
      <alignment horizontal="center" indent="0" shrinkToFit="false" textRotation="0" vertical="center" wrapText="true"/>
    </xf>
    <xf applyAlignment="true" applyBorder="true" applyFont="true" applyProtection="false" borderId="1" fillId="3" fontId="5" numFmtId="164" xfId="0">
      <alignment horizontal="center" indent="0" shrinkToFit="false" textRotation="0" vertical="center" wrapText="false"/>
    </xf>
    <xf applyAlignment="true" applyBorder="true" applyFont="true" applyProtection="false" borderId="6" fillId="3" fontId="5" numFmtId="164" xfId="0">
      <alignment horizontal="center" indent="0" shrinkToFit="false" textRotation="0" vertical="center" wrapText="false"/>
    </xf>
    <xf applyAlignment="true" applyBorder="true" applyFont="true" applyProtection="false" borderId="3" fillId="3" fontId="5" numFmtId="164" xfId="0">
      <alignment horizontal="center" indent="0" shrinkToFit="false" textRotation="0" vertical="center" wrapText="false"/>
    </xf>
    <xf applyAlignment="true" applyBorder="true" applyFont="true" applyProtection="false" borderId="1" fillId="3" fontId="5" numFmtId="164" xfId="0">
      <alignment horizontal="center" indent="0" shrinkToFit="false" textRotation="0" vertical="center" wrapText="true"/>
    </xf>
    <xf applyAlignment="true" applyBorder="true" applyFont="true" applyProtection="false" borderId="3" fillId="3" fontId="5" numFmtId="164" xfId="19">
      <alignment horizontal="center" indent="0" shrinkToFit="false" textRotation="0" vertical="center" wrapText="true"/>
    </xf>
    <xf applyAlignment="true" applyBorder="true" applyFont="true" applyProtection="false" borderId="3" fillId="3" fontId="5" numFmtId="164" xfId="0">
      <alignment horizontal="left" indent="0" shrinkToFit="false" textRotation="0" vertical="center" wrapText="false"/>
    </xf>
    <xf applyAlignment="true" applyBorder="true" applyFont="true" applyProtection="false" borderId="3" fillId="2" fontId="4" numFmtId="164" xfId="0">
      <alignment horizontal="center" indent="0" shrinkToFit="false" textRotation="0" vertical="center" wrapText="true"/>
    </xf>
    <xf applyAlignment="true" applyBorder="true" applyFont="true" applyProtection="false" borderId="4" fillId="2" fontId="6" numFmtId="164" xfId="0">
      <alignment horizontal="center" indent="0" shrinkToFit="false" textRotation="0" vertical="center" wrapText="true"/>
    </xf>
    <xf applyAlignment="true" applyBorder="true" applyFont="true" applyProtection="false" borderId="1" fillId="2" fontId="6" numFmtId="164" xfId="0">
      <alignment horizontal="center" indent="0" shrinkToFit="false" textRotation="0" vertical="center" wrapText="true"/>
    </xf>
    <xf applyAlignment="true" applyBorder="true" applyFont="true" applyProtection="false" borderId="2" fillId="2" fontId="4" numFmtId="164" xfId="0">
      <alignment horizontal="center" indent="0" shrinkToFit="false" textRotation="0" vertical="center" wrapText="true"/>
    </xf>
    <xf applyAlignment="true" applyBorder="true" applyFont="true" applyProtection="false" borderId="1" fillId="2" fontId="4" numFmtId="164" xfId="0">
      <alignment horizontal="center" indent="0" shrinkToFit="false" textRotation="0" vertical="center" wrapText="true"/>
    </xf>
    <xf applyAlignment="true" applyBorder="true" applyFont="true" applyProtection="false" borderId="4" fillId="2" fontId="4" numFmtId="164" xfId="0">
      <alignment horizontal="left" indent="0" shrinkToFit="false" textRotation="0" vertical="center" wrapText="true"/>
    </xf>
    <xf applyAlignment="true" applyBorder="true" applyFont="true" applyProtection="false" borderId="1" fillId="2" fontId="4" numFmtId="165" xfId="0">
      <alignment horizontal="center" indent="0" shrinkToFit="false" textRotation="0" vertical="center" wrapText="true"/>
    </xf>
    <xf applyAlignment="true" applyBorder="true" applyFont="true" applyProtection="false" borderId="4" fillId="2" fontId="4" numFmtId="164" xfId="0">
      <alignment horizontal="center" indent="0" shrinkToFit="false" textRotation="0" vertical="center" wrapText="true"/>
    </xf>
    <xf applyAlignment="true" applyBorder="true" applyFont="true" applyProtection="false" borderId="1" fillId="0" fontId="4" numFmtId="164" xfId="0">
      <alignment horizontal="center" indent="0" shrinkToFit="false" textRotation="0" vertical="center" wrapText="true"/>
    </xf>
    <xf applyAlignment="true" applyBorder="true" applyFont="true" applyProtection="false" borderId="1" fillId="4" fontId="4" numFmtId="164" xfId="0">
      <alignment horizontal="center" indent="0" shrinkToFit="false" textRotation="0" vertical="center" wrapText="true"/>
    </xf>
    <xf applyAlignment="true" applyBorder="true" applyFont="true" applyProtection="false" borderId="4" fillId="2" fontId="4" numFmtId="166" xfId="0">
      <alignment horizontal="center" indent="0" shrinkToFit="false" textRotation="0" vertical="center" wrapText="true"/>
    </xf>
    <xf applyAlignment="true" applyBorder="true" applyFont="true" applyProtection="false" borderId="1" fillId="2" fontId="4" numFmtId="165" xfId="19">
      <alignment horizontal="center" indent="0" shrinkToFit="false" textRotation="0" vertical="center" wrapText="true"/>
    </xf>
    <xf applyAlignment="true" applyBorder="true" applyFont="true" applyProtection="false" borderId="1" fillId="2" fontId="4" numFmtId="165" xfId="19">
      <alignment horizontal="center" indent="0" shrinkToFit="false" textRotation="0" vertical="center" wrapText="false"/>
    </xf>
    <xf applyAlignment="true" applyBorder="true" applyFont="true" applyProtection="false" borderId="1" fillId="2" fontId="6" numFmtId="164" xfId="0">
      <alignment horizontal="left" indent="0" shrinkToFit="false" textRotation="0" vertical="center" wrapText="true"/>
    </xf>
    <xf applyAlignment="true" applyBorder="true" applyFont="true" applyProtection="false" borderId="10" fillId="0" fontId="4" numFmtId="164" xfId="0">
      <alignment horizontal="center" indent="0" shrinkToFit="false" textRotation="0" vertical="center" wrapText="true"/>
    </xf>
    <xf applyAlignment="true" applyBorder="true" applyFont="true" applyProtection="false" borderId="2" fillId="0" fontId="4" numFmtId="164" xfId="0">
      <alignment horizontal="center" indent="0" shrinkToFit="false" textRotation="0" vertical="center" wrapText="true"/>
    </xf>
    <xf applyAlignment="true" applyBorder="true" applyFont="true" applyProtection="false" borderId="1" fillId="2" fontId="4" numFmtId="166" xfId="0">
      <alignment horizontal="center" indent="0" shrinkToFit="false" textRotation="0" vertical="center" wrapText="true"/>
    </xf>
    <xf applyAlignment="true" applyBorder="true" applyFont="true" applyProtection="false" borderId="4" fillId="2" fontId="4" numFmtId="165" xfId="19">
      <alignment horizontal="center" indent="0" shrinkToFit="false" textRotation="0" vertical="center" wrapText="false"/>
    </xf>
    <xf applyAlignment="true" applyBorder="true" applyFont="true" applyProtection="false" borderId="2" fillId="0" fontId="5" numFmtId="164" xfId="0">
      <alignment horizontal="general" indent="0" shrinkToFit="false" textRotation="0" vertical="center" wrapText="false"/>
    </xf>
    <xf applyAlignment="true" applyBorder="true" applyFont="true" applyProtection="false" borderId="1" fillId="0" fontId="5" numFmtId="164" xfId="0">
      <alignment horizontal="general" indent="0" shrinkToFit="false" textRotation="0" vertical="center" wrapText="false"/>
    </xf>
    <xf applyAlignment="true" applyBorder="true" applyFont="true" applyProtection="false" borderId="1" fillId="4" fontId="5" numFmtId="164" xfId="0">
      <alignment horizontal="general" indent="0" shrinkToFit="false" textRotation="0" vertical="center" wrapText="false"/>
    </xf>
    <xf applyAlignment="true" applyBorder="true" applyFont="true" applyProtection="false" borderId="10" fillId="4" fontId="5" numFmtId="164" xfId="0">
      <alignment horizontal="general" indent="0" shrinkToFit="false" textRotation="0" vertical="center" wrapText="false"/>
    </xf>
    <xf applyAlignment="true" applyBorder="true" applyFont="true" applyProtection="false" borderId="2" fillId="4" fontId="5" numFmtId="164" xfId="0">
      <alignment horizontal="general" indent="0" shrinkToFit="false" textRotation="0" vertical="center" wrapText="false"/>
    </xf>
    <xf applyAlignment="true" applyBorder="true" applyFont="true" applyProtection="false" borderId="10" fillId="0" fontId="5" numFmtId="164" xfId="0">
      <alignment horizontal="general" indent="0" shrinkToFit="false" textRotation="0" vertical="center" wrapText="false"/>
    </xf>
    <xf applyAlignment="true" applyBorder="true" applyFont="true" applyProtection="false" borderId="1" fillId="2" fontId="6" numFmtId="164" xfId="0">
      <alignment horizontal="general" indent="0" shrinkToFit="false" textRotation="0" vertical="center" wrapText="true"/>
    </xf>
    <xf applyAlignment="true" applyBorder="true" applyFont="true" applyProtection="false" borderId="0" fillId="2" fontId="6" numFmtId="164" xfId="0">
      <alignment horizontal="center" indent="0" shrinkToFit="false" textRotation="0" vertical="center" wrapText="true"/>
    </xf>
    <xf applyAlignment="true" applyBorder="true" applyFont="true" applyProtection="false" borderId="11" fillId="2" fontId="6" numFmtId="164" xfId="0">
      <alignment horizontal="center" indent="0" shrinkToFit="false" textRotation="0" vertical="center" wrapText="true"/>
    </xf>
    <xf applyAlignment="true" applyBorder="true" applyFont="true" applyProtection="false" borderId="14" fillId="2" fontId="4" numFmtId="164" xfId="0">
      <alignment horizontal="center" indent="0" shrinkToFit="false" textRotation="0" vertical="center" wrapText="true"/>
    </xf>
    <xf applyAlignment="true" applyBorder="true" applyFont="true" applyProtection="false" borderId="11" fillId="2" fontId="4" numFmtId="164" xfId="0">
      <alignment horizontal="center" indent="0" shrinkToFit="false" textRotation="0" vertical="center" wrapText="true"/>
    </xf>
    <xf applyAlignment="true" applyBorder="true" applyFont="true" applyProtection="false" borderId="8" fillId="2" fontId="4" numFmtId="164" xfId="0">
      <alignment horizontal="left" indent="0" shrinkToFit="false" textRotation="0" vertical="center" wrapText="true"/>
    </xf>
    <xf applyAlignment="true" applyBorder="true" applyFont="true" applyProtection="false" borderId="9" fillId="2" fontId="4" numFmtId="165" xfId="0">
      <alignment horizontal="center" indent="0" shrinkToFit="false" textRotation="0" vertical="center" wrapText="true"/>
    </xf>
    <xf applyAlignment="true" applyBorder="true" applyFont="true" applyProtection="false" borderId="0" fillId="2" fontId="4" numFmtId="164" xfId="0">
      <alignment horizontal="center" indent="0" shrinkToFit="false" textRotation="0" vertical="center" wrapText="true"/>
    </xf>
    <xf applyAlignment="true" applyBorder="true" applyFont="true" applyProtection="false" borderId="9" fillId="0" fontId="5" numFmtId="164" xfId="0">
      <alignment horizontal="general" indent="0" shrinkToFit="false" textRotation="0" vertical="center" wrapText="false"/>
    </xf>
    <xf applyAlignment="true" applyBorder="true" applyFont="true" applyProtection="false" borderId="9" fillId="4" fontId="5" numFmtId="164" xfId="0">
      <alignment horizontal="general" indent="0" shrinkToFit="false" textRotation="0" vertical="center" wrapText="false"/>
    </xf>
    <xf applyAlignment="true" applyBorder="true" applyFont="true" applyProtection="false" borderId="0" fillId="2" fontId="4" numFmtId="166" xfId="0">
      <alignment horizontal="center" indent="0" shrinkToFit="false" textRotation="0" vertical="center" wrapText="true"/>
    </xf>
    <xf applyAlignment="true" applyBorder="true" applyFont="true" applyProtection="false" borderId="9" fillId="2" fontId="4" numFmtId="165" xfId="19">
      <alignment horizontal="center" indent="0" shrinkToFit="false" textRotation="0" vertical="center" wrapText="true"/>
    </xf>
    <xf applyAlignment="true" applyBorder="true" applyFont="true" applyProtection="false" borderId="11" fillId="2" fontId="4" numFmtId="165" xfId="19">
      <alignment horizontal="center" indent="0" shrinkToFit="false" textRotation="0" vertical="center" wrapText="false"/>
    </xf>
    <xf applyAlignment="true" applyBorder="true" applyFont="true" applyProtection="false" borderId="9" fillId="2" fontId="6" numFmtId="164" xfId="0">
      <alignment horizontal="left" indent="0" shrinkToFit="false" textRotation="0" vertical="center" wrapText="true"/>
    </xf>
    <xf applyAlignment="true" applyBorder="true" applyFont="true" applyProtection="false" borderId="13" fillId="0" fontId="5" numFmtId="164" xfId="0">
      <alignment horizontal="general" indent="0" shrinkToFit="false" textRotation="0" vertical="center" wrapText="false"/>
    </xf>
    <xf applyAlignment="true" applyBorder="true" applyFont="true" applyProtection="false" borderId="12" fillId="0" fontId="5" numFmtId="164" xfId="0">
      <alignment horizontal="general" indent="0" shrinkToFit="false" textRotation="0" vertical="center" wrapText="false"/>
    </xf>
    <xf applyAlignment="true" applyBorder="true" applyFont="true" applyProtection="false" borderId="11" fillId="2" fontId="4" numFmtId="166" xfId="0">
      <alignment horizontal="center" indent="0" shrinkToFit="false" textRotation="0" vertical="center" wrapText="true"/>
    </xf>
    <xf applyAlignment="true" applyBorder="true" applyFont="true" applyProtection="false" borderId="2" fillId="2" fontId="4" numFmtId="165" xfId="19">
      <alignment horizontal="center" indent="0" shrinkToFit="false" textRotation="0" vertical="center" wrapText="false"/>
    </xf>
    <xf applyAlignment="true" applyBorder="true" applyFont="true" applyProtection="false" borderId="9" fillId="2" fontId="4" numFmtId="164" xfId="0">
      <alignment horizontal="general" indent="0" shrinkToFit="false" textRotation="0" vertical="center" wrapText="false"/>
    </xf>
    <xf applyAlignment="true" applyBorder="true" applyFont="true" applyProtection="false" borderId="9" fillId="0" fontId="5" numFmtId="164" xfId="0">
      <alignment horizontal="center" indent="0" shrinkToFit="false" textRotation="0" vertical="center" wrapText="false"/>
    </xf>
    <xf applyAlignment="true" applyBorder="true" applyFont="true" applyProtection="false" borderId="1" fillId="4" fontId="5" numFmtId="164" xfId="0">
      <alignment horizontal="center" indent="0" shrinkToFit="false" textRotation="0" vertical="center" wrapText="false"/>
    </xf>
    <xf applyAlignment="true" applyBorder="true" applyFont="true" applyProtection="false" borderId="1" fillId="0" fontId="5" numFmtId="164" xfId="0">
      <alignment horizontal="center" indent="0" shrinkToFit="false" textRotation="0" vertical="center" wrapText="false"/>
    </xf>
    <xf applyAlignment="true" applyBorder="true" applyFont="true" applyProtection="false" borderId="2" fillId="0" fontId="5" numFmtId="164" xfId="0">
      <alignment horizontal="center" indent="0" shrinkToFit="false" textRotation="0" vertical="center" wrapText="false"/>
    </xf>
    <xf applyAlignment="true" applyBorder="true" applyFont="true" applyProtection="false" borderId="1" fillId="0" fontId="4" numFmtId="164" xfId="0">
      <alignment horizontal="center" indent="0" shrinkToFit="false" textRotation="0" vertical="bottom" wrapText="false"/>
    </xf>
    <xf applyAlignment="true" applyBorder="true" applyFont="true" applyProtection="false" borderId="1" fillId="4" fontId="4" numFmtId="164" xfId="0">
      <alignment horizontal="center" indent="0" shrinkToFit="false" textRotation="0" vertical="bottom" wrapText="false"/>
    </xf>
    <xf applyAlignment="true" applyBorder="true" applyFont="true" applyProtection="false" borderId="2" fillId="4" fontId="4" numFmtId="164" xfId="0">
      <alignment horizontal="center" indent="0" shrinkToFit="false" textRotation="0" vertical="bottom" wrapText="false"/>
    </xf>
    <xf applyAlignment="true" applyBorder="true" applyFont="true" applyProtection="false" borderId="2" fillId="0" fontId="4" numFmtId="164" xfId="0">
      <alignment horizontal="center" indent="0" shrinkToFit="false" textRotation="0" vertical="bottom" wrapText="false"/>
    </xf>
    <xf applyAlignment="true" applyBorder="true" applyFont="true" applyProtection="false" borderId="5" fillId="2" fontId="6" numFmtId="164" xfId="0">
      <alignment horizontal="left" indent="0" shrinkToFit="false" textRotation="0" vertical="center" wrapText="true"/>
    </xf>
    <xf applyAlignment="true" applyBorder="true" applyFont="true" applyProtection="false" borderId="3" fillId="2" fontId="6" numFmtId="165" xfId="0">
      <alignment horizontal="center" indent="0" shrinkToFit="false" textRotation="0" vertical="center" wrapText="true"/>
    </xf>
    <xf applyAlignment="true" applyBorder="true" applyFont="true" applyProtection="false" borderId="3" fillId="0" fontId="5" numFmtId="164" xfId="0">
      <alignment horizontal="general" indent="0" shrinkToFit="false" textRotation="0" vertical="center" wrapText="false"/>
    </xf>
    <xf applyAlignment="true" applyBorder="true" applyFont="true" applyProtection="false" borderId="3" fillId="4" fontId="4" numFmtId="164" xfId="0">
      <alignment horizontal="center" indent="0" shrinkToFit="false" textRotation="0" vertical="bottom" wrapText="false"/>
    </xf>
    <xf applyAlignment="true" applyBorder="true" applyFont="true" applyProtection="false" borderId="3" fillId="2" fontId="4" numFmtId="165" xfId="19">
      <alignment horizontal="center" indent="0" shrinkToFit="false" textRotation="0" vertical="center" wrapText="true"/>
    </xf>
    <xf applyAlignment="true" applyBorder="true" applyFont="true" applyProtection="false" borderId="3" fillId="2" fontId="6" numFmtId="164" xfId="0">
      <alignment horizontal="left" indent="0" shrinkToFit="false" textRotation="0" vertical="center" wrapText="true"/>
    </xf>
    <xf applyAlignment="true" applyBorder="true" applyFont="true" applyProtection="false" borderId="7" fillId="4" fontId="5" numFmtId="164" xfId="0">
      <alignment horizontal="general" indent="0" shrinkToFit="false" textRotation="0" vertical="center" wrapText="false"/>
    </xf>
    <xf applyAlignment="true" applyBorder="true" applyFont="true" applyProtection="false" borderId="6" fillId="4" fontId="4" numFmtId="164" xfId="0">
      <alignment horizontal="center" indent="0" shrinkToFit="false" textRotation="0" vertical="bottom" wrapText="false"/>
    </xf>
    <xf applyAlignment="true" applyBorder="true" applyFont="true" applyProtection="false" borderId="3" fillId="4" fontId="5" numFmtId="164" xfId="0">
      <alignment horizontal="general" indent="0" shrinkToFit="false" textRotation="0" vertical="center" wrapText="false"/>
    </xf>
    <xf applyAlignment="true" applyBorder="true" applyFont="true" applyProtection="false" borderId="7" fillId="0" fontId="5" numFmtId="164" xfId="0">
      <alignment horizontal="general" indent="0" shrinkToFit="false" textRotation="0" vertical="center" wrapText="false"/>
    </xf>
    <xf applyAlignment="true" applyBorder="true" applyFont="true" applyProtection="false" borderId="3" fillId="0" fontId="4" numFmtId="164" xfId="0">
      <alignment horizontal="center" indent="0" shrinkToFit="false" textRotation="0" vertical="bottom" wrapText="false"/>
    </xf>
    <xf applyAlignment="true" applyBorder="true" applyFont="true" applyProtection="false" borderId="6" fillId="0" fontId="4" numFmtId="164" xfId="0">
      <alignment horizontal="center" indent="0" shrinkToFit="false" textRotation="0" vertical="bottom" wrapText="false"/>
    </xf>
    <xf applyAlignment="true" applyBorder="true" applyFont="true" applyProtection="false" borderId="6" fillId="0" fontId="5" numFmtId="164" xfId="0">
      <alignment horizontal="general" indent="0" shrinkToFit="false" textRotation="0" vertical="center" wrapText="false"/>
    </xf>
    <xf applyAlignment="true" applyBorder="true" applyFont="true" applyProtection="false" borderId="4" fillId="2" fontId="6" numFmtId="164" xfId="0">
      <alignment horizontal="left" indent="0" shrinkToFit="false" textRotation="0" vertical="center" wrapText="true"/>
    </xf>
    <xf applyAlignment="true" applyBorder="true" applyFont="true" applyProtection="false" borderId="1" fillId="2" fontId="6" numFmtId="165" xfId="0">
      <alignment horizontal="center" indent="0" shrinkToFit="false" textRotation="0" vertical="center" wrapText="true"/>
    </xf>
    <xf applyAlignment="true" applyBorder="true" applyFont="true" applyProtection="false" borderId="10" fillId="2" fontId="6" numFmtId="164" xfId="0">
      <alignment horizontal="left" indent="0" shrinkToFit="false" textRotation="0" vertical="center" wrapText="true"/>
    </xf>
    <xf applyAlignment="true" applyBorder="true" applyFont="true" applyProtection="false" borderId="10" fillId="0" fontId="4" numFmtId="164" xfId="0">
      <alignment horizontal="center" indent="0" shrinkToFit="false" textRotation="0" vertical="bottom" wrapText="false"/>
    </xf>
    <xf applyAlignment="true" applyBorder="true" applyFont="true" applyProtection="false" borderId="10" fillId="4" fontId="4" numFmtId="164" xfId="0">
      <alignment horizontal="center" indent="0" shrinkToFit="false" textRotation="0" vertical="bottom" wrapText="false"/>
    </xf>
    <xf applyAlignment="true" applyBorder="true" applyFont="true" applyProtection="false" borderId="10" fillId="2" fontId="6" numFmtId="164" xfId="0">
      <alignment horizontal="left" indent="0" shrinkToFit="false" textRotation="0" vertical="center" wrapText="false"/>
    </xf>
    <xf applyAlignment="true" applyBorder="true" applyFont="true" applyProtection="false" borderId="9" fillId="2" fontId="4" numFmtId="164" xfId="0">
      <alignment horizontal="center" indent="0" shrinkToFit="false" textRotation="0" vertical="center" wrapText="true"/>
    </xf>
    <xf applyAlignment="true" applyBorder="true" applyFont="true" applyProtection="false" borderId="12" fillId="2" fontId="4" numFmtId="164" xfId="0">
      <alignment horizontal="center" indent="0" shrinkToFit="false" textRotation="0" vertical="center" wrapText="true"/>
    </xf>
    <xf applyAlignment="true" applyBorder="true" applyFont="true" applyProtection="false" borderId="8" fillId="2" fontId="6" numFmtId="164" xfId="0">
      <alignment horizontal="center" indent="0" shrinkToFit="false" textRotation="0" vertical="center" wrapText="true"/>
    </xf>
    <xf applyAlignment="true" applyBorder="true" applyFont="true" applyProtection="false" borderId="9" fillId="0" fontId="4" numFmtId="164" xfId="0">
      <alignment horizontal="center" indent="0" shrinkToFit="false" textRotation="0" vertical="bottom" wrapText="false"/>
    </xf>
    <xf applyAlignment="true" applyBorder="true" applyFont="true" applyProtection="false" borderId="9" fillId="4" fontId="4" numFmtId="164" xfId="0">
      <alignment horizontal="center" indent="0" shrinkToFit="false" textRotation="0" vertical="bottom" wrapText="false"/>
    </xf>
    <xf applyAlignment="true" applyBorder="true" applyFont="true" applyProtection="false" borderId="9" fillId="2" fontId="4" numFmtId="165" xfId="19">
      <alignment horizontal="center" indent="0" shrinkToFit="false" textRotation="0" vertical="center" wrapText="false"/>
    </xf>
    <xf applyAlignment="true" applyBorder="true" applyFont="true" applyProtection="false" borderId="13" fillId="4" fontId="4" numFmtId="164" xfId="0">
      <alignment horizontal="center" indent="0" shrinkToFit="false" textRotation="0" vertical="bottom" wrapText="false"/>
    </xf>
    <xf applyAlignment="true" applyBorder="true" applyFont="true" applyProtection="false" borderId="12" fillId="4" fontId="4" numFmtId="164" xfId="0">
      <alignment horizontal="center" indent="0" shrinkToFit="false" textRotation="0" vertical="bottom" wrapText="false"/>
    </xf>
    <xf applyAlignment="true" applyBorder="true" applyFont="true" applyProtection="false" borderId="13" fillId="2" fontId="6" numFmtId="164" xfId="0">
      <alignment horizontal="left" indent="0" shrinkToFit="false" textRotation="0" vertical="center" wrapText="true"/>
    </xf>
    <xf applyAlignment="true" applyBorder="true" applyFont="true" applyProtection="false" borderId="1" fillId="2" fontId="4" numFmtId="164" xfId="0">
      <alignment horizontal="center" indent="0" shrinkToFit="false" textRotation="0" vertical="bottom" wrapText="false"/>
    </xf>
    <xf applyAlignment="true" applyBorder="true" applyFont="true" applyProtection="false" borderId="1" fillId="2" fontId="6" numFmtId="165" xfId="19">
      <alignment horizontal="center" indent="0" shrinkToFit="false" textRotation="0" vertical="center" wrapText="false"/>
    </xf>
    <xf applyAlignment="true" applyBorder="true" applyFont="true" applyProtection="false" borderId="2" fillId="2" fontId="4" numFmtId="164" xfId="0">
      <alignment horizontal="center" indent="0" shrinkToFit="false" textRotation="0" vertical="bottom" wrapText="false"/>
    </xf>
    <xf applyAlignment="true" applyBorder="true" applyFont="true" applyProtection="false" borderId="1" fillId="2" fontId="6" numFmtId="165" xfId="19">
      <alignment horizontal="center" indent="0" shrinkToFit="false" textRotation="0" vertical="center" wrapText="true"/>
    </xf>
    <xf applyAlignment="true" applyBorder="true" applyFont="true" applyProtection="false" borderId="13" fillId="2" fontId="4" numFmtId="164" xfId="0">
      <alignment horizontal="general" indent="0" shrinkToFit="false" textRotation="0" vertical="center" wrapText="false"/>
    </xf>
    <xf applyAlignment="true" applyBorder="true" applyFont="true" applyProtection="false" borderId="14" fillId="2" fontId="6" numFmtId="164" xfId="0">
      <alignment horizontal="center" indent="0" shrinkToFit="false" textRotation="0" vertical="center" wrapText="true"/>
    </xf>
    <xf applyAlignment="true" applyBorder="true" applyFont="true" applyProtection="false" borderId="1" fillId="2" fontId="6" numFmtId="164" xfId="0">
      <alignment horizontal="left" indent="0" shrinkToFit="false" textRotation="0" vertical="center" wrapText="false"/>
    </xf>
    <xf applyAlignment="true" applyBorder="true" applyFont="true" applyProtection="false" borderId="9" fillId="2" fontId="6" numFmtId="164" xfId="0">
      <alignment horizontal="left" indent="0" shrinkToFit="false" textRotation="0" vertical="center" wrapText="false"/>
    </xf>
    <xf applyAlignment="true" applyBorder="true" applyFont="true" applyProtection="false" borderId="2" fillId="2" fontId="6" numFmtId="164" xfId="0">
      <alignment horizontal="center" indent="0" shrinkToFit="false" textRotation="0" vertical="center" wrapText="true"/>
    </xf>
    <xf applyAlignment="true" applyBorder="true" applyFont="true" applyProtection="false" borderId="1" fillId="2" fontId="4" numFmtId="164" xfId="0">
      <alignment horizontal="center" indent="0" shrinkToFit="false" textRotation="0" vertical="center" wrapText="false"/>
    </xf>
    <xf applyAlignment="true" applyBorder="true" applyFont="true" applyProtection="false" borderId="8" fillId="2" fontId="4" numFmtId="165" xfId="19">
      <alignment horizontal="center" indent="0" shrinkToFit="false" textRotation="0" vertical="center" wrapText="false"/>
    </xf>
    <xf applyAlignment="true" applyBorder="true" applyFont="true" applyProtection="false" borderId="10" fillId="2" fontId="4" numFmtId="164" xfId="0">
      <alignment horizontal="center" indent="0" shrinkToFit="false" textRotation="0" vertical="bottom" wrapText="false"/>
    </xf>
    <xf applyAlignment="true" applyBorder="true" applyFont="true" applyProtection="false" borderId="8" fillId="2" fontId="6" numFmtId="164" xfId="0">
      <alignment horizontal="general" indent="0" shrinkToFit="false" textRotation="0" vertical="center" wrapText="true"/>
    </xf>
    <xf applyAlignment="true" applyBorder="true" applyFont="true" applyProtection="false" borderId="9" fillId="2" fontId="6" numFmtId="165" xfId="0">
      <alignment horizontal="center" indent="0" shrinkToFit="false" textRotation="0" vertical="center" wrapText="true"/>
    </xf>
    <xf applyAlignment="true" applyBorder="true" applyFont="true" applyProtection="false" borderId="8" fillId="2" fontId="4" numFmtId="164" xfId="0">
      <alignment horizontal="center" indent="0" shrinkToFit="false" textRotation="0" vertical="center" wrapText="true"/>
    </xf>
    <xf applyAlignment="true" applyBorder="true" applyFont="true" applyProtection="false" borderId="9" fillId="0" fontId="4" numFmtId="164" xfId="0">
      <alignment horizontal="center" indent="0" shrinkToFit="false" textRotation="0" vertical="center" wrapText="true"/>
    </xf>
    <xf applyAlignment="true" applyBorder="true" applyFont="true" applyProtection="false" borderId="11" fillId="2" fontId="6" numFmtId="165" xfId="19">
      <alignment horizontal="center" indent="0" shrinkToFit="false" textRotation="0" vertical="center" wrapText="false"/>
    </xf>
    <xf applyAlignment="true" applyBorder="true" applyFont="true" applyProtection="false" borderId="13" fillId="0" fontId="4" numFmtId="164" xfId="0">
      <alignment horizontal="center" indent="0" shrinkToFit="false" textRotation="0" vertical="bottom" wrapText="false"/>
    </xf>
    <xf applyAlignment="true" applyBorder="true" applyFont="true" applyProtection="false" borderId="12" fillId="0" fontId="4" numFmtId="164" xfId="0">
      <alignment horizontal="center" indent="0" shrinkToFit="false" textRotation="0" vertical="bottom" wrapText="false"/>
    </xf>
    <xf applyAlignment="true" applyBorder="true" applyFont="true" applyProtection="false" borderId="5" fillId="2" fontId="6" numFmtId="164" xfId="0">
      <alignment horizontal="general" indent="0" shrinkToFit="false" textRotation="0" vertical="center" wrapText="true"/>
    </xf>
    <xf applyAlignment="true" applyBorder="true" applyFont="true" applyProtection="false" borderId="3" fillId="2" fontId="4" numFmtId="165" xfId="19">
      <alignment horizontal="center" indent="0" shrinkToFit="false" textRotation="0" vertical="center" wrapText="false"/>
    </xf>
    <xf applyAlignment="true" applyBorder="true" applyFont="true" applyProtection="false" borderId="3" fillId="2" fontId="6" numFmtId="164" xfId="0">
      <alignment horizontal="left" indent="0" shrinkToFit="false" textRotation="0" vertical="center" wrapText="false"/>
    </xf>
    <xf applyAlignment="true" applyBorder="true" applyFont="true" applyProtection="false" borderId="7" fillId="0" fontId="4" numFmtId="164" xfId="0">
      <alignment horizontal="center" indent="0" shrinkToFit="false" textRotation="0" vertical="bottom" wrapText="false"/>
    </xf>
    <xf applyAlignment="true" applyBorder="true" applyFont="true" applyProtection="false" borderId="4" fillId="2" fontId="6" numFmtId="164" xfId="0">
      <alignment horizontal="general" indent="0" shrinkToFit="false" textRotation="0" vertical="center" wrapText="true"/>
    </xf>
    <xf applyAlignment="true" applyBorder="true" applyFont="true" applyProtection="false" borderId="1" fillId="2" fontId="4" numFmtId="164" xfId="0">
      <alignment horizontal="left" indent="0" shrinkToFit="false" textRotation="0" vertical="center" wrapText="true"/>
    </xf>
    <xf applyAlignment="true" applyBorder="true" applyFont="true" applyProtection="false" borderId="9" fillId="2" fontId="6" numFmtId="164" xfId="0">
      <alignment horizontal="center" indent="0" shrinkToFit="false" textRotation="0" vertical="center" wrapText="true"/>
    </xf>
    <xf applyAlignment="true" applyBorder="true" applyFont="true" applyProtection="false" borderId="12" fillId="2" fontId="6" numFmtId="164" xfId="0">
      <alignment horizontal="center" indent="0" shrinkToFit="false" textRotation="0" vertical="center" wrapText="true"/>
    </xf>
    <xf applyAlignment="true" applyBorder="true" applyFont="true" applyProtection="false" borderId="9" fillId="2" fontId="4" numFmtId="164" xfId="0">
      <alignment horizontal="left" indent="0" shrinkToFit="false" textRotation="0" vertical="center" wrapText="false"/>
    </xf>
    <xf applyAlignment="true" applyBorder="true" applyFont="true" applyProtection="false" borderId="1" fillId="2" fontId="4" numFmtId="164" xfId="0">
      <alignment horizontal="left" indent="0" shrinkToFit="false" textRotation="0" vertical="center" wrapText="false"/>
    </xf>
    <xf applyAlignment="true" applyBorder="true" applyFont="true" applyProtection="false" borderId="2" fillId="0" fontId="5" numFmtId="164" xfId="0">
      <alignment horizontal="left" indent="0" shrinkToFit="false" textRotation="0" vertical="center" wrapText="true"/>
    </xf>
    <xf applyAlignment="false" applyBorder="true" applyFont="true" applyProtection="false" borderId="4" fillId="0" fontId="4" numFmtId="164" xfId="0"/>
    <xf applyAlignment="false" applyBorder="true" applyFont="true" applyProtection="false" borderId="4" fillId="0" fontId="4" numFmtId="165" xfId="19"/>
    <xf applyAlignment="false" applyBorder="true" applyFont="true" applyProtection="false" borderId="10" fillId="0" fontId="5" numFmtId="165" xfId="19"/>
    <xf applyAlignment="false" applyBorder="true" applyFont="true" applyProtection="false" borderId="2" fillId="0" fontId="5" numFmtId="164" xfId="0"/>
    <xf applyAlignment="true" applyBorder="false" applyFont="true" applyProtection="false" borderId="0" fillId="0" fontId="4" numFmtId="165" xfId="19">
      <alignment horizontal="center" indent="0" shrinkToFit="false" textRotation="0" vertical="center" wrapText="false"/>
    </xf>
    <xf applyAlignment="true" applyBorder="false" applyFont="true" applyProtection="false" borderId="0" fillId="0" fontId="4" numFmtId="164" xfId="0">
      <alignment horizontal="center" indent="0" shrinkToFit="false" textRotation="0" vertical="center" wrapText="false"/>
    </xf>
    <xf applyAlignment="true" applyBorder="false" applyFont="true" applyProtection="false" borderId="0" fillId="0" fontId="4" numFmtId="164" xfId="0">
      <alignment horizontal="general" indent="0" shrinkToFit="false" textRotation="0" vertical="bottom" wrapText="true"/>
    </xf>
    <xf applyAlignment="true" applyBorder="true" applyFont="true" applyProtection="false" borderId="5" fillId="3" fontId="5" numFmtId="164" xfId="0">
      <alignment horizontal="center" indent="0" shrinkToFit="false" textRotation="0" vertical="center" wrapText="true"/>
    </xf>
    <xf applyAlignment="true" applyBorder="true" applyFont="true" applyProtection="false" borderId="3" fillId="0" fontId="4" numFmtId="164" xfId="0">
      <alignment horizontal="center" indent="0" shrinkToFit="false" textRotation="0" vertical="center" wrapText="true"/>
    </xf>
    <xf applyAlignment="true" applyBorder="true" applyFont="true" applyProtection="false" borderId="5" fillId="0" fontId="4" numFmtId="164" xfId="0">
      <alignment horizontal="center" indent="0" shrinkToFit="false" textRotation="0" vertical="center" wrapText="true"/>
    </xf>
    <xf applyAlignment="true" applyBorder="true" applyFont="true" applyProtection="false" borderId="4" fillId="2" fontId="4" numFmtId="164" xfId="0">
      <alignment horizontal="general" indent="0" shrinkToFit="false" textRotation="0" vertical="center" wrapText="true"/>
    </xf>
    <xf applyAlignment="true" applyBorder="true" applyFont="true" applyProtection="false" borderId="5" fillId="2" fontId="4" numFmtId="164" xfId="0">
      <alignment horizontal="center" indent="0" shrinkToFit="false" textRotation="0" vertical="center" wrapText="true"/>
    </xf>
    <xf applyAlignment="true" applyBorder="true" applyFont="true" applyProtection="false" borderId="5" fillId="0" fontId="6" numFmtId="164" xfId="0">
      <alignment horizontal="center" indent="0" shrinkToFit="false" textRotation="0" vertical="center" wrapText="true"/>
    </xf>
    <xf applyAlignment="true" applyBorder="true" applyFont="true" applyProtection="false" borderId="3" fillId="2" fontId="4" numFmtId="165" xfId="0">
      <alignment horizontal="center" indent="0" shrinkToFit="false" textRotation="0" vertical="center" wrapText="true"/>
    </xf>
    <xf applyAlignment="true" applyBorder="true" applyFont="true" applyProtection="false" borderId="6" fillId="0" fontId="4" numFmtId="164" xfId="0">
      <alignment horizontal="center" indent="0" shrinkToFit="false" textRotation="0" vertical="center" wrapText="true"/>
    </xf>
    <xf applyAlignment="true" applyBorder="true" applyFont="true" applyProtection="false" borderId="5" fillId="2" fontId="4" numFmtId="164" xfId="0">
      <alignment horizontal="general" indent="0" shrinkToFit="false" textRotation="0" vertical="center" wrapText="true"/>
    </xf>
    <xf applyAlignment="true" applyBorder="true" applyFont="true" applyProtection="false" borderId="6" fillId="2" fontId="4" numFmtId="165" xfId="19">
      <alignment horizontal="center" indent="0" shrinkToFit="false" textRotation="0" vertical="center" wrapText="false"/>
    </xf>
    <xf applyAlignment="true" applyBorder="true" applyFont="true" applyProtection="false" borderId="6" fillId="2" fontId="4" numFmtId="164" xfId="0">
      <alignment horizontal="center" indent="0" shrinkToFit="false" textRotation="0" vertical="center" wrapText="true"/>
    </xf>
    <xf applyAlignment="true" applyBorder="true" applyFont="true" applyProtection="false" borderId="4" fillId="0" fontId="4" numFmtId="164" xfId="0">
      <alignment horizontal="center" indent="0" shrinkToFit="false" textRotation="0" vertical="center" wrapText="true"/>
    </xf>
    <xf applyAlignment="true" applyBorder="true" applyFont="true" applyProtection="false" borderId="4" fillId="0" fontId="6" numFmtId="164" xfId="0">
      <alignment horizontal="center" indent="0" shrinkToFit="false" textRotation="0" vertical="center" wrapText="true"/>
    </xf>
    <xf applyAlignment="true" applyBorder="true" applyFont="true" applyProtection="false" borderId="1" fillId="2" fontId="6" numFmtId="165" xfId="0">
      <alignment horizontal="center" indent="0" shrinkToFit="false" textRotation="0" vertical="center" wrapText="false"/>
    </xf>
    <xf applyAlignment="true" applyBorder="true" applyFont="true" applyProtection="false" borderId="8" fillId="2" fontId="4" numFmtId="164" xfId="0">
      <alignment horizontal="general" indent="0" shrinkToFit="false" textRotation="0" vertical="center" wrapText="true"/>
    </xf>
    <xf applyAlignment="true" applyBorder="true" applyFont="true" applyProtection="false" borderId="0" fillId="0" fontId="6" numFmtId="164" xfId="0">
      <alignment horizontal="center" indent="0" shrinkToFit="false" textRotation="0" vertical="center" wrapText="true"/>
    </xf>
    <xf applyAlignment="true" applyBorder="true" applyFont="true" applyProtection="false" borderId="12" fillId="2" fontId="6" numFmtId="165" xfId="19">
      <alignment horizontal="center" indent="0" shrinkToFit="false" textRotation="0" vertical="center" wrapText="false"/>
    </xf>
    <xf applyAlignment="true" applyBorder="true" applyFont="true" applyProtection="false" borderId="11" fillId="2" fontId="4" numFmtId="165" xfId="0">
      <alignment horizontal="center" indent="0" shrinkToFit="false" textRotation="0" vertical="center" wrapText="false"/>
    </xf>
    <xf applyAlignment="true" applyBorder="true" applyFont="true" applyProtection="false" borderId="7" fillId="4" fontId="4" numFmtId="164" xfId="0">
      <alignment horizontal="center" indent="0" shrinkToFit="false" textRotation="0" vertical="bottom" wrapText="false"/>
    </xf>
    <xf applyAlignment="true" applyBorder="true" applyFont="true" applyProtection="false" borderId="2" fillId="2" fontId="6" numFmtId="165" xfId="19">
      <alignment horizontal="center" indent="0" shrinkToFit="false" textRotation="0" vertical="center" wrapText="false"/>
    </xf>
    <xf applyAlignment="true" applyBorder="true" applyFont="true" applyProtection="false" borderId="1" fillId="2" fontId="4" numFmtId="165" xfId="0">
      <alignment horizontal="center" indent="0" shrinkToFit="false" textRotation="0" vertical="center" wrapText="false"/>
    </xf>
    <xf applyAlignment="true" applyBorder="true" applyFont="true" applyProtection="false" borderId="12" fillId="2" fontId="4" numFmtId="165" xfId="19">
      <alignment horizontal="center" indent="0" shrinkToFit="false" textRotation="0" vertical="center" wrapText="false"/>
    </xf>
    <xf applyAlignment="true" applyBorder="true" applyFont="true" applyProtection="false" borderId="9" fillId="2" fontId="4" numFmtId="165" xfId="0">
      <alignment horizontal="center" indent="0" shrinkToFit="false" textRotation="0" vertical="center" wrapText="false"/>
    </xf>
    <xf applyAlignment="true" applyBorder="true" applyFont="true" applyProtection="false" borderId="12" fillId="0" fontId="4" numFmtId="164" xfId="0">
      <alignment horizontal="center" indent="0" shrinkToFit="false" textRotation="0" vertical="center" wrapText="true"/>
    </xf>
    <xf applyAlignment="true" applyBorder="true" applyFont="true" applyProtection="false" borderId="4" fillId="2" fontId="4" numFmtId="164" xfId="0">
      <alignment horizontal="general" indent="0" shrinkToFit="false" textRotation="0" vertical="bottom" wrapText="true"/>
    </xf>
    <xf applyAlignment="true" applyBorder="true" applyFont="true" applyProtection="false" borderId="4" fillId="0" fontId="4" numFmtId="165" xfId="19">
      <alignment horizontal="center" indent="0" shrinkToFit="false" textRotation="0" vertical="center" wrapText="false"/>
    </xf>
    <xf applyAlignment="true" applyBorder="true" applyFont="true" applyProtection="false" borderId="10" fillId="0" fontId="5" numFmtId="165" xfId="0">
      <alignment horizontal="center" indent="0" shrinkToFit="false" textRotation="0" vertical="center" wrapText="false"/>
    </xf>
    <xf applyAlignment="true" applyBorder="true" applyFont="true" applyProtection="false" borderId="4" fillId="0" fontId="4" numFmtId="164" xfId="0">
      <alignment horizontal="general" indent="0" shrinkToFit="false" textRotation="0" vertical="bottom" wrapText="true"/>
    </xf>
    <xf applyAlignment="true" applyBorder="true" applyFont="true" applyProtection="false" borderId="11" fillId="3" fontId="5" numFmtId="164" xfId="0">
      <alignment horizontal="center" indent="0" shrinkToFit="false" textRotation="0" vertical="center" wrapText="true"/>
    </xf>
    <xf applyAlignment="true" applyBorder="true" applyFont="true" applyProtection="false" borderId="0" fillId="3" fontId="5" numFmtId="164" xfId="0">
      <alignment horizontal="center" indent="0" shrinkToFit="false" textRotation="0" vertical="center" wrapText="true"/>
    </xf>
    <xf applyAlignment="true" applyBorder="true" applyFont="true" applyProtection="false" borderId="1" fillId="0" fontId="6" numFmtId="164" xfId="0">
      <alignment horizontal="center" indent="0" shrinkToFit="false" textRotation="0" vertical="center" wrapText="false"/>
    </xf>
    <xf applyAlignment="true" applyBorder="true" applyFont="true" applyProtection="false" borderId="2" fillId="2" fontId="4" numFmtId="165" xfId="0">
      <alignment horizontal="center" indent="0" shrinkToFit="false" textRotation="0" vertical="center" wrapText="true"/>
    </xf>
    <xf applyAlignment="true" applyBorder="true" applyFont="true" applyProtection="false" borderId="10" fillId="2" fontId="4" numFmtId="164" xfId="0">
      <alignment horizontal="center" indent="0" shrinkToFit="false" textRotation="0" vertical="center" wrapText="true"/>
    </xf>
    <xf applyAlignment="true" applyBorder="true" applyFont="true" applyProtection="false" borderId="2" fillId="2" fontId="4" numFmtId="165" xfId="0">
      <alignment horizontal="center" indent="0" shrinkToFit="false" textRotation="0" vertical="center" wrapText="false"/>
    </xf>
    <xf applyAlignment="true" applyBorder="true" applyFont="true" applyProtection="false" borderId="8" fillId="0" fontId="4" numFmtId="164" xfId="0">
      <alignment horizontal="center" indent="0" shrinkToFit="false" textRotation="0" vertical="center" wrapText="true"/>
    </xf>
    <xf applyAlignment="true" applyBorder="true" applyFont="true" applyProtection="false" borderId="12" fillId="2" fontId="4" numFmtId="165" xfId="0">
      <alignment horizontal="center" indent="0" shrinkToFit="false" textRotation="0" vertical="center" wrapText="true"/>
    </xf>
    <xf applyAlignment="true" applyBorder="true" applyFont="true" applyProtection="false" borderId="13" fillId="4" fontId="5" numFmtId="164" xfId="0">
      <alignment horizontal="general" indent="0" shrinkToFit="false" textRotation="0" vertical="center" wrapText="false"/>
    </xf>
    <xf applyAlignment="true" applyBorder="true" applyFont="true" applyProtection="false" borderId="12" fillId="4" fontId="5" numFmtId="164" xfId="0">
      <alignment horizontal="general" indent="0" shrinkToFit="false" textRotation="0" vertical="center" wrapText="false"/>
    </xf>
    <xf applyAlignment="false" applyBorder="true" applyFont="true" applyProtection="false" borderId="4" fillId="0" fontId="4" numFmtId="165" xfId="0"/>
    <xf applyAlignment="false" applyBorder="true" applyFont="true" applyProtection="false" borderId="10" fillId="0" fontId="5" numFmtId="165" xfId="0"/>
    <xf applyAlignment="false" applyBorder="false" applyFont="true" applyProtection="false" borderId="0" fillId="0" fontId="14" numFmtId="164" xfId="0"/>
    <xf applyAlignment="true" applyBorder="true" applyFont="true" applyProtection="false" borderId="1" fillId="4" fontId="14" numFmtId="164" xfId="0">
      <alignment horizontal="center" indent="0" shrinkToFit="false" textRotation="0" vertical="center" wrapText="true"/>
    </xf>
    <xf applyAlignment="true" applyBorder="true" applyFont="true" applyProtection="false" borderId="12" fillId="4" fontId="14" numFmtId="164" xfId="0">
      <alignment horizontal="center" indent="0" shrinkToFit="false" textRotation="0" vertical="center" wrapText="true"/>
    </xf>
    <xf applyAlignment="true" applyBorder="true" applyFont="true" applyProtection="false" borderId="8" fillId="4" fontId="14" numFmtId="164" xfId="0">
      <alignment horizontal="center" indent="0" shrinkToFit="false" textRotation="0" vertical="center" wrapText="true"/>
    </xf>
    <xf applyAlignment="true" applyBorder="true" applyFont="true" applyProtection="false" borderId="1" fillId="0" fontId="14" numFmtId="164" xfId="0">
      <alignment horizontal="general" indent="0" shrinkToFit="false" textRotation="0" vertical="center" wrapText="true"/>
    </xf>
    <xf applyAlignment="true" applyBorder="true" applyFont="true" applyProtection="false" borderId="1" fillId="0" fontId="0" numFmtId="164" xfId="0">
      <alignment horizontal="general" indent="0" shrinkToFit="false" textRotation="0" vertical="center" wrapText="true"/>
    </xf>
    <xf applyAlignment="true" applyBorder="true" applyFont="true" applyProtection="false" borderId="1" fillId="0" fontId="0" numFmtId="165" xfId="0">
      <alignment horizontal="center" indent="0" shrinkToFit="false" textRotation="0" vertical="center" wrapText="true"/>
    </xf>
    <xf applyAlignment="true" applyBorder="true" applyFont="true" applyProtection="false" borderId="4" fillId="0" fontId="0" numFmtId="165" xfId="0">
      <alignment horizontal="center" indent="0" shrinkToFit="false" textRotation="0" vertical="center" wrapText="true"/>
    </xf>
    <xf applyAlignment="true" applyBorder="true" applyFont="false" applyProtection="false" borderId="1" fillId="0" fontId="0" numFmtId="165" xfId="0">
      <alignment horizontal="center" indent="0" shrinkToFit="false" textRotation="0" vertical="center" wrapText="true"/>
    </xf>
    <xf applyAlignment="true" applyBorder="true" applyFont="true" applyProtection="false" borderId="3" fillId="0" fontId="14" numFmtId="164" xfId="0">
      <alignment horizontal="general" indent="0" shrinkToFit="false" textRotation="0" vertical="center" wrapText="true"/>
    </xf>
    <xf applyAlignment="true" applyBorder="true" applyFont="true" applyProtection="false" borderId="3" fillId="0" fontId="0" numFmtId="165" xfId="0">
      <alignment horizontal="center" indent="0" shrinkToFit="false" textRotation="0" vertical="center" wrapText="true"/>
    </xf>
    <xf applyAlignment="true" applyBorder="true" applyFont="true" applyProtection="false" borderId="5" fillId="0" fontId="0" numFmtId="165" xfId="0">
      <alignment horizontal="center" indent="0" shrinkToFit="false" textRotation="0" vertical="center" wrapText="true"/>
    </xf>
    <xf applyAlignment="true" applyBorder="true" applyFont="false" applyProtection="false" borderId="3" fillId="0" fontId="0" numFmtId="165" xfId="0">
      <alignment horizontal="center" indent="0" shrinkToFit="false" textRotation="0" vertical="center" wrapText="true"/>
    </xf>
    <xf applyAlignment="true" applyBorder="true" applyFont="true" applyProtection="false" borderId="1" fillId="0" fontId="14" numFmtId="164" xfId="0">
      <alignment horizontal="center" indent="0" shrinkToFit="false" textRotation="0" vertical="center" wrapText="true"/>
    </xf>
    <xf applyAlignment="true" applyBorder="true" applyFont="true" applyProtection="false" borderId="1" fillId="0" fontId="14" numFmtId="165" xfId="0">
      <alignment horizontal="center" indent="0" shrinkToFit="false" textRotation="0" vertical="center" wrapText="true"/>
    </xf>
    <xf applyAlignment="true" applyBorder="true" applyFont="true" applyProtection="false" borderId="4" fillId="0" fontId="14" numFmtId="165" xfId="0">
      <alignment horizontal="center" indent="0" shrinkToFit="false" textRotation="0" vertical="center" wrapText="true"/>
    </xf>
  </cellXfs>
  <cellStyles count="7">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54" customBuiltin="true" name="Excel Built-in Normal 2" xfId="20"/>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B9CD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AI65536"/>
  <sheetViews>
    <sheetView colorId="64" defaultGridColor="true" rightToLeft="false" showFormulas="false" showGridLines="true" showOutlineSymbols="true" showRowColHeaders="true" showZeros="true" tabSelected="false" topLeftCell="H36" view="normal" windowProtection="false" workbookViewId="0" zoomScale="100" zoomScaleNormal="100" zoomScalePageLayoutView="100">
      <selection activeCell="Y36" activeCellId="0" pane="topLeft" sqref="Y36"/>
    </sheetView>
  </sheetViews>
  <cols>
    <col collapsed="false" hidden="false" max="1" min="1" style="1" width="4.07843137254902"/>
    <col collapsed="false" hidden="false" max="2" min="2" style="1" width="16.4705882352941"/>
    <col collapsed="false" hidden="false" max="3" min="3" style="1" width="15.3019607843137"/>
    <col collapsed="false" hidden="false" max="4" min="4" style="1" width="12.5372549019608"/>
    <col collapsed="false" hidden="true" max="5" min="5" style="1" width="0"/>
    <col collapsed="false" hidden="false" max="6" min="6" style="1" width="33.5254901960784"/>
    <col collapsed="false" hidden="false" max="7" min="7" style="1" width="45.9176470588235"/>
    <col collapsed="false" hidden="false" max="8" min="8" style="1" width="12.678431372549"/>
    <col collapsed="false" hidden="true" max="15" min="9" style="1" width="0"/>
    <col collapsed="false" hidden="true" max="17" min="16" style="2" width="0"/>
    <col collapsed="false" hidden="true" max="18" min="18" style="3" width="0"/>
    <col collapsed="false" hidden="true" max="21" min="19" style="1" width="0"/>
    <col collapsed="false" hidden="false" max="22" min="22" style="1" width="35.2745098039216"/>
    <col collapsed="false" hidden="false" max="23" min="23" style="1" width="12.2352941176471"/>
    <col collapsed="false" hidden="false" max="24" min="24" style="1" width="13.121568627451"/>
    <col collapsed="false" hidden="false" max="25" min="25" style="4" width="119.086274509804"/>
    <col collapsed="false" hidden="true" max="34" min="26" style="1" width="0"/>
    <col collapsed="false" hidden="false" max="35" min="35" style="1" width="64.8666666666667"/>
    <col collapsed="false" hidden="false" max="1025" min="36" style="1" width="11.6588235294118"/>
  </cols>
  <sheetData>
    <row collapsed="false" customFormat="false" customHeight="true" hidden="false" ht="12.75" outlineLevel="0" r="2">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collapsed="false" customFormat="false" customHeight="true" hidden="false" ht="12.75" outlineLevel="0" r="3">
      <c r="B3" s="5" t="s">
        <v>1</v>
      </c>
      <c r="C3" s="5" t="s">
        <v>2</v>
      </c>
      <c r="D3" s="5"/>
      <c r="E3" s="5" t="s">
        <v>3</v>
      </c>
      <c r="F3" s="5" t="s">
        <v>4</v>
      </c>
      <c r="G3" s="5" t="s">
        <v>5</v>
      </c>
      <c r="H3" s="5" t="s">
        <v>6</v>
      </c>
      <c r="I3" s="5" t="s">
        <v>7</v>
      </c>
      <c r="J3" s="5" t="s">
        <v>8</v>
      </c>
      <c r="K3" s="5" t="s">
        <v>9</v>
      </c>
      <c r="L3" s="5" t="s">
        <v>10</v>
      </c>
      <c r="M3" s="5"/>
      <c r="N3" s="5"/>
      <c r="O3" s="5"/>
      <c r="P3" s="5"/>
      <c r="Q3" s="5"/>
      <c r="R3" s="5"/>
      <c r="S3" s="5"/>
      <c r="T3" s="5"/>
      <c r="U3" s="5"/>
      <c r="V3" s="5"/>
      <c r="W3" s="5"/>
      <c r="X3" s="5"/>
      <c r="Y3" s="5"/>
      <c r="Z3" s="5"/>
      <c r="AA3" s="5"/>
      <c r="AB3" s="5"/>
      <c r="AC3" s="5"/>
      <c r="AD3" s="5"/>
      <c r="AE3" s="5"/>
      <c r="AF3" s="5" t="n">
        <v>2014</v>
      </c>
      <c r="AG3" s="6" t="n">
        <v>2015</v>
      </c>
      <c r="AH3" s="5" t="s">
        <v>11</v>
      </c>
      <c r="AI3" s="5" t="s">
        <v>12</v>
      </c>
    </row>
    <row collapsed="false" customFormat="false" customHeight="true" hidden="false" ht="12.75" outlineLevel="0" r="4">
      <c r="B4" s="5"/>
      <c r="C4" s="5"/>
      <c r="D4" s="5"/>
      <c r="E4" s="5"/>
      <c r="F4" s="5"/>
      <c r="G4" s="5"/>
      <c r="H4" s="5"/>
      <c r="I4" s="5"/>
      <c r="J4" s="5"/>
      <c r="K4" s="5"/>
      <c r="L4" s="5" t="s">
        <v>13</v>
      </c>
      <c r="M4" s="5"/>
      <c r="N4" s="5"/>
      <c r="O4" s="5" t="s">
        <v>14</v>
      </c>
      <c r="P4" s="5" t="s">
        <v>15</v>
      </c>
      <c r="Q4" s="5" t="s">
        <v>16</v>
      </c>
      <c r="R4" s="5" t="s">
        <v>17</v>
      </c>
      <c r="S4" s="5" t="s">
        <v>18</v>
      </c>
      <c r="T4" s="5"/>
      <c r="U4" s="5"/>
      <c r="V4" s="5" t="s">
        <v>19</v>
      </c>
      <c r="W4" s="5" t="s">
        <v>20</v>
      </c>
      <c r="X4" s="5" t="s">
        <v>21</v>
      </c>
      <c r="Y4" s="7" t="s">
        <v>22</v>
      </c>
      <c r="Z4" s="5" t="s">
        <v>23</v>
      </c>
      <c r="AA4" s="5"/>
      <c r="AB4" s="5"/>
      <c r="AC4" s="5" t="s">
        <v>24</v>
      </c>
      <c r="AD4" s="5"/>
      <c r="AE4" s="5"/>
      <c r="AF4" s="5"/>
      <c r="AG4" s="6"/>
      <c r="AH4" s="5"/>
      <c r="AI4" s="5"/>
    </row>
    <row collapsed="false" customFormat="false" customHeight="true" hidden="false" ht="10.5" outlineLevel="0" r="5">
      <c r="B5" s="5"/>
      <c r="C5" s="5"/>
      <c r="D5" s="5"/>
      <c r="E5" s="5"/>
      <c r="F5" s="5"/>
      <c r="G5" s="5"/>
      <c r="H5" s="5"/>
      <c r="I5" s="5"/>
      <c r="J5" s="5"/>
      <c r="K5" s="5"/>
      <c r="L5" s="8" t="s">
        <v>25</v>
      </c>
      <c r="M5" s="8" t="s">
        <v>26</v>
      </c>
      <c r="N5" s="8" t="s">
        <v>27</v>
      </c>
      <c r="O5" s="5"/>
      <c r="P5" s="5"/>
      <c r="Q5" s="5"/>
      <c r="R5" s="5"/>
      <c r="S5" s="8" t="s">
        <v>28</v>
      </c>
      <c r="T5" s="8" t="s">
        <v>29</v>
      </c>
      <c r="U5" s="8" t="s">
        <v>30</v>
      </c>
      <c r="V5" s="5"/>
      <c r="W5" s="5"/>
      <c r="X5" s="5"/>
      <c r="Y5" s="7"/>
      <c r="Z5" s="8" t="s">
        <v>31</v>
      </c>
      <c r="AA5" s="8" t="s">
        <v>32</v>
      </c>
      <c r="AB5" s="8" t="s">
        <v>33</v>
      </c>
      <c r="AC5" s="8" t="s">
        <v>34</v>
      </c>
      <c r="AD5" s="8" t="s">
        <v>35</v>
      </c>
      <c r="AE5" s="8" t="s">
        <v>36</v>
      </c>
      <c r="AF5" s="5"/>
      <c r="AG5" s="6"/>
      <c r="AH5" s="5"/>
      <c r="AI5" s="5"/>
    </row>
    <row collapsed="false" customFormat="false" customHeight="true" hidden="false" ht="101.25" outlineLevel="0" r="6">
      <c r="B6" s="9" t="s">
        <v>37</v>
      </c>
      <c r="C6" s="10" t="s">
        <v>38</v>
      </c>
      <c r="D6" s="10" t="s">
        <v>39</v>
      </c>
      <c r="E6" s="11" t="s">
        <v>40</v>
      </c>
      <c r="F6" s="10" t="s">
        <v>41</v>
      </c>
      <c r="G6" s="12" t="s">
        <v>42</v>
      </c>
      <c r="H6" s="13" t="n">
        <v>1</v>
      </c>
      <c r="I6" s="10" t="s">
        <v>43</v>
      </c>
      <c r="J6" s="10" t="s">
        <v>44</v>
      </c>
      <c r="K6" s="14" t="s">
        <v>45</v>
      </c>
      <c r="L6" s="15"/>
      <c r="M6" s="16"/>
      <c r="N6" s="17"/>
      <c r="O6" s="18" t="s">
        <v>46</v>
      </c>
      <c r="P6" s="19" t="n">
        <f aca="false">0.8*H6</f>
        <v>0.8</v>
      </c>
      <c r="Q6" s="20" t="n">
        <v>0.8</v>
      </c>
      <c r="R6" s="21" t="s">
        <v>47</v>
      </c>
      <c r="S6" s="22"/>
      <c r="T6" s="22"/>
      <c r="U6" s="23"/>
      <c r="V6" s="18" t="s">
        <v>46</v>
      </c>
      <c r="W6" s="19" t="n">
        <f aca="false">0.2*H6</f>
        <v>0.2</v>
      </c>
      <c r="X6" s="24" t="n">
        <f aca="false">+Q6+W6</f>
        <v>1</v>
      </c>
      <c r="Y6" s="21" t="s">
        <v>48</v>
      </c>
      <c r="Z6" s="22"/>
      <c r="AA6" s="22"/>
      <c r="AB6" s="22"/>
      <c r="AC6" s="25"/>
      <c r="AD6" s="22"/>
      <c r="AE6" s="26"/>
      <c r="AF6" s="23"/>
      <c r="AG6" s="23"/>
      <c r="AH6" s="27" t="s">
        <v>49</v>
      </c>
      <c r="AI6" s="28" t="s">
        <v>50</v>
      </c>
    </row>
    <row collapsed="false" customFormat="false" customHeight="true" hidden="false" ht="33" outlineLevel="0" r="7">
      <c r="B7" s="9"/>
      <c r="C7" s="10"/>
      <c r="D7" s="10"/>
      <c r="E7" s="10" t="s">
        <v>51</v>
      </c>
      <c r="F7" s="10" t="s">
        <v>52</v>
      </c>
      <c r="G7" s="29" t="s">
        <v>53</v>
      </c>
      <c r="H7" s="30" t="n">
        <v>0.2</v>
      </c>
      <c r="I7" s="10"/>
      <c r="J7" s="10"/>
      <c r="K7" s="14"/>
      <c r="L7" s="15"/>
      <c r="M7" s="16"/>
      <c r="N7" s="17"/>
      <c r="O7" s="10" t="s">
        <v>54</v>
      </c>
      <c r="P7" s="31" t="n">
        <f aca="false">0.5*H7</f>
        <v>0.1</v>
      </c>
      <c r="Q7" s="13" t="n">
        <f aca="false">SUM(P7:P8)</f>
        <v>0.372</v>
      </c>
      <c r="R7" s="32" t="s">
        <v>55</v>
      </c>
      <c r="S7" s="15"/>
      <c r="T7" s="15"/>
      <c r="U7" s="17"/>
      <c r="V7" s="10" t="s">
        <v>54</v>
      </c>
      <c r="W7" s="31" t="n">
        <v>0</v>
      </c>
      <c r="X7" s="13" t="n">
        <f aca="false">+Q7+W7:W8</f>
        <v>0.372</v>
      </c>
      <c r="Y7" s="10" t="s">
        <v>56</v>
      </c>
      <c r="Z7" s="15"/>
      <c r="AA7" s="15"/>
      <c r="AB7" s="15"/>
      <c r="AC7" s="33"/>
      <c r="AD7" s="15"/>
      <c r="AE7" s="17"/>
      <c r="AF7" s="17"/>
      <c r="AG7" s="17"/>
      <c r="AH7" s="9" t="s">
        <v>57</v>
      </c>
      <c r="AI7" s="9" t="s">
        <v>58</v>
      </c>
    </row>
    <row collapsed="false" customFormat="false" customHeight="true" hidden="false" ht="123" outlineLevel="0" r="8">
      <c r="B8" s="9"/>
      <c r="C8" s="10"/>
      <c r="D8" s="10"/>
      <c r="E8" s="10"/>
      <c r="F8" s="10"/>
      <c r="G8" s="12" t="s">
        <v>59</v>
      </c>
      <c r="H8" s="13" t="n">
        <v>0.8</v>
      </c>
      <c r="I8" s="10"/>
      <c r="J8" s="10"/>
      <c r="K8" s="14"/>
      <c r="L8" s="15"/>
      <c r="M8" s="15"/>
      <c r="N8" s="34"/>
      <c r="O8" s="10"/>
      <c r="P8" s="31" t="n">
        <f aca="false">0.34*H8</f>
        <v>0.272</v>
      </c>
      <c r="Q8" s="13"/>
      <c r="R8" s="32" t="s">
        <v>60</v>
      </c>
      <c r="S8" s="16"/>
      <c r="T8" s="16"/>
      <c r="U8" s="34"/>
      <c r="V8" s="10"/>
      <c r="W8" s="31" t="n">
        <v>0</v>
      </c>
      <c r="X8" s="13"/>
      <c r="Y8" s="10"/>
      <c r="Z8" s="16"/>
      <c r="AA8" s="16"/>
      <c r="AB8" s="16"/>
      <c r="AC8" s="35"/>
      <c r="AD8" s="16"/>
      <c r="AE8" s="34"/>
      <c r="AF8" s="34"/>
      <c r="AG8" s="34"/>
      <c r="AH8" s="9"/>
      <c r="AI8" s="9"/>
    </row>
    <row collapsed="false" customFormat="false" customHeight="true" hidden="false" ht="43.5" outlineLevel="0" r="9">
      <c r="B9" s="9"/>
      <c r="C9" s="10"/>
      <c r="D9" s="10"/>
      <c r="E9" s="14" t="s">
        <v>61</v>
      </c>
      <c r="F9" s="10" t="s">
        <v>62</v>
      </c>
      <c r="G9" s="29" t="s">
        <v>63</v>
      </c>
      <c r="H9" s="30" t="n">
        <v>0.2</v>
      </c>
      <c r="I9" s="10"/>
      <c r="J9" s="10"/>
      <c r="K9" s="14"/>
      <c r="L9" s="15"/>
      <c r="M9" s="16"/>
      <c r="N9" s="17"/>
      <c r="O9" s="36" t="s">
        <v>64</v>
      </c>
      <c r="P9" s="37" t="n">
        <f aca="false">0.25*H9</f>
        <v>0.05</v>
      </c>
      <c r="Q9" s="38" t="n">
        <f aca="false">SUM(P9:P10)</f>
        <v>0.05</v>
      </c>
      <c r="R9" s="29" t="s">
        <v>65</v>
      </c>
      <c r="S9" s="39"/>
      <c r="T9" s="39"/>
      <c r="U9" s="40"/>
      <c r="V9" s="36" t="s">
        <v>64</v>
      </c>
      <c r="W9" s="37" t="n">
        <f aca="false">0*H9</f>
        <v>0</v>
      </c>
      <c r="X9" s="38" t="n">
        <f aca="false">+Q9+W9:W10</f>
        <v>0.05</v>
      </c>
      <c r="Y9" s="41" t="s">
        <v>66</v>
      </c>
      <c r="Z9" s="39"/>
      <c r="AA9" s="39"/>
      <c r="AB9" s="39"/>
      <c r="AC9" s="42"/>
      <c r="AD9" s="39"/>
      <c r="AE9" s="40"/>
      <c r="AF9" s="40"/>
      <c r="AG9" s="40"/>
      <c r="AH9" s="43" t="s">
        <v>67</v>
      </c>
      <c r="AI9" s="9"/>
    </row>
    <row collapsed="false" customFormat="false" customHeight="true" hidden="false" ht="20.25" outlineLevel="0" r="10">
      <c r="B10" s="9"/>
      <c r="C10" s="10"/>
      <c r="D10" s="10"/>
      <c r="E10" s="14"/>
      <c r="F10" s="10"/>
      <c r="G10" s="12" t="s">
        <v>68</v>
      </c>
      <c r="H10" s="13" t="n">
        <v>0.8</v>
      </c>
      <c r="I10" s="10"/>
      <c r="J10" s="10"/>
      <c r="K10" s="14"/>
      <c r="L10" s="15"/>
      <c r="M10" s="44"/>
      <c r="N10" s="45"/>
      <c r="O10" s="36"/>
      <c r="P10" s="46" t="n">
        <f aca="false">0*H10</f>
        <v>0</v>
      </c>
      <c r="Q10" s="38"/>
      <c r="R10" s="21" t="s">
        <v>69</v>
      </c>
      <c r="S10" s="47"/>
      <c r="T10" s="48"/>
      <c r="U10" s="49"/>
      <c r="V10" s="36"/>
      <c r="W10" s="46" t="n">
        <f aca="false">0*H10</f>
        <v>0</v>
      </c>
      <c r="X10" s="38"/>
      <c r="Y10" s="41"/>
      <c r="Z10" s="47"/>
      <c r="AA10" s="48"/>
      <c r="AB10" s="48"/>
      <c r="AC10" s="50"/>
      <c r="AD10" s="48"/>
      <c r="AE10" s="49"/>
      <c r="AF10" s="51"/>
      <c r="AG10" s="49"/>
      <c r="AH10" s="43"/>
      <c r="AI10" s="9"/>
    </row>
    <row collapsed="false" customFormat="false" customHeight="true" hidden="false" ht="30" outlineLevel="0" r="11">
      <c r="B11" s="9"/>
      <c r="C11" s="10"/>
      <c r="D11" s="10" t="s">
        <v>70</v>
      </c>
      <c r="E11" s="10" t="s">
        <v>71</v>
      </c>
      <c r="F11" s="10" t="s">
        <v>72</v>
      </c>
      <c r="G11" s="52" t="s">
        <v>73</v>
      </c>
      <c r="H11" s="53" t="n">
        <v>0.2</v>
      </c>
      <c r="I11" s="10"/>
      <c r="J11" s="10"/>
      <c r="K11" s="14"/>
      <c r="L11" s="15"/>
      <c r="M11" s="54"/>
      <c r="N11" s="55"/>
      <c r="O11" s="56" t="s">
        <v>74</v>
      </c>
      <c r="P11" s="31" t="n">
        <f aca="false">0.5*H11</f>
        <v>0.1</v>
      </c>
      <c r="Q11" s="20" t="n">
        <f aca="false">SUM(P11:P12)</f>
        <v>0.5</v>
      </c>
      <c r="R11" s="12" t="s">
        <v>75</v>
      </c>
      <c r="S11" s="15"/>
      <c r="T11" s="9"/>
      <c r="U11" s="55"/>
      <c r="V11" s="56" t="s">
        <v>76</v>
      </c>
      <c r="W11" s="31" t="n">
        <f aca="false">0.5*H11</f>
        <v>0.1</v>
      </c>
      <c r="X11" s="20" t="n">
        <f aca="false">SUM(W11:W12)+Q11</f>
        <v>0.68</v>
      </c>
      <c r="Y11" s="12" t="s">
        <v>77</v>
      </c>
      <c r="Z11" s="15"/>
      <c r="AA11" s="9"/>
      <c r="AB11" s="9"/>
      <c r="AC11" s="33"/>
      <c r="AD11" s="9"/>
      <c r="AE11" s="55"/>
      <c r="AF11" s="17"/>
      <c r="AG11" s="55"/>
      <c r="AH11" s="9" t="s">
        <v>78</v>
      </c>
      <c r="AI11" s="9" t="s">
        <v>79</v>
      </c>
    </row>
    <row collapsed="false" customFormat="false" customHeight="true" hidden="false" ht="42.75" outlineLevel="0" r="12">
      <c r="B12" s="9"/>
      <c r="C12" s="10"/>
      <c r="D12" s="10"/>
      <c r="E12" s="10"/>
      <c r="F12" s="10"/>
      <c r="G12" s="12" t="s">
        <v>80</v>
      </c>
      <c r="H12" s="13" t="n">
        <v>0.8</v>
      </c>
      <c r="I12" s="10"/>
      <c r="J12" s="10"/>
      <c r="K12" s="14"/>
      <c r="L12" s="15"/>
      <c r="M12" s="54"/>
      <c r="N12" s="55"/>
      <c r="O12" s="56"/>
      <c r="P12" s="46" t="n">
        <f aca="false">0.5*H12</f>
        <v>0.4</v>
      </c>
      <c r="Q12" s="20"/>
      <c r="R12" s="21" t="s">
        <v>81</v>
      </c>
      <c r="S12" s="22"/>
      <c r="T12" s="28"/>
      <c r="U12" s="57"/>
      <c r="V12" s="56"/>
      <c r="W12" s="46" t="n">
        <f aca="false">0.1*H12</f>
        <v>0.08</v>
      </c>
      <c r="X12" s="20"/>
      <c r="Y12" s="21" t="s">
        <v>82</v>
      </c>
      <c r="Z12" s="22"/>
      <c r="AA12" s="28"/>
      <c r="AB12" s="28"/>
      <c r="AC12" s="25"/>
      <c r="AD12" s="28"/>
      <c r="AE12" s="57"/>
      <c r="AF12" s="23"/>
      <c r="AG12" s="57"/>
      <c r="AH12" s="9"/>
      <c r="AI12" s="9"/>
    </row>
    <row collapsed="false" customFormat="false" customHeight="true" hidden="false" ht="56.25" outlineLevel="0" r="13">
      <c r="B13" s="9"/>
      <c r="C13" s="10"/>
      <c r="D13" s="10"/>
      <c r="E13" s="58" t="s">
        <v>83</v>
      </c>
      <c r="F13" s="59" t="s">
        <v>84</v>
      </c>
      <c r="G13" s="29" t="s">
        <v>85</v>
      </c>
      <c r="H13" s="30" t="n">
        <v>1</v>
      </c>
      <c r="I13" s="10"/>
      <c r="J13" s="10"/>
      <c r="K13" s="14"/>
      <c r="L13" s="15"/>
      <c r="M13" s="54"/>
      <c r="N13" s="55"/>
      <c r="O13" s="10" t="s">
        <v>86</v>
      </c>
      <c r="P13" s="31" t="n">
        <f aca="false">0.3*H13</f>
        <v>0.3</v>
      </c>
      <c r="Q13" s="13" t="n">
        <v>0.3</v>
      </c>
      <c r="R13" s="12" t="s">
        <v>87</v>
      </c>
      <c r="S13" s="15"/>
      <c r="T13" s="9"/>
      <c r="U13" s="55"/>
      <c r="V13" s="10" t="s">
        <v>88</v>
      </c>
      <c r="W13" s="31" t="n">
        <f aca="false">0.1*H13</f>
        <v>0.1</v>
      </c>
      <c r="X13" s="13" t="n">
        <f aca="false">+W13+Q13</f>
        <v>0.4</v>
      </c>
      <c r="Y13" s="12" t="s">
        <v>89</v>
      </c>
      <c r="Z13" s="15"/>
      <c r="AA13" s="9"/>
      <c r="AB13" s="9"/>
      <c r="AC13" s="33"/>
      <c r="AD13" s="9"/>
      <c r="AE13" s="55"/>
      <c r="AF13" s="15"/>
      <c r="AG13" s="9"/>
      <c r="AH13" s="9"/>
      <c r="AI13" s="9"/>
    </row>
    <row collapsed="false" customFormat="false" customHeight="true" hidden="false" ht="42.75" outlineLevel="0" r="14">
      <c r="B14" s="9"/>
      <c r="C14" s="10"/>
      <c r="D14" s="10"/>
      <c r="E14" s="58" t="s">
        <v>90</v>
      </c>
      <c r="F14" s="59" t="s">
        <v>91</v>
      </c>
      <c r="G14" s="29" t="s">
        <v>92</v>
      </c>
      <c r="H14" s="30" t="n">
        <v>1</v>
      </c>
      <c r="I14" s="10"/>
      <c r="J14" s="10"/>
      <c r="K14" s="14"/>
      <c r="L14" s="9"/>
      <c r="M14" s="9"/>
      <c r="N14" s="60"/>
      <c r="O14" s="61" t="s">
        <v>93</v>
      </c>
      <c r="P14" s="37" t="n">
        <f aca="false">0.25*H14</f>
        <v>0.25</v>
      </c>
      <c r="Q14" s="30" t="n">
        <v>0.25</v>
      </c>
      <c r="R14" s="29" t="s">
        <v>94</v>
      </c>
      <c r="S14" s="62"/>
      <c r="T14" s="62"/>
      <c r="U14" s="63"/>
      <c r="V14" s="61" t="s">
        <v>95</v>
      </c>
      <c r="W14" s="37" t="n">
        <f aca="false">0.1*H14</f>
        <v>0.1</v>
      </c>
      <c r="X14" s="30" t="n">
        <f aca="false">+W14+Q14</f>
        <v>0.35</v>
      </c>
      <c r="Y14" s="29" t="s">
        <v>96</v>
      </c>
      <c r="Z14" s="62"/>
      <c r="AA14" s="62"/>
      <c r="AB14" s="62"/>
      <c r="AC14" s="64"/>
      <c r="AD14" s="62"/>
      <c r="AE14" s="63"/>
      <c r="AF14" s="63"/>
      <c r="AG14" s="63"/>
      <c r="AH14" s="9"/>
      <c r="AI14" s="9"/>
    </row>
    <row collapsed="false" customFormat="false" customHeight="true" hidden="false" ht="30.75" outlineLevel="0" r="15">
      <c r="B15" s="9"/>
      <c r="C15" s="10"/>
      <c r="D15" s="14" t="s">
        <v>97</v>
      </c>
      <c r="E15" s="10" t="s">
        <v>98</v>
      </c>
      <c r="F15" s="10" t="s">
        <v>99</v>
      </c>
      <c r="G15" s="65" t="s">
        <v>100</v>
      </c>
      <c r="H15" s="30" t="n">
        <v>0.2</v>
      </c>
      <c r="I15" s="10"/>
      <c r="J15" s="10"/>
      <c r="K15" s="14"/>
      <c r="L15" s="9"/>
      <c r="M15" s="54"/>
      <c r="N15" s="55"/>
      <c r="O15" s="61" t="s">
        <v>101</v>
      </c>
      <c r="P15" s="66" t="n">
        <f aca="false">1*H15</f>
        <v>0.2</v>
      </c>
      <c r="Q15" s="30" t="n">
        <f aca="false">SUM(P15:P16,P17)</f>
        <v>0.31</v>
      </c>
      <c r="R15" s="29" t="s">
        <v>102</v>
      </c>
      <c r="S15" s="67"/>
      <c r="T15" s="67"/>
      <c r="U15" s="68"/>
      <c r="V15" s="61" t="s">
        <v>103</v>
      </c>
      <c r="W15" s="69" t="s">
        <v>104</v>
      </c>
      <c r="X15" s="30" t="n">
        <f aca="false">SUM(W16:W17)+Q15</f>
        <v>0.528</v>
      </c>
      <c r="Y15" s="29" t="s">
        <v>105</v>
      </c>
      <c r="Z15" s="67"/>
      <c r="AA15" s="67"/>
      <c r="AB15" s="67"/>
      <c r="AC15" s="70"/>
      <c r="AD15" s="67"/>
      <c r="AE15" s="68"/>
      <c r="AF15" s="68"/>
      <c r="AG15" s="68"/>
      <c r="AH15" s="71"/>
      <c r="AI15" s="71"/>
    </row>
    <row collapsed="false" customFormat="false" customHeight="true" hidden="false" ht="409.5" outlineLevel="0" r="16">
      <c r="B16" s="9"/>
      <c r="C16" s="10"/>
      <c r="D16" s="14"/>
      <c r="E16" s="10"/>
      <c r="F16" s="10"/>
      <c r="G16" s="72" t="s">
        <v>106</v>
      </c>
      <c r="H16" s="13" t="n">
        <v>0.6</v>
      </c>
      <c r="I16" s="10"/>
      <c r="J16" s="10"/>
      <c r="K16" s="14"/>
      <c r="L16" s="9"/>
      <c r="M16" s="9"/>
      <c r="N16" s="60"/>
      <c r="O16" s="61"/>
      <c r="P16" s="31" t="n">
        <f aca="false">0.1*H16</f>
        <v>0.06</v>
      </c>
      <c r="Q16" s="30"/>
      <c r="R16" s="73" t="s">
        <v>107</v>
      </c>
      <c r="S16" s="74"/>
      <c r="T16" s="54"/>
      <c r="U16" s="60"/>
      <c r="V16" s="61"/>
      <c r="W16" s="31" t="n">
        <f aca="false">0.33*H16</f>
        <v>0.198</v>
      </c>
      <c r="X16" s="30"/>
      <c r="Y16" s="75" t="s">
        <v>108</v>
      </c>
      <c r="Z16" s="54"/>
      <c r="AA16" s="54"/>
      <c r="AB16" s="54"/>
      <c r="AC16" s="74"/>
      <c r="AD16" s="54"/>
      <c r="AE16" s="60"/>
      <c r="AF16" s="60"/>
      <c r="AG16" s="60"/>
      <c r="AH16" s="76" t="s">
        <v>109</v>
      </c>
      <c r="AI16" s="76" t="s">
        <v>110</v>
      </c>
    </row>
    <row collapsed="false" customFormat="false" customHeight="true" hidden="false" ht="41.25" outlineLevel="0" r="17">
      <c r="B17" s="9"/>
      <c r="C17" s="10"/>
      <c r="D17" s="14"/>
      <c r="E17" s="10"/>
      <c r="F17" s="10"/>
      <c r="G17" s="77" t="s">
        <v>111</v>
      </c>
      <c r="H17" s="20" t="n">
        <v>0.2</v>
      </c>
      <c r="I17" s="10"/>
      <c r="J17" s="10"/>
      <c r="K17" s="14"/>
      <c r="L17" s="9"/>
      <c r="M17" s="9"/>
      <c r="N17" s="60"/>
      <c r="O17" s="61"/>
      <c r="P17" s="31" t="n">
        <f aca="false">0.25*H17</f>
        <v>0.05</v>
      </c>
      <c r="Q17" s="30"/>
      <c r="R17" s="73" t="s">
        <v>112</v>
      </c>
      <c r="S17" s="78"/>
      <c r="T17" s="9"/>
      <c r="U17" s="60"/>
      <c r="V17" s="61"/>
      <c r="W17" s="31" t="n">
        <f aca="false">0.1*H17</f>
        <v>0.02</v>
      </c>
      <c r="X17" s="30"/>
      <c r="Y17" s="79" t="s">
        <v>113</v>
      </c>
      <c r="Z17" s="9"/>
      <c r="AA17" s="9"/>
      <c r="AB17" s="54"/>
      <c r="AC17" s="78"/>
      <c r="AD17" s="9"/>
      <c r="AE17" s="60"/>
      <c r="AF17" s="60"/>
      <c r="AG17" s="60"/>
      <c r="AH17" s="76"/>
      <c r="AI17" s="76"/>
    </row>
    <row collapsed="false" customFormat="false" customHeight="true" hidden="false" ht="42.75" outlineLevel="0" r="18">
      <c r="B18" s="9"/>
      <c r="C18" s="10" t="s">
        <v>114</v>
      </c>
      <c r="D18" s="10" t="s">
        <v>115</v>
      </c>
      <c r="E18" s="14" t="s">
        <v>116</v>
      </c>
      <c r="F18" s="14" t="s">
        <v>117</v>
      </c>
      <c r="G18" s="72" t="s">
        <v>118</v>
      </c>
      <c r="H18" s="13" t="n">
        <v>0.2</v>
      </c>
      <c r="I18" s="10" t="s">
        <v>119</v>
      </c>
      <c r="J18" s="14" t="s">
        <v>120</v>
      </c>
      <c r="K18" s="11" t="s">
        <v>121</v>
      </c>
      <c r="L18" s="9"/>
      <c r="M18" s="54"/>
      <c r="N18" s="55"/>
      <c r="O18" s="80" t="s">
        <v>122</v>
      </c>
      <c r="P18" s="66" t="n">
        <f aca="false">0.25*H18</f>
        <v>0.05</v>
      </c>
      <c r="Q18" s="13" t="n">
        <f aca="false">SUM(P18:P21)</f>
        <v>0.158</v>
      </c>
      <c r="R18" s="73" t="s">
        <v>123</v>
      </c>
      <c r="S18" s="78"/>
      <c r="T18" s="9"/>
      <c r="U18" s="55"/>
      <c r="V18" s="80" t="s">
        <v>124</v>
      </c>
      <c r="W18" s="81" t="n">
        <v>0</v>
      </c>
      <c r="X18" s="82" t="n">
        <f aca="false">SUM(W18:W21)+Q18</f>
        <v>0.182</v>
      </c>
      <c r="Y18" s="79" t="s">
        <v>125</v>
      </c>
      <c r="Z18" s="9"/>
      <c r="AA18" s="9"/>
      <c r="AB18" s="9"/>
      <c r="AC18" s="78"/>
      <c r="AD18" s="9"/>
      <c r="AE18" s="55"/>
      <c r="AF18" s="55"/>
      <c r="AG18" s="55"/>
      <c r="AH18" s="28" t="s">
        <v>126</v>
      </c>
      <c r="AI18" s="28" t="s">
        <v>127</v>
      </c>
    </row>
    <row collapsed="false" customFormat="false" customHeight="true" hidden="false" ht="34.5" outlineLevel="0" r="19">
      <c r="B19" s="9"/>
      <c r="C19" s="10"/>
      <c r="D19" s="10"/>
      <c r="E19" s="14"/>
      <c r="F19" s="14"/>
      <c r="G19" s="72" t="s">
        <v>128</v>
      </c>
      <c r="H19" s="13" t="n">
        <v>0.2</v>
      </c>
      <c r="I19" s="10"/>
      <c r="J19" s="14"/>
      <c r="K19" s="10" t="s">
        <v>129</v>
      </c>
      <c r="L19" s="9"/>
      <c r="M19" s="54"/>
      <c r="N19" s="60"/>
      <c r="O19" s="80"/>
      <c r="P19" s="31" t="n">
        <f aca="false">0.15*H19</f>
        <v>0.03</v>
      </c>
      <c r="Q19" s="13"/>
      <c r="R19" s="79" t="s">
        <v>130</v>
      </c>
      <c r="S19" s="78"/>
      <c r="T19" s="9"/>
      <c r="U19" s="55"/>
      <c r="V19" s="80"/>
      <c r="W19" s="53" t="n">
        <f aca="false">0.03*H19</f>
        <v>0.006</v>
      </c>
      <c r="X19" s="82"/>
      <c r="Y19" s="79" t="s">
        <v>131</v>
      </c>
      <c r="Z19" s="9"/>
      <c r="AA19" s="9"/>
      <c r="AB19" s="9"/>
      <c r="AC19" s="78"/>
      <c r="AD19" s="9"/>
      <c r="AE19" s="55"/>
      <c r="AF19" s="55"/>
      <c r="AG19" s="55"/>
      <c r="AH19" s="28"/>
      <c r="AI19" s="28"/>
    </row>
    <row collapsed="false" customFormat="false" customHeight="true" hidden="false" ht="45" outlineLevel="0" r="20">
      <c r="B20" s="9"/>
      <c r="C20" s="10"/>
      <c r="D20" s="10"/>
      <c r="E20" s="14"/>
      <c r="F20" s="14"/>
      <c r="G20" s="72" t="s">
        <v>132</v>
      </c>
      <c r="H20" s="13" t="n">
        <v>0.2</v>
      </c>
      <c r="I20" s="10"/>
      <c r="J20" s="14"/>
      <c r="K20" s="10"/>
      <c r="L20" s="9"/>
      <c r="M20" s="9"/>
      <c r="N20" s="60"/>
      <c r="O20" s="80"/>
      <c r="P20" s="31" t="n">
        <f aca="false">0.15*H20</f>
        <v>0.03</v>
      </c>
      <c r="Q20" s="13"/>
      <c r="R20" s="79" t="s">
        <v>133</v>
      </c>
      <c r="S20" s="78"/>
      <c r="T20" s="9"/>
      <c r="U20" s="55"/>
      <c r="V20" s="80"/>
      <c r="W20" s="53" t="n">
        <f aca="false">0.03*H20</f>
        <v>0.006</v>
      </c>
      <c r="X20" s="82"/>
      <c r="Y20" s="79"/>
      <c r="Z20" s="9"/>
      <c r="AA20" s="9"/>
      <c r="AB20" s="9"/>
      <c r="AC20" s="78"/>
      <c r="AD20" s="9"/>
      <c r="AE20" s="55"/>
      <c r="AF20" s="55"/>
      <c r="AG20" s="55"/>
      <c r="AH20" s="28"/>
      <c r="AI20" s="28"/>
    </row>
    <row collapsed="false" customFormat="false" customHeight="true" hidden="false" ht="22.5" outlineLevel="0" r="21">
      <c r="B21" s="9"/>
      <c r="C21" s="10"/>
      <c r="D21" s="10"/>
      <c r="E21" s="14"/>
      <c r="F21" s="14"/>
      <c r="G21" s="72" t="s">
        <v>134</v>
      </c>
      <c r="H21" s="13" t="n">
        <v>0.4</v>
      </c>
      <c r="I21" s="10"/>
      <c r="J21" s="14"/>
      <c r="K21" s="10"/>
      <c r="L21" s="9"/>
      <c r="M21" s="9"/>
      <c r="N21" s="60"/>
      <c r="O21" s="80"/>
      <c r="P21" s="31" t="n">
        <f aca="false">0.12*H21</f>
        <v>0.048</v>
      </c>
      <c r="Q21" s="13"/>
      <c r="R21" s="79" t="s">
        <v>135</v>
      </c>
      <c r="S21" s="74"/>
      <c r="T21" s="54"/>
      <c r="U21" s="60"/>
      <c r="V21" s="80"/>
      <c r="W21" s="53" t="n">
        <f aca="false">0.03*H21</f>
        <v>0.012</v>
      </c>
      <c r="X21" s="82"/>
      <c r="Y21" s="79"/>
      <c r="Z21" s="54"/>
      <c r="AA21" s="54"/>
      <c r="AB21" s="54"/>
      <c r="AC21" s="74"/>
      <c r="AD21" s="54"/>
      <c r="AE21" s="60"/>
      <c r="AF21" s="60"/>
      <c r="AG21" s="60"/>
      <c r="AH21" s="28"/>
      <c r="AI21" s="28"/>
    </row>
    <row collapsed="false" customFormat="false" customHeight="true" hidden="false" ht="69" outlineLevel="0" r="22">
      <c r="B22" s="9"/>
      <c r="C22" s="10"/>
      <c r="D22" s="10"/>
      <c r="E22" s="10" t="s">
        <v>136</v>
      </c>
      <c r="F22" s="10" t="s">
        <v>137</v>
      </c>
      <c r="G22" s="65" t="s">
        <v>138</v>
      </c>
      <c r="H22" s="30" t="n">
        <v>0.4</v>
      </c>
      <c r="I22" s="10"/>
      <c r="J22" s="14"/>
      <c r="K22" s="10"/>
      <c r="L22" s="67"/>
      <c r="M22" s="67"/>
      <c r="N22" s="63"/>
      <c r="O22" s="10" t="s">
        <v>139</v>
      </c>
      <c r="P22" s="83" t="n">
        <f aca="false">0.1*H22</f>
        <v>0.04</v>
      </c>
      <c r="Q22" s="13" t="n">
        <f aca="false">SUM(P22:P24)</f>
        <v>0.142</v>
      </c>
      <c r="R22" s="73" t="s">
        <v>140</v>
      </c>
      <c r="S22" s="84"/>
      <c r="T22" s="61"/>
      <c r="U22" s="85"/>
      <c r="V22" s="10" t="s">
        <v>141</v>
      </c>
      <c r="W22" s="81" t="n">
        <f aca="false">0.2*H22</f>
        <v>0.08</v>
      </c>
      <c r="X22" s="86" t="n">
        <f aca="false">SUM(W22:W24)+P22+P24</f>
        <v>0.33252</v>
      </c>
      <c r="Y22" s="73" t="s">
        <v>142</v>
      </c>
      <c r="Z22" s="61"/>
      <c r="AA22" s="61"/>
      <c r="AB22" s="61"/>
      <c r="AC22" s="84"/>
      <c r="AD22" s="61"/>
      <c r="AE22" s="85"/>
      <c r="AF22" s="68"/>
      <c r="AG22" s="68"/>
      <c r="AH22" s="28" t="s">
        <v>143</v>
      </c>
      <c r="AI22" s="28" t="s">
        <v>144</v>
      </c>
    </row>
    <row collapsed="false" customFormat="false" customHeight="true" hidden="false" ht="222" outlineLevel="0" r="23">
      <c r="B23" s="9"/>
      <c r="C23" s="10"/>
      <c r="D23" s="10"/>
      <c r="E23" s="10"/>
      <c r="F23" s="10"/>
      <c r="G23" s="72" t="s">
        <v>145</v>
      </c>
      <c r="H23" s="13" t="n">
        <v>0.4</v>
      </c>
      <c r="I23" s="10"/>
      <c r="J23" s="14"/>
      <c r="K23" s="10"/>
      <c r="L23" s="9"/>
      <c r="M23" s="9"/>
      <c r="N23" s="60"/>
      <c r="O23" s="10"/>
      <c r="P23" s="87" t="n">
        <f aca="false">0.13*H23</f>
        <v>0.052</v>
      </c>
      <c r="Q23" s="13"/>
      <c r="R23" s="73" t="s">
        <v>146</v>
      </c>
      <c r="S23" s="74"/>
      <c r="T23" s="54"/>
      <c r="U23" s="60"/>
      <c r="V23" s="10"/>
      <c r="W23" s="88" t="n">
        <f aca="false">0.2813*H23</f>
        <v>0.11252</v>
      </c>
      <c r="X23" s="86"/>
      <c r="Y23" s="73" t="s">
        <v>147</v>
      </c>
      <c r="Z23" s="54"/>
      <c r="AA23" s="54"/>
      <c r="AB23" s="54"/>
      <c r="AC23" s="74"/>
      <c r="AD23" s="54"/>
      <c r="AE23" s="60"/>
      <c r="AF23" s="60"/>
      <c r="AG23" s="60"/>
      <c r="AH23" s="28"/>
      <c r="AI23" s="28"/>
    </row>
    <row collapsed="false" customFormat="false" customHeight="true" hidden="false" ht="29.25" outlineLevel="0" r="24">
      <c r="B24" s="9"/>
      <c r="C24" s="10"/>
      <c r="D24" s="10"/>
      <c r="E24" s="10"/>
      <c r="F24" s="10"/>
      <c r="G24" s="12" t="s">
        <v>148</v>
      </c>
      <c r="H24" s="13" t="n">
        <v>0.2</v>
      </c>
      <c r="I24" s="10"/>
      <c r="J24" s="14"/>
      <c r="K24" s="10"/>
      <c r="L24" s="89"/>
      <c r="M24" s="28"/>
      <c r="N24" s="90"/>
      <c r="O24" s="10"/>
      <c r="P24" s="87" t="n">
        <f aca="false">0.25*H24</f>
        <v>0.05</v>
      </c>
      <c r="Q24" s="13"/>
      <c r="R24" s="91" t="s">
        <v>149</v>
      </c>
      <c r="S24" s="92"/>
      <c r="T24" s="28"/>
      <c r="U24" s="90"/>
      <c r="V24" s="10"/>
      <c r="W24" s="93" t="n">
        <f aca="false">0.25*H24</f>
        <v>0.05</v>
      </c>
      <c r="X24" s="86"/>
      <c r="Y24" s="94" t="s">
        <v>150</v>
      </c>
      <c r="Z24" s="28"/>
      <c r="AA24" s="28"/>
      <c r="AB24" s="95"/>
      <c r="AC24" s="92"/>
      <c r="AD24" s="28"/>
      <c r="AE24" s="90"/>
      <c r="AF24" s="90"/>
      <c r="AG24" s="90"/>
      <c r="AH24" s="28"/>
      <c r="AI24" s="28"/>
    </row>
    <row collapsed="false" customFormat="false" customHeight="true" hidden="false" ht="40.5" outlineLevel="0" r="25">
      <c r="B25" s="9"/>
      <c r="C25" s="10"/>
      <c r="D25" s="10" t="s">
        <v>151</v>
      </c>
      <c r="E25" s="14" t="s">
        <v>152</v>
      </c>
      <c r="F25" s="10" t="s">
        <v>153</v>
      </c>
      <c r="G25" s="65" t="s">
        <v>154</v>
      </c>
      <c r="H25" s="88" t="n">
        <v>0.2</v>
      </c>
      <c r="I25" s="10"/>
      <c r="J25" s="14"/>
      <c r="K25" s="10"/>
      <c r="L25" s="9"/>
      <c r="M25" s="54"/>
      <c r="N25" s="96"/>
      <c r="O25" s="14" t="s">
        <v>155</v>
      </c>
      <c r="P25" s="83" t="n">
        <f aca="false">0.03*H25</f>
        <v>0.006</v>
      </c>
      <c r="Q25" s="53" t="n">
        <v>0.13</v>
      </c>
      <c r="R25" s="79" t="s">
        <v>156</v>
      </c>
      <c r="S25" s="78"/>
      <c r="T25" s="9"/>
      <c r="U25" s="96"/>
      <c r="V25" s="14" t="s">
        <v>157</v>
      </c>
      <c r="W25" s="97" t="n">
        <v>0</v>
      </c>
      <c r="X25" s="53" t="n">
        <f aca="false">SUM(W25:W27)+Q25</f>
        <v>0.4</v>
      </c>
      <c r="Y25" s="79" t="s">
        <v>158</v>
      </c>
      <c r="Z25" s="9"/>
      <c r="AA25" s="9"/>
      <c r="AB25" s="10"/>
      <c r="AC25" s="78"/>
      <c r="AD25" s="9"/>
      <c r="AE25" s="96"/>
      <c r="AF25" s="55"/>
      <c r="AG25" s="55"/>
      <c r="AH25" s="28" t="s">
        <v>159</v>
      </c>
      <c r="AI25" s="28" t="s">
        <v>160</v>
      </c>
    </row>
    <row collapsed="false" customFormat="false" customHeight="true" hidden="false" ht="27" outlineLevel="0" r="26">
      <c r="B26" s="9"/>
      <c r="C26" s="10"/>
      <c r="D26" s="10"/>
      <c r="E26" s="14"/>
      <c r="F26" s="10"/>
      <c r="G26" s="98" t="s">
        <v>161</v>
      </c>
      <c r="H26" s="99" t="n">
        <v>0.3</v>
      </c>
      <c r="I26" s="10"/>
      <c r="J26" s="14"/>
      <c r="K26" s="10"/>
      <c r="L26" s="9"/>
      <c r="M26" s="9"/>
      <c r="N26" s="60"/>
      <c r="O26" s="14"/>
      <c r="P26" s="100" t="n">
        <f aca="false">0.15*H26</f>
        <v>0.045</v>
      </c>
      <c r="Q26" s="53"/>
      <c r="R26" s="101" t="s">
        <v>162</v>
      </c>
      <c r="S26" s="78"/>
      <c r="T26" s="9"/>
      <c r="U26" s="96"/>
      <c r="V26" s="14"/>
      <c r="W26" s="100" t="n">
        <f aca="false">0.2*H26</f>
        <v>0.06</v>
      </c>
      <c r="X26" s="53"/>
      <c r="Y26" s="101" t="s">
        <v>163</v>
      </c>
      <c r="Z26" s="9"/>
      <c r="AA26" s="9"/>
      <c r="AB26" s="10"/>
      <c r="AC26" s="78"/>
      <c r="AD26" s="9"/>
      <c r="AE26" s="96"/>
      <c r="AF26" s="55"/>
      <c r="AG26" s="55"/>
      <c r="AH26" s="28"/>
      <c r="AI26" s="28"/>
    </row>
    <row collapsed="false" customFormat="false" customHeight="true" hidden="false" ht="42" outlineLevel="0" r="27">
      <c r="B27" s="9"/>
      <c r="C27" s="10"/>
      <c r="D27" s="10"/>
      <c r="E27" s="14"/>
      <c r="F27" s="10"/>
      <c r="G27" s="77" t="s">
        <v>164</v>
      </c>
      <c r="H27" s="102" t="n">
        <v>0.5</v>
      </c>
      <c r="I27" s="10"/>
      <c r="J27" s="14"/>
      <c r="K27" s="10"/>
      <c r="L27" s="9"/>
      <c r="M27" s="9"/>
      <c r="N27" s="60"/>
      <c r="O27" s="14"/>
      <c r="P27" s="100" t="n">
        <f aca="false">0.15*H27</f>
        <v>0.075</v>
      </c>
      <c r="Q27" s="53"/>
      <c r="R27" s="103" t="s">
        <v>165</v>
      </c>
      <c r="S27" s="74"/>
      <c r="T27" s="54"/>
      <c r="U27" s="60"/>
      <c r="V27" s="14"/>
      <c r="W27" s="100" t="n">
        <f aca="false">0.3*0.7</f>
        <v>0.21</v>
      </c>
      <c r="X27" s="53"/>
      <c r="Y27" s="103" t="s">
        <v>166</v>
      </c>
      <c r="Z27" s="54"/>
      <c r="AA27" s="54"/>
      <c r="AB27" s="54"/>
      <c r="AC27" s="74"/>
      <c r="AD27" s="54"/>
      <c r="AE27" s="60"/>
      <c r="AF27" s="60"/>
      <c r="AG27" s="60"/>
      <c r="AH27" s="28"/>
      <c r="AI27" s="28"/>
    </row>
    <row collapsed="false" customFormat="false" customHeight="true" hidden="false" ht="57" outlineLevel="0" r="28">
      <c r="B28" s="9"/>
      <c r="C28" s="10" t="s">
        <v>167</v>
      </c>
      <c r="D28" s="10" t="s">
        <v>168</v>
      </c>
      <c r="E28" s="10" t="s">
        <v>169</v>
      </c>
      <c r="F28" s="10" t="s">
        <v>170</v>
      </c>
      <c r="G28" s="72" t="s">
        <v>171</v>
      </c>
      <c r="H28" s="13" t="n">
        <v>0.1</v>
      </c>
      <c r="I28" s="14" t="s">
        <v>172</v>
      </c>
      <c r="J28" s="10" t="s">
        <v>173</v>
      </c>
      <c r="K28" s="10" t="s">
        <v>174</v>
      </c>
      <c r="L28" s="67"/>
      <c r="M28" s="62"/>
      <c r="N28" s="68"/>
      <c r="O28" s="13" t="s">
        <v>175</v>
      </c>
      <c r="P28" s="104" t="n">
        <f aca="false">0.5*H28</f>
        <v>0.05</v>
      </c>
      <c r="Q28" s="13" t="n">
        <f aca="false">SUM(P28:P31,P32)</f>
        <v>0.594</v>
      </c>
      <c r="R28" s="105" t="s">
        <v>176</v>
      </c>
      <c r="S28" s="70"/>
      <c r="T28" s="67"/>
      <c r="U28" s="68"/>
      <c r="V28" s="13" t="s">
        <v>177</v>
      </c>
      <c r="W28" s="53" t="n">
        <f aca="false">0.2*H28</f>
        <v>0.02</v>
      </c>
      <c r="X28" s="106" t="n">
        <f aca="false">SUM(W28:W32)+P28+P29+P30+P32</f>
        <v>0.77</v>
      </c>
      <c r="Y28" s="105" t="s">
        <v>178</v>
      </c>
      <c r="Z28" s="67"/>
      <c r="AA28" s="67"/>
      <c r="AB28" s="67"/>
      <c r="AC28" s="70"/>
      <c r="AD28" s="67"/>
      <c r="AE28" s="68"/>
      <c r="AF28" s="68"/>
      <c r="AG28" s="68"/>
      <c r="AH28" s="9" t="s">
        <v>179</v>
      </c>
      <c r="AI28" s="9" t="s">
        <v>180</v>
      </c>
    </row>
    <row collapsed="false" customFormat="false" customHeight="true" hidden="false" ht="76.5" outlineLevel="0" r="29">
      <c r="B29" s="9"/>
      <c r="C29" s="10"/>
      <c r="D29" s="10"/>
      <c r="E29" s="10"/>
      <c r="F29" s="10"/>
      <c r="G29" s="98" t="s">
        <v>181</v>
      </c>
      <c r="H29" s="53" t="n">
        <v>0.1</v>
      </c>
      <c r="I29" s="14"/>
      <c r="J29" s="10"/>
      <c r="K29" s="10"/>
      <c r="L29" s="9"/>
      <c r="M29" s="54"/>
      <c r="N29" s="55"/>
      <c r="O29" s="13"/>
      <c r="P29" s="107" t="n">
        <f aca="false">0.6*H29</f>
        <v>0.06</v>
      </c>
      <c r="Q29" s="13"/>
      <c r="R29" s="73" t="s">
        <v>182</v>
      </c>
      <c r="S29" s="78"/>
      <c r="T29" s="9"/>
      <c r="U29" s="55"/>
      <c r="V29" s="13"/>
      <c r="W29" s="53" t="n">
        <f aca="false">0.1*H29</f>
        <v>0.01</v>
      </c>
      <c r="X29" s="106"/>
      <c r="Y29" s="73" t="s">
        <v>183</v>
      </c>
      <c r="Z29" s="9"/>
      <c r="AA29" s="9"/>
      <c r="AB29" s="9"/>
      <c r="AC29" s="78"/>
      <c r="AD29" s="9"/>
      <c r="AE29" s="55"/>
      <c r="AF29" s="55"/>
      <c r="AG29" s="55"/>
      <c r="AH29" s="9"/>
      <c r="AI29" s="9"/>
    </row>
    <row collapsed="false" customFormat="false" customHeight="true" hidden="false" ht="51" outlineLevel="0" r="30">
      <c r="B30" s="9"/>
      <c r="C30" s="10"/>
      <c r="D30" s="10"/>
      <c r="E30" s="10"/>
      <c r="F30" s="10"/>
      <c r="G30" s="72" t="s">
        <v>184</v>
      </c>
      <c r="H30" s="13" t="n">
        <v>0.1</v>
      </c>
      <c r="I30" s="14"/>
      <c r="J30" s="10"/>
      <c r="K30" s="10" t="s">
        <v>185</v>
      </c>
      <c r="L30" s="9"/>
      <c r="M30" s="54"/>
      <c r="N30" s="60"/>
      <c r="O30" s="13"/>
      <c r="P30" s="107" t="n">
        <f aca="false">0.5*H30</f>
        <v>0.05</v>
      </c>
      <c r="Q30" s="13"/>
      <c r="R30" s="73" t="s">
        <v>186</v>
      </c>
      <c r="S30" s="78"/>
      <c r="T30" s="9"/>
      <c r="U30" s="55"/>
      <c r="V30" s="13"/>
      <c r="W30" s="53" t="n">
        <f aca="false">0.2*H30</f>
        <v>0.02</v>
      </c>
      <c r="X30" s="106"/>
      <c r="Y30" s="73" t="s">
        <v>187</v>
      </c>
      <c r="Z30" s="9"/>
      <c r="AA30" s="9"/>
      <c r="AB30" s="9"/>
      <c r="AC30" s="78"/>
      <c r="AD30" s="9"/>
      <c r="AE30" s="55"/>
      <c r="AF30" s="55"/>
      <c r="AG30" s="55"/>
      <c r="AH30" s="9"/>
      <c r="AI30" s="9"/>
    </row>
    <row collapsed="false" customFormat="false" customHeight="true" hidden="false" ht="354.75" outlineLevel="0" r="31">
      <c r="B31" s="9"/>
      <c r="C31" s="10"/>
      <c r="D31" s="10"/>
      <c r="E31" s="10"/>
      <c r="F31" s="10"/>
      <c r="G31" s="98" t="s">
        <v>188</v>
      </c>
      <c r="H31" s="53" t="n">
        <v>0.6</v>
      </c>
      <c r="I31" s="14"/>
      <c r="J31" s="10"/>
      <c r="K31" s="10"/>
      <c r="L31" s="9"/>
      <c r="M31" s="54"/>
      <c r="N31" s="60"/>
      <c r="O31" s="13"/>
      <c r="P31" s="107" t="n">
        <f aca="false">0.64*H31</f>
        <v>0.384</v>
      </c>
      <c r="Q31" s="13"/>
      <c r="R31" s="73" t="s">
        <v>189</v>
      </c>
      <c r="S31" s="74"/>
      <c r="T31" s="54"/>
      <c r="U31" s="60"/>
      <c r="V31" s="13"/>
      <c r="W31" s="53" t="n">
        <f aca="false">0.85*H31</f>
        <v>0.51</v>
      </c>
      <c r="X31" s="106"/>
      <c r="Y31" s="79" t="s">
        <v>190</v>
      </c>
      <c r="Z31" s="54"/>
      <c r="AA31" s="54"/>
      <c r="AB31" s="54"/>
      <c r="AC31" s="74"/>
      <c r="AD31" s="54"/>
      <c r="AE31" s="60"/>
      <c r="AF31" s="60"/>
      <c r="AG31" s="60"/>
      <c r="AH31" s="9"/>
      <c r="AI31" s="9"/>
    </row>
    <row collapsed="false" customFormat="false" customHeight="true" hidden="false" ht="43.5" outlineLevel="0" r="32">
      <c r="B32" s="9"/>
      <c r="C32" s="10"/>
      <c r="D32" s="10"/>
      <c r="E32" s="10"/>
      <c r="F32" s="10"/>
      <c r="G32" s="98" t="s">
        <v>191</v>
      </c>
      <c r="H32" s="53" t="n">
        <v>0.1</v>
      </c>
      <c r="I32" s="14"/>
      <c r="J32" s="10"/>
      <c r="K32" s="10"/>
      <c r="L32" s="28"/>
      <c r="M32" s="28"/>
      <c r="N32" s="90"/>
      <c r="O32" s="13"/>
      <c r="P32" s="19" t="n">
        <f aca="false">0.5*H32</f>
        <v>0.05</v>
      </c>
      <c r="Q32" s="13"/>
      <c r="R32" s="91" t="s">
        <v>192</v>
      </c>
      <c r="S32" s="108"/>
      <c r="T32" s="95"/>
      <c r="U32" s="90"/>
      <c r="V32" s="13"/>
      <c r="W32" s="24" t="n">
        <f aca="false">0*H32</f>
        <v>0</v>
      </c>
      <c r="X32" s="106"/>
      <c r="Y32" s="91" t="s">
        <v>193</v>
      </c>
      <c r="Z32" s="95"/>
      <c r="AA32" s="95"/>
      <c r="AB32" s="95"/>
      <c r="AC32" s="108"/>
      <c r="AD32" s="95"/>
      <c r="AE32" s="90"/>
      <c r="AF32" s="90"/>
      <c r="AG32" s="90"/>
      <c r="AH32" s="9"/>
      <c r="AI32" s="9"/>
    </row>
    <row collapsed="false" customFormat="false" customHeight="true" hidden="false" ht="57" outlineLevel="0" r="33">
      <c r="B33" s="9"/>
      <c r="C33" s="10"/>
      <c r="D33" s="10"/>
      <c r="E33" s="10" t="s">
        <v>194</v>
      </c>
      <c r="F33" s="10" t="s">
        <v>195</v>
      </c>
      <c r="G33" s="72" t="s">
        <v>196</v>
      </c>
      <c r="H33" s="13" t="n">
        <v>0.4</v>
      </c>
      <c r="I33" s="14"/>
      <c r="J33" s="10"/>
      <c r="K33" s="10"/>
      <c r="L33" s="9"/>
      <c r="M33" s="10"/>
      <c r="N33" s="60"/>
      <c r="O33" s="10" t="s">
        <v>104</v>
      </c>
      <c r="P33" s="31" t="n">
        <f aca="false">0.25*H33</f>
        <v>0.1</v>
      </c>
      <c r="Q33" s="13" t="n">
        <f aca="false">SUM(P33:P34)</f>
        <v>0.1</v>
      </c>
      <c r="R33" s="73" t="s">
        <v>197</v>
      </c>
      <c r="S33" s="74"/>
      <c r="T33" s="9"/>
      <c r="U33" s="55"/>
      <c r="V33" s="10" t="s">
        <v>198</v>
      </c>
      <c r="W33" s="13" t="n">
        <f aca="false">0.1*H33</f>
        <v>0.04</v>
      </c>
      <c r="X33" s="109" t="n">
        <f aca="false">SUM(W33:W34)+Q33</f>
        <v>0.5</v>
      </c>
      <c r="Y33" s="73" t="s">
        <v>199</v>
      </c>
      <c r="Z33" s="9"/>
      <c r="AA33" s="9"/>
      <c r="AB33" s="9"/>
      <c r="AC33" s="78"/>
      <c r="AD33" s="9"/>
      <c r="AE33" s="55"/>
      <c r="AF33" s="55"/>
      <c r="AG33" s="55"/>
      <c r="AH33" s="67" t="s">
        <v>200</v>
      </c>
      <c r="AI33" s="67" t="s">
        <v>201</v>
      </c>
    </row>
    <row collapsed="false" customFormat="false" customHeight="true" hidden="false" ht="66" outlineLevel="0" r="34">
      <c r="B34" s="9"/>
      <c r="C34" s="10"/>
      <c r="D34" s="10"/>
      <c r="E34" s="10"/>
      <c r="F34" s="10"/>
      <c r="G34" s="72" t="s">
        <v>202</v>
      </c>
      <c r="H34" s="13" t="n">
        <v>0.6</v>
      </c>
      <c r="I34" s="14"/>
      <c r="J34" s="10"/>
      <c r="K34" s="10"/>
      <c r="L34" s="28"/>
      <c r="M34" s="28"/>
      <c r="N34" s="110"/>
      <c r="O34" s="10"/>
      <c r="P34" s="111" t="s">
        <v>104</v>
      </c>
      <c r="Q34" s="13"/>
      <c r="R34" s="73" t="s">
        <v>203</v>
      </c>
      <c r="S34" s="112"/>
      <c r="T34" s="95"/>
      <c r="U34" s="90"/>
      <c r="V34" s="10"/>
      <c r="W34" s="20" t="n">
        <f aca="false">0.6*H34</f>
        <v>0.36</v>
      </c>
      <c r="X34" s="109"/>
      <c r="Y34" s="73" t="s">
        <v>204</v>
      </c>
      <c r="Z34" s="95"/>
      <c r="AA34" s="95"/>
      <c r="AB34" s="95"/>
      <c r="AC34" s="108"/>
      <c r="AD34" s="95"/>
      <c r="AE34" s="90"/>
      <c r="AF34" s="57"/>
      <c r="AG34" s="57"/>
      <c r="AH34" s="67"/>
      <c r="AI34" s="67"/>
    </row>
    <row collapsed="false" customFormat="false" customHeight="true" hidden="false" ht="27.75" outlineLevel="0" r="35">
      <c r="B35" s="9"/>
      <c r="C35" s="10"/>
      <c r="D35" s="10"/>
      <c r="E35" s="10" t="s">
        <v>205</v>
      </c>
      <c r="F35" s="10" t="s">
        <v>206</v>
      </c>
      <c r="G35" s="72" t="s">
        <v>171</v>
      </c>
      <c r="H35" s="13" t="n">
        <v>0.1</v>
      </c>
      <c r="I35" s="14"/>
      <c r="J35" s="10"/>
      <c r="K35" s="10"/>
      <c r="L35" s="9"/>
      <c r="M35" s="54"/>
      <c r="N35" s="55"/>
      <c r="O35" s="10" t="s">
        <v>207</v>
      </c>
      <c r="P35" s="31" t="n">
        <f aca="false">0.5*H35</f>
        <v>0.05</v>
      </c>
      <c r="Q35" s="13" t="n">
        <f aca="false">SUM(P35:P37)</f>
        <v>0.25</v>
      </c>
      <c r="R35" s="105" t="s">
        <v>208</v>
      </c>
      <c r="S35" s="78"/>
      <c r="T35" s="9"/>
      <c r="U35" s="55"/>
      <c r="V35" s="10" t="s">
        <v>209</v>
      </c>
      <c r="W35" s="13" t="n">
        <v>0</v>
      </c>
      <c r="X35" s="109" t="n">
        <f aca="false">SUM(W35:W37)+Q35+0.15</f>
        <v>0.49</v>
      </c>
      <c r="Y35" s="105" t="s">
        <v>210</v>
      </c>
      <c r="Z35" s="9"/>
      <c r="AA35" s="9"/>
      <c r="AB35" s="9"/>
      <c r="AC35" s="78"/>
      <c r="AD35" s="9"/>
      <c r="AE35" s="55"/>
      <c r="AF35" s="55"/>
      <c r="AG35" s="55"/>
      <c r="AH35" s="28" t="s">
        <v>211</v>
      </c>
      <c r="AI35" s="28" t="s">
        <v>212</v>
      </c>
    </row>
    <row collapsed="false" customFormat="false" customHeight="true" hidden="false" ht="74.25" outlineLevel="0" r="36">
      <c r="B36" s="9"/>
      <c r="C36" s="10"/>
      <c r="D36" s="10"/>
      <c r="E36" s="10"/>
      <c r="F36" s="10"/>
      <c r="G36" s="98" t="s">
        <v>213</v>
      </c>
      <c r="H36" s="53" t="n">
        <v>0.4</v>
      </c>
      <c r="I36" s="14"/>
      <c r="J36" s="10"/>
      <c r="K36" s="10"/>
      <c r="L36" s="9"/>
      <c r="M36" s="54"/>
      <c r="N36" s="60"/>
      <c r="O36" s="10"/>
      <c r="P36" s="31" t="n">
        <f aca="false">0.5*H36</f>
        <v>0.2</v>
      </c>
      <c r="Q36" s="13"/>
      <c r="R36" s="73" t="s">
        <v>214</v>
      </c>
      <c r="S36" s="78"/>
      <c r="T36" s="9"/>
      <c r="U36" s="55"/>
      <c r="V36" s="10"/>
      <c r="W36" s="13" t="n">
        <f aca="false">0.2*H36</f>
        <v>0.08</v>
      </c>
      <c r="X36" s="109"/>
      <c r="Y36" s="73" t="s">
        <v>215</v>
      </c>
      <c r="Z36" s="9"/>
      <c r="AA36" s="9"/>
      <c r="AB36" s="9"/>
      <c r="AC36" s="78"/>
      <c r="AD36" s="9"/>
      <c r="AE36" s="55"/>
      <c r="AF36" s="55"/>
      <c r="AG36" s="55"/>
      <c r="AH36" s="28"/>
      <c r="AI36" s="28"/>
    </row>
    <row collapsed="false" customFormat="false" customHeight="true" hidden="false" ht="256.5" outlineLevel="0" r="37">
      <c r="B37" s="9"/>
      <c r="C37" s="10"/>
      <c r="D37" s="10"/>
      <c r="E37" s="10"/>
      <c r="F37" s="10"/>
      <c r="G37" s="12" t="s">
        <v>216</v>
      </c>
      <c r="H37" s="13" t="n">
        <v>0.5</v>
      </c>
      <c r="I37" s="14"/>
      <c r="J37" s="10"/>
      <c r="K37" s="10"/>
      <c r="L37" s="28"/>
      <c r="M37" s="28"/>
      <c r="N37" s="110"/>
      <c r="O37" s="10"/>
      <c r="P37" s="113" t="s">
        <v>104</v>
      </c>
      <c r="Q37" s="13"/>
      <c r="R37" s="91" t="s">
        <v>217</v>
      </c>
      <c r="S37" s="108"/>
      <c r="T37" s="95"/>
      <c r="U37" s="90"/>
      <c r="V37" s="10"/>
      <c r="W37" s="114" t="n">
        <v>0.01</v>
      </c>
      <c r="X37" s="109"/>
      <c r="Y37" s="91" t="s">
        <v>218</v>
      </c>
      <c r="Z37" s="95"/>
      <c r="AA37" s="95"/>
      <c r="AB37" s="95"/>
      <c r="AC37" s="108"/>
      <c r="AD37" s="95"/>
      <c r="AE37" s="90"/>
      <c r="AF37" s="90"/>
      <c r="AG37" s="90"/>
      <c r="AH37" s="28"/>
      <c r="AI37" s="28"/>
    </row>
    <row collapsed="false" customFormat="false" customHeight="true" hidden="false" ht="23.25" outlineLevel="0" r="38">
      <c r="B38" s="9"/>
      <c r="C38" s="10"/>
      <c r="D38" s="10" t="s">
        <v>219</v>
      </c>
      <c r="E38" s="10" t="s">
        <v>220</v>
      </c>
      <c r="F38" s="10" t="s">
        <v>221</v>
      </c>
      <c r="G38" s="72" t="s">
        <v>222</v>
      </c>
      <c r="H38" s="13" t="n">
        <v>0.1</v>
      </c>
      <c r="I38" s="14"/>
      <c r="J38" s="10"/>
      <c r="K38" s="10"/>
      <c r="L38" s="9"/>
      <c r="M38" s="54"/>
      <c r="N38" s="55"/>
      <c r="O38" s="10" t="s">
        <v>223</v>
      </c>
      <c r="P38" s="107" t="n">
        <f aca="false">1*H38</f>
        <v>0.1</v>
      </c>
      <c r="Q38" s="13" t="n">
        <f aca="false">SUM(P38:P41)</f>
        <v>0.345</v>
      </c>
      <c r="R38" s="73" t="s">
        <v>208</v>
      </c>
      <c r="S38" s="78"/>
      <c r="T38" s="9"/>
      <c r="U38" s="55"/>
      <c r="V38" s="10" t="s">
        <v>223</v>
      </c>
      <c r="W38" s="53" t="s">
        <v>104</v>
      </c>
      <c r="X38" s="109" t="n">
        <f aca="false">SUM(W38:W41)+Q38</f>
        <v>0.405</v>
      </c>
      <c r="Y38" s="73" t="s">
        <v>105</v>
      </c>
      <c r="Z38" s="9"/>
      <c r="AA38" s="9"/>
      <c r="AB38" s="9"/>
      <c r="AC38" s="78"/>
      <c r="AD38" s="9"/>
      <c r="AE38" s="55"/>
      <c r="AF38" s="55"/>
      <c r="AG38" s="55"/>
      <c r="AH38" s="28" t="s">
        <v>224</v>
      </c>
      <c r="AI38" s="28" t="s">
        <v>225</v>
      </c>
    </row>
    <row collapsed="false" customFormat="false" customHeight="true" hidden="false" ht="41.25" outlineLevel="0" r="39">
      <c r="B39" s="9"/>
      <c r="C39" s="10"/>
      <c r="D39" s="10"/>
      <c r="E39" s="10"/>
      <c r="F39" s="10"/>
      <c r="G39" s="72" t="s">
        <v>226</v>
      </c>
      <c r="H39" s="13" t="n">
        <v>0.3</v>
      </c>
      <c r="I39" s="14"/>
      <c r="J39" s="10"/>
      <c r="K39" s="10"/>
      <c r="L39" s="9"/>
      <c r="M39" s="54"/>
      <c r="N39" s="55"/>
      <c r="O39" s="10"/>
      <c r="P39" s="107" t="n">
        <f aca="false">0.65*H39</f>
        <v>0.195</v>
      </c>
      <c r="Q39" s="13"/>
      <c r="R39" s="73" t="s">
        <v>227</v>
      </c>
      <c r="S39" s="78"/>
      <c r="T39" s="9"/>
      <c r="U39" s="55"/>
      <c r="V39" s="10"/>
      <c r="W39" s="53" t="n">
        <f aca="false">0*H39</f>
        <v>0</v>
      </c>
      <c r="X39" s="109"/>
      <c r="Y39" s="73" t="s">
        <v>228</v>
      </c>
      <c r="Z39" s="9"/>
      <c r="AA39" s="9"/>
      <c r="AB39" s="9"/>
      <c r="AC39" s="78"/>
      <c r="AD39" s="9"/>
      <c r="AE39" s="55"/>
      <c r="AF39" s="55"/>
      <c r="AG39" s="55"/>
      <c r="AH39" s="28"/>
      <c r="AI39" s="28"/>
    </row>
    <row collapsed="false" customFormat="false" customHeight="true" hidden="false" ht="140.25" outlineLevel="0" r="40">
      <c r="B40" s="9"/>
      <c r="C40" s="10"/>
      <c r="D40" s="10"/>
      <c r="E40" s="10"/>
      <c r="F40" s="10"/>
      <c r="G40" s="72" t="s">
        <v>229</v>
      </c>
      <c r="H40" s="13" t="n">
        <v>0.2</v>
      </c>
      <c r="I40" s="14"/>
      <c r="J40" s="10"/>
      <c r="K40" s="10"/>
      <c r="L40" s="9"/>
      <c r="M40" s="9"/>
      <c r="N40" s="60"/>
      <c r="O40" s="10"/>
      <c r="P40" s="100" t="n">
        <f aca="false">0.25*H40</f>
        <v>0.05</v>
      </c>
      <c r="Q40" s="13"/>
      <c r="R40" s="73" t="s">
        <v>230</v>
      </c>
      <c r="S40" s="74"/>
      <c r="T40" s="54"/>
      <c r="U40" s="60"/>
      <c r="V40" s="10"/>
      <c r="W40" s="99" t="n">
        <f aca="false">0.2*H40</f>
        <v>0.04</v>
      </c>
      <c r="X40" s="109"/>
      <c r="Y40" s="73" t="s">
        <v>231</v>
      </c>
      <c r="Z40" s="54"/>
      <c r="AA40" s="54"/>
      <c r="AB40" s="54"/>
      <c r="AC40" s="74"/>
      <c r="AD40" s="54"/>
      <c r="AE40" s="60"/>
      <c r="AF40" s="60"/>
      <c r="AG40" s="60"/>
      <c r="AH40" s="28"/>
      <c r="AI40" s="28"/>
    </row>
    <row collapsed="false" customFormat="false" customHeight="true" hidden="false" ht="52.5" outlineLevel="0" r="41">
      <c r="B41" s="9"/>
      <c r="C41" s="10"/>
      <c r="D41" s="10"/>
      <c r="E41" s="10"/>
      <c r="F41" s="10"/>
      <c r="G41" s="98" t="s">
        <v>232</v>
      </c>
      <c r="H41" s="53" t="n">
        <v>0.4</v>
      </c>
      <c r="I41" s="14"/>
      <c r="J41" s="10"/>
      <c r="K41" s="10"/>
      <c r="L41" s="28"/>
      <c r="M41" s="28"/>
      <c r="N41" s="90"/>
      <c r="O41" s="10"/>
      <c r="P41" s="46" t="n">
        <f aca="false">0*H41</f>
        <v>0</v>
      </c>
      <c r="Q41" s="13"/>
      <c r="R41" s="91" t="s">
        <v>69</v>
      </c>
      <c r="S41" s="108"/>
      <c r="T41" s="95"/>
      <c r="U41" s="90"/>
      <c r="V41" s="10"/>
      <c r="W41" s="20" t="n">
        <f aca="false">0.05*H41</f>
        <v>0.02</v>
      </c>
      <c r="X41" s="109"/>
      <c r="Y41" s="91" t="s">
        <v>233</v>
      </c>
      <c r="Z41" s="95"/>
      <c r="AA41" s="95"/>
      <c r="AB41" s="95"/>
      <c r="AC41" s="108"/>
      <c r="AD41" s="95"/>
      <c r="AE41" s="90"/>
      <c r="AF41" s="90"/>
      <c r="AG41" s="90"/>
      <c r="AH41" s="28"/>
      <c r="AI41" s="28"/>
    </row>
    <row collapsed="false" customFormat="false" customHeight="true" hidden="false" ht="26.25" outlineLevel="0" r="42">
      <c r="B42" s="9"/>
      <c r="C42" s="10"/>
      <c r="D42" s="14" t="s">
        <v>234</v>
      </c>
      <c r="E42" s="10" t="s">
        <v>235</v>
      </c>
      <c r="F42" s="14" t="s">
        <v>236</v>
      </c>
      <c r="G42" s="98" t="s">
        <v>237</v>
      </c>
      <c r="H42" s="53" t="n">
        <v>0.05</v>
      </c>
      <c r="I42" s="14"/>
      <c r="J42" s="10"/>
      <c r="K42" s="10"/>
      <c r="L42" s="9"/>
      <c r="M42" s="54"/>
      <c r="N42" s="55"/>
      <c r="O42" s="93" t="s">
        <v>238</v>
      </c>
      <c r="P42" s="31" t="n">
        <f aca="false">0.6*H42</f>
        <v>0.03</v>
      </c>
      <c r="Q42" s="13" t="n">
        <f aca="false">SUM(P42:P47)</f>
        <v>0.83</v>
      </c>
      <c r="R42" s="73" t="s">
        <v>208</v>
      </c>
      <c r="S42" s="78"/>
      <c r="T42" s="9"/>
      <c r="U42" s="55"/>
      <c r="V42" s="93" t="s">
        <v>238</v>
      </c>
      <c r="W42" s="13" t="n">
        <f aca="false">0*H42</f>
        <v>0</v>
      </c>
      <c r="X42" s="115" t="n">
        <f aca="false">SUM(W42:W47)+Q42</f>
        <v>0.85</v>
      </c>
      <c r="Y42" s="73" t="s">
        <v>239</v>
      </c>
      <c r="Z42" s="9"/>
      <c r="AA42" s="9"/>
      <c r="AB42" s="9"/>
      <c r="AC42" s="78"/>
      <c r="AD42" s="9"/>
      <c r="AE42" s="55"/>
      <c r="AF42" s="55"/>
      <c r="AG42" s="55"/>
      <c r="AH42" s="56" t="s">
        <v>240</v>
      </c>
      <c r="AI42" s="56" t="s">
        <v>241</v>
      </c>
    </row>
    <row collapsed="false" customFormat="false" customHeight="true" hidden="false" ht="27.75" outlineLevel="0" r="43">
      <c r="B43" s="9"/>
      <c r="C43" s="10"/>
      <c r="D43" s="14"/>
      <c r="E43" s="10"/>
      <c r="F43" s="14"/>
      <c r="G43" s="98" t="s">
        <v>242</v>
      </c>
      <c r="H43" s="53" t="n">
        <v>0.2</v>
      </c>
      <c r="I43" s="14"/>
      <c r="J43" s="10"/>
      <c r="K43" s="10"/>
      <c r="L43" s="9"/>
      <c r="M43" s="54"/>
      <c r="N43" s="55"/>
      <c r="O43" s="93"/>
      <c r="P43" s="31" t="n">
        <f aca="false">1*H43</f>
        <v>0.2</v>
      </c>
      <c r="Q43" s="13"/>
      <c r="R43" s="73" t="s">
        <v>243</v>
      </c>
      <c r="S43" s="78"/>
      <c r="T43" s="9"/>
      <c r="U43" s="55"/>
      <c r="V43" s="93"/>
      <c r="W43" s="13" t="n">
        <f aca="false">0*H43</f>
        <v>0</v>
      </c>
      <c r="X43" s="115"/>
      <c r="Y43" s="73" t="s">
        <v>105</v>
      </c>
      <c r="Z43" s="9"/>
      <c r="AA43" s="9"/>
      <c r="AB43" s="9"/>
      <c r="AC43" s="78"/>
      <c r="AD43" s="9"/>
      <c r="AE43" s="55"/>
      <c r="AF43" s="55"/>
      <c r="AG43" s="55"/>
      <c r="AH43" s="56"/>
      <c r="AI43" s="56"/>
    </row>
    <row collapsed="false" customFormat="false" customHeight="true" hidden="false" ht="37.5" outlineLevel="0" r="44">
      <c r="B44" s="9"/>
      <c r="C44" s="10"/>
      <c r="D44" s="14"/>
      <c r="E44" s="10"/>
      <c r="F44" s="14"/>
      <c r="G44" s="98" t="s">
        <v>244</v>
      </c>
      <c r="H44" s="53" t="n">
        <v>0.3</v>
      </c>
      <c r="I44" s="14"/>
      <c r="J44" s="10"/>
      <c r="K44" s="10"/>
      <c r="L44" s="9"/>
      <c r="M44" s="9"/>
      <c r="N44" s="60"/>
      <c r="O44" s="93"/>
      <c r="P44" s="31" t="n">
        <f aca="false">1*H44</f>
        <v>0.3</v>
      </c>
      <c r="Q44" s="13"/>
      <c r="R44" s="73"/>
      <c r="S44" s="78"/>
      <c r="T44" s="9"/>
      <c r="U44" s="55"/>
      <c r="V44" s="93"/>
      <c r="W44" s="30" t="n">
        <f aca="false">0*H44</f>
        <v>0</v>
      </c>
      <c r="X44" s="115"/>
      <c r="Y44" s="73"/>
      <c r="Z44" s="9"/>
      <c r="AA44" s="9"/>
      <c r="AB44" s="9"/>
      <c r="AC44" s="78"/>
      <c r="AD44" s="9"/>
      <c r="AE44" s="55"/>
      <c r="AF44" s="55"/>
      <c r="AG44" s="55"/>
      <c r="AH44" s="56"/>
      <c r="AI44" s="56"/>
    </row>
    <row collapsed="false" customFormat="false" customHeight="true" hidden="false" ht="27" outlineLevel="0" r="45">
      <c r="B45" s="9"/>
      <c r="C45" s="10"/>
      <c r="D45" s="14"/>
      <c r="E45" s="10"/>
      <c r="F45" s="14"/>
      <c r="G45" s="72" t="s">
        <v>245</v>
      </c>
      <c r="H45" s="13" t="n">
        <v>0.2</v>
      </c>
      <c r="I45" s="14"/>
      <c r="J45" s="10"/>
      <c r="K45" s="10"/>
      <c r="L45" s="9"/>
      <c r="M45" s="9"/>
      <c r="N45" s="60"/>
      <c r="O45" s="93"/>
      <c r="P45" s="31" t="n">
        <f aca="false">1*H45</f>
        <v>0.2</v>
      </c>
      <c r="Q45" s="13"/>
      <c r="R45" s="73" t="s">
        <v>246</v>
      </c>
      <c r="S45" s="74"/>
      <c r="T45" s="54"/>
      <c r="U45" s="60"/>
      <c r="V45" s="93"/>
      <c r="W45" s="13" t="n">
        <f aca="false">0*H45</f>
        <v>0</v>
      </c>
      <c r="X45" s="115"/>
      <c r="Y45" s="73" t="s">
        <v>105</v>
      </c>
      <c r="Z45" s="54"/>
      <c r="AA45" s="54"/>
      <c r="AB45" s="54"/>
      <c r="AC45" s="74"/>
      <c r="AD45" s="54"/>
      <c r="AE45" s="60"/>
      <c r="AF45" s="60"/>
      <c r="AG45" s="60"/>
      <c r="AH45" s="56"/>
      <c r="AI45" s="56"/>
    </row>
    <row collapsed="false" customFormat="false" customHeight="true" hidden="false" ht="105.75" outlineLevel="0" r="46">
      <c r="B46" s="9"/>
      <c r="C46" s="10"/>
      <c r="D46" s="14"/>
      <c r="E46" s="10"/>
      <c r="F46" s="14"/>
      <c r="G46" s="72" t="s">
        <v>247</v>
      </c>
      <c r="H46" s="13" t="n">
        <v>0.2</v>
      </c>
      <c r="I46" s="14"/>
      <c r="J46" s="10"/>
      <c r="K46" s="10"/>
      <c r="L46" s="9"/>
      <c r="M46" s="9"/>
      <c r="N46" s="60"/>
      <c r="O46" s="93"/>
      <c r="P46" s="31" t="n">
        <f aca="false">0.5*H46</f>
        <v>0.1</v>
      </c>
      <c r="Q46" s="13"/>
      <c r="R46" s="73" t="s">
        <v>248</v>
      </c>
      <c r="S46" s="74"/>
      <c r="T46" s="54"/>
      <c r="U46" s="60"/>
      <c r="V46" s="93"/>
      <c r="W46" s="13" t="n">
        <f aca="false">0.1*H46</f>
        <v>0.02</v>
      </c>
      <c r="X46" s="115"/>
      <c r="Y46" s="73" t="s">
        <v>249</v>
      </c>
      <c r="Z46" s="54"/>
      <c r="AA46" s="54"/>
      <c r="AB46" s="54"/>
      <c r="AC46" s="74"/>
      <c r="AD46" s="54"/>
      <c r="AE46" s="60"/>
      <c r="AF46" s="60"/>
      <c r="AG46" s="60"/>
      <c r="AH46" s="56"/>
      <c r="AI46" s="56"/>
    </row>
    <row collapsed="false" customFormat="false" customHeight="true" hidden="false" ht="30.75" outlineLevel="0" r="47">
      <c r="B47" s="9"/>
      <c r="C47" s="10"/>
      <c r="D47" s="14"/>
      <c r="E47" s="10"/>
      <c r="F47" s="14"/>
      <c r="G47" s="72" t="s">
        <v>250</v>
      </c>
      <c r="H47" s="13" t="n">
        <v>0.05</v>
      </c>
      <c r="I47" s="14"/>
      <c r="J47" s="10"/>
      <c r="K47" s="10"/>
      <c r="L47" s="28"/>
      <c r="M47" s="28"/>
      <c r="N47" s="90"/>
      <c r="O47" s="93"/>
      <c r="P47" s="46" t="n">
        <f aca="false">0*H47</f>
        <v>0</v>
      </c>
      <c r="Q47" s="13"/>
      <c r="R47" s="91" t="s">
        <v>69</v>
      </c>
      <c r="S47" s="92"/>
      <c r="T47" s="28"/>
      <c r="U47" s="90"/>
      <c r="V47" s="93"/>
      <c r="W47" s="13" t="n">
        <f aca="false">0*H47</f>
        <v>0</v>
      </c>
      <c r="X47" s="115"/>
      <c r="Y47" s="91" t="s">
        <v>69</v>
      </c>
      <c r="Z47" s="28"/>
      <c r="AA47" s="28"/>
      <c r="AB47" s="95"/>
      <c r="AC47" s="92"/>
      <c r="AD47" s="28"/>
      <c r="AE47" s="90"/>
      <c r="AF47" s="90"/>
      <c r="AG47" s="90"/>
      <c r="AH47" s="56"/>
      <c r="AI47" s="56"/>
    </row>
    <row collapsed="false" customFormat="false" customHeight="true" hidden="false" ht="66" outlineLevel="0" r="48">
      <c r="B48" s="9"/>
      <c r="C48" s="10"/>
      <c r="D48" s="14" t="s">
        <v>251</v>
      </c>
      <c r="E48" s="14" t="s">
        <v>252</v>
      </c>
      <c r="F48" s="14" t="s">
        <v>253</v>
      </c>
      <c r="G48" s="98" t="s">
        <v>254</v>
      </c>
      <c r="H48" s="53" t="n">
        <v>0.1</v>
      </c>
      <c r="I48" s="14"/>
      <c r="J48" s="10"/>
      <c r="K48" s="10"/>
      <c r="L48" s="9"/>
      <c r="M48" s="76"/>
      <c r="N48" s="60"/>
      <c r="O48" s="93" t="s">
        <v>255</v>
      </c>
      <c r="P48" s="31" t="n">
        <f aca="false">1*H48</f>
        <v>0.1</v>
      </c>
      <c r="Q48" s="13" t="n">
        <f aca="false">SUM(P48:P49)</f>
        <v>0.2</v>
      </c>
      <c r="R48" s="73" t="s">
        <v>256</v>
      </c>
      <c r="S48" s="78"/>
      <c r="T48" s="9"/>
      <c r="U48" s="55"/>
      <c r="V48" s="93" t="s">
        <v>257</v>
      </c>
      <c r="W48" s="13" t="n">
        <f aca="false">0*H48</f>
        <v>0</v>
      </c>
      <c r="X48" s="115" t="n">
        <f aca="false">SUM(W48:W50)+Q48</f>
        <v>0.422</v>
      </c>
      <c r="Y48" s="73" t="s">
        <v>105</v>
      </c>
      <c r="Z48" s="9"/>
      <c r="AA48" s="9"/>
      <c r="AB48" s="9"/>
      <c r="AC48" s="78"/>
      <c r="AD48" s="9"/>
      <c r="AE48" s="55"/>
      <c r="AF48" s="55"/>
      <c r="AG48" s="55"/>
      <c r="AH48" s="56"/>
      <c r="AI48" s="56"/>
    </row>
    <row collapsed="false" customFormat="false" customHeight="true" hidden="false" ht="41.25" outlineLevel="0" r="49">
      <c r="B49" s="9"/>
      <c r="C49" s="10"/>
      <c r="D49" s="14"/>
      <c r="E49" s="14"/>
      <c r="F49" s="14"/>
      <c r="G49" s="98" t="s">
        <v>258</v>
      </c>
      <c r="H49" s="53" t="n">
        <v>0.2</v>
      </c>
      <c r="I49" s="14"/>
      <c r="J49" s="10"/>
      <c r="K49" s="10"/>
      <c r="L49" s="9"/>
      <c r="M49" s="10"/>
      <c r="N49" s="60"/>
      <c r="O49" s="93"/>
      <c r="P49" s="31" t="n">
        <f aca="false">0.5*H49</f>
        <v>0.1</v>
      </c>
      <c r="Q49" s="13"/>
      <c r="R49" s="73" t="s">
        <v>259</v>
      </c>
      <c r="S49" s="74"/>
      <c r="T49" s="54"/>
      <c r="U49" s="55"/>
      <c r="V49" s="93"/>
      <c r="W49" s="13" t="n">
        <f aca="false">0.06*H49</f>
        <v>0.012</v>
      </c>
      <c r="X49" s="115"/>
      <c r="Y49" s="4" t="s">
        <v>260</v>
      </c>
      <c r="Z49" s="9"/>
      <c r="AA49" s="9"/>
      <c r="AB49" s="9"/>
      <c r="AC49" s="78"/>
      <c r="AD49" s="9"/>
      <c r="AE49" s="55"/>
      <c r="AF49" s="55"/>
      <c r="AG49" s="55"/>
      <c r="AH49" s="56"/>
      <c r="AI49" s="56"/>
    </row>
    <row collapsed="false" customFormat="false" customHeight="true" hidden="false" ht="39.75" outlineLevel="0" r="50">
      <c r="B50" s="9"/>
      <c r="C50" s="10"/>
      <c r="D50" s="14"/>
      <c r="E50" s="14"/>
      <c r="F50" s="14"/>
      <c r="G50" s="98" t="s">
        <v>261</v>
      </c>
      <c r="H50" s="53" t="n">
        <v>0.7</v>
      </c>
      <c r="I50" s="14"/>
      <c r="J50" s="10"/>
      <c r="K50" s="10"/>
      <c r="L50" s="28"/>
      <c r="M50" s="56"/>
      <c r="N50" s="110"/>
      <c r="O50" s="93"/>
      <c r="P50" s="111" t="s">
        <v>104</v>
      </c>
      <c r="Q50" s="13"/>
      <c r="R50" s="91"/>
      <c r="S50" s="108"/>
      <c r="T50" s="95"/>
      <c r="U50" s="90"/>
      <c r="V50" s="93"/>
      <c r="W50" s="13" t="n">
        <f aca="false">0.3*H50</f>
        <v>0.21</v>
      </c>
      <c r="X50" s="115"/>
      <c r="Y50" s="73" t="s">
        <v>262</v>
      </c>
      <c r="Z50" s="28"/>
      <c r="AA50" s="28"/>
      <c r="AB50" s="28"/>
      <c r="AC50" s="92"/>
      <c r="AD50" s="28"/>
      <c r="AE50" s="57"/>
      <c r="AF50" s="57"/>
      <c r="AG50" s="57"/>
      <c r="AH50" s="56"/>
      <c r="AI50" s="56"/>
    </row>
    <row collapsed="false" customFormat="false" customHeight="true" hidden="false" ht="40.5" outlineLevel="0" r="51">
      <c r="B51" s="9"/>
      <c r="C51" s="10"/>
      <c r="D51" s="14" t="s">
        <v>263</v>
      </c>
      <c r="E51" s="14" t="s">
        <v>264</v>
      </c>
      <c r="F51" s="14" t="s">
        <v>265</v>
      </c>
      <c r="G51" s="98" t="s">
        <v>266</v>
      </c>
      <c r="H51" s="53" t="n">
        <v>0.15</v>
      </c>
      <c r="I51" s="14"/>
      <c r="J51" s="10"/>
      <c r="K51" s="10"/>
      <c r="L51" s="76"/>
      <c r="M51" s="76"/>
      <c r="N51" s="116"/>
      <c r="O51" s="13" t="n">
        <v>0</v>
      </c>
      <c r="P51" s="31" t="n">
        <f aca="false">0.3*H51</f>
        <v>0.045</v>
      </c>
      <c r="Q51" s="13" t="n">
        <f aca="false">SUM(P51:P54)</f>
        <v>0.045</v>
      </c>
      <c r="R51" s="73" t="s">
        <v>267</v>
      </c>
      <c r="S51" s="117"/>
      <c r="T51" s="76"/>
      <c r="U51" s="118"/>
      <c r="V51" s="13" t="n">
        <v>0</v>
      </c>
      <c r="W51" s="31" t="n">
        <f aca="false">0.3*H51</f>
        <v>0.045</v>
      </c>
      <c r="X51" s="13" t="n">
        <f aca="false">SUM(W51:W54)+Q51</f>
        <v>0.09</v>
      </c>
      <c r="Y51" s="73" t="s">
        <v>268</v>
      </c>
      <c r="Z51" s="76"/>
      <c r="AA51" s="76"/>
      <c r="AB51" s="76"/>
      <c r="AC51" s="117"/>
      <c r="AD51" s="76"/>
      <c r="AE51" s="118"/>
      <c r="AF51" s="118"/>
      <c r="AG51" s="118"/>
      <c r="AH51" s="28" t="s">
        <v>269</v>
      </c>
      <c r="AI51" s="28" t="s">
        <v>270</v>
      </c>
    </row>
    <row collapsed="false" customFormat="false" customHeight="true" hidden="false" ht="25.5" outlineLevel="0" r="52">
      <c r="B52" s="9"/>
      <c r="C52" s="10"/>
      <c r="D52" s="14"/>
      <c r="E52" s="14"/>
      <c r="F52" s="14"/>
      <c r="G52" s="98" t="s">
        <v>271</v>
      </c>
      <c r="H52" s="53" t="n">
        <v>0.2</v>
      </c>
      <c r="I52" s="14"/>
      <c r="J52" s="10"/>
      <c r="K52" s="10"/>
      <c r="L52" s="76"/>
      <c r="M52" s="76"/>
      <c r="N52" s="116"/>
      <c r="O52" s="13"/>
      <c r="P52" s="31" t="n">
        <v>0</v>
      </c>
      <c r="Q52" s="13"/>
      <c r="R52" s="73" t="s">
        <v>69</v>
      </c>
      <c r="S52" s="117"/>
      <c r="T52" s="76"/>
      <c r="U52" s="118"/>
      <c r="V52" s="13"/>
      <c r="W52" s="31" t="n">
        <v>0</v>
      </c>
      <c r="X52" s="13"/>
      <c r="Y52" s="73" t="s">
        <v>272</v>
      </c>
      <c r="Z52" s="76"/>
      <c r="AA52" s="76"/>
      <c r="AB52" s="76"/>
      <c r="AC52" s="117"/>
      <c r="AD52" s="76"/>
      <c r="AE52" s="118"/>
      <c r="AF52" s="118"/>
      <c r="AG52" s="118"/>
      <c r="AH52" s="28"/>
      <c r="AI52" s="28"/>
    </row>
    <row collapsed="false" customFormat="false" customHeight="true" hidden="false" ht="16.5" outlineLevel="0" r="53">
      <c r="B53" s="9"/>
      <c r="C53" s="10"/>
      <c r="D53" s="14"/>
      <c r="E53" s="14"/>
      <c r="F53" s="14"/>
      <c r="G53" s="98" t="s">
        <v>273</v>
      </c>
      <c r="H53" s="53" t="n">
        <v>0.6</v>
      </c>
      <c r="I53" s="14"/>
      <c r="J53" s="10"/>
      <c r="K53" s="10"/>
      <c r="L53" s="76"/>
      <c r="M53" s="76"/>
      <c r="N53" s="116"/>
      <c r="O53" s="13"/>
      <c r="P53" s="37" t="n">
        <v>0</v>
      </c>
      <c r="Q53" s="13"/>
      <c r="R53" s="73" t="s">
        <v>69</v>
      </c>
      <c r="S53" s="119"/>
      <c r="T53" s="120"/>
      <c r="U53" s="116"/>
      <c r="V53" s="13"/>
      <c r="W53" s="37" t="n">
        <v>0</v>
      </c>
      <c r="X53" s="13"/>
      <c r="Y53" s="73" t="s">
        <v>69</v>
      </c>
      <c r="Z53" s="120"/>
      <c r="AA53" s="120"/>
      <c r="AB53" s="120"/>
      <c r="AC53" s="119"/>
      <c r="AD53" s="120"/>
      <c r="AE53" s="116"/>
      <c r="AF53" s="116"/>
      <c r="AG53" s="116"/>
      <c r="AH53" s="28"/>
      <c r="AI53" s="28"/>
    </row>
    <row collapsed="false" customFormat="false" customHeight="true" hidden="false" ht="48.75" outlineLevel="0" r="54">
      <c r="B54" s="9"/>
      <c r="C54" s="10"/>
      <c r="D54" s="14"/>
      <c r="E54" s="14"/>
      <c r="F54" s="14"/>
      <c r="G54" s="98" t="s">
        <v>274</v>
      </c>
      <c r="H54" s="53" t="n">
        <v>0.05</v>
      </c>
      <c r="I54" s="14"/>
      <c r="J54" s="10"/>
      <c r="K54" s="10"/>
      <c r="L54" s="27"/>
      <c r="M54" s="27"/>
      <c r="N54" s="121"/>
      <c r="O54" s="13"/>
      <c r="P54" s="111" t="s">
        <v>104</v>
      </c>
      <c r="Q54" s="13"/>
      <c r="R54" s="91"/>
      <c r="S54" s="122"/>
      <c r="T54" s="27"/>
      <c r="U54" s="123"/>
      <c r="V54" s="13"/>
      <c r="W54" s="46" t="n">
        <v>0</v>
      </c>
      <c r="X54" s="13"/>
      <c r="Y54" s="91" t="s">
        <v>69</v>
      </c>
      <c r="Z54" s="27"/>
      <c r="AA54" s="27"/>
      <c r="AB54" s="124"/>
      <c r="AC54" s="122"/>
      <c r="AD54" s="27"/>
      <c r="AE54" s="123"/>
      <c r="AF54" s="123"/>
      <c r="AG54" s="123"/>
      <c r="AH54" s="28"/>
      <c r="AI54" s="28"/>
    </row>
    <row collapsed="false" customFormat="false" customHeight="true" hidden="false" ht="25.5" outlineLevel="0" r="55">
      <c r="B55" s="9"/>
      <c r="C55" s="10"/>
      <c r="D55" s="14" t="s">
        <v>275</v>
      </c>
      <c r="E55" s="14" t="s">
        <v>276</v>
      </c>
      <c r="F55" s="14" t="s">
        <v>277</v>
      </c>
      <c r="G55" s="125" t="s">
        <v>237</v>
      </c>
      <c r="H55" s="126" t="n">
        <v>0.1</v>
      </c>
      <c r="I55" s="14"/>
      <c r="J55" s="10"/>
      <c r="K55" s="10"/>
      <c r="L55" s="76"/>
      <c r="M55" s="76"/>
      <c r="N55" s="116"/>
      <c r="O55" s="13" t="n">
        <v>0</v>
      </c>
      <c r="P55" s="31" t="n">
        <f aca="false">0.5*H55</f>
        <v>0.05</v>
      </c>
      <c r="Q55" s="13" t="n">
        <f aca="false">SUM(P55:P59)</f>
        <v>0.06</v>
      </c>
      <c r="R55" s="73" t="s">
        <v>278</v>
      </c>
      <c r="S55" s="117"/>
      <c r="T55" s="76"/>
      <c r="U55" s="118"/>
      <c r="V55" s="13" t="n">
        <v>0</v>
      </c>
      <c r="W55" s="31" t="n">
        <f aca="false">0*H55</f>
        <v>0</v>
      </c>
      <c r="X55" s="127" t="n">
        <f aca="false">SUM(W55:W59)+Q55</f>
        <v>0.06</v>
      </c>
      <c r="Y55" s="73" t="s">
        <v>279</v>
      </c>
      <c r="Z55" s="76"/>
      <c r="AA55" s="76"/>
      <c r="AB55" s="76"/>
      <c r="AC55" s="117"/>
      <c r="AD55" s="76"/>
      <c r="AE55" s="118"/>
      <c r="AF55" s="118"/>
      <c r="AG55" s="118"/>
      <c r="AH55" s="28" t="s">
        <v>280</v>
      </c>
      <c r="AI55" s="28" t="s">
        <v>281</v>
      </c>
    </row>
    <row collapsed="false" customFormat="false" customHeight="true" hidden="false" ht="28.5" outlineLevel="0" r="56">
      <c r="B56" s="9"/>
      <c r="C56" s="10"/>
      <c r="D56" s="14"/>
      <c r="E56" s="14"/>
      <c r="F56" s="14"/>
      <c r="G56" s="98" t="s">
        <v>282</v>
      </c>
      <c r="H56" s="53" t="n">
        <v>0.1</v>
      </c>
      <c r="I56" s="14"/>
      <c r="J56" s="10"/>
      <c r="K56" s="10"/>
      <c r="L56" s="76"/>
      <c r="M56" s="76"/>
      <c r="N56" s="116"/>
      <c r="O56" s="13"/>
      <c r="P56" s="31" t="n">
        <f aca="false">0.1*H56</f>
        <v>0.01</v>
      </c>
      <c r="Q56" s="13"/>
      <c r="R56" s="73" t="s">
        <v>283</v>
      </c>
      <c r="S56" s="117"/>
      <c r="T56" s="76"/>
      <c r="U56" s="118"/>
      <c r="V56" s="13"/>
      <c r="W56" s="31" t="n">
        <f aca="false">0*H56</f>
        <v>0</v>
      </c>
      <c r="X56" s="127"/>
      <c r="Y56" s="73"/>
      <c r="Z56" s="76"/>
      <c r="AA56" s="76"/>
      <c r="AB56" s="76"/>
      <c r="AC56" s="117"/>
      <c r="AD56" s="76"/>
      <c r="AE56" s="118"/>
      <c r="AF56" s="118"/>
      <c r="AG56" s="118"/>
      <c r="AH56" s="28"/>
      <c r="AI56" s="28"/>
    </row>
    <row collapsed="false" customFormat="false" customHeight="true" hidden="false" ht="16.5" outlineLevel="0" r="57">
      <c r="B57" s="9"/>
      <c r="C57" s="10"/>
      <c r="D57" s="14"/>
      <c r="E57" s="14"/>
      <c r="F57" s="14"/>
      <c r="G57" s="98" t="s">
        <v>284</v>
      </c>
      <c r="H57" s="53" t="n">
        <v>0.1</v>
      </c>
      <c r="I57" s="14"/>
      <c r="J57" s="10"/>
      <c r="K57" s="10"/>
      <c r="L57" s="76"/>
      <c r="M57" s="76"/>
      <c r="N57" s="116"/>
      <c r="O57" s="13"/>
      <c r="P57" s="31" t="n">
        <v>0</v>
      </c>
      <c r="Q57" s="13"/>
      <c r="R57" s="73" t="s">
        <v>69</v>
      </c>
      <c r="S57" s="117"/>
      <c r="T57" s="76"/>
      <c r="U57" s="118"/>
      <c r="V57" s="13"/>
      <c r="W57" s="31" t="n">
        <v>0</v>
      </c>
      <c r="X57" s="127"/>
      <c r="Y57" s="73"/>
      <c r="Z57" s="76"/>
      <c r="AA57" s="76"/>
      <c r="AB57" s="76"/>
      <c r="AC57" s="117"/>
      <c r="AD57" s="76"/>
      <c r="AE57" s="118"/>
      <c r="AF57" s="118"/>
      <c r="AG57" s="118"/>
      <c r="AH57" s="28"/>
      <c r="AI57" s="28"/>
    </row>
    <row collapsed="false" customFormat="false" customHeight="true" hidden="false" ht="27" outlineLevel="0" r="58">
      <c r="B58" s="9"/>
      <c r="C58" s="10"/>
      <c r="D58" s="14"/>
      <c r="E58" s="14"/>
      <c r="F58" s="14"/>
      <c r="G58" s="98" t="s">
        <v>285</v>
      </c>
      <c r="H58" s="53" t="n">
        <v>0.5</v>
      </c>
      <c r="I58" s="14"/>
      <c r="J58" s="10"/>
      <c r="K58" s="10"/>
      <c r="L58" s="76"/>
      <c r="M58" s="76"/>
      <c r="N58" s="118"/>
      <c r="O58" s="13"/>
      <c r="P58" s="11" t="s">
        <v>104</v>
      </c>
      <c r="Q58" s="13"/>
      <c r="R58" s="73"/>
      <c r="S58" s="119"/>
      <c r="T58" s="120"/>
      <c r="U58" s="116"/>
      <c r="V58" s="13"/>
      <c r="W58" s="31" t="n">
        <v>0</v>
      </c>
      <c r="X58" s="127"/>
      <c r="Y58" s="73"/>
      <c r="Z58" s="120"/>
      <c r="AA58" s="120"/>
      <c r="AB58" s="120"/>
      <c r="AC58" s="119"/>
      <c r="AD58" s="120"/>
      <c r="AE58" s="116"/>
      <c r="AF58" s="116"/>
      <c r="AG58" s="116"/>
      <c r="AH58" s="28"/>
      <c r="AI58" s="28"/>
    </row>
    <row collapsed="false" customFormat="false" customHeight="true" hidden="false" ht="60" outlineLevel="0" r="59">
      <c r="B59" s="9"/>
      <c r="C59" s="10"/>
      <c r="D59" s="14"/>
      <c r="E59" s="14"/>
      <c r="F59" s="14"/>
      <c r="G59" s="98" t="s">
        <v>286</v>
      </c>
      <c r="H59" s="53" t="n">
        <v>0.2</v>
      </c>
      <c r="I59" s="14"/>
      <c r="J59" s="10"/>
      <c r="K59" s="10"/>
      <c r="L59" s="27"/>
      <c r="M59" s="27"/>
      <c r="N59" s="128"/>
      <c r="O59" s="13"/>
      <c r="P59" s="111" t="s">
        <v>104</v>
      </c>
      <c r="Q59" s="13"/>
      <c r="R59" s="91"/>
      <c r="S59" s="129"/>
      <c r="T59" s="124"/>
      <c r="U59" s="123"/>
      <c r="V59" s="13"/>
      <c r="W59" s="46" t="n">
        <v>0</v>
      </c>
      <c r="X59" s="127"/>
      <c r="Y59" s="73"/>
      <c r="Z59" s="124"/>
      <c r="AA59" s="124"/>
      <c r="AB59" s="124"/>
      <c r="AC59" s="129"/>
      <c r="AD59" s="124"/>
      <c r="AE59" s="123"/>
      <c r="AF59" s="123"/>
      <c r="AG59" s="123"/>
      <c r="AH59" s="28"/>
      <c r="AI59" s="28"/>
    </row>
    <row collapsed="false" customFormat="false" customHeight="true" hidden="false" ht="15" outlineLevel="0" r="60">
      <c r="B60" s="9"/>
      <c r="C60" s="56" t="s">
        <v>287</v>
      </c>
      <c r="D60" s="10" t="s">
        <v>288</v>
      </c>
      <c r="E60" s="14" t="s">
        <v>289</v>
      </c>
      <c r="F60" s="10" t="s">
        <v>290</v>
      </c>
      <c r="G60" s="98" t="s">
        <v>291</v>
      </c>
      <c r="H60" s="99" t="n">
        <v>0.1</v>
      </c>
      <c r="I60" s="18" t="s">
        <v>172</v>
      </c>
      <c r="J60" s="56" t="s">
        <v>292</v>
      </c>
      <c r="K60" s="56" t="s">
        <v>293</v>
      </c>
      <c r="L60" s="76"/>
      <c r="M60" s="120"/>
      <c r="N60" s="118"/>
      <c r="O60" s="10" t="s">
        <v>294</v>
      </c>
      <c r="P60" s="31" t="n">
        <f aca="false">0.7*H60</f>
        <v>0.07</v>
      </c>
      <c r="Q60" s="13" t="n">
        <f aca="false">SUM(P60:P62)</f>
        <v>0.741</v>
      </c>
      <c r="R60" s="73" t="s">
        <v>295</v>
      </c>
      <c r="S60" s="117"/>
      <c r="T60" s="76"/>
      <c r="U60" s="118"/>
      <c r="V60" s="10" t="s">
        <v>294</v>
      </c>
      <c r="W60" s="13" t="n">
        <f aca="false">0*H60</f>
        <v>0</v>
      </c>
      <c r="X60" s="130" t="n">
        <f aca="false">SUM(W60:W62)+Q60</f>
        <v>0.741</v>
      </c>
      <c r="Y60" s="73" t="s">
        <v>296</v>
      </c>
      <c r="Z60" s="76"/>
      <c r="AA60" s="76"/>
      <c r="AB60" s="76"/>
      <c r="AC60" s="117"/>
      <c r="AD60" s="76"/>
      <c r="AE60" s="118"/>
      <c r="AF60" s="118"/>
      <c r="AG60" s="118"/>
      <c r="AH60" s="9"/>
      <c r="AI60" s="9"/>
    </row>
    <row collapsed="false" customFormat="false" customHeight="true" hidden="false" ht="19.5" outlineLevel="0" r="61">
      <c r="B61" s="9"/>
      <c r="C61" s="56"/>
      <c r="D61" s="56"/>
      <c r="E61" s="14"/>
      <c r="F61" s="10"/>
      <c r="G61" s="72" t="s">
        <v>297</v>
      </c>
      <c r="H61" s="93" t="n">
        <v>0.2</v>
      </c>
      <c r="I61" s="18"/>
      <c r="J61" s="56"/>
      <c r="K61" s="56"/>
      <c r="L61" s="76"/>
      <c r="M61" s="120"/>
      <c r="N61" s="118"/>
      <c r="O61" s="10"/>
      <c r="P61" s="31" t="n">
        <f aca="false">0.1*H61</f>
        <v>0.02</v>
      </c>
      <c r="Q61" s="13"/>
      <c r="R61" s="73" t="s">
        <v>298</v>
      </c>
      <c r="S61" s="117"/>
      <c r="T61" s="76"/>
      <c r="U61" s="118"/>
      <c r="V61" s="10"/>
      <c r="W61" s="13" t="n">
        <f aca="false">0*H61</f>
        <v>0</v>
      </c>
      <c r="X61" s="130"/>
      <c r="Y61" s="73"/>
      <c r="Z61" s="76"/>
      <c r="AA61" s="76"/>
      <c r="AB61" s="76"/>
      <c r="AC61" s="117"/>
      <c r="AD61" s="76"/>
      <c r="AE61" s="118"/>
      <c r="AF61" s="118"/>
      <c r="AG61" s="118"/>
      <c r="AH61" s="9"/>
      <c r="AI61" s="9"/>
    </row>
    <row collapsed="false" customFormat="false" customHeight="true" hidden="false" ht="60" outlineLevel="0" r="62">
      <c r="B62" s="9"/>
      <c r="C62" s="56"/>
      <c r="D62" s="10"/>
      <c r="E62" s="14"/>
      <c r="F62" s="10"/>
      <c r="G62" s="72" t="s">
        <v>299</v>
      </c>
      <c r="H62" s="93" t="n">
        <v>0.7</v>
      </c>
      <c r="I62" s="18"/>
      <c r="J62" s="56"/>
      <c r="K62" s="56"/>
      <c r="L62" s="27"/>
      <c r="M62" s="124"/>
      <c r="N62" s="123"/>
      <c r="O62" s="10"/>
      <c r="P62" s="46" t="n">
        <f aca="false">0.93*H62</f>
        <v>0.651</v>
      </c>
      <c r="Q62" s="13"/>
      <c r="R62" s="91" t="s">
        <v>300</v>
      </c>
      <c r="S62" s="129"/>
      <c r="T62" s="124"/>
      <c r="U62" s="123"/>
      <c r="V62" s="10"/>
      <c r="W62" s="13" t="n">
        <f aca="false">0*H62</f>
        <v>0</v>
      </c>
      <c r="X62" s="130"/>
      <c r="Y62" s="73"/>
      <c r="Z62" s="124"/>
      <c r="AA62" s="124"/>
      <c r="AB62" s="124"/>
      <c r="AC62" s="129"/>
      <c r="AD62" s="124"/>
      <c r="AE62" s="123"/>
      <c r="AF62" s="123"/>
      <c r="AG62" s="123"/>
      <c r="AH62" s="9"/>
      <c r="AI62" s="9"/>
    </row>
    <row collapsed="false" customFormat="false" customHeight="true" hidden="false" ht="12.75" outlineLevel="0" r="63">
      <c r="B63" s="9"/>
      <c r="C63" s="56"/>
      <c r="D63" s="56" t="s">
        <v>301</v>
      </c>
      <c r="E63" s="18" t="s">
        <v>302</v>
      </c>
      <c r="F63" s="56" t="s">
        <v>303</v>
      </c>
      <c r="G63" s="125" t="s">
        <v>304</v>
      </c>
      <c r="H63" s="131" t="n">
        <v>0.1</v>
      </c>
      <c r="I63" s="18"/>
      <c r="J63" s="56"/>
      <c r="K63" s="56"/>
      <c r="L63" s="76"/>
      <c r="M63" s="120"/>
      <c r="N63" s="118"/>
      <c r="O63" s="20" t="n">
        <v>0</v>
      </c>
      <c r="P63" s="31" t="n">
        <f aca="false">0.2*H63</f>
        <v>0.02</v>
      </c>
      <c r="Q63" s="20" t="n">
        <f aca="false">SUM(P63:P65)</f>
        <v>0.08</v>
      </c>
      <c r="R63" s="73" t="s">
        <v>295</v>
      </c>
      <c r="S63" s="117"/>
      <c r="T63" s="76"/>
      <c r="U63" s="118"/>
      <c r="V63" s="13" t="s">
        <v>305</v>
      </c>
      <c r="W63" s="31" t="n">
        <v>0.1</v>
      </c>
      <c r="X63" s="127" t="n">
        <f aca="false">SUM(W63:W65)+Q63</f>
        <v>0.51</v>
      </c>
      <c r="Y63" s="73" t="s">
        <v>306</v>
      </c>
      <c r="Z63" s="76"/>
      <c r="AA63" s="76"/>
      <c r="AB63" s="76"/>
      <c r="AC63" s="117"/>
      <c r="AD63" s="76"/>
      <c r="AE63" s="118"/>
      <c r="AF63" s="118"/>
      <c r="AG63" s="118"/>
      <c r="AH63" s="67" t="s">
        <v>307</v>
      </c>
      <c r="AI63" s="67"/>
    </row>
    <row collapsed="false" customFormat="false" customHeight="true" hidden="false" ht="16.5" outlineLevel="0" r="64">
      <c r="B64" s="9"/>
      <c r="C64" s="56"/>
      <c r="D64" s="56"/>
      <c r="E64" s="18"/>
      <c r="F64" s="56"/>
      <c r="G64" s="72" t="s">
        <v>308</v>
      </c>
      <c r="H64" s="93" t="n">
        <v>0.3</v>
      </c>
      <c r="I64" s="18"/>
      <c r="J64" s="56"/>
      <c r="K64" s="56"/>
      <c r="L64" s="76"/>
      <c r="M64" s="120"/>
      <c r="N64" s="118"/>
      <c r="O64" s="20"/>
      <c r="P64" s="31" t="n">
        <f aca="false">0.2*H64</f>
        <v>0.06</v>
      </c>
      <c r="Q64" s="20"/>
      <c r="R64" s="73" t="s">
        <v>309</v>
      </c>
      <c r="S64" s="117"/>
      <c r="T64" s="76"/>
      <c r="U64" s="118"/>
      <c r="V64" s="13"/>
      <c r="W64" s="31" t="n">
        <v>0.3</v>
      </c>
      <c r="X64" s="127"/>
      <c r="Y64" s="73"/>
      <c r="Z64" s="76"/>
      <c r="AA64" s="76"/>
      <c r="AB64" s="76"/>
      <c r="AC64" s="117"/>
      <c r="AD64" s="76"/>
      <c r="AE64" s="118"/>
      <c r="AF64" s="118"/>
      <c r="AG64" s="118"/>
      <c r="AH64" s="67"/>
      <c r="AI64" s="67"/>
    </row>
    <row collapsed="false" customFormat="false" customHeight="true" hidden="false" ht="42.75" outlineLevel="0" r="65">
      <c r="B65" s="9"/>
      <c r="C65" s="56"/>
      <c r="D65" s="56"/>
      <c r="E65" s="18"/>
      <c r="F65" s="56"/>
      <c r="G65" s="77" t="s">
        <v>299</v>
      </c>
      <c r="H65" s="102" t="n">
        <v>0.6</v>
      </c>
      <c r="I65" s="18"/>
      <c r="J65" s="56"/>
      <c r="K65" s="56"/>
      <c r="L65" s="27"/>
      <c r="M65" s="124"/>
      <c r="N65" s="123"/>
      <c r="O65" s="20"/>
      <c r="P65" s="46" t="n">
        <v>0</v>
      </c>
      <c r="Q65" s="20"/>
      <c r="R65" s="73" t="s">
        <v>310</v>
      </c>
      <c r="S65" s="119"/>
      <c r="T65" s="120"/>
      <c r="U65" s="116"/>
      <c r="V65" s="13"/>
      <c r="W65" s="31" t="n">
        <v>0.03</v>
      </c>
      <c r="X65" s="127"/>
      <c r="Y65" s="73"/>
      <c r="Z65" s="120"/>
      <c r="AA65" s="120"/>
      <c r="AB65" s="120"/>
      <c r="AC65" s="119"/>
      <c r="AD65" s="120"/>
      <c r="AE65" s="116"/>
      <c r="AF65" s="116"/>
      <c r="AG65" s="116"/>
      <c r="AH65" s="67"/>
      <c r="AI65" s="67"/>
    </row>
    <row collapsed="false" customFormat="false" customHeight="true" hidden="false" ht="15.75" outlineLevel="0" r="66">
      <c r="B66" s="132" t="s">
        <v>311</v>
      </c>
      <c r="C66" s="132"/>
      <c r="D66" s="133"/>
      <c r="E66" s="133"/>
      <c r="F66" s="133"/>
      <c r="G66" s="133"/>
      <c r="H66" s="133"/>
      <c r="I66" s="133"/>
      <c r="J66" s="133"/>
      <c r="K66" s="133"/>
      <c r="L66" s="133"/>
      <c r="M66" s="133"/>
      <c r="N66" s="133"/>
      <c r="O66" s="133"/>
      <c r="P66" s="134"/>
      <c r="Q66" s="135" t="n">
        <f aca="false">AVERAGE(Q6:Q65)</f>
        <v>0.31285</v>
      </c>
      <c r="V66" s="17" t="s">
        <v>311</v>
      </c>
      <c r="W66" s="133"/>
      <c r="X66" s="136" t="n">
        <f aca="false">+SUM(X6:X65)/20</f>
        <v>0.456626</v>
      </c>
    </row>
    <row collapsed="false" customFormat="false" customHeight="true" hidden="false" ht="11.25" outlineLevel="0" r="65536"/>
  </sheetData>
  <mergeCells count="198">
    <mergeCell ref="B2:AG2"/>
    <mergeCell ref="B3:B5"/>
    <mergeCell ref="C3:D5"/>
    <mergeCell ref="E3:E5"/>
    <mergeCell ref="F3:F5"/>
    <mergeCell ref="G3:G5"/>
    <mergeCell ref="H3:H5"/>
    <mergeCell ref="I3:I5"/>
    <mergeCell ref="J3:J5"/>
    <mergeCell ref="K3:K5"/>
    <mergeCell ref="L3:AE3"/>
    <mergeCell ref="AF3:AF5"/>
    <mergeCell ref="AG3:AG5"/>
    <mergeCell ref="AH3:AH5"/>
    <mergeCell ref="AI3:AI5"/>
    <mergeCell ref="L4:N4"/>
    <mergeCell ref="O4:O5"/>
    <mergeCell ref="P4:P5"/>
    <mergeCell ref="Q4:Q5"/>
    <mergeCell ref="R4:R5"/>
    <mergeCell ref="S4:U4"/>
    <mergeCell ref="V4:V5"/>
    <mergeCell ref="W4:W5"/>
    <mergeCell ref="X4:X5"/>
    <mergeCell ref="Y4:Y5"/>
    <mergeCell ref="Z4:AB4"/>
    <mergeCell ref="AC4:AE4"/>
    <mergeCell ref="B6:B65"/>
    <mergeCell ref="C6:C17"/>
    <mergeCell ref="D6:D10"/>
    <mergeCell ref="I6:I17"/>
    <mergeCell ref="J6:J17"/>
    <mergeCell ref="K6:K17"/>
    <mergeCell ref="E7:E8"/>
    <mergeCell ref="F7:F8"/>
    <mergeCell ref="O7:O8"/>
    <mergeCell ref="Q7:Q8"/>
    <mergeCell ref="V7:V8"/>
    <mergeCell ref="X7:X8"/>
    <mergeCell ref="Y7:Y8"/>
    <mergeCell ref="AH7:AH8"/>
    <mergeCell ref="AI7:AI10"/>
    <mergeCell ref="E9:E10"/>
    <mergeCell ref="F9:F10"/>
    <mergeCell ref="O9:O10"/>
    <mergeCell ref="Q9:Q10"/>
    <mergeCell ref="V9:V10"/>
    <mergeCell ref="X9:X10"/>
    <mergeCell ref="Y9:Y10"/>
    <mergeCell ref="AH9:AH10"/>
    <mergeCell ref="D11:D14"/>
    <mergeCell ref="E11:E12"/>
    <mergeCell ref="F11:F12"/>
    <mergeCell ref="O11:O12"/>
    <mergeCell ref="Q11:Q12"/>
    <mergeCell ref="V11:V12"/>
    <mergeCell ref="X11:X12"/>
    <mergeCell ref="AH11:AH14"/>
    <mergeCell ref="AI11:AI14"/>
    <mergeCell ref="D15:D17"/>
    <mergeCell ref="E15:E17"/>
    <mergeCell ref="F15:F17"/>
    <mergeCell ref="O15:O17"/>
    <mergeCell ref="Q15:Q17"/>
    <mergeCell ref="V15:V17"/>
    <mergeCell ref="X15:X17"/>
    <mergeCell ref="C18:C27"/>
    <mergeCell ref="D18:D24"/>
    <mergeCell ref="E18:E21"/>
    <mergeCell ref="F18:F21"/>
    <mergeCell ref="I18:I27"/>
    <mergeCell ref="J18:J27"/>
    <mergeCell ref="O18:O21"/>
    <mergeCell ref="Q18:Q21"/>
    <mergeCell ref="V18:V21"/>
    <mergeCell ref="X18:X21"/>
    <mergeCell ref="AH18:AH21"/>
    <mergeCell ref="AI18:AI21"/>
    <mergeCell ref="K19:K27"/>
    <mergeCell ref="Y19:Y21"/>
    <mergeCell ref="E22:E24"/>
    <mergeCell ref="F22:F24"/>
    <mergeCell ref="O22:O24"/>
    <mergeCell ref="Q22:Q24"/>
    <mergeCell ref="V22:V24"/>
    <mergeCell ref="X22:X24"/>
    <mergeCell ref="AH22:AH24"/>
    <mergeCell ref="AI22:AI24"/>
    <mergeCell ref="D25:D27"/>
    <mergeCell ref="E25:E27"/>
    <mergeCell ref="F25:F27"/>
    <mergeCell ref="O25:O27"/>
    <mergeCell ref="Q25:Q27"/>
    <mergeCell ref="V25:V27"/>
    <mergeCell ref="X25:X27"/>
    <mergeCell ref="AH25:AH27"/>
    <mergeCell ref="AI25:AI27"/>
    <mergeCell ref="C28:C59"/>
    <mergeCell ref="D28:D37"/>
    <mergeCell ref="E28:E32"/>
    <mergeCell ref="F28:F32"/>
    <mergeCell ref="I28:I59"/>
    <mergeCell ref="J28:J59"/>
    <mergeCell ref="K28:K29"/>
    <mergeCell ref="O28:O32"/>
    <mergeCell ref="Q28:Q32"/>
    <mergeCell ref="V28:V32"/>
    <mergeCell ref="X28:X32"/>
    <mergeCell ref="AH28:AH32"/>
    <mergeCell ref="AI28:AI32"/>
    <mergeCell ref="K30:K59"/>
    <mergeCell ref="E33:E34"/>
    <mergeCell ref="F33:F34"/>
    <mergeCell ref="O33:O34"/>
    <mergeCell ref="Q33:Q34"/>
    <mergeCell ref="V33:V34"/>
    <mergeCell ref="X33:X34"/>
    <mergeCell ref="AH33:AH34"/>
    <mergeCell ref="AI33:AI34"/>
    <mergeCell ref="E35:E37"/>
    <mergeCell ref="F35:F37"/>
    <mergeCell ref="O35:O37"/>
    <mergeCell ref="Q35:Q37"/>
    <mergeCell ref="V35:V37"/>
    <mergeCell ref="X35:X37"/>
    <mergeCell ref="AH35:AH37"/>
    <mergeCell ref="AI35:AI37"/>
    <mergeCell ref="D38:D41"/>
    <mergeCell ref="E38:E41"/>
    <mergeCell ref="F38:F41"/>
    <mergeCell ref="O38:O41"/>
    <mergeCell ref="Q38:Q41"/>
    <mergeCell ref="V38:V41"/>
    <mergeCell ref="X38:X41"/>
    <mergeCell ref="AH38:AH41"/>
    <mergeCell ref="AI38:AI41"/>
    <mergeCell ref="D42:D47"/>
    <mergeCell ref="E42:E47"/>
    <mergeCell ref="F42:F47"/>
    <mergeCell ref="O42:O47"/>
    <mergeCell ref="Q42:Q47"/>
    <mergeCell ref="V42:V47"/>
    <mergeCell ref="X42:X47"/>
    <mergeCell ref="AH42:AH50"/>
    <mergeCell ref="AI42:AI50"/>
    <mergeCell ref="R43:R44"/>
    <mergeCell ref="Y43:Y44"/>
    <mergeCell ref="D48:D50"/>
    <mergeCell ref="E48:E50"/>
    <mergeCell ref="F48:F50"/>
    <mergeCell ref="O48:O50"/>
    <mergeCell ref="Q48:Q50"/>
    <mergeCell ref="V48:V50"/>
    <mergeCell ref="X48:X50"/>
    <mergeCell ref="D51:D54"/>
    <mergeCell ref="E51:E54"/>
    <mergeCell ref="F51:F54"/>
    <mergeCell ref="O51:O54"/>
    <mergeCell ref="Q51:Q54"/>
    <mergeCell ref="V51:V54"/>
    <mergeCell ref="X51:X54"/>
    <mergeCell ref="AH51:AH54"/>
    <mergeCell ref="AI51:AI54"/>
    <mergeCell ref="D55:D59"/>
    <mergeCell ref="E55:E59"/>
    <mergeCell ref="F55:F59"/>
    <mergeCell ref="O55:O59"/>
    <mergeCell ref="Q55:Q59"/>
    <mergeCell ref="V55:V59"/>
    <mergeCell ref="X55:X59"/>
    <mergeCell ref="Y55:Y59"/>
    <mergeCell ref="AH55:AH59"/>
    <mergeCell ref="AI55:AI59"/>
    <mergeCell ref="C60:C65"/>
    <mergeCell ref="D60:D62"/>
    <mergeCell ref="E60:E62"/>
    <mergeCell ref="F60:F62"/>
    <mergeCell ref="I60:I65"/>
    <mergeCell ref="J60:J65"/>
    <mergeCell ref="K60:K65"/>
    <mergeCell ref="O60:O62"/>
    <mergeCell ref="Q60:Q62"/>
    <mergeCell ref="V60:V62"/>
    <mergeCell ref="X60:X62"/>
    <mergeCell ref="Y60:Y62"/>
    <mergeCell ref="AH60:AH62"/>
    <mergeCell ref="AI60:AI62"/>
    <mergeCell ref="D63:D65"/>
    <mergeCell ref="E63:E65"/>
    <mergeCell ref="F63:F65"/>
    <mergeCell ref="O63:O65"/>
    <mergeCell ref="Q63:Q65"/>
    <mergeCell ref="V63:V65"/>
    <mergeCell ref="X63:X65"/>
    <mergeCell ref="Y63:Y65"/>
    <mergeCell ref="AH63:AH65"/>
    <mergeCell ref="AI63:AI65"/>
    <mergeCell ref="B66:C66"/>
  </mergeCells>
  <printOptions headings="false" gridLines="false" gridLinesSet="true" horizontalCentered="false" verticalCentered="false"/>
  <pageMargins left="1.06319444444444" right="0.315277777777778" top="0.354166666666667" bottom="0.354166666666667" header="0.511805555555555" footer="0.511805555555555"/>
  <pageSetup blackAndWhite="false" cellComments="none" copies="1" draft="false" firstPageNumber="0" fitToHeight="1" fitToWidth="1" horizontalDpi="300" orientation="landscape" pageOrder="downThenOver" paperSize="5" scale="100" useFirstPageNumber="false" usePrinterDefaults="false" verticalDpi="300"/>
  <headerFooter differentFirst="false" differentOddEven="false">
    <oddHeader/>
    <oddFooter/>
  </headerFooter>
  <rowBreaks count="3" manualBreakCount="3">
    <brk id="16" man="true" max="16383" min="0"/>
    <brk id="32" man="true" max="16383" min="0"/>
    <brk id="54"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false"/>
  </sheetPr>
  <dimension ref="B2:AI65536"/>
  <sheetViews>
    <sheetView colorId="64" defaultGridColor="true" rightToLeft="false" showFormulas="false" showGridLines="true" showOutlineSymbols="true" showRowColHeaders="true" showZeros="true" tabSelected="false" topLeftCell="H34" view="normal" windowProtection="false" workbookViewId="0" zoomScale="100" zoomScaleNormal="100" zoomScalePageLayoutView="100">
      <selection activeCell="Y12" activeCellId="0" pane="topLeft" sqref="Y12"/>
    </sheetView>
  </sheetViews>
  <cols>
    <col collapsed="false" hidden="false" max="1" min="1" style="137" width="2.92156862745098"/>
    <col collapsed="false" hidden="false" max="2" min="2" style="137" width="13.556862745098"/>
    <col collapsed="false" hidden="false" max="3" min="3" style="137" width="15.6"/>
    <col collapsed="false" hidden="false" max="4" min="4" style="137" width="11.8039215686275"/>
    <col collapsed="false" hidden="false" max="5" min="5" style="137" width="16.9019607843137"/>
    <col collapsed="false" hidden="false" max="6" min="6" style="137" width="27.4039215686274"/>
    <col collapsed="false" hidden="false" max="7" min="7" style="137" width="41.1058823529412"/>
    <col collapsed="false" hidden="false" max="8" min="8" style="137" width="16.3254901960784"/>
    <col collapsed="false" hidden="true" max="15" min="9" style="137" width="0"/>
    <col collapsed="false" hidden="true" max="17" min="16" style="138" width="0"/>
    <col collapsed="false" hidden="true" max="21" min="18" style="137" width="0"/>
    <col collapsed="false" hidden="false" max="22" min="22" style="137" width="30.3176470588235"/>
    <col collapsed="false" hidden="false" max="23" min="23" style="138" width="11.6588235294118"/>
    <col collapsed="false" hidden="false" max="24" min="24" style="138" width="10.2039215686275"/>
    <col collapsed="false" hidden="false" max="25" min="25" style="137" width="135.854901960784"/>
    <col collapsed="false" hidden="true" max="34" min="26" style="137" width="0"/>
    <col collapsed="false" hidden="false" max="35" min="35" style="137" width="60.0549019607843"/>
    <col collapsed="false" hidden="false" max="1025" min="36" style="137" width="9.32549019607843"/>
  </cols>
  <sheetData>
    <row collapsed="false" customFormat="false" customHeight="true" hidden="false" ht="17.25" outlineLevel="0" r="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row>
    <row collapsed="false" customFormat="false" customHeight="true" hidden="false" ht="16.5" outlineLevel="0" r="3">
      <c r="B3" s="139" t="s">
        <v>1</v>
      </c>
      <c r="C3" s="139" t="s">
        <v>2</v>
      </c>
      <c r="D3" s="139"/>
      <c r="E3" s="139" t="s">
        <v>3</v>
      </c>
      <c r="F3" s="139" t="s">
        <v>4</v>
      </c>
      <c r="G3" s="139" t="s">
        <v>5</v>
      </c>
      <c r="H3" s="139" t="s">
        <v>6</v>
      </c>
      <c r="I3" s="139" t="s">
        <v>7</v>
      </c>
      <c r="J3" s="140" t="s">
        <v>8</v>
      </c>
      <c r="K3" s="140" t="s">
        <v>9</v>
      </c>
      <c r="L3" s="141" t="s">
        <v>10</v>
      </c>
      <c r="M3" s="141"/>
      <c r="N3" s="141"/>
      <c r="O3" s="141"/>
      <c r="P3" s="141"/>
      <c r="Q3" s="141"/>
      <c r="R3" s="141"/>
      <c r="S3" s="141"/>
      <c r="T3" s="141"/>
      <c r="U3" s="141"/>
      <c r="V3" s="141"/>
      <c r="W3" s="141"/>
      <c r="X3" s="141"/>
      <c r="Y3" s="141"/>
      <c r="Z3" s="141"/>
      <c r="AA3" s="141"/>
      <c r="AB3" s="141"/>
      <c r="AC3" s="141"/>
      <c r="AD3" s="141"/>
      <c r="AE3" s="141"/>
      <c r="AF3" s="142" t="n">
        <v>2014</v>
      </c>
      <c r="AG3" s="143" t="n">
        <v>2015</v>
      </c>
      <c r="AH3" s="144" t="s">
        <v>11</v>
      </c>
      <c r="AI3" s="144" t="s">
        <v>12</v>
      </c>
    </row>
    <row collapsed="false" customFormat="false" customHeight="true" hidden="false" ht="16.5" outlineLevel="0" r="4">
      <c r="B4" s="139"/>
      <c r="C4" s="139"/>
      <c r="D4" s="139"/>
      <c r="E4" s="139"/>
      <c r="F4" s="139"/>
      <c r="G4" s="139"/>
      <c r="H4" s="139"/>
      <c r="I4" s="139"/>
      <c r="J4" s="140"/>
      <c r="K4" s="140"/>
      <c r="L4" s="143" t="s">
        <v>13</v>
      </c>
      <c r="M4" s="143"/>
      <c r="N4" s="143"/>
      <c r="O4" s="139" t="s">
        <v>14</v>
      </c>
      <c r="P4" s="145" t="s">
        <v>15</v>
      </c>
      <c r="Q4" s="145" t="s">
        <v>16</v>
      </c>
      <c r="R4" s="143" t="s">
        <v>312</v>
      </c>
      <c r="S4" s="141" t="s">
        <v>18</v>
      </c>
      <c r="T4" s="141"/>
      <c r="U4" s="141"/>
      <c r="V4" s="139" t="s">
        <v>19</v>
      </c>
      <c r="W4" s="145" t="s">
        <v>20</v>
      </c>
      <c r="X4" s="145" t="s">
        <v>313</v>
      </c>
      <c r="Y4" s="143" t="s">
        <v>314</v>
      </c>
      <c r="Z4" s="141" t="s">
        <v>23</v>
      </c>
      <c r="AA4" s="141"/>
      <c r="AB4" s="141"/>
      <c r="AC4" s="141" t="s">
        <v>24</v>
      </c>
      <c r="AD4" s="141"/>
      <c r="AE4" s="141"/>
      <c r="AF4" s="142"/>
      <c r="AG4" s="143"/>
      <c r="AH4" s="144"/>
      <c r="AI4" s="144"/>
    </row>
    <row collapsed="false" customFormat="false" customHeight="true" hidden="false" ht="16.5" outlineLevel="0" r="5">
      <c r="B5" s="139"/>
      <c r="C5" s="139"/>
      <c r="D5" s="139"/>
      <c r="E5" s="139"/>
      <c r="F5" s="139"/>
      <c r="G5" s="139"/>
      <c r="H5" s="139"/>
      <c r="I5" s="139"/>
      <c r="J5" s="140"/>
      <c r="K5" s="140"/>
      <c r="L5" s="146" t="s">
        <v>25</v>
      </c>
      <c r="M5" s="146" t="s">
        <v>26</v>
      </c>
      <c r="N5" s="146" t="s">
        <v>27</v>
      </c>
      <c r="O5" s="139"/>
      <c r="P5" s="145"/>
      <c r="Q5" s="145"/>
      <c r="R5" s="143"/>
      <c r="S5" s="146" t="s">
        <v>28</v>
      </c>
      <c r="T5" s="146" t="s">
        <v>29</v>
      </c>
      <c r="U5" s="146" t="s">
        <v>30</v>
      </c>
      <c r="V5" s="139"/>
      <c r="W5" s="145"/>
      <c r="X5" s="145"/>
      <c r="Y5" s="143"/>
      <c r="Z5" s="146" t="s">
        <v>31</v>
      </c>
      <c r="AA5" s="146" t="s">
        <v>32</v>
      </c>
      <c r="AB5" s="146" t="s">
        <v>33</v>
      </c>
      <c r="AC5" s="146" t="s">
        <v>34</v>
      </c>
      <c r="AD5" s="146" t="s">
        <v>35</v>
      </c>
      <c r="AE5" s="146" t="s">
        <v>36</v>
      </c>
      <c r="AF5" s="142"/>
      <c r="AG5" s="143"/>
      <c r="AH5" s="144"/>
      <c r="AI5" s="144"/>
    </row>
    <row collapsed="false" customFormat="false" customHeight="true" hidden="false" ht="27" outlineLevel="0" r="6">
      <c r="B6" s="147" t="s">
        <v>315</v>
      </c>
      <c r="C6" s="148" t="s">
        <v>316</v>
      </c>
      <c r="D6" s="149" t="s">
        <v>317</v>
      </c>
      <c r="E6" s="150" t="s">
        <v>318</v>
      </c>
      <c r="F6" s="151" t="s">
        <v>319</v>
      </c>
      <c r="G6" s="152" t="s">
        <v>320</v>
      </c>
      <c r="H6" s="153" t="n">
        <v>0.3</v>
      </c>
      <c r="I6" s="154" t="s">
        <v>321</v>
      </c>
      <c r="J6" s="151" t="s">
        <v>322</v>
      </c>
      <c r="K6" s="148" t="s">
        <v>323</v>
      </c>
      <c r="L6" s="155"/>
      <c r="M6" s="156"/>
      <c r="N6" s="155"/>
      <c r="O6" s="157" t="s">
        <v>324</v>
      </c>
      <c r="P6" s="158" t="n">
        <f aca="false">H6/1</f>
        <v>0.3</v>
      </c>
      <c r="Q6" s="159" t="n">
        <f aca="false">SUM(P6:P9)</f>
        <v>0.597</v>
      </c>
      <c r="R6" s="160" t="s">
        <v>325</v>
      </c>
      <c r="S6" s="161"/>
      <c r="T6" s="155"/>
      <c r="U6" s="162"/>
      <c r="V6" s="163" t="s">
        <v>324</v>
      </c>
      <c r="W6" s="158" t="s">
        <v>104</v>
      </c>
      <c r="X6" s="164" t="n">
        <f aca="false">SUM(W6:W9)+Q6</f>
        <v>0.686</v>
      </c>
      <c r="Y6" s="160" t="s">
        <v>326</v>
      </c>
      <c r="Z6" s="155"/>
      <c r="AA6" s="155"/>
      <c r="AB6" s="155"/>
      <c r="AC6" s="161"/>
      <c r="AD6" s="155"/>
      <c r="AE6" s="162"/>
      <c r="AF6" s="165"/>
      <c r="AG6" s="166"/>
      <c r="AH6" s="155" t="s">
        <v>327</v>
      </c>
      <c r="AI6" s="155" t="s">
        <v>328</v>
      </c>
    </row>
    <row collapsed="false" customFormat="false" customHeight="true" hidden="false" ht="61.5" outlineLevel="0" r="7">
      <c r="B7" s="147"/>
      <c r="C7" s="148"/>
      <c r="D7" s="149"/>
      <c r="E7" s="150"/>
      <c r="F7" s="151"/>
      <c r="G7" s="152" t="s">
        <v>329</v>
      </c>
      <c r="H7" s="153" t="n">
        <v>0.3</v>
      </c>
      <c r="I7" s="154"/>
      <c r="J7" s="151"/>
      <c r="K7" s="148"/>
      <c r="L7" s="166"/>
      <c r="M7" s="166"/>
      <c r="N7" s="167"/>
      <c r="O7" s="157"/>
      <c r="P7" s="158" t="n">
        <f aca="false">0.59*H7</f>
        <v>0.177</v>
      </c>
      <c r="Q7" s="159"/>
      <c r="R7" s="160" t="s">
        <v>330</v>
      </c>
      <c r="S7" s="168"/>
      <c r="T7" s="167"/>
      <c r="U7" s="169"/>
      <c r="V7" s="163"/>
      <c r="W7" s="158" t="n">
        <f aca="false">0.03*H7</f>
        <v>0.009</v>
      </c>
      <c r="X7" s="164"/>
      <c r="Y7" s="160" t="s">
        <v>331</v>
      </c>
      <c r="Z7" s="166"/>
      <c r="AA7" s="166"/>
      <c r="AB7" s="166"/>
      <c r="AC7" s="170"/>
      <c r="AD7" s="166"/>
      <c r="AE7" s="165"/>
      <c r="AF7" s="165"/>
      <c r="AG7" s="166"/>
      <c r="AH7" s="155"/>
      <c r="AI7" s="155"/>
    </row>
    <row collapsed="false" customFormat="false" customHeight="true" hidden="false" ht="40.5" outlineLevel="0" r="8">
      <c r="B8" s="147"/>
      <c r="C8" s="148"/>
      <c r="D8" s="149"/>
      <c r="E8" s="150"/>
      <c r="F8" s="151"/>
      <c r="G8" s="152" t="s">
        <v>332</v>
      </c>
      <c r="H8" s="153" t="n">
        <v>0.2</v>
      </c>
      <c r="I8" s="154"/>
      <c r="J8" s="151"/>
      <c r="K8" s="148"/>
      <c r="L8" s="166"/>
      <c r="M8" s="167"/>
      <c r="N8" s="167"/>
      <c r="O8" s="157"/>
      <c r="P8" s="158" t="n">
        <f aca="false">0.4*H8</f>
        <v>0.08</v>
      </c>
      <c r="Q8" s="159"/>
      <c r="R8" s="160" t="s">
        <v>333</v>
      </c>
      <c r="S8" s="168"/>
      <c r="T8" s="167"/>
      <c r="U8" s="169"/>
      <c r="V8" s="163"/>
      <c r="W8" s="158" t="n">
        <f aca="false">0.1*H8</f>
        <v>0.02</v>
      </c>
      <c r="X8" s="164"/>
      <c r="Y8" s="171" t="s">
        <v>334</v>
      </c>
      <c r="Z8" s="166"/>
      <c r="AA8" s="166"/>
      <c r="AB8" s="166"/>
      <c r="AC8" s="170"/>
      <c r="AD8" s="166"/>
      <c r="AE8" s="165"/>
      <c r="AF8" s="165"/>
      <c r="AG8" s="166"/>
      <c r="AH8" s="155"/>
      <c r="AI8" s="155"/>
    </row>
    <row collapsed="false" customFormat="false" customHeight="true" hidden="false" ht="42.75" outlineLevel="0" r="9">
      <c r="B9" s="147"/>
      <c r="C9" s="148"/>
      <c r="D9" s="149"/>
      <c r="E9" s="150"/>
      <c r="F9" s="151"/>
      <c r="G9" s="152" t="s">
        <v>335</v>
      </c>
      <c r="H9" s="153" t="n">
        <v>0.2</v>
      </c>
      <c r="I9" s="154"/>
      <c r="J9" s="151"/>
      <c r="K9" s="148"/>
      <c r="L9" s="166"/>
      <c r="M9" s="167"/>
      <c r="N9" s="167"/>
      <c r="O9" s="157"/>
      <c r="P9" s="158" t="n">
        <f aca="false">0.2*H9</f>
        <v>0.04</v>
      </c>
      <c r="Q9" s="159"/>
      <c r="R9" s="160" t="s">
        <v>336</v>
      </c>
      <c r="S9" s="170"/>
      <c r="T9" s="166"/>
      <c r="U9" s="165"/>
      <c r="V9" s="163"/>
      <c r="W9" s="158" t="n">
        <f aca="false">0.3*H9</f>
        <v>0.06</v>
      </c>
      <c r="X9" s="164"/>
      <c r="Y9" s="160" t="s">
        <v>337</v>
      </c>
      <c r="Z9" s="166"/>
      <c r="AA9" s="166"/>
      <c r="AB9" s="166"/>
      <c r="AC9" s="170"/>
      <c r="AD9" s="166"/>
      <c r="AE9" s="165"/>
      <c r="AF9" s="165"/>
      <c r="AG9" s="166"/>
      <c r="AH9" s="155"/>
      <c r="AI9" s="155"/>
    </row>
    <row collapsed="false" customFormat="false" customHeight="true" hidden="false" ht="24.75" outlineLevel="0" r="10">
      <c r="B10" s="147"/>
      <c r="C10" s="172" t="s">
        <v>338</v>
      </c>
      <c r="D10" s="173" t="s">
        <v>339</v>
      </c>
      <c r="E10" s="174" t="s">
        <v>340</v>
      </c>
      <c r="F10" s="175" t="s">
        <v>341</v>
      </c>
      <c r="G10" s="176" t="s">
        <v>342</v>
      </c>
      <c r="H10" s="177" t="n">
        <v>0.2</v>
      </c>
      <c r="I10" s="178" t="s">
        <v>343</v>
      </c>
      <c r="J10" s="175" t="s">
        <v>344</v>
      </c>
      <c r="K10" s="172" t="s">
        <v>345</v>
      </c>
      <c r="L10" s="179"/>
      <c r="M10" s="180"/>
      <c r="N10" s="179"/>
      <c r="O10" s="181" t="s">
        <v>346</v>
      </c>
      <c r="P10" s="182" t="n">
        <f aca="false">1*H10</f>
        <v>0.2</v>
      </c>
      <c r="Q10" s="183" t="n">
        <f aca="false">SUM(P10:P13)</f>
        <v>0.69</v>
      </c>
      <c r="R10" s="184" t="s">
        <v>347</v>
      </c>
      <c r="S10" s="185"/>
      <c r="T10" s="179"/>
      <c r="U10" s="186"/>
      <c r="V10" s="187" t="s">
        <v>348</v>
      </c>
      <c r="W10" s="182" t="s">
        <v>104</v>
      </c>
      <c r="X10" s="188" t="n">
        <f aca="false">SUM(W10:W13)+Q10</f>
        <v>0.74</v>
      </c>
      <c r="Y10" s="189" t="s">
        <v>326</v>
      </c>
      <c r="Z10" s="179"/>
      <c r="AA10" s="179"/>
      <c r="AB10" s="179"/>
      <c r="AC10" s="185"/>
      <c r="AD10" s="179"/>
      <c r="AE10" s="186"/>
      <c r="AF10" s="186"/>
      <c r="AG10" s="190"/>
      <c r="AH10" s="155" t="s">
        <v>349</v>
      </c>
      <c r="AI10" s="155" t="s">
        <v>350</v>
      </c>
    </row>
    <row collapsed="false" customFormat="false" customHeight="true" hidden="false" ht="144.75" outlineLevel="0" r="11">
      <c r="B11" s="147"/>
      <c r="C11" s="172"/>
      <c r="D11" s="173"/>
      <c r="E11" s="174"/>
      <c r="F11" s="175"/>
      <c r="G11" s="152" t="s">
        <v>351</v>
      </c>
      <c r="H11" s="153" t="n">
        <v>0.3</v>
      </c>
      <c r="I11" s="178"/>
      <c r="J11" s="175"/>
      <c r="K11" s="172"/>
      <c r="L11" s="166"/>
      <c r="M11" s="191"/>
      <c r="N11" s="192"/>
      <c r="O11" s="181"/>
      <c r="P11" s="158" t="n">
        <f aca="false">1*H11</f>
        <v>0.3</v>
      </c>
      <c r="Q11" s="183"/>
      <c r="R11" s="160" t="s">
        <v>352</v>
      </c>
      <c r="S11" s="170"/>
      <c r="T11" s="192"/>
      <c r="U11" s="193"/>
      <c r="V11" s="187"/>
      <c r="W11" s="158" t="s">
        <v>104</v>
      </c>
      <c r="X11" s="188"/>
      <c r="Y11" s="160" t="s">
        <v>353</v>
      </c>
      <c r="Z11" s="166"/>
      <c r="AA11" s="192"/>
      <c r="AB11" s="192"/>
      <c r="AC11" s="170"/>
      <c r="AD11" s="192"/>
      <c r="AE11" s="193"/>
      <c r="AF11" s="165"/>
      <c r="AG11" s="194"/>
      <c r="AH11" s="155"/>
      <c r="AI11" s="155"/>
    </row>
    <row collapsed="false" customFormat="false" customHeight="true" hidden="false" ht="40.5" outlineLevel="0" r="12">
      <c r="B12" s="147"/>
      <c r="C12" s="172"/>
      <c r="D12" s="173"/>
      <c r="E12" s="174"/>
      <c r="F12" s="175"/>
      <c r="G12" s="152" t="s">
        <v>354</v>
      </c>
      <c r="H12" s="153" t="n">
        <v>0.2</v>
      </c>
      <c r="I12" s="178"/>
      <c r="J12" s="175"/>
      <c r="K12" s="172"/>
      <c r="L12" s="166"/>
      <c r="M12" s="195"/>
      <c r="N12" s="195"/>
      <c r="O12" s="181"/>
      <c r="P12" s="158" t="n">
        <f aca="false">0.2*H12</f>
        <v>0.04</v>
      </c>
      <c r="Q12" s="183"/>
      <c r="R12" s="160" t="s">
        <v>355</v>
      </c>
      <c r="S12" s="168"/>
      <c r="T12" s="195"/>
      <c r="U12" s="196"/>
      <c r="V12" s="187"/>
      <c r="W12" s="158" t="n">
        <f aca="false">0.1*H12</f>
        <v>0.02</v>
      </c>
      <c r="X12" s="188"/>
      <c r="Y12" s="160" t="s">
        <v>356</v>
      </c>
      <c r="Z12" s="166"/>
      <c r="AA12" s="194"/>
      <c r="AB12" s="194"/>
      <c r="AC12" s="170"/>
      <c r="AD12" s="194"/>
      <c r="AE12" s="197"/>
      <c r="AF12" s="165"/>
      <c r="AG12" s="194"/>
      <c r="AH12" s="155"/>
      <c r="AI12" s="155"/>
    </row>
    <row collapsed="false" customFormat="false" customHeight="true" hidden="false" ht="72.75" outlineLevel="0" r="13">
      <c r="B13" s="147"/>
      <c r="C13" s="172"/>
      <c r="D13" s="173"/>
      <c r="E13" s="174"/>
      <c r="F13" s="175"/>
      <c r="G13" s="198" t="s">
        <v>357</v>
      </c>
      <c r="H13" s="199" t="n">
        <v>0.3</v>
      </c>
      <c r="I13" s="178"/>
      <c r="J13" s="175"/>
      <c r="K13" s="172"/>
      <c r="L13" s="200"/>
      <c r="M13" s="201"/>
      <c r="N13" s="201"/>
      <c r="O13" s="181"/>
      <c r="P13" s="202" t="n">
        <f aca="false">0.5*H13</f>
        <v>0.15</v>
      </c>
      <c r="Q13" s="183"/>
      <c r="R13" s="203" t="s">
        <v>358</v>
      </c>
      <c r="S13" s="204"/>
      <c r="T13" s="201"/>
      <c r="U13" s="205"/>
      <c r="V13" s="187"/>
      <c r="W13" s="202" t="n">
        <f aca="false">0.1*H13</f>
        <v>0.03</v>
      </c>
      <c r="X13" s="188"/>
      <c r="Y13" s="203" t="s">
        <v>359</v>
      </c>
      <c r="Z13" s="206"/>
      <c r="AA13" s="201"/>
      <c r="AB13" s="201"/>
      <c r="AC13" s="207"/>
      <c r="AD13" s="208"/>
      <c r="AE13" s="209"/>
      <c r="AF13" s="210"/>
      <c r="AG13" s="208"/>
      <c r="AH13" s="155"/>
      <c r="AI13" s="155"/>
    </row>
    <row collapsed="false" customFormat="false" customHeight="true" hidden="false" ht="137.25" outlineLevel="0" r="14">
      <c r="B14" s="147"/>
      <c r="C14" s="154" t="s">
        <v>360</v>
      </c>
      <c r="D14" s="151" t="s">
        <v>361</v>
      </c>
      <c r="E14" s="150" t="s">
        <v>362</v>
      </c>
      <c r="F14" s="151" t="s">
        <v>363</v>
      </c>
      <c r="G14" s="211" t="s">
        <v>364</v>
      </c>
      <c r="H14" s="212" t="n">
        <v>0.2</v>
      </c>
      <c r="I14" s="154" t="s">
        <v>365</v>
      </c>
      <c r="J14" s="151" t="s">
        <v>366</v>
      </c>
      <c r="K14" s="148" t="s">
        <v>367</v>
      </c>
      <c r="L14" s="166"/>
      <c r="M14" s="195"/>
      <c r="N14" s="195"/>
      <c r="O14" s="154" t="s">
        <v>368</v>
      </c>
      <c r="P14" s="159" t="n">
        <f aca="false">0.6*H14</f>
        <v>0.12</v>
      </c>
      <c r="Q14" s="159" t="n">
        <f aca="false">SUM(P14:P28)</f>
        <v>0.37</v>
      </c>
      <c r="R14" s="171" t="s">
        <v>369</v>
      </c>
      <c r="S14" s="170"/>
      <c r="T14" s="194"/>
      <c r="U14" s="197"/>
      <c r="V14" s="151" t="s">
        <v>370</v>
      </c>
      <c r="W14" s="159" t="n">
        <f aca="false">0.05*H14</f>
        <v>0.01</v>
      </c>
      <c r="X14" s="159" t="n">
        <f aca="false">SUM(W14:W28)+Q14</f>
        <v>0.45</v>
      </c>
      <c r="Y14" s="213" t="s">
        <v>371</v>
      </c>
      <c r="Z14" s="166"/>
      <c r="AA14" s="194"/>
      <c r="AB14" s="194"/>
      <c r="AC14" s="170"/>
      <c r="AD14" s="194"/>
      <c r="AE14" s="197"/>
      <c r="AF14" s="197"/>
      <c r="AG14" s="194"/>
      <c r="AH14" s="155" t="s">
        <v>372</v>
      </c>
      <c r="AI14" s="155" t="s">
        <v>373</v>
      </c>
    </row>
    <row collapsed="false" customFormat="false" customHeight="true" hidden="false" ht="25.5" outlineLevel="0" r="15">
      <c r="B15" s="147"/>
      <c r="C15" s="154"/>
      <c r="D15" s="151"/>
      <c r="E15" s="150"/>
      <c r="F15" s="151"/>
      <c r="G15" s="152" t="s">
        <v>374</v>
      </c>
      <c r="H15" s="153" t="n">
        <v>0.2</v>
      </c>
      <c r="I15" s="154"/>
      <c r="J15" s="151"/>
      <c r="K15" s="148"/>
      <c r="L15" s="194"/>
      <c r="M15" s="195"/>
      <c r="N15" s="195"/>
      <c r="O15" s="154"/>
      <c r="P15" s="159" t="n">
        <f aca="false">0.2*H15</f>
        <v>0.04</v>
      </c>
      <c r="Q15" s="159"/>
      <c r="R15" s="160" t="s">
        <v>375</v>
      </c>
      <c r="S15" s="214"/>
      <c r="T15" s="194"/>
      <c r="U15" s="197"/>
      <c r="V15" s="151"/>
      <c r="W15" s="159" t="n">
        <f aca="false">0.05*H15</f>
        <v>0.01</v>
      </c>
      <c r="X15" s="159"/>
      <c r="Y15" s="213" t="s">
        <v>376</v>
      </c>
      <c r="Z15" s="194"/>
      <c r="AA15" s="194"/>
      <c r="AB15" s="194"/>
      <c r="AC15" s="214"/>
      <c r="AD15" s="194"/>
      <c r="AE15" s="197"/>
      <c r="AF15" s="197"/>
      <c r="AG15" s="194"/>
      <c r="AH15" s="155"/>
      <c r="AI15" s="155"/>
    </row>
    <row collapsed="false" customFormat="false" customHeight="true" hidden="false" ht="33.75" outlineLevel="0" r="16">
      <c r="B16" s="147"/>
      <c r="C16" s="154"/>
      <c r="D16" s="151"/>
      <c r="E16" s="150"/>
      <c r="F16" s="151"/>
      <c r="G16" s="152" t="s">
        <v>377</v>
      </c>
      <c r="H16" s="153" t="n">
        <v>0.2</v>
      </c>
      <c r="I16" s="154"/>
      <c r="J16" s="151"/>
      <c r="K16" s="148" t="s">
        <v>378</v>
      </c>
      <c r="L16" s="194"/>
      <c r="M16" s="194"/>
      <c r="N16" s="195"/>
      <c r="O16" s="154"/>
      <c r="P16" s="159" t="n">
        <f aca="false">0.1*H16</f>
        <v>0.02</v>
      </c>
      <c r="Q16" s="159"/>
      <c r="R16" s="160" t="s">
        <v>379</v>
      </c>
      <c r="S16" s="215"/>
      <c r="T16" s="195"/>
      <c r="U16" s="196"/>
      <c r="V16" s="151"/>
      <c r="W16" s="159" t="n">
        <f aca="false">0*H16</f>
        <v>0</v>
      </c>
      <c r="X16" s="159"/>
      <c r="Y16" s="216" t="s">
        <v>380</v>
      </c>
      <c r="Z16" s="195"/>
      <c r="AA16" s="195"/>
      <c r="AB16" s="195"/>
      <c r="AC16" s="215"/>
      <c r="AD16" s="195"/>
      <c r="AE16" s="196"/>
      <c r="AF16" s="196"/>
      <c r="AG16" s="195"/>
      <c r="AH16" s="155"/>
      <c r="AI16" s="155"/>
    </row>
    <row collapsed="false" customFormat="false" customHeight="true" hidden="false" ht="9.75" outlineLevel="0" r="17">
      <c r="B17" s="147"/>
      <c r="C17" s="154"/>
      <c r="D17" s="151"/>
      <c r="E17" s="150"/>
      <c r="F17" s="151"/>
      <c r="G17" s="152" t="s">
        <v>381</v>
      </c>
      <c r="H17" s="153" t="n">
        <v>0.2</v>
      </c>
      <c r="I17" s="154"/>
      <c r="J17" s="151"/>
      <c r="K17" s="148"/>
      <c r="L17" s="194"/>
      <c r="M17" s="194"/>
      <c r="N17" s="195"/>
      <c r="O17" s="154"/>
      <c r="P17" s="159" t="n">
        <v>0</v>
      </c>
      <c r="Q17" s="159"/>
      <c r="R17" s="160"/>
      <c r="S17" s="215"/>
      <c r="T17" s="195"/>
      <c r="U17" s="196"/>
      <c r="V17" s="151"/>
      <c r="W17" s="159" t="n">
        <v>0</v>
      </c>
      <c r="X17" s="159"/>
      <c r="Y17" s="216"/>
      <c r="Z17" s="195"/>
      <c r="AA17" s="195"/>
      <c r="AB17" s="195"/>
      <c r="AC17" s="215"/>
      <c r="AD17" s="195"/>
      <c r="AE17" s="196"/>
      <c r="AF17" s="196"/>
      <c r="AG17" s="195"/>
      <c r="AH17" s="155"/>
      <c r="AI17" s="155"/>
    </row>
    <row collapsed="false" customFormat="false" customHeight="true" hidden="false" ht="22.5" outlineLevel="0" r="18">
      <c r="B18" s="147"/>
      <c r="C18" s="154"/>
      <c r="D18" s="151"/>
      <c r="E18" s="150"/>
      <c r="F18" s="151"/>
      <c r="G18" s="152" t="s">
        <v>382</v>
      </c>
      <c r="H18" s="153" t="n">
        <v>0.1</v>
      </c>
      <c r="I18" s="154"/>
      <c r="J18" s="151"/>
      <c r="K18" s="148"/>
      <c r="L18" s="194"/>
      <c r="M18" s="194"/>
      <c r="N18" s="195"/>
      <c r="O18" s="154"/>
      <c r="P18" s="159" t="n">
        <v>0</v>
      </c>
      <c r="Q18" s="159"/>
      <c r="R18" s="160"/>
      <c r="S18" s="215"/>
      <c r="T18" s="195"/>
      <c r="U18" s="196"/>
      <c r="V18" s="151"/>
      <c r="W18" s="159" t="n">
        <v>0</v>
      </c>
      <c r="X18" s="159"/>
      <c r="Y18" s="216"/>
      <c r="Z18" s="195"/>
      <c r="AA18" s="195"/>
      <c r="AB18" s="195"/>
      <c r="AC18" s="215"/>
      <c r="AD18" s="195"/>
      <c r="AE18" s="196"/>
      <c r="AF18" s="196"/>
      <c r="AG18" s="195"/>
      <c r="AH18" s="155"/>
      <c r="AI18" s="155"/>
    </row>
    <row collapsed="false" customFormat="false" customHeight="true" hidden="false" ht="65.25" outlineLevel="0" r="19">
      <c r="B19" s="147"/>
      <c r="C19" s="154"/>
      <c r="D19" s="151"/>
      <c r="E19" s="150"/>
      <c r="F19" s="151"/>
      <c r="G19" s="152" t="s">
        <v>383</v>
      </c>
      <c r="H19" s="153" t="n">
        <v>0.1</v>
      </c>
      <c r="I19" s="154"/>
      <c r="J19" s="151"/>
      <c r="K19" s="148" t="s">
        <v>384</v>
      </c>
      <c r="L19" s="194"/>
      <c r="M19" s="194"/>
      <c r="N19" s="195"/>
      <c r="O19" s="154"/>
      <c r="P19" s="159" t="n">
        <f aca="false">0.4*H19</f>
        <v>0.04</v>
      </c>
      <c r="Q19" s="159"/>
      <c r="R19" s="160" t="s">
        <v>385</v>
      </c>
      <c r="S19" s="215"/>
      <c r="T19" s="195"/>
      <c r="U19" s="196"/>
      <c r="V19" s="151"/>
      <c r="W19" s="159" t="n">
        <f aca="false">0*H19</f>
        <v>0</v>
      </c>
      <c r="X19" s="159"/>
      <c r="Y19" s="216"/>
      <c r="Z19" s="195"/>
      <c r="AA19" s="195"/>
      <c r="AB19" s="195"/>
      <c r="AC19" s="215"/>
      <c r="AD19" s="195"/>
      <c r="AE19" s="196"/>
      <c r="AF19" s="196"/>
      <c r="AG19" s="195"/>
      <c r="AH19" s="155"/>
      <c r="AI19" s="155"/>
    </row>
    <row collapsed="false" customFormat="false" customHeight="true" hidden="false" ht="108.75" outlineLevel="0" r="20">
      <c r="B20" s="147"/>
      <c r="C20" s="154"/>
      <c r="D20" s="217" t="s">
        <v>386</v>
      </c>
      <c r="E20" s="218" t="s">
        <v>387</v>
      </c>
      <c r="F20" s="217" t="s">
        <v>388</v>
      </c>
      <c r="G20" s="176" t="s">
        <v>389</v>
      </c>
      <c r="H20" s="177" t="n">
        <v>0.2</v>
      </c>
      <c r="I20" s="154"/>
      <c r="J20" s="151"/>
      <c r="K20" s="219" t="s">
        <v>390</v>
      </c>
      <c r="L20" s="220"/>
      <c r="M20" s="221"/>
      <c r="N20" s="221"/>
      <c r="O20" s="154"/>
      <c r="P20" s="222" t="n">
        <f aca="false">0.2*H20</f>
        <v>0.04</v>
      </c>
      <c r="Q20" s="159"/>
      <c r="R20" s="184" t="s">
        <v>391</v>
      </c>
      <c r="S20" s="223"/>
      <c r="T20" s="221"/>
      <c r="U20" s="224"/>
      <c r="V20" s="151"/>
      <c r="W20" s="222" t="n">
        <f aca="false">0.2*H20</f>
        <v>0.04</v>
      </c>
      <c r="X20" s="159"/>
      <c r="Y20" s="225" t="s">
        <v>392</v>
      </c>
      <c r="Z20" s="221"/>
      <c r="AA20" s="221"/>
      <c r="AB20" s="221"/>
      <c r="AC20" s="223"/>
      <c r="AD20" s="221"/>
      <c r="AE20" s="224"/>
      <c r="AF20" s="224"/>
      <c r="AG20" s="221"/>
      <c r="AH20" s="155" t="s">
        <v>393</v>
      </c>
      <c r="AI20" s="155" t="s">
        <v>394</v>
      </c>
    </row>
    <row collapsed="false" customFormat="false" customHeight="true" hidden="false" ht="35.25" outlineLevel="0" r="21">
      <c r="B21" s="147"/>
      <c r="C21" s="154"/>
      <c r="D21" s="217"/>
      <c r="E21" s="218"/>
      <c r="F21" s="217"/>
      <c r="G21" s="152" t="s">
        <v>395</v>
      </c>
      <c r="H21" s="153" t="n">
        <v>0.1</v>
      </c>
      <c r="I21" s="154"/>
      <c r="J21" s="151"/>
      <c r="K21" s="219"/>
      <c r="L21" s="194"/>
      <c r="M21" s="195"/>
      <c r="N21" s="195"/>
      <c r="O21" s="154"/>
      <c r="P21" s="159" t="n">
        <f aca="false">0.1*H21</f>
        <v>0.01</v>
      </c>
      <c r="Q21" s="159"/>
      <c r="R21" s="160" t="s">
        <v>396</v>
      </c>
      <c r="S21" s="215"/>
      <c r="T21" s="195"/>
      <c r="U21" s="196"/>
      <c r="V21" s="151"/>
      <c r="W21" s="159" t="n">
        <f aca="false">0*H21</f>
        <v>0</v>
      </c>
      <c r="X21" s="159"/>
      <c r="Y21" s="216" t="s">
        <v>380</v>
      </c>
      <c r="Z21" s="195"/>
      <c r="AA21" s="195"/>
      <c r="AB21" s="195"/>
      <c r="AC21" s="215"/>
      <c r="AD21" s="195"/>
      <c r="AE21" s="196"/>
      <c r="AF21" s="196"/>
      <c r="AG21" s="195"/>
      <c r="AH21" s="155"/>
      <c r="AI21" s="155"/>
    </row>
    <row collapsed="false" customFormat="false" customHeight="true" hidden="false" ht="33" outlineLevel="0" r="22">
      <c r="B22" s="147"/>
      <c r="C22" s="154"/>
      <c r="D22" s="217"/>
      <c r="E22" s="218"/>
      <c r="F22" s="217"/>
      <c r="G22" s="152" t="s">
        <v>397</v>
      </c>
      <c r="H22" s="153" t="n">
        <v>0.1</v>
      </c>
      <c r="I22" s="154"/>
      <c r="J22" s="151"/>
      <c r="K22" s="219"/>
      <c r="L22" s="194"/>
      <c r="M22" s="195"/>
      <c r="N22" s="195"/>
      <c r="O22" s="154"/>
      <c r="P22" s="159" t="n">
        <v>0</v>
      </c>
      <c r="Q22" s="159"/>
      <c r="R22" s="160" t="s">
        <v>396</v>
      </c>
      <c r="S22" s="215"/>
      <c r="T22" s="195"/>
      <c r="U22" s="196"/>
      <c r="V22" s="151"/>
      <c r="W22" s="159" t="n">
        <v>0</v>
      </c>
      <c r="X22" s="159"/>
      <c r="Y22" s="216"/>
      <c r="Z22" s="195"/>
      <c r="AA22" s="195"/>
      <c r="AB22" s="195"/>
      <c r="AC22" s="215"/>
      <c r="AD22" s="195"/>
      <c r="AE22" s="196"/>
      <c r="AF22" s="196"/>
      <c r="AG22" s="195"/>
      <c r="AH22" s="155"/>
      <c r="AI22" s="155"/>
    </row>
    <row collapsed="false" customFormat="false" customHeight="true" hidden="false" ht="30" outlineLevel="0" r="23">
      <c r="B23" s="217" t="s">
        <v>315</v>
      </c>
      <c r="C23" s="154"/>
      <c r="D23" s="217"/>
      <c r="E23" s="218"/>
      <c r="F23" s="217"/>
      <c r="G23" s="152" t="s">
        <v>398</v>
      </c>
      <c r="H23" s="153" t="n">
        <v>0.1</v>
      </c>
      <c r="I23" s="154"/>
      <c r="J23" s="151"/>
      <c r="K23" s="219"/>
      <c r="L23" s="194"/>
      <c r="M23" s="194"/>
      <c r="N23" s="194"/>
      <c r="O23" s="154"/>
      <c r="P23" s="158" t="s">
        <v>104</v>
      </c>
      <c r="Q23" s="159"/>
      <c r="R23" s="160" t="s">
        <v>396</v>
      </c>
      <c r="S23" s="215"/>
      <c r="T23" s="195"/>
      <c r="U23" s="196"/>
      <c r="V23" s="151"/>
      <c r="W23" s="159" t="n">
        <v>0</v>
      </c>
      <c r="X23" s="159"/>
      <c r="Y23" s="216"/>
      <c r="Z23" s="195"/>
      <c r="AA23" s="195"/>
      <c r="AB23" s="195"/>
      <c r="AC23" s="215"/>
      <c r="AD23" s="195"/>
      <c r="AE23" s="196"/>
      <c r="AF23" s="196"/>
      <c r="AG23" s="195"/>
      <c r="AH23" s="155"/>
      <c r="AI23" s="155"/>
    </row>
    <row collapsed="false" customFormat="false" customHeight="true" hidden="false" ht="40.5" outlineLevel="0" r="24">
      <c r="B24" s="217"/>
      <c r="C24" s="154"/>
      <c r="D24" s="217"/>
      <c r="E24" s="218"/>
      <c r="F24" s="217"/>
      <c r="G24" s="152" t="s">
        <v>399</v>
      </c>
      <c r="H24" s="153" t="n">
        <v>0.1</v>
      </c>
      <c r="I24" s="154"/>
      <c r="J24" s="151"/>
      <c r="K24" s="219"/>
      <c r="L24" s="194"/>
      <c r="M24" s="194"/>
      <c r="N24" s="194"/>
      <c r="O24" s="154"/>
      <c r="P24" s="158" t="s">
        <v>104</v>
      </c>
      <c r="Q24" s="159"/>
      <c r="R24" s="160" t="s">
        <v>396</v>
      </c>
      <c r="S24" s="215"/>
      <c r="T24" s="195"/>
      <c r="U24" s="196"/>
      <c r="V24" s="151"/>
      <c r="W24" s="159" t="n">
        <v>0</v>
      </c>
      <c r="X24" s="159"/>
      <c r="Y24" s="216"/>
      <c r="Z24" s="195"/>
      <c r="AA24" s="195"/>
      <c r="AB24" s="195"/>
      <c r="AC24" s="215"/>
      <c r="AD24" s="195"/>
      <c r="AE24" s="196"/>
      <c r="AF24" s="196"/>
      <c r="AG24" s="195"/>
      <c r="AH24" s="155"/>
      <c r="AI24" s="155"/>
    </row>
    <row collapsed="false" customFormat="false" customHeight="true" hidden="false" ht="42" outlineLevel="0" r="25">
      <c r="B25" s="217"/>
      <c r="C25" s="154"/>
      <c r="D25" s="217"/>
      <c r="E25" s="218"/>
      <c r="F25" s="217"/>
      <c r="G25" s="211" t="s">
        <v>400</v>
      </c>
      <c r="H25" s="153" t="n">
        <v>0.1</v>
      </c>
      <c r="I25" s="154"/>
      <c r="J25" s="151"/>
      <c r="K25" s="219"/>
      <c r="L25" s="194"/>
      <c r="M25" s="194"/>
      <c r="N25" s="194"/>
      <c r="O25" s="154"/>
      <c r="P25" s="158" t="s">
        <v>104</v>
      </c>
      <c r="Q25" s="159"/>
      <c r="R25" s="160" t="s">
        <v>396</v>
      </c>
      <c r="S25" s="215"/>
      <c r="T25" s="195"/>
      <c r="U25" s="196"/>
      <c r="V25" s="151"/>
      <c r="W25" s="159" t="n">
        <v>0</v>
      </c>
      <c r="X25" s="159"/>
      <c r="Y25" s="216"/>
      <c r="Z25" s="195"/>
      <c r="AA25" s="195"/>
      <c r="AB25" s="195"/>
      <c r="AC25" s="215"/>
      <c r="AD25" s="195"/>
      <c r="AE25" s="196"/>
      <c r="AF25" s="196"/>
      <c r="AG25" s="195"/>
      <c r="AH25" s="155"/>
      <c r="AI25" s="155"/>
    </row>
    <row collapsed="false" customFormat="false" customHeight="true" hidden="false" ht="54" outlineLevel="0" r="26">
      <c r="B26" s="217"/>
      <c r="C26" s="154"/>
      <c r="D26" s="217"/>
      <c r="E26" s="218"/>
      <c r="F26" s="217"/>
      <c r="G26" s="152" t="s">
        <v>401</v>
      </c>
      <c r="H26" s="153" t="n">
        <v>0.1</v>
      </c>
      <c r="I26" s="154"/>
      <c r="J26" s="151"/>
      <c r="K26" s="219"/>
      <c r="L26" s="194"/>
      <c r="M26" s="194"/>
      <c r="N26" s="226"/>
      <c r="O26" s="154"/>
      <c r="P26" s="227" t="n">
        <f aca="false">0.5*H26</f>
        <v>0.05</v>
      </c>
      <c r="Q26" s="159"/>
      <c r="R26" s="160" t="s">
        <v>402</v>
      </c>
      <c r="S26" s="214"/>
      <c r="T26" s="194"/>
      <c r="U26" s="228"/>
      <c r="V26" s="151"/>
      <c r="W26" s="227" t="n">
        <f aca="false">0.1*H26</f>
        <v>0.01</v>
      </c>
      <c r="X26" s="159"/>
      <c r="Y26" s="160" t="s">
        <v>403</v>
      </c>
      <c r="Z26" s="214"/>
      <c r="AA26" s="194"/>
      <c r="AB26" s="226"/>
      <c r="AC26" s="215"/>
      <c r="AD26" s="195"/>
      <c r="AE26" s="196"/>
      <c r="AF26" s="196"/>
      <c r="AG26" s="195"/>
      <c r="AH26" s="155"/>
      <c r="AI26" s="155"/>
    </row>
    <row collapsed="false" customFormat="false" customHeight="true" hidden="false" ht="42" outlineLevel="0" r="27">
      <c r="B27" s="217"/>
      <c r="C27" s="154"/>
      <c r="D27" s="217"/>
      <c r="E27" s="218"/>
      <c r="F27" s="217"/>
      <c r="G27" s="152" t="s">
        <v>404</v>
      </c>
      <c r="H27" s="153" t="n">
        <v>0.1</v>
      </c>
      <c r="I27" s="154"/>
      <c r="J27" s="151"/>
      <c r="K27" s="219"/>
      <c r="L27" s="194"/>
      <c r="M27" s="194"/>
      <c r="N27" s="226"/>
      <c r="O27" s="154"/>
      <c r="P27" s="227" t="n">
        <f aca="false">0.5*H27</f>
        <v>0.05</v>
      </c>
      <c r="Q27" s="159"/>
      <c r="R27" s="160" t="s">
        <v>405</v>
      </c>
      <c r="S27" s="214"/>
      <c r="T27" s="194"/>
      <c r="U27" s="228"/>
      <c r="V27" s="151"/>
      <c r="W27" s="227" t="n">
        <f aca="false">0.1*H27</f>
        <v>0.01</v>
      </c>
      <c r="X27" s="159"/>
      <c r="Y27" s="160"/>
      <c r="Z27" s="214"/>
      <c r="AA27" s="194"/>
      <c r="AB27" s="226"/>
      <c r="AC27" s="215"/>
      <c r="AD27" s="195"/>
      <c r="AE27" s="196"/>
      <c r="AF27" s="196"/>
      <c r="AG27" s="195"/>
      <c r="AH27" s="155"/>
      <c r="AI27" s="155"/>
    </row>
    <row collapsed="false" customFormat="false" customHeight="true" hidden="false" ht="26.25" outlineLevel="0" r="28">
      <c r="B28" s="217"/>
      <c r="C28" s="154"/>
      <c r="D28" s="217"/>
      <c r="E28" s="218"/>
      <c r="F28" s="217"/>
      <c r="G28" s="152" t="s">
        <v>406</v>
      </c>
      <c r="H28" s="153" t="n">
        <v>0.1</v>
      </c>
      <c r="I28" s="154"/>
      <c r="J28" s="151"/>
      <c r="K28" s="219"/>
      <c r="L28" s="194"/>
      <c r="M28" s="194"/>
      <c r="N28" s="194"/>
      <c r="O28" s="154"/>
      <c r="P28" s="227" t="n">
        <v>0</v>
      </c>
      <c r="Q28" s="159"/>
      <c r="R28" s="160" t="s">
        <v>396</v>
      </c>
      <c r="S28" s="214"/>
      <c r="T28" s="194"/>
      <c r="U28" s="197"/>
      <c r="V28" s="151"/>
      <c r="W28" s="229" t="s">
        <v>104</v>
      </c>
      <c r="X28" s="159"/>
      <c r="Y28" s="230" t="s">
        <v>407</v>
      </c>
      <c r="Z28" s="195"/>
      <c r="AA28" s="195"/>
      <c r="AB28" s="195"/>
      <c r="AC28" s="215"/>
      <c r="AD28" s="195"/>
      <c r="AE28" s="196"/>
      <c r="AF28" s="196"/>
      <c r="AG28" s="195"/>
      <c r="AH28" s="155"/>
      <c r="AI28" s="155"/>
    </row>
    <row collapsed="false" customFormat="false" customHeight="true" hidden="false" ht="80.25" outlineLevel="0" r="29">
      <c r="B29" s="217"/>
      <c r="C29" s="154" t="s">
        <v>408</v>
      </c>
      <c r="D29" s="175" t="s">
        <v>409</v>
      </c>
      <c r="E29" s="231" t="s">
        <v>410</v>
      </c>
      <c r="F29" s="175" t="s">
        <v>411</v>
      </c>
      <c r="G29" s="176" t="s">
        <v>412</v>
      </c>
      <c r="H29" s="177" t="n">
        <v>0.2</v>
      </c>
      <c r="I29" s="154" t="s">
        <v>413</v>
      </c>
      <c r="J29" s="155" t="s">
        <v>414</v>
      </c>
      <c r="K29" s="148" t="s">
        <v>415</v>
      </c>
      <c r="L29" s="194"/>
      <c r="M29" s="195"/>
      <c r="N29" s="194"/>
      <c r="O29" s="154" t="s">
        <v>416</v>
      </c>
      <c r="P29" s="159" t="n">
        <f aca="false">0.5*H29</f>
        <v>0.1</v>
      </c>
      <c r="Q29" s="159" t="n">
        <f aca="false">SUM(P29:P32)</f>
        <v>0.192</v>
      </c>
      <c r="R29" s="160" t="s">
        <v>417</v>
      </c>
      <c r="S29" s="214"/>
      <c r="T29" s="194"/>
      <c r="U29" s="197"/>
      <c r="V29" s="151" t="s">
        <v>416</v>
      </c>
      <c r="W29" s="159" t="n">
        <v>0</v>
      </c>
      <c r="X29" s="164" t="n">
        <f aca="false">SUM(W29:W33)+Q29</f>
        <v>0.2</v>
      </c>
      <c r="Y29" s="232" t="s">
        <v>418</v>
      </c>
      <c r="Z29" s="194"/>
      <c r="AA29" s="194"/>
      <c r="AB29" s="194"/>
      <c r="AC29" s="214"/>
      <c r="AD29" s="194"/>
      <c r="AE29" s="197"/>
      <c r="AF29" s="197"/>
      <c r="AG29" s="194"/>
      <c r="AH29" s="155" t="s">
        <v>419</v>
      </c>
      <c r="AI29" s="155" t="s">
        <v>420</v>
      </c>
    </row>
    <row collapsed="false" customFormat="false" customHeight="true" hidden="false" ht="14.25" outlineLevel="0" r="30">
      <c r="B30" s="217"/>
      <c r="C30" s="154"/>
      <c r="D30" s="175"/>
      <c r="E30" s="231"/>
      <c r="F30" s="175"/>
      <c r="G30" s="152" t="s">
        <v>421</v>
      </c>
      <c r="H30" s="153" t="n">
        <v>0.1</v>
      </c>
      <c r="I30" s="154"/>
      <c r="J30" s="155"/>
      <c r="K30" s="148"/>
      <c r="L30" s="194"/>
      <c r="M30" s="195"/>
      <c r="N30" s="195"/>
      <c r="O30" s="154"/>
      <c r="P30" s="159" t="n">
        <f aca="false">0.2*H30</f>
        <v>0.02</v>
      </c>
      <c r="Q30" s="159"/>
      <c r="R30" s="160" t="s">
        <v>422</v>
      </c>
      <c r="S30" s="215"/>
      <c r="T30" s="195"/>
      <c r="U30" s="196"/>
      <c r="V30" s="151"/>
      <c r="W30" s="159" t="n">
        <v>0</v>
      </c>
      <c r="X30" s="164"/>
      <c r="Y30" s="232"/>
      <c r="Z30" s="195"/>
      <c r="AA30" s="195"/>
      <c r="AB30" s="195"/>
      <c r="AC30" s="215"/>
      <c r="AD30" s="195"/>
      <c r="AE30" s="196"/>
      <c r="AF30" s="196"/>
      <c r="AG30" s="195"/>
      <c r="AH30" s="155"/>
      <c r="AI30" s="155"/>
    </row>
    <row collapsed="false" customFormat="false" customHeight="true" hidden="false" ht="40.5" outlineLevel="0" r="31">
      <c r="B31" s="217"/>
      <c r="C31" s="154"/>
      <c r="D31" s="175"/>
      <c r="E31" s="231"/>
      <c r="F31" s="175"/>
      <c r="G31" s="152" t="s">
        <v>423</v>
      </c>
      <c r="H31" s="153" t="n">
        <v>0.2</v>
      </c>
      <c r="I31" s="154"/>
      <c r="J31" s="155"/>
      <c r="K31" s="148"/>
      <c r="L31" s="194"/>
      <c r="M31" s="195"/>
      <c r="N31" s="195"/>
      <c r="O31" s="154"/>
      <c r="P31" s="159" t="n">
        <f aca="false">0.16*H31</f>
        <v>0.032</v>
      </c>
      <c r="Q31" s="159"/>
      <c r="R31" s="171" t="s">
        <v>424</v>
      </c>
      <c r="S31" s="215"/>
      <c r="T31" s="195"/>
      <c r="U31" s="196"/>
      <c r="V31" s="151"/>
      <c r="W31" s="159" t="n">
        <f aca="false">0.04*H31</f>
        <v>0.008</v>
      </c>
      <c r="X31" s="164"/>
      <c r="Y31" s="184" t="s">
        <v>425</v>
      </c>
      <c r="Z31" s="195"/>
      <c r="AA31" s="195"/>
      <c r="AB31" s="195"/>
      <c r="AC31" s="215"/>
      <c r="AD31" s="195"/>
      <c r="AE31" s="196"/>
      <c r="AF31" s="196"/>
      <c r="AG31" s="195"/>
      <c r="AH31" s="155"/>
      <c r="AI31" s="155"/>
    </row>
    <row collapsed="false" customFormat="false" customHeight="true" hidden="false" ht="14.25" outlineLevel="0" r="32">
      <c r="B32" s="217"/>
      <c r="C32" s="154"/>
      <c r="D32" s="175"/>
      <c r="E32" s="231"/>
      <c r="F32" s="175"/>
      <c r="G32" s="152" t="s">
        <v>426</v>
      </c>
      <c r="H32" s="153" t="n">
        <v>0.2</v>
      </c>
      <c r="I32" s="154"/>
      <c r="J32" s="155"/>
      <c r="K32" s="148"/>
      <c r="L32" s="194"/>
      <c r="M32" s="195"/>
      <c r="N32" s="195"/>
      <c r="O32" s="154"/>
      <c r="P32" s="159" t="n">
        <f aca="false">0.2*H32</f>
        <v>0.04</v>
      </c>
      <c r="Q32" s="159"/>
      <c r="R32" s="160" t="s">
        <v>336</v>
      </c>
      <c r="S32" s="215"/>
      <c r="T32" s="195"/>
      <c r="U32" s="196"/>
      <c r="V32" s="151"/>
      <c r="W32" s="159" t="n">
        <f aca="false">0*H32</f>
        <v>0</v>
      </c>
      <c r="X32" s="164"/>
      <c r="Y32" s="233" t="s">
        <v>427</v>
      </c>
      <c r="Z32" s="195"/>
      <c r="AA32" s="195"/>
      <c r="AB32" s="195"/>
      <c r="AC32" s="215"/>
      <c r="AD32" s="195"/>
      <c r="AE32" s="196"/>
      <c r="AF32" s="196"/>
      <c r="AG32" s="195"/>
      <c r="AH32" s="155"/>
      <c r="AI32" s="155"/>
    </row>
    <row collapsed="false" customFormat="false" customHeight="true" hidden="false" ht="26.25" outlineLevel="0" r="33">
      <c r="B33" s="217"/>
      <c r="C33" s="154"/>
      <c r="D33" s="175"/>
      <c r="E33" s="231"/>
      <c r="F33" s="175"/>
      <c r="G33" s="198" t="s">
        <v>428</v>
      </c>
      <c r="H33" s="199" t="n">
        <v>0.3</v>
      </c>
      <c r="I33" s="154"/>
      <c r="J33" s="155"/>
      <c r="K33" s="148"/>
      <c r="L33" s="194"/>
      <c r="M33" s="195"/>
      <c r="N33" s="195"/>
      <c r="O33" s="154"/>
      <c r="P33" s="159" t="n">
        <v>0</v>
      </c>
      <c r="Q33" s="159"/>
      <c r="R33" s="184" t="s">
        <v>396</v>
      </c>
      <c r="S33" s="215"/>
      <c r="T33" s="195"/>
      <c r="U33" s="196"/>
      <c r="V33" s="151"/>
      <c r="W33" s="159" t="n">
        <v>0</v>
      </c>
      <c r="X33" s="164"/>
      <c r="Y33" s="232" t="s">
        <v>429</v>
      </c>
      <c r="Z33" s="195"/>
      <c r="AA33" s="195"/>
      <c r="AB33" s="195"/>
      <c r="AC33" s="215"/>
      <c r="AD33" s="195"/>
      <c r="AE33" s="196"/>
      <c r="AF33" s="196"/>
      <c r="AG33" s="195"/>
      <c r="AH33" s="155"/>
      <c r="AI33" s="155"/>
    </row>
    <row collapsed="false" customFormat="false" customHeight="true" hidden="false" ht="49.5" outlineLevel="0" r="34">
      <c r="B34" s="217"/>
      <c r="C34" s="154"/>
      <c r="D34" s="151" t="s">
        <v>430</v>
      </c>
      <c r="E34" s="234" t="s">
        <v>431</v>
      </c>
      <c r="F34" s="151" t="s">
        <v>432</v>
      </c>
      <c r="G34" s="211" t="s">
        <v>433</v>
      </c>
      <c r="H34" s="212" t="n">
        <v>0.1</v>
      </c>
      <c r="I34" s="154"/>
      <c r="J34" s="217" t="s">
        <v>434</v>
      </c>
      <c r="K34" s="219" t="s">
        <v>435</v>
      </c>
      <c r="L34" s="220"/>
      <c r="M34" s="221"/>
      <c r="N34" s="221"/>
      <c r="O34" s="235" t="s">
        <v>436</v>
      </c>
      <c r="P34" s="222" t="n">
        <f aca="false">0.3*H34</f>
        <v>0.03</v>
      </c>
      <c r="Q34" s="222" t="n">
        <f aca="false">SUM(P34:P38)</f>
        <v>0.05</v>
      </c>
      <c r="R34" s="184" t="s">
        <v>437</v>
      </c>
      <c r="S34" s="223"/>
      <c r="T34" s="221"/>
      <c r="U34" s="224"/>
      <c r="V34" s="235" t="s">
        <v>436</v>
      </c>
      <c r="W34" s="159" t="n">
        <f aca="false">0*H34</f>
        <v>0</v>
      </c>
      <c r="X34" s="236" t="n">
        <f aca="false">SUM(W34:W38)+Q34</f>
        <v>0.05</v>
      </c>
      <c r="Y34" s="232" t="s">
        <v>438</v>
      </c>
      <c r="Z34" s="221"/>
      <c r="AA34" s="221"/>
      <c r="AB34" s="221"/>
      <c r="AC34" s="223"/>
      <c r="AD34" s="221"/>
      <c r="AE34" s="224"/>
      <c r="AF34" s="224"/>
      <c r="AG34" s="221"/>
      <c r="AH34" s="194"/>
      <c r="AI34" s="155"/>
    </row>
    <row collapsed="false" customFormat="false" customHeight="true" hidden="false" ht="34.5" outlineLevel="0" r="35">
      <c r="B35" s="217"/>
      <c r="C35" s="154"/>
      <c r="D35" s="151"/>
      <c r="E35" s="234"/>
      <c r="F35" s="151"/>
      <c r="G35" s="211" t="s">
        <v>439</v>
      </c>
      <c r="H35" s="212" t="n">
        <v>0.1</v>
      </c>
      <c r="I35" s="154"/>
      <c r="J35" s="217"/>
      <c r="K35" s="219"/>
      <c r="L35" s="194"/>
      <c r="M35" s="195"/>
      <c r="N35" s="195"/>
      <c r="O35" s="235"/>
      <c r="P35" s="159" t="n">
        <v>0</v>
      </c>
      <c r="Q35" s="222"/>
      <c r="R35" s="160" t="s">
        <v>396</v>
      </c>
      <c r="S35" s="215"/>
      <c r="T35" s="195"/>
      <c r="U35" s="196"/>
      <c r="V35" s="235"/>
      <c r="W35" s="159" t="n">
        <v>0</v>
      </c>
      <c r="X35" s="236"/>
      <c r="Y35" s="232"/>
      <c r="Z35" s="195"/>
      <c r="AA35" s="195"/>
      <c r="AB35" s="195"/>
      <c r="AC35" s="215"/>
      <c r="AD35" s="195"/>
      <c r="AE35" s="196"/>
      <c r="AF35" s="196"/>
      <c r="AG35" s="195"/>
      <c r="AH35" s="194"/>
      <c r="AI35" s="155"/>
    </row>
    <row collapsed="false" customFormat="false" customHeight="true" hidden="false" ht="25.5" outlineLevel="0" r="36">
      <c r="B36" s="217"/>
      <c r="C36" s="154"/>
      <c r="D36" s="151"/>
      <c r="E36" s="234"/>
      <c r="F36" s="151"/>
      <c r="G36" s="211" t="s">
        <v>440</v>
      </c>
      <c r="H36" s="212" t="n">
        <v>0.2</v>
      </c>
      <c r="I36" s="154"/>
      <c r="J36" s="217"/>
      <c r="K36" s="219"/>
      <c r="L36" s="194"/>
      <c r="M36" s="195"/>
      <c r="N36" s="195"/>
      <c r="O36" s="235"/>
      <c r="P36" s="159" t="n">
        <f aca="false">0.1*H36</f>
        <v>0.02</v>
      </c>
      <c r="Q36" s="222"/>
      <c r="R36" s="232" t="s">
        <v>441</v>
      </c>
      <c r="S36" s="215"/>
      <c r="T36" s="195"/>
      <c r="U36" s="196"/>
      <c r="V36" s="235"/>
      <c r="W36" s="159" t="n">
        <f aca="false">0*H36</f>
        <v>0</v>
      </c>
      <c r="X36" s="236"/>
      <c r="Y36" s="232"/>
      <c r="Z36" s="195"/>
      <c r="AA36" s="195"/>
      <c r="AB36" s="195"/>
      <c r="AC36" s="215"/>
      <c r="AD36" s="195"/>
      <c r="AE36" s="196"/>
      <c r="AF36" s="196"/>
      <c r="AG36" s="195"/>
      <c r="AH36" s="194"/>
      <c r="AI36" s="155"/>
    </row>
    <row collapsed="false" customFormat="false" customHeight="true" hidden="false" ht="36" outlineLevel="0" r="37">
      <c r="B37" s="217"/>
      <c r="C37" s="154"/>
      <c r="D37" s="151"/>
      <c r="E37" s="234"/>
      <c r="F37" s="151"/>
      <c r="G37" s="211" t="s">
        <v>442</v>
      </c>
      <c r="H37" s="212" t="n">
        <v>0.3</v>
      </c>
      <c r="I37" s="154"/>
      <c r="J37" s="217"/>
      <c r="K37" s="219"/>
      <c r="L37" s="194"/>
      <c r="M37" s="226"/>
      <c r="N37" s="226"/>
      <c r="O37" s="235"/>
      <c r="P37" s="158" t="s">
        <v>104</v>
      </c>
      <c r="Q37" s="222"/>
      <c r="R37" s="232"/>
      <c r="S37" s="237"/>
      <c r="T37" s="226"/>
      <c r="U37" s="228"/>
      <c r="V37" s="235"/>
      <c r="W37" s="158" t="s">
        <v>104</v>
      </c>
      <c r="X37" s="236"/>
      <c r="Y37" s="232"/>
      <c r="Z37" s="195"/>
      <c r="AA37" s="195"/>
      <c r="AB37" s="195"/>
      <c r="AC37" s="215"/>
      <c r="AD37" s="195"/>
      <c r="AE37" s="196"/>
      <c r="AF37" s="196"/>
      <c r="AG37" s="195"/>
      <c r="AH37" s="194"/>
      <c r="AI37" s="155"/>
    </row>
    <row collapsed="false" customFormat="false" customHeight="true" hidden="false" ht="36.75" outlineLevel="0" r="38">
      <c r="B38" s="217"/>
      <c r="C38" s="154"/>
      <c r="D38" s="151"/>
      <c r="E38" s="234"/>
      <c r="F38" s="151"/>
      <c r="G38" s="211" t="s">
        <v>443</v>
      </c>
      <c r="H38" s="212" t="n">
        <v>0.3</v>
      </c>
      <c r="I38" s="154"/>
      <c r="J38" s="217"/>
      <c r="K38" s="219"/>
      <c r="L38" s="194"/>
      <c r="M38" s="226"/>
      <c r="N38" s="226"/>
      <c r="O38" s="235"/>
      <c r="P38" s="158" t="s">
        <v>104</v>
      </c>
      <c r="Q38" s="222"/>
      <c r="R38" s="232"/>
      <c r="S38" s="215"/>
      <c r="T38" s="195"/>
      <c r="U38" s="196"/>
      <c r="V38" s="235"/>
      <c r="W38" s="159" t="n">
        <v>0</v>
      </c>
      <c r="X38" s="236"/>
      <c r="Y38" s="232" t="s">
        <v>429</v>
      </c>
      <c r="Z38" s="195"/>
      <c r="AA38" s="195"/>
      <c r="AB38" s="195"/>
      <c r="AC38" s="215"/>
      <c r="AD38" s="195"/>
      <c r="AE38" s="196"/>
      <c r="AF38" s="196"/>
      <c r="AG38" s="195"/>
      <c r="AH38" s="194"/>
      <c r="AI38" s="155"/>
    </row>
    <row collapsed="false" customFormat="false" customHeight="true" hidden="false" ht="24.75" outlineLevel="0" r="39">
      <c r="B39" s="217"/>
      <c r="C39" s="219" t="s">
        <v>444</v>
      </c>
      <c r="D39" s="173" t="s">
        <v>445</v>
      </c>
      <c r="E39" s="231" t="s">
        <v>446</v>
      </c>
      <c r="F39" s="173" t="s">
        <v>447</v>
      </c>
      <c r="G39" s="238" t="s">
        <v>448</v>
      </c>
      <c r="H39" s="239" t="n">
        <v>0.3</v>
      </c>
      <c r="I39" s="240" t="s">
        <v>172</v>
      </c>
      <c r="J39" s="241"/>
      <c r="K39" s="172" t="s">
        <v>449</v>
      </c>
      <c r="L39" s="220"/>
      <c r="M39" s="221"/>
      <c r="N39" s="220"/>
      <c r="O39" s="178" t="s">
        <v>450</v>
      </c>
      <c r="P39" s="222" t="n">
        <f aca="false">1*H39</f>
        <v>0.3</v>
      </c>
      <c r="Q39" s="242" t="n">
        <f aca="false">SUM(P39:P40)</f>
        <v>0.51</v>
      </c>
      <c r="R39" s="233" t="s">
        <v>451</v>
      </c>
      <c r="S39" s="243"/>
      <c r="T39" s="220"/>
      <c r="U39" s="244"/>
      <c r="V39" s="235" t="s">
        <v>452</v>
      </c>
      <c r="W39" s="235"/>
      <c r="X39" s="235"/>
      <c r="Y39" s="235"/>
      <c r="Z39" s="220"/>
      <c r="AA39" s="220"/>
      <c r="AB39" s="220"/>
      <c r="AC39" s="243"/>
      <c r="AD39" s="220"/>
      <c r="AE39" s="244"/>
      <c r="AF39" s="244"/>
      <c r="AG39" s="220"/>
      <c r="AH39" s="155" t="s">
        <v>453</v>
      </c>
      <c r="AI39" s="194"/>
    </row>
    <row collapsed="false" customFormat="false" customHeight="true" hidden="false" ht="24.75" outlineLevel="0" r="40">
      <c r="B40" s="217"/>
      <c r="C40" s="219"/>
      <c r="D40" s="173"/>
      <c r="E40" s="231"/>
      <c r="F40" s="173"/>
      <c r="G40" s="245" t="s">
        <v>454</v>
      </c>
      <c r="H40" s="199" t="n">
        <v>0.7</v>
      </c>
      <c r="I40" s="240"/>
      <c r="J40" s="241"/>
      <c r="K40" s="172"/>
      <c r="L40" s="208"/>
      <c r="M40" s="201"/>
      <c r="N40" s="208"/>
      <c r="O40" s="178"/>
      <c r="P40" s="246" t="n">
        <f aca="false">0.3*H40</f>
        <v>0.21</v>
      </c>
      <c r="Q40" s="242"/>
      <c r="R40" s="247" t="s">
        <v>455</v>
      </c>
      <c r="S40" s="248"/>
      <c r="T40" s="208"/>
      <c r="U40" s="209"/>
      <c r="V40" s="235"/>
      <c r="W40" s="235"/>
      <c r="X40" s="235"/>
      <c r="Y40" s="235"/>
      <c r="Z40" s="208"/>
      <c r="AA40" s="208"/>
      <c r="AB40" s="208"/>
      <c r="AC40" s="248"/>
      <c r="AD40" s="208"/>
      <c r="AE40" s="209"/>
      <c r="AF40" s="209"/>
      <c r="AG40" s="208"/>
      <c r="AH40" s="155"/>
      <c r="AI40" s="194"/>
    </row>
    <row collapsed="false" customFormat="false" customHeight="true" hidden="false" ht="30" outlineLevel="0" r="41">
      <c r="B41" s="217"/>
      <c r="C41" s="219"/>
      <c r="D41" s="149" t="s">
        <v>456</v>
      </c>
      <c r="E41" s="234" t="s">
        <v>457</v>
      </c>
      <c r="F41" s="149" t="s">
        <v>458</v>
      </c>
      <c r="G41" s="249" t="s">
        <v>459</v>
      </c>
      <c r="H41" s="212" t="n">
        <v>0.2</v>
      </c>
      <c r="I41" s="240"/>
      <c r="J41" s="241"/>
      <c r="K41" s="148" t="s">
        <v>460</v>
      </c>
      <c r="L41" s="194"/>
      <c r="M41" s="195"/>
      <c r="N41" s="194"/>
      <c r="O41" s="154" t="s">
        <v>461</v>
      </c>
      <c r="P41" s="159" t="n">
        <f aca="false">1*H41</f>
        <v>0.2</v>
      </c>
      <c r="Q41" s="159" t="n">
        <f aca="false">SUM(P41:P44)</f>
        <v>0.6</v>
      </c>
      <c r="R41" s="250" t="s">
        <v>462</v>
      </c>
      <c r="S41" s="214"/>
      <c r="T41" s="194"/>
      <c r="U41" s="197"/>
      <c r="V41" s="235"/>
      <c r="W41" s="235"/>
      <c r="X41" s="235"/>
      <c r="Y41" s="235"/>
      <c r="Z41" s="194"/>
      <c r="AA41" s="194"/>
      <c r="AB41" s="194"/>
      <c r="AC41" s="214"/>
      <c r="AD41" s="194"/>
      <c r="AE41" s="197"/>
      <c r="AF41" s="197"/>
      <c r="AG41" s="194"/>
      <c r="AH41" s="155"/>
      <c r="AI41" s="194"/>
    </row>
    <row collapsed="false" customFormat="false" customHeight="true" hidden="false" ht="26.25" outlineLevel="0" r="42">
      <c r="B42" s="217"/>
      <c r="C42" s="219"/>
      <c r="D42" s="149"/>
      <c r="E42" s="234"/>
      <c r="F42" s="149"/>
      <c r="G42" s="249" t="s">
        <v>463</v>
      </c>
      <c r="H42" s="212" t="n">
        <v>0.4</v>
      </c>
      <c r="I42" s="240"/>
      <c r="J42" s="241"/>
      <c r="K42" s="148"/>
      <c r="L42" s="194"/>
      <c r="M42" s="155"/>
      <c r="N42" s="195"/>
      <c r="O42" s="154"/>
      <c r="P42" s="159" t="n">
        <f aca="false">1*H42</f>
        <v>0.4</v>
      </c>
      <c r="Q42" s="159"/>
      <c r="R42" s="250" t="s">
        <v>464</v>
      </c>
      <c r="S42" s="214"/>
      <c r="T42" s="194"/>
      <c r="U42" s="197"/>
      <c r="V42" s="235"/>
      <c r="W42" s="235"/>
      <c r="X42" s="235"/>
      <c r="Y42" s="235"/>
      <c r="Z42" s="194"/>
      <c r="AA42" s="194"/>
      <c r="AB42" s="194"/>
      <c r="AC42" s="214"/>
      <c r="AD42" s="194"/>
      <c r="AE42" s="197"/>
      <c r="AF42" s="197"/>
      <c r="AG42" s="194"/>
      <c r="AH42" s="155"/>
      <c r="AI42" s="194"/>
    </row>
    <row collapsed="false" customFormat="false" customHeight="true" hidden="false" ht="52.5" outlineLevel="0" r="43">
      <c r="B43" s="217"/>
      <c r="C43" s="219"/>
      <c r="D43" s="149"/>
      <c r="E43" s="234"/>
      <c r="F43" s="149"/>
      <c r="G43" s="249" t="s">
        <v>465</v>
      </c>
      <c r="H43" s="212" t="n">
        <v>0.2</v>
      </c>
      <c r="I43" s="240"/>
      <c r="J43" s="241"/>
      <c r="K43" s="148"/>
      <c r="L43" s="194"/>
      <c r="M43" s="194"/>
      <c r="N43" s="155"/>
      <c r="O43" s="154"/>
      <c r="P43" s="158" t="s">
        <v>104</v>
      </c>
      <c r="Q43" s="159"/>
      <c r="R43" s="160" t="s">
        <v>466</v>
      </c>
      <c r="S43" s="215"/>
      <c r="T43" s="194"/>
      <c r="U43" s="197"/>
      <c r="V43" s="235"/>
      <c r="W43" s="235"/>
      <c r="X43" s="235"/>
      <c r="Y43" s="235"/>
      <c r="Z43" s="194"/>
      <c r="AA43" s="194"/>
      <c r="AB43" s="194"/>
      <c r="AC43" s="214"/>
      <c r="AD43" s="194"/>
      <c r="AE43" s="197"/>
      <c r="AF43" s="197"/>
      <c r="AG43" s="194"/>
      <c r="AH43" s="155"/>
      <c r="AI43" s="194"/>
    </row>
    <row collapsed="false" customFormat="false" customHeight="true" hidden="false" ht="27" outlineLevel="0" r="44">
      <c r="B44" s="217"/>
      <c r="C44" s="219"/>
      <c r="D44" s="149"/>
      <c r="E44" s="234"/>
      <c r="F44" s="149"/>
      <c r="G44" s="249" t="s">
        <v>467</v>
      </c>
      <c r="H44" s="212" t="n">
        <v>0.2</v>
      </c>
      <c r="I44" s="240"/>
      <c r="J44" s="241"/>
      <c r="K44" s="148"/>
      <c r="L44" s="194"/>
      <c r="M44" s="194"/>
      <c r="N44" s="155"/>
      <c r="O44" s="154"/>
      <c r="P44" s="158" t="s">
        <v>104</v>
      </c>
      <c r="Q44" s="159"/>
      <c r="R44" s="232"/>
      <c r="S44" s="214"/>
      <c r="T44" s="195"/>
      <c r="U44" s="197"/>
      <c r="V44" s="235"/>
      <c r="W44" s="235"/>
      <c r="X44" s="235"/>
      <c r="Y44" s="235"/>
      <c r="Z44" s="194"/>
      <c r="AA44" s="194"/>
      <c r="AB44" s="194"/>
      <c r="AC44" s="214"/>
      <c r="AD44" s="194"/>
      <c r="AE44" s="197"/>
      <c r="AF44" s="197"/>
      <c r="AG44" s="194"/>
      <c r="AH44" s="155"/>
      <c r="AI44" s="194"/>
    </row>
    <row collapsed="false" customFormat="false" customHeight="true" hidden="false" ht="37.5" outlineLevel="0" r="45">
      <c r="B45" s="217"/>
      <c r="C45" s="219"/>
      <c r="D45" s="251" t="s">
        <v>468</v>
      </c>
      <c r="E45" s="252" t="s">
        <v>469</v>
      </c>
      <c r="F45" s="251" t="s">
        <v>470</v>
      </c>
      <c r="G45" s="238" t="s">
        <v>471</v>
      </c>
      <c r="H45" s="239" t="n">
        <v>0.1</v>
      </c>
      <c r="I45" s="240"/>
      <c r="J45" s="241"/>
      <c r="K45" s="219" t="s">
        <v>472</v>
      </c>
      <c r="L45" s="220"/>
      <c r="M45" s="221"/>
      <c r="N45" s="241"/>
      <c r="O45" s="240" t="s">
        <v>473</v>
      </c>
      <c r="P45" s="222" t="n">
        <v>0</v>
      </c>
      <c r="Q45" s="222" t="n">
        <v>0</v>
      </c>
      <c r="R45" s="253" t="s">
        <v>69</v>
      </c>
      <c r="S45" s="243"/>
      <c r="T45" s="220"/>
      <c r="U45" s="244"/>
      <c r="V45" s="235"/>
      <c r="W45" s="235"/>
      <c r="X45" s="235"/>
      <c r="Y45" s="235"/>
      <c r="Z45" s="220"/>
      <c r="AA45" s="220"/>
      <c r="AB45" s="220"/>
      <c r="AC45" s="243"/>
      <c r="AD45" s="220"/>
      <c r="AE45" s="244"/>
      <c r="AF45" s="244"/>
      <c r="AG45" s="220"/>
      <c r="AH45" s="155"/>
      <c r="AI45" s="194"/>
    </row>
    <row collapsed="false" customFormat="false" customHeight="true" hidden="false" ht="34.5" outlineLevel="0" r="46">
      <c r="B46" s="217"/>
      <c r="C46" s="219"/>
      <c r="D46" s="251"/>
      <c r="E46" s="252"/>
      <c r="F46" s="251"/>
      <c r="G46" s="249" t="s">
        <v>474</v>
      </c>
      <c r="H46" s="212" t="n">
        <v>0.3</v>
      </c>
      <c r="I46" s="240"/>
      <c r="J46" s="241"/>
      <c r="K46" s="219"/>
      <c r="L46" s="194"/>
      <c r="M46" s="195"/>
      <c r="N46" s="195"/>
      <c r="O46" s="240"/>
      <c r="P46" s="159" t="n">
        <v>0</v>
      </c>
      <c r="Q46" s="222"/>
      <c r="R46" s="254" t="s">
        <v>69</v>
      </c>
      <c r="S46" s="161"/>
      <c r="T46" s="194"/>
      <c r="U46" s="197"/>
      <c r="V46" s="235"/>
      <c r="W46" s="235"/>
      <c r="X46" s="235"/>
      <c r="Y46" s="235"/>
      <c r="Z46" s="194"/>
      <c r="AA46" s="194"/>
      <c r="AB46" s="194"/>
      <c r="AC46" s="214"/>
      <c r="AD46" s="194"/>
      <c r="AE46" s="197"/>
      <c r="AF46" s="197"/>
      <c r="AG46" s="194"/>
      <c r="AH46" s="155"/>
      <c r="AI46" s="194"/>
    </row>
    <row collapsed="false" customFormat="false" customHeight="true" hidden="false" ht="24" outlineLevel="0" r="47">
      <c r="B47" s="217"/>
      <c r="C47" s="219"/>
      <c r="D47" s="251"/>
      <c r="E47" s="252"/>
      <c r="F47" s="251"/>
      <c r="G47" s="249" t="s">
        <v>475</v>
      </c>
      <c r="H47" s="212" t="n">
        <v>0.3</v>
      </c>
      <c r="I47" s="240"/>
      <c r="J47" s="241"/>
      <c r="K47" s="219"/>
      <c r="L47" s="194"/>
      <c r="M47" s="194"/>
      <c r="N47" s="226"/>
      <c r="O47" s="240"/>
      <c r="P47" s="158" t="s">
        <v>104</v>
      </c>
      <c r="Q47" s="222"/>
      <c r="R47" s="254"/>
      <c r="S47" s="215"/>
      <c r="T47" s="156"/>
      <c r="U47" s="196"/>
      <c r="V47" s="235"/>
      <c r="W47" s="235"/>
      <c r="X47" s="235"/>
      <c r="Y47" s="235"/>
      <c r="Z47" s="195"/>
      <c r="AA47" s="195"/>
      <c r="AB47" s="195"/>
      <c r="AC47" s="215"/>
      <c r="AD47" s="195"/>
      <c r="AE47" s="196"/>
      <c r="AF47" s="196"/>
      <c r="AG47" s="195"/>
      <c r="AH47" s="155"/>
      <c r="AI47" s="194"/>
    </row>
    <row collapsed="false" customFormat="false" customHeight="true" hidden="false" ht="24.75" outlineLevel="0" r="48">
      <c r="B48" s="217"/>
      <c r="C48" s="219"/>
      <c r="D48" s="251"/>
      <c r="E48" s="252"/>
      <c r="F48" s="251"/>
      <c r="G48" s="249" t="s">
        <v>476</v>
      </c>
      <c r="H48" s="212" t="n">
        <v>0.15</v>
      </c>
      <c r="I48" s="240"/>
      <c r="J48" s="241"/>
      <c r="K48" s="219"/>
      <c r="L48" s="194"/>
      <c r="M48" s="194"/>
      <c r="N48" s="226"/>
      <c r="O48" s="240"/>
      <c r="P48" s="158" t="s">
        <v>104</v>
      </c>
      <c r="Q48" s="222"/>
      <c r="R48" s="254"/>
      <c r="S48" s="215"/>
      <c r="T48" s="195"/>
      <c r="U48" s="196"/>
      <c r="V48" s="235"/>
      <c r="W48" s="235"/>
      <c r="X48" s="235"/>
      <c r="Y48" s="235"/>
      <c r="Z48" s="195"/>
      <c r="AA48" s="195"/>
      <c r="AB48" s="195"/>
      <c r="AC48" s="215"/>
      <c r="AD48" s="195"/>
      <c r="AE48" s="196"/>
      <c r="AF48" s="196"/>
      <c r="AG48" s="195"/>
      <c r="AH48" s="155"/>
      <c r="AI48" s="194"/>
    </row>
    <row collapsed="false" customFormat="false" customHeight="true" hidden="false" ht="35.25" outlineLevel="0" r="49">
      <c r="B49" s="217"/>
      <c r="C49" s="219"/>
      <c r="D49" s="251"/>
      <c r="E49" s="252"/>
      <c r="F49" s="251"/>
      <c r="G49" s="249" t="s">
        <v>477</v>
      </c>
      <c r="H49" s="212" t="n">
        <v>0.15</v>
      </c>
      <c r="I49" s="240"/>
      <c r="J49" s="241"/>
      <c r="K49" s="148" t="s">
        <v>478</v>
      </c>
      <c r="L49" s="194"/>
      <c r="M49" s="194"/>
      <c r="N49" s="226"/>
      <c r="O49" s="240"/>
      <c r="P49" s="158" t="s">
        <v>104</v>
      </c>
      <c r="Q49" s="222"/>
      <c r="R49" s="254"/>
      <c r="S49" s="237"/>
      <c r="T49" s="195"/>
      <c r="U49" s="196"/>
      <c r="V49" s="235"/>
      <c r="W49" s="235"/>
      <c r="X49" s="235"/>
      <c r="Y49" s="235"/>
      <c r="Z49" s="195"/>
      <c r="AA49" s="195"/>
      <c r="AB49" s="195"/>
      <c r="AC49" s="215"/>
      <c r="AD49" s="195"/>
      <c r="AE49" s="196"/>
      <c r="AF49" s="196"/>
      <c r="AG49" s="195"/>
      <c r="AH49" s="155"/>
      <c r="AI49" s="194"/>
    </row>
    <row collapsed="false" customFormat="false" customHeight="true" hidden="false" ht="12" outlineLevel="0" r="50">
      <c r="B50" s="255" t="s">
        <v>311</v>
      </c>
      <c r="C50" s="255"/>
      <c r="D50" s="256"/>
      <c r="E50" s="256"/>
      <c r="F50" s="256"/>
      <c r="G50" s="256"/>
      <c r="H50" s="256"/>
      <c r="I50" s="256"/>
      <c r="J50" s="256"/>
      <c r="K50" s="256"/>
      <c r="L50" s="256"/>
      <c r="M50" s="256"/>
      <c r="N50" s="256"/>
      <c r="O50" s="256"/>
      <c r="P50" s="257"/>
      <c r="Q50" s="258" t="n">
        <f aca="false">AVERAGE(Q6:Q49)</f>
        <v>0.376125</v>
      </c>
      <c r="V50" s="259" t="s">
        <v>311</v>
      </c>
      <c r="W50" s="257"/>
      <c r="X50" s="258" t="n">
        <f aca="false">AVERAGE(X6:X49)</f>
        <v>0.4252</v>
      </c>
    </row>
    <row collapsed="false" customFormat="false" customHeight="true" hidden="false" ht="11.25" outlineLevel="0" r="65536"/>
  </sheetData>
  <mergeCells count="128">
    <mergeCell ref="B2:AG2"/>
    <mergeCell ref="B3:B5"/>
    <mergeCell ref="C3:D5"/>
    <mergeCell ref="E3:E5"/>
    <mergeCell ref="F3:F5"/>
    <mergeCell ref="G3:G5"/>
    <mergeCell ref="H3:H5"/>
    <mergeCell ref="I3:I5"/>
    <mergeCell ref="J3:J5"/>
    <mergeCell ref="K3:K5"/>
    <mergeCell ref="L3:AE3"/>
    <mergeCell ref="AF3:AF5"/>
    <mergeCell ref="AG3:AG5"/>
    <mergeCell ref="AH3:AH5"/>
    <mergeCell ref="AI3:AI5"/>
    <mergeCell ref="L4:N4"/>
    <mergeCell ref="O4:O5"/>
    <mergeCell ref="P4:P5"/>
    <mergeCell ref="Q4:Q5"/>
    <mergeCell ref="R4:R5"/>
    <mergeCell ref="S4:U4"/>
    <mergeCell ref="V4:V5"/>
    <mergeCell ref="W4:W5"/>
    <mergeCell ref="X4:X5"/>
    <mergeCell ref="Y4:Y5"/>
    <mergeCell ref="Z4:AB4"/>
    <mergeCell ref="AC4:AE4"/>
    <mergeCell ref="B6:B22"/>
    <mergeCell ref="C6:C9"/>
    <mergeCell ref="D6:D9"/>
    <mergeCell ref="E6:E9"/>
    <mergeCell ref="F6:F9"/>
    <mergeCell ref="I6:I9"/>
    <mergeCell ref="J6:J9"/>
    <mergeCell ref="K6:K9"/>
    <mergeCell ref="O6:O9"/>
    <mergeCell ref="Q6:Q9"/>
    <mergeCell ref="V6:V9"/>
    <mergeCell ref="X6:X9"/>
    <mergeCell ref="AH6:AH9"/>
    <mergeCell ref="AI6:AI9"/>
    <mergeCell ref="C10:C13"/>
    <mergeCell ref="D10:D13"/>
    <mergeCell ref="E10:E13"/>
    <mergeCell ref="F10:F13"/>
    <mergeCell ref="I10:I13"/>
    <mergeCell ref="J10:J13"/>
    <mergeCell ref="K10:K13"/>
    <mergeCell ref="O10:O13"/>
    <mergeCell ref="Q10:Q13"/>
    <mergeCell ref="V10:V13"/>
    <mergeCell ref="X10:X13"/>
    <mergeCell ref="AH10:AH13"/>
    <mergeCell ref="AI10:AI13"/>
    <mergeCell ref="C14:C28"/>
    <mergeCell ref="D14:D19"/>
    <mergeCell ref="E14:E19"/>
    <mergeCell ref="F14:F19"/>
    <mergeCell ref="I14:I28"/>
    <mergeCell ref="J14:J28"/>
    <mergeCell ref="O14:O28"/>
    <mergeCell ref="Q14:Q28"/>
    <mergeCell ref="V14:V28"/>
    <mergeCell ref="X14:X28"/>
    <mergeCell ref="AH14:AH19"/>
    <mergeCell ref="AI14:AI19"/>
    <mergeCell ref="K16:K18"/>
    <mergeCell ref="R16:R18"/>
    <mergeCell ref="Y16:Y19"/>
    <mergeCell ref="D20:D28"/>
    <mergeCell ref="E20:E28"/>
    <mergeCell ref="F20:F28"/>
    <mergeCell ref="K20:K28"/>
    <mergeCell ref="AH20:AH28"/>
    <mergeCell ref="AI20:AI28"/>
    <mergeCell ref="Y21:Y25"/>
    <mergeCell ref="B23:B49"/>
    <mergeCell ref="Y26:Y27"/>
    <mergeCell ref="C29:C38"/>
    <mergeCell ref="D29:D33"/>
    <mergeCell ref="E29:E33"/>
    <mergeCell ref="F29:F33"/>
    <mergeCell ref="I29:I38"/>
    <mergeCell ref="J29:J33"/>
    <mergeCell ref="K29:K33"/>
    <mergeCell ref="O29:O33"/>
    <mergeCell ref="Q29:Q33"/>
    <mergeCell ref="V29:V33"/>
    <mergeCell ref="X29:X33"/>
    <mergeCell ref="Y29:Y30"/>
    <mergeCell ref="AH29:AH33"/>
    <mergeCell ref="AI29:AI38"/>
    <mergeCell ref="D34:D38"/>
    <mergeCell ref="E34:E38"/>
    <mergeCell ref="F34:F38"/>
    <mergeCell ref="J34:J38"/>
    <mergeCell ref="K34:K38"/>
    <mergeCell ref="O34:O38"/>
    <mergeCell ref="Q34:Q38"/>
    <mergeCell ref="V34:V38"/>
    <mergeCell ref="X34:X38"/>
    <mergeCell ref="Y34:Y37"/>
    <mergeCell ref="AH34:AH38"/>
    <mergeCell ref="C39:C49"/>
    <mergeCell ref="D39:D40"/>
    <mergeCell ref="E39:E40"/>
    <mergeCell ref="F39:F40"/>
    <mergeCell ref="I39:I49"/>
    <mergeCell ref="J39:J49"/>
    <mergeCell ref="K39:K40"/>
    <mergeCell ref="O39:O40"/>
    <mergeCell ref="Q39:Q40"/>
    <mergeCell ref="V39:Y49"/>
    <mergeCell ref="AH39:AH49"/>
    <mergeCell ref="AI39:AI49"/>
    <mergeCell ref="D41:D44"/>
    <mergeCell ref="E41:E44"/>
    <mergeCell ref="F41:F44"/>
    <mergeCell ref="K41:K44"/>
    <mergeCell ref="O41:O44"/>
    <mergeCell ref="Q41:Q44"/>
    <mergeCell ref="D45:D49"/>
    <mergeCell ref="E45:E49"/>
    <mergeCell ref="F45:F49"/>
    <mergeCell ref="K45:K48"/>
    <mergeCell ref="O45:O49"/>
    <mergeCell ref="Q45:Q49"/>
    <mergeCell ref="B50:C50"/>
  </mergeCells>
  <printOptions headings="false" gridLines="false" gridLinesSet="true" horizontalCentered="false" verticalCentered="false"/>
  <pageMargins left="1.14027777777778" right="0.236111111111111" top="0.420138888888889" bottom="0.511805555555555" header="0.511805555555555" footer="0.511805555555555"/>
  <pageSetup blackAndWhite="false" cellComments="none" copies="1" draft="false" firstPageNumber="0" fitToHeight="1" fitToWidth="1" horizontalDpi="300" orientation="landscape" pageOrder="downThenOver" paperSize="5" scale="100" useFirstPageNumber="false" usePrinterDefaults="false" verticalDpi="300"/>
  <headerFooter differentFirst="false" differentOddEven="false">
    <oddHeader/>
    <oddFooter/>
  </headerFooter>
  <rowBreaks count="2" manualBreakCount="2">
    <brk id="19" man="true" max="16383" min="0"/>
    <brk id="38" man="true" max="16383" min="0"/>
  </rowBreaks>
</worksheet>
</file>

<file path=xl/worksheets/sheet3.xml><?xml version="1.0" encoding="utf-8"?>
<worksheet xmlns="http://schemas.openxmlformats.org/spreadsheetml/2006/main" xmlns:r="http://schemas.openxmlformats.org/officeDocument/2006/relationships">
  <sheetPr filterMode="false">
    <pageSetUpPr fitToPage="false"/>
  </sheetPr>
  <dimension ref="B2:AH65536"/>
  <sheetViews>
    <sheetView colorId="64" defaultGridColor="true" rightToLeft="false" showFormulas="false" showGridLines="true" showOutlineSymbols="true" showRowColHeaders="true" showZeros="true" tabSelected="false" topLeftCell="G1" view="normal" windowProtection="false" workbookViewId="0" zoomScale="100" zoomScaleNormal="100" zoomScalePageLayoutView="100">
      <selection activeCell="X15" activeCellId="0" pane="topLeft" sqref="X15"/>
    </sheetView>
  </sheetViews>
  <cols>
    <col collapsed="false" hidden="false" max="1" min="1" style="137" width="11.8039215686275"/>
    <col collapsed="false" hidden="false" max="2" min="2" style="137" width="11.5137254901961"/>
    <col collapsed="false" hidden="false" max="3" min="3" style="137" width="21.4274509803922"/>
    <col collapsed="false" hidden="false" max="4" min="4" style="137" width="33.6705882352941"/>
    <col collapsed="false" hidden="false" max="5" min="5" style="137" width="29.8823529411765"/>
    <col collapsed="false" hidden="false" max="6" min="6" style="137" width="56.121568627451"/>
    <col collapsed="false" hidden="false" max="7" min="7" style="137" width="15.8901960784314"/>
    <col collapsed="false" hidden="true" max="14" min="8" style="137" width="0"/>
    <col collapsed="false" hidden="true" max="15" min="15" style="260" width="0"/>
    <col collapsed="false" hidden="true" max="16" min="16" style="261" width="0"/>
    <col collapsed="false" hidden="true" max="20" min="17" style="137" width="0"/>
    <col collapsed="false" hidden="false" max="21" min="21" style="137" width="26.3803921568627"/>
    <col collapsed="false" hidden="false" max="22" min="22" style="262" width="22.3019607843137"/>
    <col collapsed="false" hidden="false" max="23" min="23" style="137" width="18.9490196078431"/>
    <col collapsed="false" hidden="false" max="24" min="24" style="137" width="78.5686274509804"/>
    <col collapsed="false" hidden="true" max="33" min="25" style="137" width="0"/>
    <col collapsed="false" hidden="false" max="34" min="34" style="137" width="51.1529411764706"/>
    <col collapsed="false" hidden="false" max="1025" min="35" style="137" width="10.9254901960784"/>
  </cols>
  <sheetData>
    <row collapsed="false" customFormat="false" customHeight="true" hidden="false" ht="17.25" outlineLevel="0" r="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collapsed="false" customFormat="false" customHeight="true" hidden="false" ht="16.5" outlineLevel="0" r="3">
      <c r="B3" s="139" t="s">
        <v>1</v>
      </c>
      <c r="C3" s="263" t="s">
        <v>2</v>
      </c>
      <c r="D3" s="139" t="s">
        <v>3</v>
      </c>
      <c r="E3" s="263" t="s">
        <v>4</v>
      </c>
      <c r="F3" s="139" t="s">
        <v>5</v>
      </c>
      <c r="G3" s="139" t="s">
        <v>6</v>
      </c>
      <c r="H3" s="140" t="s">
        <v>7</v>
      </c>
      <c r="I3" s="139" t="s">
        <v>8</v>
      </c>
      <c r="J3" s="139" t="s">
        <v>9</v>
      </c>
      <c r="K3" s="141" t="s">
        <v>10</v>
      </c>
      <c r="L3" s="141"/>
      <c r="M3" s="141"/>
      <c r="N3" s="141"/>
      <c r="O3" s="141"/>
      <c r="P3" s="141"/>
      <c r="Q3" s="141"/>
      <c r="R3" s="141"/>
      <c r="S3" s="141"/>
      <c r="T3" s="141"/>
      <c r="U3" s="141"/>
      <c r="V3" s="141"/>
      <c r="W3" s="141"/>
      <c r="X3" s="141"/>
      <c r="Y3" s="141"/>
      <c r="Z3" s="141"/>
      <c r="AA3" s="141"/>
      <c r="AB3" s="141"/>
      <c r="AC3" s="141"/>
      <c r="AD3" s="141"/>
      <c r="AE3" s="142" t="n">
        <v>2014</v>
      </c>
      <c r="AF3" s="143" t="n">
        <v>2015</v>
      </c>
      <c r="AG3" s="144" t="s">
        <v>11</v>
      </c>
      <c r="AH3" s="144" t="s">
        <v>12</v>
      </c>
    </row>
    <row collapsed="false" customFormat="false" customHeight="true" hidden="false" ht="16.5" outlineLevel="0" r="4">
      <c r="B4" s="139"/>
      <c r="C4" s="263"/>
      <c r="D4" s="139"/>
      <c r="E4" s="263"/>
      <c r="F4" s="139"/>
      <c r="G4" s="139"/>
      <c r="H4" s="140"/>
      <c r="I4" s="139"/>
      <c r="J4" s="139"/>
      <c r="K4" s="141" t="s">
        <v>13</v>
      </c>
      <c r="L4" s="141"/>
      <c r="M4" s="141"/>
      <c r="N4" s="139" t="s">
        <v>14</v>
      </c>
      <c r="O4" s="145" t="s">
        <v>15</v>
      </c>
      <c r="P4" s="139" t="s">
        <v>16</v>
      </c>
      <c r="Q4" s="143" t="s">
        <v>312</v>
      </c>
      <c r="R4" s="141" t="s">
        <v>18</v>
      </c>
      <c r="S4" s="141"/>
      <c r="T4" s="141"/>
      <c r="U4" s="139" t="s">
        <v>479</v>
      </c>
      <c r="V4" s="139" t="s">
        <v>20</v>
      </c>
      <c r="W4" s="139" t="s">
        <v>313</v>
      </c>
      <c r="X4" s="143" t="s">
        <v>314</v>
      </c>
      <c r="Y4" s="141" t="s">
        <v>23</v>
      </c>
      <c r="Z4" s="141"/>
      <c r="AA4" s="141"/>
      <c r="AB4" s="141" t="s">
        <v>24</v>
      </c>
      <c r="AC4" s="141"/>
      <c r="AD4" s="141"/>
      <c r="AE4" s="142"/>
      <c r="AF4" s="143"/>
      <c r="AG4" s="144"/>
      <c r="AH4" s="144"/>
    </row>
    <row collapsed="false" customFormat="false" customHeight="true" hidden="false" ht="16.5" outlineLevel="0" r="5">
      <c r="B5" s="139"/>
      <c r="C5" s="263"/>
      <c r="D5" s="139"/>
      <c r="E5" s="263"/>
      <c r="F5" s="139"/>
      <c r="G5" s="139"/>
      <c r="H5" s="140"/>
      <c r="I5" s="139"/>
      <c r="J5" s="139"/>
      <c r="K5" s="146" t="s">
        <v>25</v>
      </c>
      <c r="L5" s="146" t="s">
        <v>26</v>
      </c>
      <c r="M5" s="146" t="s">
        <v>27</v>
      </c>
      <c r="N5" s="139"/>
      <c r="O5" s="145"/>
      <c r="P5" s="139"/>
      <c r="Q5" s="143"/>
      <c r="R5" s="146" t="s">
        <v>28</v>
      </c>
      <c r="S5" s="146" t="s">
        <v>29</v>
      </c>
      <c r="T5" s="146" t="s">
        <v>30</v>
      </c>
      <c r="U5" s="139"/>
      <c r="V5" s="139"/>
      <c r="W5" s="139"/>
      <c r="X5" s="143"/>
      <c r="Y5" s="146" t="s">
        <v>31</v>
      </c>
      <c r="Z5" s="146" t="s">
        <v>32</v>
      </c>
      <c r="AA5" s="146" t="s">
        <v>33</v>
      </c>
      <c r="AB5" s="146" t="s">
        <v>34</v>
      </c>
      <c r="AC5" s="146" t="s">
        <v>35</v>
      </c>
      <c r="AD5" s="146" t="s">
        <v>36</v>
      </c>
      <c r="AE5" s="142"/>
      <c r="AF5" s="143"/>
      <c r="AG5" s="144"/>
      <c r="AH5" s="144"/>
    </row>
    <row collapsed="false" customFormat="false" customHeight="true" hidden="false" ht="14.25" outlineLevel="0" r="6">
      <c r="B6" s="162" t="s">
        <v>480</v>
      </c>
      <c r="C6" s="264" t="s">
        <v>481</v>
      </c>
      <c r="D6" s="265" t="s">
        <v>482</v>
      </c>
      <c r="E6" s="147" t="s">
        <v>483</v>
      </c>
      <c r="F6" s="266" t="s">
        <v>484</v>
      </c>
      <c r="G6" s="153" t="n">
        <v>0.1</v>
      </c>
      <c r="H6" s="267" t="s">
        <v>485</v>
      </c>
      <c r="I6" s="264" t="s">
        <v>486</v>
      </c>
      <c r="J6" s="268" t="s">
        <v>487</v>
      </c>
      <c r="K6" s="155"/>
      <c r="L6" s="156"/>
      <c r="M6" s="155"/>
      <c r="N6" s="267" t="s">
        <v>488</v>
      </c>
      <c r="O6" s="188" t="n">
        <f aca="false">G6</f>
        <v>0.1</v>
      </c>
      <c r="P6" s="269" t="n">
        <f aca="false">SUM(O6:O9)</f>
        <v>0.8</v>
      </c>
      <c r="Q6" s="160" t="s">
        <v>489</v>
      </c>
      <c r="R6" s="155"/>
      <c r="S6" s="155"/>
      <c r="T6" s="155"/>
      <c r="U6" s="267" t="s">
        <v>488</v>
      </c>
      <c r="V6" s="151" t="n">
        <v>0.1</v>
      </c>
      <c r="W6" s="269" t="n">
        <f aca="false">SUM(V6:V9)+P6</f>
        <v>0.9</v>
      </c>
      <c r="X6" s="160" t="s">
        <v>490</v>
      </c>
      <c r="Y6" s="155"/>
      <c r="Z6" s="155"/>
      <c r="AA6" s="155"/>
      <c r="AB6" s="161"/>
      <c r="AC6" s="155"/>
      <c r="AD6" s="162"/>
      <c r="AE6" s="166"/>
      <c r="AF6" s="166"/>
      <c r="AG6" s="270" t="s">
        <v>491</v>
      </c>
      <c r="AH6" s="155" t="s">
        <v>492</v>
      </c>
    </row>
    <row collapsed="false" customFormat="false" customHeight="true" hidden="false" ht="15.75" outlineLevel="0" r="7">
      <c r="B7" s="162"/>
      <c r="C7" s="264"/>
      <c r="D7" s="265"/>
      <c r="E7" s="147"/>
      <c r="F7" s="266" t="s">
        <v>493</v>
      </c>
      <c r="G7" s="153" t="n">
        <v>0.3</v>
      </c>
      <c r="H7" s="267"/>
      <c r="I7" s="264"/>
      <c r="J7" s="268"/>
      <c r="K7" s="166"/>
      <c r="L7" s="167"/>
      <c r="M7" s="167"/>
      <c r="N7" s="267"/>
      <c r="O7" s="188" t="n">
        <f aca="false">G7</f>
        <v>0.3</v>
      </c>
      <c r="P7" s="269"/>
      <c r="Q7" s="160"/>
      <c r="R7" s="166"/>
      <c r="S7" s="166"/>
      <c r="T7" s="166"/>
      <c r="U7" s="267"/>
      <c r="V7" s="151"/>
      <c r="W7" s="269"/>
      <c r="X7" s="160"/>
      <c r="Y7" s="166"/>
      <c r="Z7" s="166"/>
      <c r="AA7" s="166"/>
      <c r="AB7" s="170"/>
      <c r="AC7" s="166"/>
      <c r="AD7" s="165"/>
      <c r="AE7" s="166"/>
      <c r="AF7" s="166"/>
      <c r="AG7" s="270"/>
      <c r="AH7" s="155"/>
    </row>
    <row collapsed="false" customFormat="false" customHeight="true" hidden="false" ht="17.25" outlineLevel="0" r="8">
      <c r="B8" s="162"/>
      <c r="C8" s="264"/>
      <c r="D8" s="265"/>
      <c r="E8" s="147"/>
      <c r="F8" s="266" t="s">
        <v>494</v>
      </c>
      <c r="G8" s="153" t="n">
        <v>0.5</v>
      </c>
      <c r="H8" s="267"/>
      <c r="I8" s="264"/>
      <c r="J8" s="268"/>
      <c r="K8" s="166"/>
      <c r="L8" s="166"/>
      <c r="M8" s="167"/>
      <c r="N8" s="267"/>
      <c r="O8" s="188" t="n">
        <f aca="false">0.8*G8</f>
        <v>0.4</v>
      </c>
      <c r="P8" s="269"/>
      <c r="Q8" s="160"/>
      <c r="R8" s="167"/>
      <c r="S8" s="167"/>
      <c r="T8" s="167"/>
      <c r="U8" s="267"/>
      <c r="V8" s="151"/>
      <c r="W8" s="269"/>
      <c r="X8" s="160"/>
      <c r="Y8" s="167"/>
      <c r="Z8" s="166"/>
      <c r="AA8" s="166"/>
      <c r="AB8" s="170"/>
      <c r="AC8" s="166"/>
      <c r="AD8" s="165"/>
      <c r="AE8" s="166"/>
      <c r="AF8" s="166"/>
      <c r="AG8" s="270"/>
      <c r="AH8" s="155"/>
    </row>
    <row collapsed="false" customFormat="false" customHeight="true" hidden="false" ht="13.5" outlineLevel="0" r="9">
      <c r="B9" s="162"/>
      <c r="C9" s="264"/>
      <c r="D9" s="265"/>
      <c r="E9" s="147"/>
      <c r="F9" s="271" t="s">
        <v>495</v>
      </c>
      <c r="G9" s="269" t="n">
        <v>0.1</v>
      </c>
      <c r="H9" s="267"/>
      <c r="I9" s="264"/>
      <c r="J9" s="268"/>
      <c r="K9" s="200"/>
      <c r="L9" s="200"/>
      <c r="M9" s="200"/>
      <c r="N9" s="267"/>
      <c r="O9" s="272" t="s">
        <v>104</v>
      </c>
      <c r="P9" s="269"/>
      <c r="Q9" s="203"/>
      <c r="R9" s="200"/>
      <c r="S9" s="200"/>
      <c r="T9" s="200"/>
      <c r="U9" s="267"/>
      <c r="V9" s="273" t="s">
        <v>104</v>
      </c>
      <c r="W9" s="269"/>
      <c r="X9" s="203" t="s">
        <v>104</v>
      </c>
      <c r="Y9" s="200"/>
      <c r="Z9" s="206"/>
      <c r="AA9" s="200"/>
      <c r="AB9" s="207"/>
      <c r="AC9" s="200"/>
      <c r="AD9" s="210"/>
      <c r="AE9" s="200"/>
      <c r="AF9" s="200"/>
      <c r="AG9" s="270"/>
      <c r="AH9" s="155"/>
    </row>
    <row collapsed="false" customFormat="false" customHeight="true" hidden="false" ht="25.5" outlineLevel="0" r="10">
      <c r="B10" s="162"/>
      <c r="C10" s="155" t="s">
        <v>496</v>
      </c>
      <c r="D10" s="274" t="s">
        <v>497</v>
      </c>
      <c r="E10" s="151" t="s">
        <v>498</v>
      </c>
      <c r="F10" s="266" t="s">
        <v>499</v>
      </c>
      <c r="G10" s="153" t="n">
        <v>0.1</v>
      </c>
      <c r="H10" s="267"/>
      <c r="I10" s="264"/>
      <c r="J10" s="275" t="s">
        <v>500</v>
      </c>
      <c r="K10" s="166"/>
      <c r="L10" s="167"/>
      <c r="M10" s="166"/>
      <c r="N10" s="154" t="s">
        <v>501</v>
      </c>
      <c r="O10" s="188" t="n">
        <f aca="false">G10</f>
        <v>0.1</v>
      </c>
      <c r="P10" s="276" t="n">
        <f aca="false">SUM(O10:O14)</f>
        <v>0.75</v>
      </c>
      <c r="Q10" s="160" t="s">
        <v>489</v>
      </c>
      <c r="R10" s="166"/>
      <c r="S10" s="166"/>
      <c r="T10" s="166"/>
      <c r="U10" s="154" t="s">
        <v>501</v>
      </c>
      <c r="V10" s="151" t="n">
        <v>0.1</v>
      </c>
      <c r="W10" s="276" t="n">
        <v>0.85</v>
      </c>
      <c r="X10" s="160" t="s">
        <v>502</v>
      </c>
      <c r="Y10" s="166"/>
      <c r="Z10" s="166"/>
      <c r="AA10" s="166"/>
      <c r="AB10" s="170"/>
      <c r="AC10" s="166"/>
      <c r="AD10" s="165"/>
      <c r="AE10" s="166"/>
      <c r="AF10" s="192"/>
      <c r="AG10" s="270"/>
      <c r="AH10" s="155"/>
    </row>
    <row collapsed="false" customFormat="false" customHeight="true" hidden="false" ht="13.5" outlineLevel="0" r="11">
      <c r="B11" s="162"/>
      <c r="C11" s="155"/>
      <c r="D11" s="274"/>
      <c r="E11" s="151"/>
      <c r="F11" s="266" t="s">
        <v>503</v>
      </c>
      <c r="G11" s="153" t="n">
        <v>0.3</v>
      </c>
      <c r="H11" s="267"/>
      <c r="I11" s="264"/>
      <c r="J11" s="275"/>
      <c r="K11" s="166"/>
      <c r="L11" s="191"/>
      <c r="M11" s="191"/>
      <c r="N11" s="154"/>
      <c r="O11" s="188" t="n">
        <f aca="false">G11</f>
        <v>0.3</v>
      </c>
      <c r="P11" s="276"/>
      <c r="Q11" s="160"/>
      <c r="R11" s="166"/>
      <c r="S11" s="192"/>
      <c r="T11" s="192"/>
      <c r="U11" s="154"/>
      <c r="V11" s="151"/>
      <c r="W11" s="276"/>
      <c r="X11" s="160"/>
      <c r="Y11" s="166"/>
      <c r="Z11" s="192"/>
      <c r="AA11" s="192"/>
      <c r="AB11" s="170"/>
      <c r="AC11" s="192"/>
      <c r="AD11" s="193"/>
      <c r="AE11" s="166"/>
      <c r="AF11" s="194"/>
      <c r="AG11" s="270"/>
      <c r="AH11" s="155"/>
    </row>
    <row collapsed="false" customFormat="false" customHeight="true" hidden="false" ht="25.5" outlineLevel="0" r="12">
      <c r="B12" s="162"/>
      <c r="C12" s="155"/>
      <c r="D12" s="274"/>
      <c r="E12" s="151"/>
      <c r="F12" s="266" t="s">
        <v>504</v>
      </c>
      <c r="G12" s="153" t="n">
        <v>0.5</v>
      </c>
      <c r="H12" s="267"/>
      <c r="I12" s="264"/>
      <c r="J12" s="275"/>
      <c r="K12" s="166"/>
      <c r="L12" s="194"/>
      <c r="M12" s="195"/>
      <c r="N12" s="154"/>
      <c r="O12" s="188" t="n">
        <f aca="false">0.7*G12</f>
        <v>0.35</v>
      </c>
      <c r="P12" s="276"/>
      <c r="Q12" s="160"/>
      <c r="R12" s="167"/>
      <c r="S12" s="195"/>
      <c r="T12" s="195"/>
      <c r="U12" s="154"/>
      <c r="V12" s="151"/>
      <c r="W12" s="276"/>
      <c r="X12" s="160"/>
      <c r="Y12" s="167"/>
      <c r="Z12" s="194"/>
      <c r="AA12" s="194"/>
      <c r="AB12" s="170"/>
      <c r="AC12" s="194"/>
      <c r="AD12" s="197"/>
      <c r="AE12" s="166"/>
      <c r="AF12" s="194"/>
      <c r="AG12" s="270"/>
      <c r="AH12" s="155"/>
    </row>
    <row collapsed="false" customFormat="false" customHeight="true" hidden="false" ht="27" outlineLevel="0" r="13">
      <c r="B13" s="162"/>
      <c r="C13" s="155"/>
      <c r="D13" s="274"/>
      <c r="E13" s="151"/>
      <c r="F13" s="266" t="s">
        <v>505</v>
      </c>
      <c r="G13" s="153" t="n">
        <v>0.05</v>
      </c>
      <c r="H13" s="267"/>
      <c r="I13" s="264"/>
      <c r="J13" s="275"/>
      <c r="K13" s="166"/>
      <c r="L13" s="194"/>
      <c r="M13" s="194"/>
      <c r="N13" s="154"/>
      <c r="O13" s="188" t="s">
        <v>104</v>
      </c>
      <c r="P13" s="276"/>
      <c r="Q13" s="160"/>
      <c r="R13" s="166"/>
      <c r="S13" s="194"/>
      <c r="T13" s="194"/>
      <c r="U13" s="154"/>
      <c r="V13" s="150" t="s">
        <v>104</v>
      </c>
      <c r="W13" s="276"/>
      <c r="X13" s="160" t="s">
        <v>104</v>
      </c>
      <c r="Y13" s="167"/>
      <c r="Z13" s="194"/>
      <c r="AA13" s="194"/>
      <c r="AB13" s="170"/>
      <c r="AC13" s="194"/>
      <c r="AD13" s="197"/>
      <c r="AE13" s="166"/>
      <c r="AF13" s="194"/>
      <c r="AG13" s="270"/>
      <c r="AH13" s="155"/>
    </row>
    <row collapsed="false" customFormat="false" customHeight="true" hidden="false" ht="15.75" outlineLevel="0" r="14">
      <c r="B14" s="162"/>
      <c r="C14" s="155"/>
      <c r="D14" s="274"/>
      <c r="E14" s="151"/>
      <c r="F14" s="266" t="s">
        <v>506</v>
      </c>
      <c r="G14" s="153" t="n">
        <v>0.05</v>
      </c>
      <c r="H14" s="267"/>
      <c r="I14" s="264"/>
      <c r="J14" s="275"/>
      <c r="K14" s="166"/>
      <c r="L14" s="194"/>
      <c r="M14" s="194"/>
      <c r="N14" s="154"/>
      <c r="O14" s="188" t="s">
        <v>104</v>
      </c>
      <c r="P14" s="276"/>
      <c r="Q14" s="160"/>
      <c r="R14" s="166"/>
      <c r="S14" s="194"/>
      <c r="T14" s="194"/>
      <c r="U14" s="154"/>
      <c r="V14" s="150" t="s">
        <v>104</v>
      </c>
      <c r="W14" s="276"/>
      <c r="X14" s="160" t="s">
        <v>104</v>
      </c>
      <c r="Y14" s="166"/>
      <c r="Z14" s="195"/>
      <c r="AA14" s="194"/>
      <c r="AB14" s="170"/>
      <c r="AC14" s="194"/>
      <c r="AD14" s="197"/>
      <c r="AE14" s="194"/>
      <c r="AF14" s="194"/>
      <c r="AG14" s="270"/>
      <c r="AH14" s="155"/>
    </row>
    <row collapsed="false" customFormat="false" customHeight="true" hidden="false" ht="24.75" outlineLevel="0" r="15">
      <c r="B15" s="162"/>
      <c r="C15" s="175" t="s">
        <v>507</v>
      </c>
      <c r="D15" s="178" t="s">
        <v>508</v>
      </c>
      <c r="E15" s="175" t="s">
        <v>509</v>
      </c>
      <c r="F15" s="277" t="s">
        <v>510</v>
      </c>
      <c r="G15" s="177" t="n">
        <v>0.2</v>
      </c>
      <c r="H15" s="154" t="s">
        <v>511</v>
      </c>
      <c r="I15" s="151" t="s">
        <v>512</v>
      </c>
      <c r="J15" s="278" t="s">
        <v>513</v>
      </c>
      <c r="K15" s="220"/>
      <c r="L15" s="220"/>
      <c r="M15" s="221"/>
      <c r="N15" s="178" t="s">
        <v>514</v>
      </c>
      <c r="O15" s="279" t="n">
        <f aca="false">0.2*G15</f>
        <v>0.04</v>
      </c>
      <c r="P15" s="280" t="n">
        <f aca="false">SUM(O15:O17)</f>
        <v>0.46</v>
      </c>
      <c r="Q15" s="184" t="s">
        <v>515</v>
      </c>
      <c r="R15" s="221"/>
      <c r="S15" s="220"/>
      <c r="T15" s="220"/>
      <c r="U15" s="178" t="s">
        <v>514</v>
      </c>
      <c r="V15" s="151" t="n">
        <f aca="false">0.6*N16</f>
        <v>0</v>
      </c>
      <c r="W15" s="280" t="n">
        <v>0.46</v>
      </c>
      <c r="X15" s="160" t="s">
        <v>516</v>
      </c>
      <c r="Y15" s="220"/>
      <c r="Z15" s="220"/>
      <c r="AA15" s="220"/>
      <c r="AB15" s="243"/>
      <c r="AC15" s="220"/>
      <c r="AD15" s="244"/>
      <c r="AE15" s="220"/>
      <c r="AF15" s="220"/>
      <c r="AG15" s="197"/>
      <c r="AH15" s="155"/>
    </row>
    <row collapsed="false" customFormat="false" customHeight="true" hidden="false" ht="27" outlineLevel="0" r="16">
      <c r="B16" s="162"/>
      <c r="C16" s="175"/>
      <c r="D16" s="178"/>
      <c r="E16" s="175"/>
      <c r="F16" s="266" t="s">
        <v>517</v>
      </c>
      <c r="G16" s="153" t="n">
        <v>0.7</v>
      </c>
      <c r="H16" s="154"/>
      <c r="I16" s="151"/>
      <c r="J16" s="278"/>
      <c r="K16" s="194"/>
      <c r="L16" s="194"/>
      <c r="M16" s="194"/>
      <c r="N16" s="178"/>
      <c r="O16" s="188" t="n">
        <f aca="false">0.6*G16</f>
        <v>0.42</v>
      </c>
      <c r="P16" s="280"/>
      <c r="Q16" s="160" t="s">
        <v>518</v>
      </c>
      <c r="R16" s="194"/>
      <c r="S16" s="195"/>
      <c r="T16" s="195"/>
      <c r="U16" s="178"/>
      <c r="V16" s="151"/>
      <c r="W16" s="280"/>
      <c r="X16" s="160"/>
      <c r="Y16" s="195"/>
      <c r="Z16" s="195"/>
      <c r="AA16" s="195"/>
      <c r="AB16" s="214"/>
      <c r="AC16" s="194"/>
      <c r="AD16" s="197"/>
      <c r="AE16" s="194"/>
      <c r="AF16" s="194"/>
      <c r="AG16" s="197"/>
      <c r="AH16" s="155"/>
    </row>
    <row collapsed="false" customFormat="false" customHeight="true" hidden="false" ht="38.25" outlineLevel="0" r="17">
      <c r="B17" s="162"/>
      <c r="C17" s="175"/>
      <c r="D17" s="178"/>
      <c r="E17" s="175"/>
      <c r="F17" s="271" t="s">
        <v>519</v>
      </c>
      <c r="G17" s="269" t="n">
        <v>0.1</v>
      </c>
      <c r="H17" s="154"/>
      <c r="I17" s="151"/>
      <c r="J17" s="278"/>
      <c r="K17" s="208"/>
      <c r="L17" s="208"/>
      <c r="M17" s="208"/>
      <c r="N17" s="178"/>
      <c r="O17" s="272" t="s">
        <v>104</v>
      </c>
      <c r="P17" s="280"/>
      <c r="Q17" s="160"/>
      <c r="R17" s="208"/>
      <c r="S17" s="208"/>
      <c r="T17" s="208"/>
      <c r="U17" s="178"/>
      <c r="V17" s="273" t="s">
        <v>104</v>
      </c>
      <c r="W17" s="280"/>
      <c r="X17" s="160" t="s">
        <v>104</v>
      </c>
      <c r="Y17" s="208"/>
      <c r="Z17" s="208"/>
      <c r="AA17" s="208"/>
      <c r="AB17" s="281"/>
      <c r="AC17" s="208"/>
      <c r="AD17" s="209"/>
      <c r="AE17" s="208"/>
      <c r="AF17" s="208"/>
      <c r="AG17" s="197"/>
      <c r="AH17" s="155"/>
    </row>
    <row collapsed="false" customFormat="false" customHeight="true" hidden="false" ht="26.25" outlineLevel="0" r="18">
      <c r="B18" s="162"/>
      <c r="C18" s="151" t="s">
        <v>520</v>
      </c>
      <c r="D18" s="154" t="s">
        <v>521</v>
      </c>
      <c r="E18" s="151" t="s">
        <v>522</v>
      </c>
      <c r="F18" s="266" t="s">
        <v>510</v>
      </c>
      <c r="G18" s="153" t="n">
        <v>0.2</v>
      </c>
      <c r="H18" s="154"/>
      <c r="I18" s="151"/>
      <c r="J18" s="275" t="s">
        <v>513</v>
      </c>
      <c r="K18" s="194"/>
      <c r="L18" s="194"/>
      <c r="M18" s="195"/>
      <c r="N18" s="154" t="s">
        <v>523</v>
      </c>
      <c r="O18" s="282" t="n">
        <f aca="false">0.2*G18</f>
        <v>0.04</v>
      </c>
      <c r="P18" s="283" t="n">
        <f aca="false">SUM(O18:O20)</f>
        <v>0.18</v>
      </c>
      <c r="Q18" s="184" t="s">
        <v>515</v>
      </c>
      <c r="R18" s="195"/>
      <c r="S18" s="194"/>
      <c r="T18" s="194"/>
      <c r="U18" s="154" t="s">
        <v>523</v>
      </c>
      <c r="V18" s="151" t="n">
        <f aca="false">0.2*N19</f>
        <v>0</v>
      </c>
      <c r="W18" s="283" t="n">
        <v>0.18</v>
      </c>
      <c r="X18" s="160" t="s">
        <v>516</v>
      </c>
      <c r="Y18" s="194"/>
      <c r="Z18" s="194"/>
      <c r="AA18" s="194"/>
      <c r="AB18" s="214"/>
      <c r="AC18" s="194"/>
      <c r="AD18" s="197"/>
      <c r="AE18" s="194"/>
      <c r="AF18" s="194"/>
      <c r="AG18" s="197"/>
      <c r="AH18" s="194"/>
    </row>
    <row collapsed="false" customFormat="false" customHeight="true" hidden="false" ht="24.75" outlineLevel="0" r="19">
      <c r="B19" s="162"/>
      <c r="C19" s="151"/>
      <c r="D19" s="154"/>
      <c r="E19" s="151"/>
      <c r="F19" s="266" t="s">
        <v>524</v>
      </c>
      <c r="G19" s="153" t="n">
        <v>0.7</v>
      </c>
      <c r="H19" s="154"/>
      <c r="I19" s="151"/>
      <c r="J19" s="275"/>
      <c r="K19" s="194"/>
      <c r="L19" s="194"/>
      <c r="M19" s="194"/>
      <c r="N19" s="154"/>
      <c r="O19" s="188" t="n">
        <f aca="false">0.2*G19</f>
        <v>0.14</v>
      </c>
      <c r="P19" s="283"/>
      <c r="Q19" s="160" t="s">
        <v>518</v>
      </c>
      <c r="R19" s="194"/>
      <c r="S19" s="195"/>
      <c r="T19" s="195"/>
      <c r="U19" s="154"/>
      <c r="V19" s="151"/>
      <c r="W19" s="283"/>
      <c r="X19" s="160"/>
      <c r="Y19" s="195"/>
      <c r="Z19" s="195"/>
      <c r="AA19" s="195"/>
      <c r="AB19" s="214"/>
      <c r="AC19" s="194"/>
      <c r="AD19" s="197"/>
      <c r="AE19" s="194"/>
      <c r="AF19" s="194"/>
      <c r="AG19" s="197"/>
      <c r="AH19" s="194"/>
    </row>
    <row collapsed="false" customFormat="false" customHeight="true" hidden="false" ht="41.25" outlineLevel="0" r="20">
      <c r="B20" s="162"/>
      <c r="C20" s="151"/>
      <c r="D20" s="154"/>
      <c r="E20" s="151"/>
      <c r="F20" s="266" t="s">
        <v>525</v>
      </c>
      <c r="G20" s="153" t="n">
        <v>0.1</v>
      </c>
      <c r="H20" s="154"/>
      <c r="I20" s="151"/>
      <c r="J20" s="275"/>
      <c r="K20" s="194"/>
      <c r="L20" s="194"/>
      <c r="M20" s="194"/>
      <c r="N20" s="154"/>
      <c r="O20" s="188" t="s">
        <v>104</v>
      </c>
      <c r="P20" s="283"/>
      <c r="Q20" s="160"/>
      <c r="R20" s="194"/>
      <c r="S20" s="194"/>
      <c r="T20" s="194"/>
      <c r="U20" s="154"/>
      <c r="V20" s="150" t="s">
        <v>104</v>
      </c>
      <c r="W20" s="283"/>
      <c r="X20" s="160" t="s">
        <v>104</v>
      </c>
      <c r="Y20" s="194"/>
      <c r="Z20" s="194"/>
      <c r="AA20" s="194"/>
      <c r="AB20" s="215"/>
      <c r="AC20" s="194"/>
      <c r="AD20" s="197"/>
      <c r="AE20" s="194"/>
      <c r="AF20" s="194"/>
      <c r="AG20" s="197"/>
      <c r="AH20" s="194"/>
    </row>
    <row collapsed="false" customFormat="false" customHeight="true" hidden="false" ht="51.75" outlineLevel="0" r="21">
      <c r="B21" s="162"/>
      <c r="C21" s="217" t="s">
        <v>526</v>
      </c>
      <c r="D21" s="219" t="s">
        <v>527</v>
      </c>
      <c r="E21" s="251" t="s">
        <v>528</v>
      </c>
      <c r="F21" s="277" t="s">
        <v>529</v>
      </c>
      <c r="G21" s="177" t="n">
        <v>0.1</v>
      </c>
      <c r="H21" s="240" t="s">
        <v>343</v>
      </c>
      <c r="I21" s="251" t="s">
        <v>530</v>
      </c>
      <c r="J21" s="219" t="s">
        <v>513</v>
      </c>
      <c r="K21" s="220"/>
      <c r="L21" s="221"/>
      <c r="M21" s="220"/>
      <c r="N21" s="240" t="s">
        <v>531</v>
      </c>
      <c r="O21" s="284" t="n">
        <f aca="false">G21</f>
        <v>0.1</v>
      </c>
      <c r="P21" s="285" t="n">
        <f aca="false">SUM(O21:O23)</f>
        <v>0.5</v>
      </c>
      <c r="Q21" s="184" t="s">
        <v>532</v>
      </c>
      <c r="R21" s="220"/>
      <c r="S21" s="220"/>
      <c r="T21" s="220"/>
      <c r="U21" s="240" t="s">
        <v>531</v>
      </c>
      <c r="V21" s="151" t="n">
        <f aca="false">0.8*N22</f>
        <v>0</v>
      </c>
      <c r="W21" s="285" t="n">
        <v>0.5</v>
      </c>
      <c r="X21" s="160" t="s">
        <v>533</v>
      </c>
      <c r="Y21" s="220"/>
      <c r="Z21" s="220"/>
      <c r="AA21" s="220"/>
      <c r="AB21" s="243"/>
      <c r="AC21" s="220"/>
      <c r="AD21" s="244"/>
      <c r="AE21" s="220"/>
      <c r="AF21" s="220"/>
      <c r="AG21" s="286" t="s">
        <v>534</v>
      </c>
      <c r="AH21" s="241" t="s">
        <v>535</v>
      </c>
    </row>
    <row collapsed="false" customFormat="false" customHeight="true" hidden="false" ht="36" outlineLevel="0" r="22">
      <c r="B22" s="162"/>
      <c r="C22" s="217"/>
      <c r="D22" s="219"/>
      <c r="E22" s="251"/>
      <c r="F22" s="266" t="s">
        <v>536</v>
      </c>
      <c r="G22" s="153" t="n">
        <v>0.5</v>
      </c>
      <c r="H22" s="240"/>
      <c r="I22" s="251"/>
      <c r="J22" s="219"/>
      <c r="K22" s="194"/>
      <c r="L22" s="194"/>
      <c r="M22" s="195"/>
      <c r="N22" s="240"/>
      <c r="O22" s="188" t="n">
        <f aca="false">0.8*G22</f>
        <v>0.4</v>
      </c>
      <c r="P22" s="285"/>
      <c r="Q22" s="160" t="s">
        <v>537</v>
      </c>
      <c r="R22" s="195"/>
      <c r="S22" s="195"/>
      <c r="T22" s="195"/>
      <c r="U22" s="240"/>
      <c r="V22" s="151"/>
      <c r="W22" s="285"/>
      <c r="X22" s="160"/>
      <c r="Y22" s="194"/>
      <c r="Z22" s="194"/>
      <c r="AA22" s="194"/>
      <c r="AB22" s="214"/>
      <c r="AC22" s="194"/>
      <c r="AD22" s="197"/>
      <c r="AE22" s="194"/>
      <c r="AF22" s="194"/>
      <c r="AG22" s="286"/>
      <c r="AH22" s="241"/>
    </row>
    <row collapsed="false" customFormat="false" customHeight="true" hidden="false" ht="33.75" outlineLevel="0" r="23">
      <c r="B23" s="162"/>
      <c r="C23" s="217"/>
      <c r="D23" s="219"/>
      <c r="E23" s="251"/>
      <c r="F23" s="266" t="s">
        <v>538</v>
      </c>
      <c r="G23" s="153" t="n">
        <v>0.4</v>
      </c>
      <c r="H23" s="240"/>
      <c r="I23" s="251"/>
      <c r="J23" s="219"/>
      <c r="K23" s="194"/>
      <c r="L23" s="194"/>
      <c r="M23" s="194"/>
      <c r="N23" s="240"/>
      <c r="O23" s="188" t="s">
        <v>104</v>
      </c>
      <c r="P23" s="285"/>
      <c r="Q23" s="160"/>
      <c r="R23" s="194"/>
      <c r="S23" s="194"/>
      <c r="T23" s="194"/>
      <c r="U23" s="240"/>
      <c r="V23" s="150" t="s">
        <v>104</v>
      </c>
      <c r="W23" s="285"/>
      <c r="X23" s="160" t="s">
        <v>104</v>
      </c>
      <c r="Y23" s="195"/>
      <c r="Z23" s="195"/>
      <c r="AA23" s="195"/>
      <c r="AB23" s="215"/>
      <c r="AC23" s="195"/>
      <c r="AD23" s="196"/>
      <c r="AE23" s="195"/>
      <c r="AF23" s="195"/>
      <c r="AG23" s="286"/>
      <c r="AH23" s="241"/>
    </row>
    <row collapsed="false" customFormat="false" customHeight="true" hidden="false" ht="15.75" outlineLevel="0" r="24">
      <c r="B24" s="255" t="s">
        <v>311</v>
      </c>
      <c r="C24" s="255"/>
      <c r="D24" s="287"/>
      <c r="E24" s="256"/>
      <c r="F24" s="256"/>
      <c r="G24" s="256"/>
      <c r="H24" s="256"/>
      <c r="I24" s="287"/>
      <c r="J24" s="256"/>
      <c r="K24" s="256"/>
      <c r="L24" s="256"/>
      <c r="M24" s="256"/>
      <c r="N24" s="256"/>
      <c r="O24" s="288"/>
      <c r="P24" s="289" t="n">
        <f aca="false">AVERAGE(P6:P23)</f>
        <v>0.538</v>
      </c>
      <c r="U24" s="165" t="s">
        <v>311</v>
      </c>
      <c r="V24" s="290"/>
      <c r="W24" s="289" t="n">
        <v>0.58</v>
      </c>
    </row>
    <row collapsed="false" customFormat="false" customHeight="true" hidden="false" ht="11.25" outlineLevel="0" r="65536"/>
  </sheetData>
  <mergeCells count="95">
    <mergeCell ref="B2:AF2"/>
    <mergeCell ref="B3:B5"/>
    <mergeCell ref="C3:C5"/>
    <mergeCell ref="D3:D5"/>
    <mergeCell ref="E3:E5"/>
    <mergeCell ref="F3:F5"/>
    <mergeCell ref="G3:G5"/>
    <mergeCell ref="H3:H5"/>
    <mergeCell ref="I3:I5"/>
    <mergeCell ref="J3:J5"/>
    <mergeCell ref="K3:AD3"/>
    <mergeCell ref="AE3:AE5"/>
    <mergeCell ref="AF3:AF5"/>
    <mergeCell ref="AG3:AG5"/>
    <mergeCell ref="AH3:AH5"/>
    <mergeCell ref="K4:M4"/>
    <mergeCell ref="N4:N5"/>
    <mergeCell ref="O4:O5"/>
    <mergeCell ref="P4:P5"/>
    <mergeCell ref="Q4:Q5"/>
    <mergeCell ref="R4:T4"/>
    <mergeCell ref="U4:U5"/>
    <mergeCell ref="V4:V5"/>
    <mergeCell ref="W4:W5"/>
    <mergeCell ref="X4:X5"/>
    <mergeCell ref="Y4:AA4"/>
    <mergeCell ref="AB4:AD4"/>
    <mergeCell ref="B6:B23"/>
    <mergeCell ref="C6:C9"/>
    <mergeCell ref="D6:D9"/>
    <mergeCell ref="E6:E9"/>
    <mergeCell ref="H6:H14"/>
    <mergeCell ref="I6:I14"/>
    <mergeCell ref="J6:J9"/>
    <mergeCell ref="N6:N9"/>
    <mergeCell ref="P6:P9"/>
    <mergeCell ref="Q6:Q8"/>
    <mergeCell ref="U6:U9"/>
    <mergeCell ref="V6:V8"/>
    <mergeCell ref="W6:W9"/>
    <mergeCell ref="X6:X8"/>
    <mergeCell ref="AG6:AG14"/>
    <mergeCell ref="AH6:AH14"/>
    <mergeCell ref="C10:C14"/>
    <mergeCell ref="D10:D14"/>
    <mergeCell ref="E10:E14"/>
    <mergeCell ref="J10:J14"/>
    <mergeCell ref="N10:N14"/>
    <mergeCell ref="P10:P14"/>
    <mergeCell ref="Q10:Q12"/>
    <mergeCell ref="U10:U14"/>
    <mergeCell ref="V10:V12"/>
    <mergeCell ref="W10:W14"/>
    <mergeCell ref="X10:X12"/>
    <mergeCell ref="C15:C17"/>
    <mergeCell ref="D15:D17"/>
    <mergeCell ref="E15:E17"/>
    <mergeCell ref="H15:H20"/>
    <mergeCell ref="I15:I20"/>
    <mergeCell ref="J15:J17"/>
    <mergeCell ref="N15:N17"/>
    <mergeCell ref="P15:P17"/>
    <mergeCell ref="U15:U17"/>
    <mergeCell ref="V15:V16"/>
    <mergeCell ref="W15:W17"/>
    <mergeCell ref="X15:X16"/>
    <mergeCell ref="AG15:AG17"/>
    <mergeCell ref="AH15:AH17"/>
    <mergeCell ref="C18:C20"/>
    <mergeCell ref="D18:D20"/>
    <mergeCell ref="E18:E20"/>
    <mergeCell ref="J18:J20"/>
    <mergeCell ref="N18:N20"/>
    <mergeCell ref="P18:P20"/>
    <mergeCell ref="U18:U20"/>
    <mergeCell ref="V18:V19"/>
    <mergeCell ref="W18:W20"/>
    <mergeCell ref="X18:X19"/>
    <mergeCell ref="AG18:AG20"/>
    <mergeCell ref="AH18:AH20"/>
    <mergeCell ref="C21:C23"/>
    <mergeCell ref="D21:D23"/>
    <mergeCell ref="E21:E23"/>
    <mergeCell ref="H21:H23"/>
    <mergeCell ref="I21:I23"/>
    <mergeCell ref="J21:J23"/>
    <mergeCell ref="N21:N23"/>
    <mergeCell ref="P21:P23"/>
    <mergeCell ref="U21:U23"/>
    <mergeCell ref="V21:V22"/>
    <mergeCell ref="W21:W23"/>
    <mergeCell ref="X21:X22"/>
    <mergeCell ref="AG21:AG23"/>
    <mergeCell ref="AH21:AH23"/>
    <mergeCell ref="B24:C24"/>
  </mergeCells>
  <printOptions headings="false" gridLines="false" gridLinesSet="true" horizontalCentered="false" verticalCentered="false"/>
  <pageMargins left="0.39375" right="0.236111111111111" top="0.433333333333333" bottom="0.747916666666667" header="0.511805555555555" footer="0.511805555555555"/>
  <pageSetup blackAndWhite="false" cellComments="none" copies="1" draft="false" firstPageNumber="0" fitToHeight="1" fitToWidth="1" horizontalDpi="300" orientation="landscape" pageOrder="downThenOver" paperSize="5" scale="100" useFirstPageNumber="false" usePrinterDefaults="false" verticalDpi="300"/>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B2:AH65536"/>
  <sheetViews>
    <sheetView colorId="64" defaultGridColor="true" rightToLeft="false" showFormulas="false" showGridLines="true" showOutlineSymbols="true" showRowColHeaders="true" showZeros="true" tabSelected="false" topLeftCell="A1" view="normal" windowProtection="false" workbookViewId="0" zoomScale="90" zoomScaleNormal="90" zoomScalePageLayoutView="100">
      <selection activeCell="E9" activeCellId="0" pane="topLeft" sqref="E9"/>
    </sheetView>
  </sheetViews>
  <cols>
    <col collapsed="false" hidden="false" max="1" min="1" style="137" width="9.32549019607843"/>
    <col collapsed="false" hidden="false" max="2" min="2" style="137" width="13.7019607843137"/>
    <col collapsed="false" hidden="false" max="3" min="3" style="137" width="14.5686274509804"/>
    <col collapsed="false" hidden="false" max="4" min="4" style="137" width="30.3176470588235"/>
    <col collapsed="false" hidden="false" max="5" min="5" style="137" width="29.2941176470588"/>
    <col collapsed="false" hidden="false" max="6" min="6" style="137" width="42.4196078431373"/>
    <col collapsed="false" hidden="false" max="7" min="7" style="137" width="17.6352941176471"/>
    <col collapsed="false" hidden="true" max="20" min="8" style="137" width="0"/>
    <col collapsed="false" hidden="false" max="21" min="21" style="137" width="28.5725490196078"/>
    <col collapsed="false" hidden="false" max="22" min="22" style="137" width="18.8039215686275"/>
    <col collapsed="false" hidden="false" max="23" min="23" style="137" width="16.3254901960784"/>
    <col collapsed="false" hidden="false" max="24" min="24" style="137" width="78.4235294117647"/>
    <col collapsed="false" hidden="true" max="33" min="25" style="137" width="0"/>
    <col collapsed="false" hidden="false" max="34" min="34" style="137" width="51.0117647058824"/>
    <col collapsed="false" hidden="false" max="1025" min="35" style="137" width="10.9254901960784"/>
  </cols>
  <sheetData>
    <row collapsed="false" customFormat="false" customHeight="true" hidden="false" ht="17.25" outlineLevel="0" r="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collapsed="false" customFormat="false" customHeight="true" hidden="false" ht="16.5" outlineLevel="0" r="3">
      <c r="B3" s="291" t="s">
        <v>1</v>
      </c>
      <c r="C3" s="291" t="s">
        <v>2</v>
      </c>
      <c r="D3" s="291" t="s">
        <v>3</v>
      </c>
      <c r="E3" s="291" t="s">
        <v>4</v>
      </c>
      <c r="F3" s="291" t="s">
        <v>5</v>
      </c>
      <c r="G3" s="139" t="s">
        <v>6</v>
      </c>
      <c r="H3" s="291" t="s">
        <v>7</v>
      </c>
      <c r="I3" s="291" t="s">
        <v>8</v>
      </c>
      <c r="J3" s="292" t="s">
        <v>9</v>
      </c>
      <c r="K3" s="141" t="s">
        <v>10</v>
      </c>
      <c r="L3" s="141"/>
      <c r="M3" s="141"/>
      <c r="N3" s="141"/>
      <c r="O3" s="141"/>
      <c r="P3" s="141"/>
      <c r="Q3" s="141"/>
      <c r="R3" s="141"/>
      <c r="S3" s="141"/>
      <c r="T3" s="141"/>
      <c r="U3" s="141"/>
      <c r="V3" s="141"/>
      <c r="W3" s="141"/>
      <c r="X3" s="141"/>
      <c r="Y3" s="141"/>
      <c r="Z3" s="141"/>
      <c r="AA3" s="141"/>
      <c r="AB3" s="141"/>
      <c r="AC3" s="141"/>
      <c r="AD3" s="141"/>
      <c r="AE3" s="142" t="n">
        <v>2014</v>
      </c>
      <c r="AF3" s="143" t="n">
        <v>2015</v>
      </c>
      <c r="AG3" s="144" t="s">
        <v>11</v>
      </c>
      <c r="AH3" s="144" t="s">
        <v>12</v>
      </c>
    </row>
    <row collapsed="false" customFormat="false" customHeight="true" hidden="false" ht="16.5" outlineLevel="0" r="4">
      <c r="B4" s="291"/>
      <c r="C4" s="291"/>
      <c r="D4" s="291"/>
      <c r="E4" s="291"/>
      <c r="F4" s="291"/>
      <c r="G4" s="291"/>
      <c r="H4" s="291"/>
      <c r="I4" s="291"/>
      <c r="J4" s="292"/>
      <c r="K4" s="141" t="s">
        <v>13</v>
      </c>
      <c r="L4" s="141"/>
      <c r="M4" s="141"/>
      <c r="N4" s="139" t="s">
        <v>14</v>
      </c>
      <c r="O4" s="139" t="s">
        <v>15</v>
      </c>
      <c r="P4" s="139" t="s">
        <v>16</v>
      </c>
      <c r="Q4" s="143" t="s">
        <v>312</v>
      </c>
      <c r="R4" s="141" t="s">
        <v>18</v>
      </c>
      <c r="S4" s="141"/>
      <c r="T4" s="141"/>
      <c r="U4" s="139" t="s">
        <v>19</v>
      </c>
      <c r="V4" s="139" t="s">
        <v>20</v>
      </c>
      <c r="W4" s="139" t="s">
        <v>313</v>
      </c>
      <c r="X4" s="143" t="s">
        <v>314</v>
      </c>
      <c r="Y4" s="141" t="s">
        <v>23</v>
      </c>
      <c r="Z4" s="141"/>
      <c r="AA4" s="141"/>
      <c r="AB4" s="141" t="s">
        <v>24</v>
      </c>
      <c r="AC4" s="141"/>
      <c r="AD4" s="141"/>
      <c r="AE4" s="142"/>
      <c r="AF4" s="143"/>
      <c r="AG4" s="144"/>
      <c r="AH4" s="144"/>
    </row>
    <row collapsed="false" customFormat="false" customHeight="true" hidden="false" ht="16.5" outlineLevel="0" r="5">
      <c r="B5" s="291"/>
      <c r="C5" s="291"/>
      <c r="D5" s="291"/>
      <c r="E5" s="291"/>
      <c r="F5" s="291"/>
      <c r="G5" s="291"/>
      <c r="H5" s="291"/>
      <c r="I5" s="291"/>
      <c r="J5" s="292"/>
      <c r="K5" s="146" t="s">
        <v>25</v>
      </c>
      <c r="L5" s="146" t="s">
        <v>26</v>
      </c>
      <c r="M5" s="146" t="s">
        <v>27</v>
      </c>
      <c r="N5" s="139"/>
      <c r="O5" s="139"/>
      <c r="P5" s="139"/>
      <c r="Q5" s="143"/>
      <c r="R5" s="146" t="s">
        <v>28</v>
      </c>
      <c r="S5" s="146" t="s">
        <v>29</v>
      </c>
      <c r="T5" s="146" t="s">
        <v>30</v>
      </c>
      <c r="U5" s="139"/>
      <c r="V5" s="139"/>
      <c r="W5" s="139"/>
      <c r="X5" s="143"/>
      <c r="Y5" s="146" t="s">
        <v>31</v>
      </c>
      <c r="Z5" s="146" t="s">
        <v>32</v>
      </c>
      <c r="AA5" s="146" t="s">
        <v>33</v>
      </c>
      <c r="AB5" s="146" t="s">
        <v>34</v>
      </c>
      <c r="AC5" s="146" t="s">
        <v>35</v>
      </c>
      <c r="AD5" s="146" t="s">
        <v>36</v>
      </c>
      <c r="AE5" s="142"/>
      <c r="AF5" s="143"/>
      <c r="AG5" s="144"/>
      <c r="AH5" s="144"/>
    </row>
    <row collapsed="false" customFormat="false" customHeight="true" hidden="false" ht="112.5" outlineLevel="0" r="6">
      <c r="B6" s="155" t="s">
        <v>539</v>
      </c>
      <c r="C6" s="151" t="s">
        <v>540</v>
      </c>
      <c r="D6" s="274" t="s">
        <v>541</v>
      </c>
      <c r="E6" s="151" t="s">
        <v>542</v>
      </c>
      <c r="F6" s="152" t="s">
        <v>543</v>
      </c>
      <c r="G6" s="153" t="n">
        <v>0.1</v>
      </c>
      <c r="H6" s="154" t="s">
        <v>544</v>
      </c>
      <c r="I6" s="293" t="s">
        <v>545</v>
      </c>
      <c r="J6" s="154" t="s">
        <v>546</v>
      </c>
      <c r="K6" s="151"/>
      <c r="L6" s="156"/>
      <c r="M6" s="151"/>
      <c r="N6" s="154" t="s">
        <v>547</v>
      </c>
      <c r="O6" s="294" t="n">
        <f aca="false">0.3*G6</f>
        <v>0.03</v>
      </c>
      <c r="P6" s="153" t="n">
        <f aca="false">SUM(O6:O9)</f>
        <v>0.15</v>
      </c>
      <c r="Q6" s="250" t="s">
        <v>548</v>
      </c>
      <c r="R6" s="151"/>
      <c r="S6" s="151"/>
      <c r="T6" s="151"/>
      <c r="U6" s="154" t="s">
        <v>547</v>
      </c>
      <c r="V6" s="294" t="n">
        <v>0</v>
      </c>
      <c r="W6" s="153" t="n">
        <f aca="false">SUM(V6:V9)+P6</f>
        <v>0.21</v>
      </c>
      <c r="X6" s="250" t="s">
        <v>549</v>
      </c>
      <c r="Y6" s="151"/>
      <c r="Z6" s="151"/>
      <c r="AA6" s="151"/>
      <c r="AB6" s="295"/>
      <c r="AC6" s="151"/>
      <c r="AD6" s="150"/>
      <c r="AE6" s="151"/>
      <c r="AF6" s="151"/>
      <c r="AG6" s="155" t="s">
        <v>550</v>
      </c>
      <c r="AH6" s="155" t="s">
        <v>551</v>
      </c>
    </row>
    <row collapsed="false" customFormat="false" customHeight="true" hidden="false" ht="48.75" outlineLevel="0" r="7">
      <c r="B7" s="155"/>
      <c r="C7" s="151"/>
      <c r="D7" s="274"/>
      <c r="E7" s="151"/>
      <c r="F7" s="211" t="s">
        <v>552</v>
      </c>
      <c r="G7" s="212" t="n">
        <v>0.3</v>
      </c>
      <c r="H7" s="154"/>
      <c r="I7" s="293"/>
      <c r="J7" s="154"/>
      <c r="K7" s="155"/>
      <c r="L7" s="155"/>
      <c r="M7" s="156"/>
      <c r="N7" s="154"/>
      <c r="O7" s="296" t="n">
        <f aca="false">0.2*G8</f>
        <v>0.12</v>
      </c>
      <c r="P7" s="153"/>
      <c r="Q7" s="250" t="s">
        <v>553</v>
      </c>
      <c r="R7" s="155"/>
      <c r="S7" s="155"/>
      <c r="T7" s="155"/>
      <c r="U7" s="154"/>
      <c r="V7" s="296" t="n">
        <f aca="false">0.05*G8</f>
        <v>0.03</v>
      </c>
      <c r="W7" s="153"/>
      <c r="X7" s="250" t="s">
        <v>554</v>
      </c>
      <c r="Y7" s="155"/>
      <c r="Z7" s="155"/>
      <c r="AA7" s="155"/>
      <c r="AB7" s="161"/>
      <c r="AC7" s="155"/>
      <c r="AD7" s="162"/>
      <c r="AE7" s="166"/>
      <c r="AF7" s="166"/>
      <c r="AG7" s="155"/>
      <c r="AH7" s="155"/>
    </row>
    <row collapsed="false" customFormat="false" customHeight="true" hidden="false" ht="69" outlineLevel="0" r="8">
      <c r="B8" s="155"/>
      <c r="C8" s="151"/>
      <c r="D8" s="274"/>
      <c r="E8" s="151"/>
      <c r="F8" s="152" t="s">
        <v>555</v>
      </c>
      <c r="G8" s="153" t="n">
        <v>0.6</v>
      </c>
      <c r="H8" s="154"/>
      <c r="I8" s="293"/>
      <c r="J8" s="154"/>
      <c r="K8" s="166"/>
      <c r="L8" s="166"/>
      <c r="M8" s="166"/>
      <c r="N8" s="154"/>
      <c r="O8" s="150" t="s">
        <v>104</v>
      </c>
      <c r="P8" s="153"/>
      <c r="Q8" s="250" t="s">
        <v>556</v>
      </c>
      <c r="R8" s="167"/>
      <c r="S8" s="167"/>
      <c r="T8" s="167"/>
      <c r="U8" s="154"/>
      <c r="V8" s="294" t="n">
        <f aca="false">0.05*G8</f>
        <v>0.03</v>
      </c>
      <c r="W8" s="153"/>
      <c r="X8" s="250" t="s">
        <v>557</v>
      </c>
      <c r="Y8" s="167"/>
      <c r="Z8" s="167"/>
      <c r="AA8" s="167"/>
      <c r="AB8" s="168"/>
      <c r="AC8" s="167"/>
      <c r="AD8" s="169"/>
      <c r="AE8" s="167"/>
      <c r="AF8" s="167"/>
      <c r="AG8" s="155"/>
      <c r="AH8" s="155"/>
    </row>
    <row collapsed="false" customFormat="false" customHeight="true" hidden="false" ht="57" outlineLevel="0" r="9">
      <c r="B9" s="155"/>
      <c r="C9" s="151"/>
      <c r="D9" s="297" t="s">
        <v>558</v>
      </c>
      <c r="E9" s="217" t="s">
        <v>559</v>
      </c>
      <c r="F9" s="176" t="s">
        <v>560</v>
      </c>
      <c r="G9" s="177" t="n">
        <v>1</v>
      </c>
      <c r="H9" s="154"/>
      <c r="I9" s="293"/>
      <c r="J9" s="154"/>
      <c r="K9" s="179"/>
      <c r="L9" s="179"/>
      <c r="M9" s="179"/>
      <c r="N9" s="154"/>
      <c r="O9" s="298" t="s">
        <v>104</v>
      </c>
      <c r="P9" s="217"/>
      <c r="Q9" s="184" t="s">
        <v>396</v>
      </c>
      <c r="R9" s="179"/>
      <c r="S9" s="180"/>
      <c r="T9" s="180"/>
      <c r="U9" s="154"/>
      <c r="V9" s="298" t="n">
        <v>0</v>
      </c>
      <c r="W9" s="177" t="n">
        <v>0</v>
      </c>
      <c r="X9" s="184" t="s">
        <v>561</v>
      </c>
      <c r="Y9" s="180"/>
      <c r="Z9" s="180"/>
      <c r="AA9" s="180"/>
      <c r="AB9" s="299"/>
      <c r="AC9" s="180"/>
      <c r="AD9" s="300"/>
      <c r="AE9" s="180"/>
      <c r="AF9" s="180"/>
      <c r="AG9" s="155"/>
      <c r="AH9" s="155"/>
    </row>
    <row collapsed="false" customFormat="false" customHeight="true" hidden="false" ht="12" outlineLevel="0" r="10">
      <c r="B10" s="255" t="s">
        <v>311</v>
      </c>
      <c r="C10" s="255"/>
      <c r="D10" s="256"/>
      <c r="E10" s="256"/>
      <c r="F10" s="256"/>
      <c r="G10" s="256"/>
      <c r="H10" s="256"/>
      <c r="I10" s="256"/>
      <c r="J10" s="256"/>
      <c r="K10" s="256"/>
      <c r="L10" s="256"/>
      <c r="M10" s="256"/>
      <c r="N10" s="256"/>
      <c r="O10" s="301"/>
      <c r="P10" s="302" t="n">
        <v>0.15</v>
      </c>
      <c r="U10" s="259" t="s">
        <v>311</v>
      </c>
      <c r="V10" s="256"/>
      <c r="W10" s="302" t="n">
        <v>0.21</v>
      </c>
    </row>
    <row collapsed="false" customFormat="false" customHeight="true" hidden="false" ht="11.25" outlineLevel="0" r="65536"/>
  </sheetData>
  <mergeCells count="41">
    <mergeCell ref="B2:AF2"/>
    <mergeCell ref="B3:B5"/>
    <mergeCell ref="C3:C5"/>
    <mergeCell ref="D3:D5"/>
    <mergeCell ref="E3:E5"/>
    <mergeCell ref="F3:F5"/>
    <mergeCell ref="G3:G5"/>
    <mergeCell ref="H3:H5"/>
    <mergeCell ref="I3:I5"/>
    <mergeCell ref="J3:J5"/>
    <mergeCell ref="K3:AD3"/>
    <mergeCell ref="AE3:AE5"/>
    <mergeCell ref="AF3:AF5"/>
    <mergeCell ref="AG3:AG5"/>
    <mergeCell ref="AH3:AH5"/>
    <mergeCell ref="K4:M4"/>
    <mergeCell ref="N4:N5"/>
    <mergeCell ref="O4:O5"/>
    <mergeCell ref="P4:P5"/>
    <mergeCell ref="Q4:Q5"/>
    <mergeCell ref="R4:T4"/>
    <mergeCell ref="U4:U5"/>
    <mergeCell ref="V4:V5"/>
    <mergeCell ref="W4:W5"/>
    <mergeCell ref="X4:X5"/>
    <mergeCell ref="Y4:AA4"/>
    <mergeCell ref="AB4:AD4"/>
    <mergeCell ref="B6:B9"/>
    <mergeCell ref="C6:C9"/>
    <mergeCell ref="D6:D8"/>
    <mergeCell ref="E6:E8"/>
    <mergeCell ref="H6:H9"/>
    <mergeCell ref="I6:I9"/>
    <mergeCell ref="J6:J9"/>
    <mergeCell ref="N6:N9"/>
    <mergeCell ref="P6:P8"/>
    <mergeCell ref="U6:U9"/>
    <mergeCell ref="W6:W8"/>
    <mergeCell ref="AG6:AG9"/>
    <mergeCell ref="AH6:AH9"/>
    <mergeCell ref="B10:C10"/>
  </mergeCells>
  <printOptions headings="false" gridLines="false" gridLinesSet="true" horizontalCentered="false" verticalCentered="false"/>
  <pageMargins left="0.708333333333333" right="0.708333333333333" top="0.747916666666667" bottom="0.747916666666667" header="0.511805555555555" footer="0.511805555555555"/>
  <pageSetup blackAndWhite="false" cellComments="none" copies="1" draft="false" firstPageNumber="0" fitToHeight="1" fitToWidth="1" horizontalDpi="300" orientation="landscape" pageOrder="downThenOver" paperSize="5" scale="100" useFirstPageNumber="false" usePrinterDefaults="false" verticalDpi="300"/>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B1:F9"/>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I8" activeCellId="0" pane="topLeft" sqref="I8"/>
    </sheetView>
  </sheetViews>
  <cols>
    <col collapsed="false" hidden="false" max="1" min="1" style="0" width="3.21176470588235"/>
    <col collapsed="false" hidden="false" max="2" min="2" style="0" width="25.5058823529412"/>
    <col collapsed="false" hidden="false" max="3" min="3" style="0" width="34.2509803921569"/>
    <col collapsed="false" hidden="false" max="4" min="4" style="0" width="21.4274509803922"/>
    <col collapsed="false" hidden="false" max="5" min="5" style="0" width="15.8901960784314"/>
    <col collapsed="false" hidden="false" max="6" min="6" style="0" width="24.1921568627451"/>
    <col collapsed="false" hidden="false" max="1025" min="7" style="0" width="10.8901960784314"/>
  </cols>
  <sheetData>
    <row collapsed="false" customFormat="false" customHeight="true" hidden="false" ht="15" outlineLevel="0" r="1">
      <c r="B1" s="303" t="s">
        <v>562</v>
      </c>
      <c r="C1" s="303"/>
      <c r="D1" s="303"/>
      <c r="E1" s="303"/>
    </row>
    <row collapsed="false" customFormat="false" customHeight="true" hidden="false" ht="15" outlineLevel="0" r="3">
      <c r="B3" s="304" t="s">
        <v>563</v>
      </c>
      <c r="C3" s="304"/>
      <c r="D3" s="304"/>
      <c r="E3" s="304"/>
      <c r="F3" s="304"/>
    </row>
    <row collapsed="false" customFormat="false" customHeight="true" hidden="false" ht="30" outlineLevel="0" r="4">
      <c r="B4" s="305"/>
      <c r="C4" s="306"/>
      <c r="D4" s="304" t="s">
        <v>564</v>
      </c>
      <c r="E4" s="304" t="s">
        <v>18</v>
      </c>
      <c r="F4" s="304" t="s">
        <v>565</v>
      </c>
    </row>
    <row collapsed="false" customFormat="false" customHeight="true" hidden="false" ht="45" outlineLevel="0" r="5">
      <c r="B5" s="307" t="s">
        <v>566</v>
      </c>
      <c r="C5" s="308" t="s">
        <v>37</v>
      </c>
      <c r="D5" s="309" t="n">
        <v>0.31</v>
      </c>
      <c r="E5" s="310" t="n">
        <f aca="false">+F5-D5</f>
        <v>0.15</v>
      </c>
      <c r="F5" s="311" t="n">
        <v>0.46</v>
      </c>
    </row>
    <row collapsed="false" customFormat="false" customHeight="true" hidden="false" ht="90" outlineLevel="0" r="6">
      <c r="B6" s="307" t="s">
        <v>567</v>
      </c>
      <c r="C6" s="308" t="s">
        <v>315</v>
      </c>
      <c r="D6" s="309" t="n">
        <v>0.38</v>
      </c>
      <c r="E6" s="310" t="n">
        <f aca="false">+F6-D6</f>
        <v>0.05</v>
      </c>
      <c r="F6" s="311" t="n">
        <v>0.43</v>
      </c>
    </row>
    <row collapsed="false" customFormat="false" customHeight="true" hidden="false" ht="60" outlineLevel="0" r="7">
      <c r="B7" s="307" t="s">
        <v>568</v>
      </c>
      <c r="C7" s="308" t="s">
        <v>480</v>
      </c>
      <c r="D7" s="309" t="n">
        <v>0.54</v>
      </c>
      <c r="E7" s="310" t="n">
        <f aca="false">+F7-D7</f>
        <v>0.0399999999999999</v>
      </c>
      <c r="F7" s="311" t="n">
        <v>0.58</v>
      </c>
    </row>
    <row collapsed="false" customFormat="false" customHeight="true" hidden="false" ht="75.75" outlineLevel="0" r="8">
      <c r="B8" s="312" t="s">
        <v>569</v>
      </c>
      <c r="C8" s="308" t="s">
        <v>539</v>
      </c>
      <c r="D8" s="313" t="n">
        <v>0.15</v>
      </c>
      <c r="E8" s="314" t="n">
        <f aca="false">+F8-D8</f>
        <v>0.06</v>
      </c>
      <c r="F8" s="315" t="n">
        <v>0.21</v>
      </c>
    </row>
    <row collapsed="false" customFormat="false" customHeight="true" hidden="false" ht="15.75" outlineLevel="0" r="9">
      <c r="B9" s="316" t="s">
        <v>570</v>
      </c>
      <c r="C9" s="316"/>
      <c r="D9" s="317" t="n">
        <v>0.34</v>
      </c>
      <c r="E9" s="318" t="n">
        <v>0.08</v>
      </c>
      <c r="F9" s="316" t="n">
        <f aca="false">AVERAGE(F5:F8)</f>
        <v>0.42</v>
      </c>
    </row>
  </sheetData>
  <mergeCells count="2">
    <mergeCell ref="B3:F3"/>
    <mergeCell ref="B9:C9"/>
  </mergeCells>
  <printOptions headings="false" gridLines="false" gridLinesSet="true" horizontalCentered="false" verticalCentered="false"/>
  <pageMargins left="0.708333333333333" right="0.708333333333333" top="0.747916666666667" bottom="0.747916666666667" header="0.511805555555555" footer="0.511805555555555"/>
  <pageSetup blackAndWhite="false" cellComments="none" copies="1" draft="false" firstPageNumber="0" fitToHeight="1" fitToWidth="1" horizontalDpi="300" orientation="portrait" pageOrder="downThenOver" paperSize="5" scale="100" useFirstPageNumber="false" usePrinterDefaults="false" verticalDpi="300"/>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2013-04-03T21:29:17.00Z</dcterms:created>
  <dc:creator>Johana Laverde</dc:creator>
  <cp:lastModifiedBy>Johana Laverde</cp:lastModifiedBy>
  <cp:lastPrinted>2013-05-03T16:57:51.00Z</cp:lastPrinted>
  <dcterms:modified xsi:type="dcterms:W3CDTF">2013-07-15T21:30:40.00Z</dcterms:modified>
  <cp:revision>0</cp:revision>
</cp:coreProperties>
</file>