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C:\Users\Admin\Desktop\TRABAJO EN CASA\Resolucion Aisteridad\"/>
    </mc:Choice>
  </mc:AlternateContent>
  <xr:revisionPtr revIDLastSave="0" documentId="8_{B4135EED-0B9E-4EB0-9A21-D7613D9100F7}" xr6:coauthVersionLast="45" xr6:coauthVersionMax="45" xr10:uidLastSave="{00000000-0000-0000-0000-000000000000}"/>
  <bookViews>
    <workbookView xWindow="-110" yWindow="-110" windowWidth="19420" windowHeight="10420" firstSheet="2" activeTab="2" xr2:uid="{00000000-000D-0000-FFFF-FFFF00000000}"/>
  </bookViews>
  <sheets>
    <sheet name="Instructivo" sheetId="3" r:id="rId1"/>
    <sheet name="Articulos y Responsables" sheetId="4" r:id="rId2"/>
    <sheet name="Relación de costos" sheetId="1" r:id="rId3"/>
    <sheet name="Justificación" sheetId="2" r:id="rId4"/>
  </sheets>
  <definedNames>
    <definedName name="_xlnm._FilterDatabase" localSheetId="1" hidden="1">'Articulos y Responsables'!$A$2:$A$25</definedName>
    <definedName name="_xlnm._FilterDatabase" localSheetId="3" hidden="1">Justificación!$B$3:$AE$3</definedName>
    <definedName name="_xlnm._FilterDatabase" localSheetId="2" hidden="1">'Relación de costos'!$A$4:$CT$5</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3" i="1" l="1"/>
  <c r="C27" i="1"/>
  <c r="J33" i="1" l="1"/>
  <c r="BV55" i="1" l="1"/>
  <c r="AT43" i="1"/>
  <c r="AT56" i="1"/>
  <c r="AT69" i="1"/>
  <c r="CM31" i="1" l="1"/>
  <c r="CM27" i="1"/>
  <c r="CA31" i="1"/>
  <c r="CA27" i="1"/>
  <c r="BW31" i="1" l="1"/>
  <c r="BW27" i="1"/>
  <c r="BS31" i="1"/>
  <c r="BS27" i="1"/>
  <c r="BG31" i="1"/>
  <c r="BG27" i="1"/>
  <c r="BC31" i="1"/>
  <c r="BC27" i="1"/>
  <c r="AU27" i="1"/>
  <c r="AQ27" i="1"/>
  <c r="G24" i="1" l="1"/>
  <c r="AQ31" i="1" l="1"/>
  <c r="AU31" i="1"/>
  <c r="CQ24" i="1" l="1"/>
  <c r="CM24" i="1"/>
  <c r="CI31" i="1"/>
  <c r="CI27" i="1"/>
  <c r="CI24" i="1"/>
  <c r="CE31" i="1"/>
  <c r="CE27" i="1"/>
  <c r="CE24" i="1"/>
  <c r="CA24" i="1"/>
  <c r="BW24" i="1"/>
  <c r="BS24" i="1"/>
  <c r="BO31" i="1"/>
  <c r="BO27" i="1"/>
  <c r="BO24" i="1"/>
  <c r="BK31" i="1"/>
  <c r="BK27" i="1"/>
  <c r="BK24" i="1"/>
  <c r="BG24" i="1"/>
  <c r="BC24" i="1"/>
  <c r="AY31" i="1"/>
  <c r="AY27" i="1"/>
  <c r="AY24" i="1"/>
  <c r="AU24" i="1"/>
  <c r="AQ24" i="1"/>
  <c r="AM31" i="1"/>
  <c r="AM27" i="1"/>
  <c r="AM24" i="1"/>
  <c r="AI31" i="1"/>
  <c r="AI27" i="1"/>
  <c r="AI24" i="1"/>
  <c r="AE31" i="1"/>
  <c r="AE27" i="1"/>
  <c r="AE24" i="1"/>
  <c r="AA31" i="1"/>
  <c r="AA27" i="1"/>
  <c r="AA24" i="1"/>
  <c r="W31" i="1"/>
  <c r="W27" i="1"/>
  <c r="W24" i="1"/>
  <c r="S31" i="1"/>
  <c r="S27" i="1"/>
  <c r="S24" i="1"/>
  <c r="O31" i="1"/>
  <c r="O27" i="1"/>
  <c r="K31" i="1"/>
  <c r="K27" i="1"/>
  <c r="G31" i="1"/>
  <c r="G27" i="1"/>
  <c r="C31" i="1"/>
  <c r="O24" i="1"/>
  <c r="K24" i="1"/>
  <c r="C24" i="1"/>
  <c r="H13" i="1" l="1"/>
  <c r="G18" i="1" s="1"/>
  <c r="BN33" i="1" l="1"/>
  <c r="CT23" i="1" l="1"/>
  <c r="CT22" i="1"/>
  <c r="CT21" i="1"/>
  <c r="CQ31" i="1" l="1"/>
  <c r="CQ27" i="1"/>
  <c r="BN47" i="1"/>
  <c r="AX47" i="1"/>
  <c r="CT89" i="1" l="1"/>
  <c r="D18" i="1" l="1"/>
  <c r="CT75" i="1"/>
  <c r="CT61" i="1"/>
  <c r="CP75" i="1"/>
  <c r="CP61" i="1"/>
  <c r="F2" i="4" l="1"/>
  <c r="F4" i="4"/>
  <c r="F5" i="4"/>
  <c r="F7" i="4"/>
  <c r="F8" i="4"/>
  <c r="F9" i="4"/>
  <c r="F10" i="4"/>
  <c r="F11" i="4"/>
  <c r="F12" i="4"/>
  <c r="F13" i="4"/>
  <c r="F15" i="4"/>
  <c r="F16" i="4"/>
  <c r="F17" i="4"/>
  <c r="F18" i="4"/>
  <c r="F19" i="4"/>
  <c r="F20" i="4"/>
  <c r="F21" i="4"/>
  <c r="F22" i="4"/>
  <c r="F23" i="4"/>
  <c r="F24" i="4"/>
  <c r="CD75" i="1" l="1"/>
  <c r="CD61" i="1"/>
  <c r="BZ75" i="1"/>
  <c r="BZ61" i="1"/>
  <c r="BZ47" i="1"/>
  <c r="BZ33" i="1"/>
  <c r="AT75" i="1"/>
  <c r="AT61" i="1"/>
  <c r="BF61" i="1"/>
  <c r="BV61" i="1"/>
  <c r="BV47" i="1"/>
  <c r="AT47" i="1"/>
  <c r="CP47" i="1"/>
  <c r="BJ47" i="1"/>
  <c r="CD47" i="1"/>
  <c r="BX18" i="1" l="1"/>
  <c r="CT47" i="1"/>
  <c r="BF47" i="1" l="1"/>
  <c r="CT33" i="1"/>
  <c r="CR18" i="1" s="1"/>
  <c r="CP33" i="1"/>
  <c r="CN18" i="1" s="1"/>
  <c r="CL33" i="1"/>
  <c r="CJ18" i="1" s="1"/>
  <c r="CH33" i="1"/>
  <c r="CF18" i="1" s="1"/>
  <c r="CD33" i="1"/>
  <c r="CB18" i="1" s="1"/>
  <c r="BV33" i="1"/>
  <c r="BT18" i="1" s="1"/>
  <c r="BR33" i="1"/>
  <c r="BP18" i="1" s="1"/>
  <c r="BL18" i="1"/>
  <c r="BJ33" i="1"/>
  <c r="BH18" i="1" s="1"/>
  <c r="BF33" i="1"/>
  <c r="BB33" i="1"/>
  <c r="AZ18" i="1" s="1"/>
  <c r="AX33" i="1"/>
  <c r="AV18" i="1" s="1"/>
  <c r="AT33" i="1"/>
  <c r="AR18" i="1" s="1"/>
  <c r="AP33" i="1"/>
  <c r="AN18" i="1" s="1"/>
  <c r="AL33" i="1"/>
  <c r="AJ18" i="1" s="1"/>
  <c r="AH33" i="1"/>
  <c r="AF18" i="1" s="1"/>
  <c r="AD33" i="1"/>
  <c r="AB18" i="1" s="1"/>
  <c r="Z33" i="1"/>
  <c r="X18" i="1" s="1"/>
  <c r="V33" i="1"/>
  <c r="T18" i="1" s="1"/>
  <c r="R33" i="1"/>
  <c r="P18" i="1" s="1"/>
  <c r="N33" i="1"/>
  <c r="L18" i="1" s="1"/>
  <c r="F47" i="1"/>
  <c r="H18" i="1"/>
  <c r="BD18" i="1" l="1"/>
  <c r="CT9" i="1" l="1"/>
  <c r="CS9" i="1"/>
  <c r="CP9" i="1"/>
  <c r="CO9" i="1"/>
  <c r="CL9" i="1"/>
  <c r="CK9" i="1"/>
  <c r="CH9" i="1"/>
  <c r="CG9" i="1"/>
  <c r="CD9" i="1"/>
  <c r="CC9" i="1"/>
  <c r="BZ9" i="1"/>
  <c r="BY9" i="1"/>
  <c r="BV9" i="1"/>
  <c r="BU9" i="1"/>
  <c r="BR9" i="1"/>
  <c r="BQ9" i="1"/>
  <c r="BN9" i="1"/>
  <c r="BM9" i="1"/>
  <c r="BJ9" i="1"/>
  <c r="BI9" i="1"/>
  <c r="BF9" i="1"/>
  <c r="BE9" i="1"/>
  <c r="BB9" i="1"/>
  <c r="BA9" i="1"/>
  <c r="AX9" i="1"/>
  <c r="AW9" i="1"/>
  <c r="AT9" i="1"/>
  <c r="AS9" i="1"/>
  <c r="AP9" i="1"/>
  <c r="AO9" i="1"/>
  <c r="AL9" i="1"/>
  <c r="AK9" i="1"/>
  <c r="AH9" i="1"/>
  <c r="AG9" i="1"/>
  <c r="AD9" i="1"/>
  <c r="AC9" i="1"/>
  <c r="Z9" i="1"/>
  <c r="Y9" i="1"/>
  <c r="V9" i="1"/>
  <c r="U9" i="1"/>
  <c r="R9" i="1"/>
  <c r="Q9" i="1"/>
  <c r="F9" i="1"/>
  <c r="E9" i="1"/>
  <c r="CR13" i="1"/>
  <c r="CQ18" i="1" s="1"/>
  <c r="CQ13" i="1"/>
  <c r="CN13" i="1"/>
  <c r="CM18" i="1" s="1"/>
  <c r="CM13" i="1"/>
  <c r="CJ13" i="1"/>
  <c r="CI18" i="1" s="1"/>
  <c r="CI13" i="1"/>
  <c r="CF13" i="1"/>
  <c r="CE18" i="1" s="1"/>
  <c r="CE13" i="1"/>
  <c r="CB13" i="1"/>
  <c r="CA18" i="1" s="1"/>
  <c r="CA13" i="1"/>
  <c r="BX13" i="1"/>
  <c r="BW18" i="1" s="1"/>
  <c r="BW13" i="1"/>
  <c r="BP13" i="1"/>
  <c r="BO18" i="1" s="1"/>
  <c r="BO13" i="1"/>
  <c r="BL13" i="1"/>
  <c r="BK18" i="1" s="1"/>
  <c r="BK13" i="1"/>
  <c r="BH13" i="1"/>
  <c r="BG18" i="1" s="1"/>
  <c r="BG13" i="1"/>
  <c r="BD13" i="1"/>
  <c r="BC18" i="1" s="1"/>
  <c r="BE18" i="1" s="1"/>
  <c r="BC13" i="1"/>
  <c r="AZ13" i="1"/>
  <c r="AY18" i="1" s="1"/>
  <c r="AY13" i="1"/>
  <c r="AV13" i="1"/>
  <c r="AU18" i="1" s="1"/>
  <c r="AU13" i="1"/>
  <c r="AM13" i="1"/>
  <c r="AJ13" i="1"/>
  <c r="AI18" i="1" s="1"/>
  <c r="AI13" i="1"/>
  <c r="AF13" i="1"/>
  <c r="AE18" i="1" s="1"/>
  <c r="AE13" i="1"/>
  <c r="AB13" i="1"/>
  <c r="AA18" i="1" s="1"/>
  <c r="AA13" i="1"/>
  <c r="X13" i="1"/>
  <c r="W18" i="1" s="1"/>
  <c r="W13" i="1"/>
  <c r="T13" i="1"/>
  <c r="S18" i="1" s="1"/>
  <c r="S13" i="1"/>
  <c r="P13" i="1"/>
  <c r="O18" i="1" s="1"/>
  <c r="O13" i="1"/>
  <c r="K13" i="1"/>
  <c r="G13" i="1"/>
  <c r="D13" i="1"/>
  <c r="C18" i="1" s="1"/>
  <c r="C13" i="1"/>
  <c r="E5" i="1"/>
  <c r="F13" i="1" l="1"/>
  <c r="BF18" i="1"/>
  <c r="BC23" i="1" s="1"/>
  <c r="BJ18" i="1"/>
  <c r="BG23" i="1" s="1"/>
  <c r="BI18" i="1"/>
  <c r="F18" i="1"/>
  <c r="C23" i="1" s="1"/>
  <c r="E18" i="1"/>
  <c r="Y18" i="1"/>
  <c r="Z18" i="1"/>
  <c r="W23" i="1" s="1"/>
  <c r="AG18" i="1"/>
  <c r="AH18" i="1"/>
  <c r="AE23" i="1" s="1"/>
  <c r="AX18" i="1"/>
  <c r="AU23" i="1" s="1"/>
  <c r="AW18" i="1"/>
  <c r="BM18" i="1"/>
  <c r="BN18" i="1"/>
  <c r="BK23" i="1" s="1"/>
  <c r="BY18" i="1"/>
  <c r="BZ18" i="1"/>
  <c r="BW23" i="1" s="1"/>
  <c r="CG18" i="1"/>
  <c r="CH18" i="1"/>
  <c r="CE23" i="1" s="1"/>
  <c r="CO18" i="1"/>
  <c r="CP18" i="1"/>
  <c r="CM23" i="1" s="1"/>
  <c r="E6" i="4"/>
  <c r="F6" i="4" s="1"/>
  <c r="V18" i="1"/>
  <c r="S23" i="1" s="1"/>
  <c r="U18" i="1"/>
  <c r="AD18" i="1"/>
  <c r="AA23" i="1" s="1"/>
  <c r="AC18" i="1"/>
  <c r="AL18" i="1"/>
  <c r="AI23" i="1" s="1"/>
  <c r="AK18" i="1"/>
  <c r="E14" i="4"/>
  <c r="F14" i="4" s="1"/>
  <c r="BA18" i="1"/>
  <c r="BB18" i="1"/>
  <c r="AY23" i="1" s="1"/>
  <c r="BQ18" i="1"/>
  <c r="BR18" i="1"/>
  <c r="BO23" i="1" s="1"/>
  <c r="CS18" i="1"/>
  <c r="CT18" i="1"/>
  <c r="CQ23" i="1" s="1"/>
  <c r="Q18" i="1"/>
  <c r="R18" i="1"/>
  <c r="O23" i="1" s="1"/>
  <c r="CC18" i="1"/>
  <c r="CD18" i="1"/>
  <c r="CA23" i="1" s="1"/>
  <c r="CK18" i="1"/>
  <c r="CL18" i="1"/>
  <c r="CI23" i="1" s="1"/>
  <c r="BB13" i="1"/>
  <c r="BJ13" i="1"/>
  <c r="AD13" i="1"/>
  <c r="AL13" i="1"/>
  <c r="CP13" i="1"/>
  <c r="CH13" i="1"/>
  <c r="BR13" i="1"/>
  <c r="V13" i="1"/>
  <c r="Q13" i="1"/>
  <c r="CK13" i="1"/>
  <c r="CS13" i="1"/>
  <c r="Y13" i="1"/>
  <c r="AG13" i="1"/>
  <c r="CC13" i="1"/>
  <c r="AW13" i="1"/>
  <c r="BE13" i="1"/>
  <c r="U13" i="1"/>
  <c r="AC13" i="1"/>
  <c r="AK13" i="1"/>
  <c r="BA13" i="1"/>
  <c r="BI13" i="1"/>
  <c r="BQ13" i="1"/>
  <c r="CG13" i="1"/>
  <c r="CO13" i="1"/>
  <c r="E13" i="1"/>
  <c r="R13" i="1"/>
  <c r="Z13" i="1"/>
  <c r="AH13" i="1"/>
  <c r="AX13" i="1"/>
  <c r="BF13" i="1"/>
  <c r="BN13" i="1"/>
  <c r="CD13" i="1"/>
  <c r="CL13" i="1"/>
  <c r="CT13" i="1"/>
  <c r="BZ13" i="1"/>
  <c r="BY13" i="1"/>
  <c r="BM13" i="1"/>
  <c r="BT13" i="1" l="1"/>
  <c r="BS18" i="1" s="1"/>
  <c r="BS13" i="1"/>
  <c r="AR13" i="1"/>
  <c r="AQ18" i="1" s="1"/>
  <c r="AQ13" i="1"/>
  <c r="AS18" i="1" l="1"/>
  <c r="AT18" i="1"/>
  <c r="AQ23" i="1" s="1"/>
  <c r="BU18" i="1"/>
  <c r="BV18" i="1"/>
  <c r="BS23" i="1" s="1"/>
  <c r="AT13" i="1"/>
  <c r="BU13" i="1"/>
  <c r="AS13" i="1"/>
  <c r="BV13" i="1"/>
  <c r="CP5" i="1"/>
  <c r="CT5" i="1"/>
  <c r="CS5" i="1"/>
  <c r="CO5" i="1"/>
  <c r="CL5" i="1"/>
  <c r="CK5" i="1"/>
  <c r="CH5" i="1"/>
  <c r="CG5" i="1"/>
  <c r="CD5" i="1"/>
  <c r="CC5" i="1"/>
  <c r="BZ5" i="1"/>
  <c r="BY5" i="1"/>
  <c r="BV5" i="1"/>
  <c r="BU5" i="1"/>
  <c r="BR5" i="1"/>
  <c r="BQ5" i="1"/>
  <c r="BN5" i="1"/>
  <c r="BM5" i="1"/>
  <c r="BJ5" i="1"/>
  <c r="BI5" i="1"/>
  <c r="BF5" i="1"/>
  <c r="BE5" i="1"/>
  <c r="BB5" i="1"/>
  <c r="BA5" i="1"/>
  <c r="AX5" i="1"/>
  <c r="AW5" i="1"/>
  <c r="AT5" i="1"/>
  <c r="AS5" i="1"/>
  <c r="AL5" i="1"/>
  <c r="AK5" i="1"/>
  <c r="AH5" i="1"/>
  <c r="AG5" i="1"/>
  <c r="AD5" i="1"/>
  <c r="AC5" i="1"/>
  <c r="Z5" i="1"/>
  <c r="Y5" i="1"/>
  <c r="V5" i="1"/>
  <c r="U5" i="1"/>
  <c r="R5" i="1"/>
  <c r="Q5" i="1"/>
  <c r="N5" i="1"/>
  <c r="M5" i="1"/>
  <c r="J5" i="1"/>
  <c r="I5" i="1"/>
  <c r="F5" i="1"/>
  <c r="I18" i="1"/>
  <c r="E3" i="4"/>
  <c r="F3" i="4" s="1"/>
  <c r="I9" i="1"/>
  <c r="J18" i="1"/>
  <c r="G23" i="1" s="1"/>
  <c r="J9" i="1" l="1"/>
  <c r="J13" i="1" l="1"/>
  <c r="I13" i="1"/>
  <c r="M9" i="1"/>
  <c r="N9" i="1"/>
  <c r="L13" i="1"/>
  <c r="K18" i="1" s="1"/>
  <c r="M18" i="1" l="1"/>
  <c r="N18" i="1"/>
  <c r="K23" i="1" s="1"/>
  <c r="N13" i="1"/>
  <c r="M13" i="1"/>
  <c r="AP5" i="1"/>
  <c r="AO5" i="1"/>
  <c r="AN13" i="1"/>
  <c r="AP13" i="1" l="1"/>
  <c r="AM18" i="1"/>
  <c r="AO13" i="1"/>
  <c r="AO18" i="1" l="1"/>
  <c r="AP18" i="1"/>
  <c r="AM23" i="1" s="1"/>
</calcChain>
</file>

<file path=xl/sharedStrings.xml><?xml version="1.0" encoding="utf-8"?>
<sst xmlns="http://schemas.openxmlformats.org/spreadsheetml/2006/main" count="1486" uniqueCount="210">
  <si>
    <t>Hoja</t>
  </si>
  <si>
    <t>Relación de costos</t>
  </si>
  <si>
    <t xml:space="preserve">Ingrese los valores del primer semestre de cada vigencia sin puntos ni comas </t>
  </si>
  <si>
    <t>No modifique las fórmulas</t>
  </si>
  <si>
    <t>Justificación</t>
  </si>
  <si>
    <r>
      <t xml:space="preserve">De acuerdo a la información brindada en la hoja </t>
    </r>
    <r>
      <rPr>
        <i/>
        <sz val="11"/>
        <color theme="1"/>
        <rFont val="Arial Narrow"/>
        <family val="2"/>
      </rPr>
      <t xml:space="preserve">relación de costos </t>
    </r>
    <r>
      <rPr>
        <sz val="11"/>
        <color theme="1"/>
        <rFont val="Arial Narrow"/>
        <family val="2"/>
      </rPr>
      <t>responda de manera concreta las preguntas ubicadas en la parte superior de la hoja</t>
    </r>
  </si>
  <si>
    <t>ARTICULOS</t>
  </si>
  <si>
    <t>RESPONSABLE AUSTERIDAD</t>
  </si>
  <si>
    <t>REPORTA</t>
  </si>
  <si>
    <r>
      <rPr>
        <b/>
        <u/>
        <sz val="14"/>
        <color theme="1"/>
        <rFont val="Times New Roman"/>
        <family val="1"/>
      </rPr>
      <t>Art. 3</t>
    </r>
    <r>
      <rPr>
        <b/>
        <sz val="14"/>
        <color theme="1"/>
        <rFont val="Times New Roman"/>
        <family val="1"/>
      </rPr>
      <t xml:space="preserve">  Contratos de prestación de servicio</t>
    </r>
  </si>
  <si>
    <t>TODAS LAS SUBDIRECCIONES</t>
  </si>
  <si>
    <t>LEGALES - SAF PRESUPUESTO</t>
  </si>
  <si>
    <t>Art. 4  Horas extras, dominicales y festivos</t>
  </si>
  <si>
    <t>SAF TALENTO HUMANO</t>
  </si>
  <si>
    <r>
      <rPr>
        <b/>
        <u/>
        <sz val="14"/>
        <color theme="1"/>
        <rFont val="Times New Roman"/>
        <family val="1"/>
      </rPr>
      <t>Art. 5</t>
    </r>
    <r>
      <rPr>
        <b/>
        <sz val="14"/>
        <color theme="1"/>
        <rFont val="Times New Roman"/>
        <family val="1"/>
      </rPr>
      <t xml:space="preserve">  Compensación por vacaciones</t>
    </r>
  </si>
  <si>
    <r>
      <rPr>
        <b/>
        <u/>
        <sz val="14"/>
        <color theme="1"/>
        <rFont val="Times New Roman"/>
        <family val="1"/>
      </rPr>
      <t xml:space="preserve">Art. 6 </t>
    </r>
    <r>
      <rPr>
        <b/>
        <sz val="14"/>
        <color theme="1"/>
        <rFont val="Times New Roman"/>
        <family val="1"/>
      </rPr>
      <t xml:space="preserve">  Bonos navideños</t>
    </r>
  </si>
  <si>
    <r>
      <rPr>
        <b/>
        <u/>
        <sz val="14"/>
        <color theme="1"/>
        <rFont val="Times New Roman"/>
        <family val="1"/>
      </rPr>
      <t>Art. 7</t>
    </r>
    <r>
      <rPr>
        <b/>
        <sz val="14"/>
        <color theme="1"/>
        <rFont val="Times New Roman"/>
        <family val="1"/>
      </rPr>
      <t xml:space="preserve">  Recursos para el fortalecimiento de los servidores públicos</t>
    </r>
  </si>
  <si>
    <r>
      <rPr>
        <b/>
        <u/>
        <sz val="14"/>
        <color theme="1"/>
        <rFont val="Times New Roman"/>
        <family val="1"/>
      </rPr>
      <t>Art. 8</t>
    </r>
    <r>
      <rPr>
        <b/>
        <sz val="14"/>
        <color theme="1"/>
        <rFont val="Times New Roman"/>
        <family val="1"/>
      </rPr>
      <t xml:space="preserve">  Actividades de bienestar</t>
    </r>
  </si>
  <si>
    <r>
      <rPr>
        <b/>
        <u/>
        <sz val="14"/>
        <color theme="1"/>
        <rFont val="Times New Roman"/>
        <family val="1"/>
      </rPr>
      <t>Art. 9</t>
    </r>
    <r>
      <rPr>
        <b/>
        <sz val="14"/>
        <color theme="1"/>
        <rFont val="Times New Roman"/>
        <family val="1"/>
      </rPr>
      <t xml:space="preserve">  Fondos educativos</t>
    </r>
  </si>
  <si>
    <t>DIRECCION</t>
  </si>
  <si>
    <t>NO APLICA</t>
  </si>
  <si>
    <t>NO TENEMOS FONDOS EDUCATIVOS</t>
  </si>
  <si>
    <r>
      <rPr>
        <b/>
        <u/>
        <sz val="14"/>
        <color theme="1"/>
        <rFont val="Times New Roman"/>
        <family val="1"/>
      </rPr>
      <t>Art. 10</t>
    </r>
    <r>
      <rPr>
        <b/>
        <sz val="14"/>
        <color theme="1"/>
        <rFont val="Times New Roman"/>
        <family val="1"/>
      </rPr>
      <t xml:space="preserve">  Rediseño institucional/modificación plantas de personal</t>
    </r>
  </si>
  <si>
    <t>NO TENEMOS REDISEÑOS</t>
  </si>
  <si>
    <r>
      <rPr>
        <b/>
        <u/>
        <sz val="14"/>
        <color theme="1"/>
        <rFont val="Times New Roman"/>
        <family val="1"/>
      </rPr>
      <t>Art. 11</t>
    </r>
    <r>
      <rPr>
        <b/>
        <sz val="14"/>
        <color theme="1"/>
        <rFont val="Times New Roman"/>
        <family val="1"/>
      </rPr>
      <t xml:space="preserve">  Concursos públicos abiertos y de méritos</t>
    </r>
  </si>
  <si>
    <r>
      <rPr>
        <b/>
        <u/>
        <sz val="14"/>
        <color theme="1"/>
        <rFont val="Times New Roman"/>
        <family val="1"/>
      </rPr>
      <t>Art. 12</t>
    </r>
    <r>
      <rPr>
        <b/>
        <sz val="14"/>
        <color theme="1"/>
        <rFont val="Times New Roman"/>
        <family val="1"/>
      </rPr>
      <t xml:space="preserve">  Viáticos y gastos de viaje</t>
    </r>
  </si>
  <si>
    <r>
      <rPr>
        <b/>
        <u/>
        <sz val="14"/>
        <color theme="1"/>
        <rFont val="Times New Roman"/>
        <family val="1"/>
      </rPr>
      <t>Art. 13</t>
    </r>
    <r>
      <rPr>
        <b/>
        <sz val="14"/>
        <color theme="1"/>
        <rFont val="Times New Roman"/>
        <family val="1"/>
      </rPr>
      <t xml:space="preserve">  Contratación ser. adtvos/equipos de cómputo, impresión y fotocopiado</t>
    </r>
  </si>
  <si>
    <t>TECNOLOGIAS DE LA INFORMACION Y COMUNICACIONES</t>
  </si>
  <si>
    <r>
      <rPr>
        <b/>
        <u/>
        <sz val="14"/>
        <color theme="1"/>
        <rFont val="Times New Roman"/>
        <family val="1"/>
      </rPr>
      <t>Art. 14</t>
    </r>
    <r>
      <rPr>
        <b/>
        <sz val="14"/>
        <color theme="1"/>
        <rFont val="Times New Roman"/>
        <family val="1"/>
      </rPr>
      <t xml:space="preserve">  Telefonía celular</t>
    </r>
  </si>
  <si>
    <t>TIC - SAF</t>
  </si>
  <si>
    <r>
      <rPr>
        <b/>
        <u/>
        <sz val="14"/>
        <color theme="1"/>
        <rFont val="Times New Roman"/>
        <family val="1"/>
      </rPr>
      <t>Art. 15</t>
    </r>
    <r>
      <rPr>
        <b/>
        <sz val="14"/>
        <color theme="1"/>
        <rFont val="Times New Roman"/>
        <family val="1"/>
      </rPr>
      <t xml:space="preserve">  Telefonía fija</t>
    </r>
  </si>
  <si>
    <r>
      <rPr>
        <b/>
        <u/>
        <sz val="14"/>
        <color theme="1"/>
        <rFont val="Times New Roman"/>
        <family val="1"/>
      </rPr>
      <t>Art. 16</t>
    </r>
    <r>
      <rPr>
        <b/>
        <sz val="14"/>
        <color theme="1"/>
        <rFont val="Times New Roman"/>
        <family val="1"/>
      </rPr>
      <t xml:space="preserve">  Vehículos oficiales</t>
    </r>
  </si>
  <si>
    <t>SAF SERVICIOS ADMINISTRATIVOS</t>
  </si>
  <si>
    <r>
      <rPr>
        <b/>
        <u/>
        <sz val="14"/>
        <color theme="1"/>
        <rFont val="Times New Roman"/>
        <family val="1"/>
      </rPr>
      <t>Art. 17</t>
    </r>
    <r>
      <rPr>
        <b/>
        <sz val="14"/>
        <color theme="1"/>
        <rFont val="Times New Roman"/>
        <family val="1"/>
      </rPr>
      <t xml:space="preserve">  adquisición de vehículos y maquinaria</t>
    </r>
  </si>
  <si>
    <r>
      <rPr>
        <b/>
        <u/>
        <sz val="14"/>
        <color theme="1"/>
        <rFont val="Times New Roman"/>
        <family val="1"/>
      </rPr>
      <t>Art. 19</t>
    </r>
    <r>
      <rPr>
        <b/>
        <sz val="14"/>
        <color theme="1"/>
        <rFont val="Times New Roman"/>
        <family val="1"/>
      </rPr>
      <t xml:space="preserve">  Elementos de consumo (papelería, elementos de oficina y almacenaje)</t>
    </r>
  </si>
  <si>
    <t>Art. 20  Cajas menores</t>
  </si>
  <si>
    <t>SAF TESORERIA</t>
  </si>
  <si>
    <r>
      <rPr>
        <b/>
        <u/>
        <sz val="14"/>
        <color theme="1"/>
        <rFont val="Times New Roman"/>
        <family val="1"/>
      </rPr>
      <t>Art. 21</t>
    </r>
    <r>
      <rPr>
        <b/>
        <sz val="14"/>
        <color theme="1"/>
        <rFont val="Times New Roman"/>
        <family val="1"/>
      </rPr>
      <t xml:space="preserve">  suministro servicio de internet</t>
    </r>
  </si>
  <si>
    <r>
      <rPr>
        <b/>
        <u/>
        <sz val="14"/>
        <color theme="1"/>
        <rFont val="Times New Roman"/>
        <family val="1"/>
      </rPr>
      <t>Art. 23</t>
    </r>
    <r>
      <rPr>
        <b/>
        <sz val="14"/>
        <color theme="1"/>
        <rFont val="Times New Roman"/>
        <family val="1"/>
      </rPr>
      <t xml:space="preserve">  Adquisición, mantenimiento o reparación de bienes inmuebles o muebles</t>
    </r>
  </si>
  <si>
    <r>
      <rPr>
        <b/>
        <u/>
        <sz val="14"/>
        <color theme="1"/>
        <rFont val="Times New Roman"/>
        <family val="1"/>
      </rPr>
      <t>Art. 24</t>
    </r>
    <r>
      <rPr>
        <b/>
        <sz val="14"/>
        <color theme="1"/>
        <rFont val="Times New Roman"/>
        <family val="1"/>
      </rPr>
      <t xml:space="preserve">  Edición, impresión, reproducción, publicación de avisos</t>
    </r>
  </si>
  <si>
    <t>OFICINA ASESORA DE COMUNICACIONES</t>
  </si>
  <si>
    <r>
      <rPr>
        <b/>
        <u/>
        <sz val="14"/>
        <color theme="1"/>
        <rFont val="Times New Roman"/>
        <family val="1"/>
      </rPr>
      <t>Art. 25</t>
    </r>
    <r>
      <rPr>
        <b/>
        <sz val="14"/>
        <color theme="1"/>
        <rFont val="Times New Roman"/>
        <family val="1"/>
      </rPr>
      <t xml:space="preserve">  Suscripciones</t>
    </r>
  </si>
  <si>
    <t>SAF - APOYO</t>
  </si>
  <si>
    <r>
      <rPr>
        <b/>
        <u/>
        <sz val="14"/>
        <color theme="1"/>
        <rFont val="Times New Roman"/>
        <family val="1"/>
      </rPr>
      <t>Art. 26</t>
    </r>
    <r>
      <rPr>
        <b/>
        <sz val="14"/>
        <color theme="1"/>
        <rFont val="Times New Roman"/>
        <family val="1"/>
      </rPr>
      <t xml:space="preserve">  Eventos y conmemoraciones</t>
    </r>
  </si>
  <si>
    <r>
      <rPr>
        <b/>
        <u/>
        <sz val="14"/>
        <color theme="1"/>
        <rFont val="Times New Roman"/>
        <family val="1"/>
      </rPr>
      <t>Art. 27</t>
    </r>
    <r>
      <rPr>
        <b/>
        <sz val="14"/>
        <color theme="1"/>
        <rFont val="Times New Roman"/>
        <family val="1"/>
      </rPr>
      <t xml:space="preserve">  Servicios públicos</t>
    </r>
  </si>
  <si>
    <t>PLANEACION</t>
  </si>
  <si>
    <r>
      <rPr>
        <b/>
        <u/>
        <sz val="14"/>
        <color theme="1"/>
        <rFont val="Times New Roman"/>
        <family val="1"/>
      </rPr>
      <t>Art. 32</t>
    </r>
    <r>
      <rPr>
        <b/>
        <sz val="14"/>
        <color theme="1"/>
        <rFont val="Times New Roman"/>
        <family val="1"/>
      </rPr>
      <t xml:space="preserve">  Contratación de bienes y servicios</t>
    </r>
  </si>
  <si>
    <t>IPC</t>
  </si>
  <si>
    <t>I sem. 2018 vs 2019</t>
  </si>
  <si>
    <t>Entidad</t>
  </si>
  <si>
    <r>
      <rPr>
        <b/>
        <u/>
        <sz val="11"/>
        <color theme="1"/>
        <rFont val="Arial"/>
        <family val="2"/>
      </rPr>
      <t>Art. 3</t>
    </r>
    <r>
      <rPr>
        <b/>
        <sz val="11"/>
        <color theme="1"/>
        <rFont val="Arial"/>
        <family val="2"/>
      </rPr>
      <t xml:space="preserve">  Contratos de prestación de servicio</t>
    </r>
  </si>
  <si>
    <r>
      <rPr>
        <b/>
        <u/>
        <sz val="11"/>
        <color theme="1"/>
        <rFont val="Arial"/>
        <family val="2"/>
      </rPr>
      <t>Art. 4</t>
    </r>
    <r>
      <rPr>
        <b/>
        <sz val="11"/>
        <color theme="1"/>
        <rFont val="Arial"/>
        <family val="2"/>
      </rPr>
      <t xml:space="preserve">  Horas extras, dominicales y festivos</t>
    </r>
  </si>
  <si>
    <r>
      <rPr>
        <b/>
        <u/>
        <sz val="11"/>
        <color theme="1"/>
        <rFont val="Arial"/>
        <family val="2"/>
      </rPr>
      <t>Art. 5</t>
    </r>
    <r>
      <rPr>
        <b/>
        <sz val="11"/>
        <color theme="1"/>
        <rFont val="Arial"/>
        <family val="2"/>
      </rPr>
      <t xml:space="preserve">  Compensación por vacaciones</t>
    </r>
  </si>
  <si>
    <r>
      <rPr>
        <b/>
        <u/>
        <sz val="11"/>
        <color theme="1"/>
        <rFont val="Arial"/>
        <family val="2"/>
      </rPr>
      <t xml:space="preserve">Art. 6 </t>
    </r>
    <r>
      <rPr>
        <b/>
        <sz val="11"/>
        <color theme="1"/>
        <rFont val="Arial"/>
        <family val="2"/>
      </rPr>
      <t xml:space="preserve">  Bonos navideños</t>
    </r>
  </si>
  <si>
    <r>
      <rPr>
        <b/>
        <u/>
        <sz val="11"/>
        <color theme="1"/>
        <rFont val="Arial"/>
        <family val="2"/>
      </rPr>
      <t>Art. 7</t>
    </r>
    <r>
      <rPr>
        <b/>
        <sz val="11"/>
        <color theme="1"/>
        <rFont val="Arial"/>
        <family val="2"/>
      </rPr>
      <t xml:space="preserve">  Capacitacion</t>
    </r>
  </si>
  <si>
    <r>
      <rPr>
        <b/>
        <u/>
        <sz val="11"/>
        <color theme="1"/>
        <rFont val="Arial"/>
        <family val="2"/>
      </rPr>
      <t>Art. 8</t>
    </r>
    <r>
      <rPr>
        <b/>
        <sz val="11"/>
        <color theme="1"/>
        <rFont val="Arial"/>
        <family val="2"/>
      </rPr>
      <t xml:space="preserve">  Actividades de bienestar</t>
    </r>
  </si>
  <si>
    <r>
      <rPr>
        <b/>
        <u/>
        <sz val="11"/>
        <color theme="1"/>
        <rFont val="Arial"/>
        <family val="2"/>
      </rPr>
      <t>Art. 9</t>
    </r>
    <r>
      <rPr>
        <b/>
        <sz val="11"/>
        <color theme="1"/>
        <rFont val="Arial"/>
        <family val="2"/>
      </rPr>
      <t xml:space="preserve">  Fondos educativos</t>
    </r>
  </si>
  <si>
    <r>
      <rPr>
        <b/>
        <u/>
        <sz val="11"/>
        <color theme="1"/>
        <rFont val="Arial"/>
        <family val="2"/>
      </rPr>
      <t>Art. 10</t>
    </r>
    <r>
      <rPr>
        <b/>
        <sz val="11"/>
        <color theme="1"/>
        <rFont val="Arial"/>
        <family val="2"/>
      </rPr>
      <t xml:space="preserve">  Rediseño institucional/modificación plantas de personal</t>
    </r>
  </si>
  <si>
    <r>
      <rPr>
        <b/>
        <u/>
        <sz val="11"/>
        <color theme="1"/>
        <rFont val="Arial"/>
        <family val="2"/>
      </rPr>
      <t>Art. 11</t>
    </r>
    <r>
      <rPr>
        <b/>
        <sz val="11"/>
        <color theme="1"/>
        <rFont val="Arial"/>
        <family val="2"/>
      </rPr>
      <t xml:space="preserve">  Concursos públicos abiertos y de méritos</t>
    </r>
  </si>
  <si>
    <r>
      <rPr>
        <b/>
        <u/>
        <sz val="11"/>
        <color theme="1"/>
        <rFont val="Arial"/>
        <family val="2"/>
      </rPr>
      <t>Art. 12</t>
    </r>
    <r>
      <rPr>
        <b/>
        <sz val="11"/>
        <color theme="1"/>
        <rFont val="Arial"/>
        <family val="2"/>
      </rPr>
      <t xml:space="preserve">  Viáticos y gastos de viaje</t>
    </r>
  </si>
  <si>
    <r>
      <rPr>
        <b/>
        <u/>
        <sz val="11"/>
        <color theme="1"/>
        <rFont val="Arial"/>
        <family val="2"/>
      </rPr>
      <t>Art. 13</t>
    </r>
    <r>
      <rPr>
        <b/>
        <sz val="11"/>
        <color theme="1"/>
        <rFont val="Arial"/>
        <family val="2"/>
      </rPr>
      <t xml:space="preserve">  Contratación ser. adtvos/equipos de cómputo, impresión y fotocopiado</t>
    </r>
  </si>
  <si>
    <r>
      <rPr>
        <b/>
        <u/>
        <sz val="11"/>
        <color theme="1"/>
        <rFont val="Arial"/>
        <family val="2"/>
      </rPr>
      <t>Art. 14</t>
    </r>
    <r>
      <rPr>
        <b/>
        <sz val="11"/>
        <color theme="1"/>
        <rFont val="Arial"/>
        <family val="2"/>
      </rPr>
      <t xml:space="preserve">  Telefonía celular</t>
    </r>
  </si>
  <si>
    <r>
      <rPr>
        <b/>
        <u/>
        <sz val="11"/>
        <color theme="1"/>
        <rFont val="Arial"/>
        <family val="2"/>
      </rPr>
      <t>Art. 15</t>
    </r>
    <r>
      <rPr>
        <b/>
        <sz val="11"/>
        <color theme="1"/>
        <rFont val="Arial"/>
        <family val="2"/>
      </rPr>
      <t xml:space="preserve">  Telefonía fija</t>
    </r>
  </si>
  <si>
    <r>
      <rPr>
        <b/>
        <u/>
        <sz val="11"/>
        <color theme="1"/>
        <rFont val="Arial"/>
        <family val="2"/>
      </rPr>
      <t>Art. 16</t>
    </r>
    <r>
      <rPr>
        <b/>
        <sz val="11"/>
        <color theme="1"/>
        <rFont val="Arial"/>
        <family val="2"/>
      </rPr>
      <t xml:space="preserve">  Vehículos oficiales</t>
    </r>
  </si>
  <si>
    <r>
      <rPr>
        <b/>
        <u/>
        <sz val="11"/>
        <color theme="1"/>
        <rFont val="Arial"/>
        <family val="2"/>
      </rPr>
      <t>Art. 17</t>
    </r>
    <r>
      <rPr>
        <b/>
        <sz val="11"/>
        <color theme="1"/>
        <rFont val="Arial"/>
        <family val="2"/>
      </rPr>
      <t xml:space="preserve">  adquisición de vehículos y maquinaria</t>
    </r>
  </si>
  <si>
    <r>
      <rPr>
        <b/>
        <u/>
        <sz val="11"/>
        <color theme="1"/>
        <rFont val="Arial"/>
        <family val="2"/>
      </rPr>
      <t>Art. 19</t>
    </r>
    <r>
      <rPr>
        <b/>
        <sz val="11"/>
        <color theme="1"/>
        <rFont val="Arial"/>
        <family val="2"/>
      </rPr>
      <t xml:space="preserve">  Elementos de consumo (papelería, elementos de oficina y almacenaje)</t>
    </r>
  </si>
  <si>
    <r>
      <rPr>
        <b/>
        <u/>
        <sz val="11"/>
        <color theme="1"/>
        <rFont val="Arial"/>
        <family val="2"/>
      </rPr>
      <t>Art. 20</t>
    </r>
    <r>
      <rPr>
        <b/>
        <sz val="11"/>
        <color theme="1"/>
        <rFont val="Arial"/>
        <family val="2"/>
      </rPr>
      <t xml:space="preserve">  Cajas menores</t>
    </r>
  </si>
  <si>
    <r>
      <rPr>
        <b/>
        <u/>
        <sz val="11"/>
        <color theme="1"/>
        <rFont val="Arial"/>
        <family val="2"/>
      </rPr>
      <t>Art. 21</t>
    </r>
    <r>
      <rPr>
        <b/>
        <sz val="11"/>
        <color theme="1"/>
        <rFont val="Arial"/>
        <family val="2"/>
      </rPr>
      <t xml:space="preserve">  suministro servicio de internet</t>
    </r>
  </si>
  <si>
    <r>
      <rPr>
        <b/>
        <u/>
        <sz val="11"/>
        <color theme="1"/>
        <rFont val="Arial"/>
        <family val="2"/>
      </rPr>
      <t>Art. 23</t>
    </r>
    <r>
      <rPr>
        <b/>
        <sz val="11"/>
        <color theme="1"/>
        <rFont val="Arial"/>
        <family val="2"/>
      </rPr>
      <t xml:space="preserve">  Adquisición, mantenimiento o reparación de bienes inmuebles o muebles</t>
    </r>
  </si>
  <si>
    <r>
      <rPr>
        <b/>
        <u/>
        <sz val="11"/>
        <color theme="1"/>
        <rFont val="Arial"/>
        <family val="2"/>
      </rPr>
      <t>Art. 24</t>
    </r>
    <r>
      <rPr>
        <b/>
        <sz val="11"/>
        <color theme="1"/>
        <rFont val="Arial"/>
        <family val="2"/>
      </rPr>
      <t xml:space="preserve">  Edición, impresión, reproducción, publicación de avisos</t>
    </r>
  </si>
  <si>
    <r>
      <rPr>
        <b/>
        <u/>
        <sz val="11"/>
        <color theme="1"/>
        <rFont val="Arial"/>
        <family val="2"/>
      </rPr>
      <t>Art. 25</t>
    </r>
    <r>
      <rPr>
        <b/>
        <sz val="11"/>
        <color theme="1"/>
        <rFont val="Arial"/>
        <family val="2"/>
      </rPr>
      <t xml:space="preserve">  Suscripciones</t>
    </r>
  </si>
  <si>
    <r>
      <rPr>
        <b/>
        <u/>
        <sz val="11"/>
        <color theme="1"/>
        <rFont val="Arial"/>
        <family val="2"/>
      </rPr>
      <t>Art. 26</t>
    </r>
    <r>
      <rPr>
        <b/>
        <sz val="11"/>
        <color theme="1"/>
        <rFont val="Arial"/>
        <family val="2"/>
      </rPr>
      <t xml:space="preserve">  Eventos y conmemoraciones</t>
    </r>
  </si>
  <si>
    <r>
      <rPr>
        <b/>
        <u/>
        <sz val="11"/>
        <color theme="1"/>
        <rFont val="Arial"/>
        <family val="2"/>
      </rPr>
      <t>Art. 27</t>
    </r>
    <r>
      <rPr>
        <b/>
        <sz val="11"/>
        <color theme="1"/>
        <rFont val="Arial"/>
        <family val="2"/>
      </rPr>
      <t xml:space="preserve">  Servicios públicos</t>
    </r>
  </si>
  <si>
    <r>
      <rPr>
        <b/>
        <u/>
        <sz val="11"/>
        <color theme="1"/>
        <rFont val="Arial"/>
        <family val="2"/>
      </rPr>
      <t>Art. 32</t>
    </r>
    <r>
      <rPr>
        <b/>
        <sz val="11"/>
        <color theme="1"/>
        <rFont val="Arial"/>
        <family val="2"/>
      </rPr>
      <t xml:space="preserve">  Contratación de bienes y servicios</t>
    </r>
  </si>
  <si>
    <t>I sem. 2018</t>
  </si>
  <si>
    <t>I sem. 2019</t>
  </si>
  <si>
    <t xml:space="preserve">Variación </t>
  </si>
  <si>
    <t>Variación %</t>
  </si>
  <si>
    <t>Unidad Administrativa Especial de Servicios Públicos, UAESP</t>
  </si>
  <si>
    <t>II sem. 2018 vs 2019</t>
  </si>
  <si>
    <t>2 sem. 2018</t>
  </si>
  <si>
    <t>2 sem. 2019</t>
  </si>
  <si>
    <t>Total 2018 vs 2019</t>
  </si>
  <si>
    <r>
      <rPr>
        <b/>
        <u/>
        <sz val="11"/>
        <color theme="1"/>
        <rFont val="Arial"/>
        <family val="2"/>
      </rPr>
      <t>Art. 3</t>
    </r>
    <r>
      <rPr>
        <sz val="11"/>
        <color theme="1"/>
        <rFont val="Arial"/>
        <family val="2"/>
      </rPr>
      <t xml:space="preserve">  Contratos de prestación de servicio</t>
    </r>
  </si>
  <si>
    <r>
      <rPr>
        <b/>
        <u/>
        <sz val="11"/>
        <color theme="1"/>
        <rFont val="Arial"/>
        <family val="2"/>
      </rPr>
      <t>Art. 12</t>
    </r>
    <r>
      <rPr>
        <sz val="11"/>
        <color theme="1"/>
        <rFont val="Arial"/>
        <family val="2"/>
      </rPr>
      <t xml:space="preserve">  Viáticos y gastos de viaje</t>
    </r>
  </si>
  <si>
    <t>Total 2018</t>
  </si>
  <si>
    <t>Total 2019</t>
  </si>
  <si>
    <t>PLAN AUSTERIDAD 2020</t>
  </si>
  <si>
    <r>
      <rPr>
        <b/>
        <u/>
        <sz val="11"/>
        <color theme="1"/>
        <rFont val="Arial"/>
        <family val="2"/>
      </rPr>
      <t>Art. 17</t>
    </r>
    <r>
      <rPr>
        <b/>
        <sz val="11"/>
        <color theme="1"/>
        <rFont val="Arial"/>
        <family val="2"/>
      </rPr>
      <t xml:space="preserve">  Adquisición de vehículos y maquinaria</t>
    </r>
  </si>
  <si>
    <t>Art. 26  Eventos y conmemoraciones</t>
  </si>
  <si>
    <t>Total 2020</t>
  </si>
  <si>
    <t>META</t>
  </si>
  <si>
    <t>Mes</t>
  </si>
  <si>
    <t>Valores Mes</t>
  </si>
  <si>
    <t>% TOTAL RESPECTO META</t>
  </si>
  <si>
    <t>VALOR CONTRATOS</t>
  </si>
  <si>
    <t>Enero</t>
  </si>
  <si>
    <t>VALOR EXTRAS TECNICOS</t>
  </si>
  <si>
    <t>VALOR VACACIONES</t>
  </si>
  <si>
    <t>VALOR BONOS</t>
  </si>
  <si>
    <t>VALOR CAPACITACIONES</t>
  </si>
  <si>
    <t>VALOR ACTIVIDADES</t>
  </si>
  <si>
    <t>VALOR FONDOS</t>
  </si>
  <si>
    <t>VALOR REDISEÑO</t>
  </si>
  <si>
    <t>VALOR POR CONCURSO</t>
  </si>
  <si>
    <t>VALOR VIATICOS</t>
  </si>
  <si>
    <t>COMPRA DE EQUIPOS</t>
  </si>
  <si>
    <t>VALOR COMBUSTIBLE</t>
  </si>
  <si>
    <t>ADQUISICION DE VEHICULOS</t>
  </si>
  <si>
    <t>CONSUMO MES</t>
  </si>
  <si>
    <t>VALOR GASTADO CAJAS MENOR 1</t>
  </si>
  <si>
    <t>CONECTIVIDAD</t>
  </si>
  <si>
    <t>ADQUISICION DE MUEBLES</t>
  </si>
  <si>
    <t>EDICION</t>
  </si>
  <si>
    <t>VALOR</t>
  </si>
  <si>
    <t>SERVICIO DE ENERGIA</t>
  </si>
  <si>
    <t>ASEO Y CAFETERIA</t>
  </si>
  <si>
    <t>Febrero</t>
  </si>
  <si>
    <t>Marzo</t>
  </si>
  <si>
    <t>Abril</t>
  </si>
  <si>
    <t>VARIACION SEMESTRE 1</t>
  </si>
  <si>
    <t>Mayo</t>
  </si>
  <si>
    <t>Junio</t>
  </si>
  <si>
    <t>$ 1.684.501.038</t>
  </si>
  <si>
    <t>Julio</t>
  </si>
  <si>
    <t>$ 1.717.298.138</t>
  </si>
  <si>
    <t>Agosto</t>
  </si>
  <si>
    <t>$ 1.987.052.023</t>
  </si>
  <si>
    <t>$ 2.858.823.00</t>
  </si>
  <si>
    <t>% VARIACION SEM 1</t>
  </si>
  <si>
    <t>Septiembre</t>
  </si>
  <si>
    <t>$ 588.859.873</t>
  </si>
  <si>
    <t>Octubre</t>
  </si>
  <si>
    <t>Noviembre</t>
  </si>
  <si>
    <t>Diciembre</t>
  </si>
  <si>
    <t>Numero Mes</t>
  </si>
  <si>
    <t>VALOR COMPRAS ELEMENTOS CONSUMO</t>
  </si>
  <si>
    <t>CANTIDAD DE CONTRATOS</t>
  </si>
  <si>
    <t>LICENCIAS</t>
  </si>
  <si>
    <t>VALOR EQUIPOS</t>
  </si>
  <si>
    <t>VALOR MANTENIMIENTO VEHICULOS</t>
  </si>
  <si>
    <t>ADQUISICION MAQUINARIA</t>
  </si>
  <si>
    <t>WIFI</t>
  </si>
  <si>
    <t>ADQUISICION DE INMUEBLES</t>
  </si>
  <si>
    <t>IMPRESIÓN</t>
  </si>
  <si>
    <t>SERVICIO DE ACUEDUCTO Y ALCANTARILLADO</t>
  </si>
  <si>
    <t>VIGILANCIA</t>
  </si>
  <si>
    <t>$35.399.916</t>
  </si>
  <si>
    <t>$220.900.000.00</t>
  </si>
  <si>
    <t>MANTTO EQUIPOS DE COMPUTO</t>
  </si>
  <si>
    <t>GPS</t>
  </si>
  <si>
    <t>MIFI (Conectividad Portable)</t>
  </si>
  <si>
    <t>MANTTO DE MUEBLES</t>
  </si>
  <si>
    <t>REPRODUCCION</t>
  </si>
  <si>
    <t>SERVICIO DE ASEO</t>
  </si>
  <si>
    <t>CONTRATO VEHICULOS</t>
  </si>
  <si>
    <t>ARRENDAMIENTOS EQUIPOS COMPUTO</t>
  </si>
  <si>
    <t>MANTTO DE INMUEBLES</t>
  </si>
  <si>
    <t>PUBLICACION</t>
  </si>
  <si>
    <t>SERVICIO DE GAS</t>
  </si>
  <si>
    <t>MENSAJERIA</t>
  </si>
  <si>
    <t>ARTICULO 22</t>
  </si>
  <si>
    <t>Primer Semestre 2018</t>
  </si>
  <si>
    <t>Primer Semestre 2019</t>
  </si>
  <si>
    <t>INVENTARIO Y STOCK</t>
  </si>
  <si>
    <t>SEGUROS</t>
  </si>
  <si>
    <t>ARRIENDO ARCHIVO GESTION</t>
  </si>
  <si>
    <r>
      <rPr>
        <b/>
        <u/>
        <sz val="14"/>
        <color theme="1"/>
        <rFont val="Times New Roman"/>
        <family val="1"/>
      </rPr>
      <t>Art. 4</t>
    </r>
    <r>
      <rPr>
        <b/>
        <sz val="14"/>
        <color theme="1"/>
        <rFont val="Times New Roman"/>
        <family val="1"/>
      </rPr>
      <t xml:space="preserve">  Horas extras, dominicales y festivos</t>
    </r>
  </si>
  <si>
    <t>Art. 12  Viáticos y gastos de viaje</t>
  </si>
  <si>
    <t>Art. 13  Contratación serv. adtvos/equipos de cómputo, impresión y fotocopiado</t>
  </si>
  <si>
    <r>
      <rPr>
        <b/>
        <u/>
        <sz val="14"/>
        <color theme="1"/>
        <rFont val="Times New Roman"/>
        <family val="1"/>
      </rPr>
      <t>Art. 17</t>
    </r>
    <r>
      <rPr>
        <b/>
        <sz val="14"/>
        <color theme="1"/>
        <rFont val="Times New Roman"/>
        <family val="1"/>
      </rPr>
      <t xml:space="preserve">  Adquisición de vehículos y maquinaria</t>
    </r>
  </si>
  <si>
    <r>
      <rPr>
        <b/>
        <u/>
        <sz val="14"/>
        <color theme="1"/>
        <rFont val="Times New Roman"/>
        <family val="1"/>
      </rPr>
      <t>Art. 18</t>
    </r>
    <r>
      <rPr>
        <b/>
        <sz val="14"/>
        <color theme="1"/>
        <rFont val="Times New Roman"/>
        <family val="1"/>
      </rPr>
      <t xml:space="preserve">  Fotocopiado, multicopiado e impresión</t>
    </r>
  </si>
  <si>
    <t>Art. 19  Elementos de consumo (papelería, elementos de oficina y almacenaje)</t>
  </si>
  <si>
    <r>
      <rPr>
        <b/>
        <u/>
        <sz val="14"/>
        <color theme="1"/>
        <rFont val="Times New Roman"/>
        <family val="1"/>
      </rPr>
      <t>Art. 20</t>
    </r>
    <r>
      <rPr>
        <b/>
        <sz val="14"/>
        <color theme="1"/>
        <rFont val="Times New Roman"/>
        <family val="1"/>
      </rPr>
      <t xml:space="preserve">  Cajas menores</t>
    </r>
  </si>
  <si>
    <t>Art. 21  suministro servicio de internet</t>
  </si>
  <si>
    <r>
      <rPr>
        <b/>
        <u/>
        <sz val="14"/>
        <color theme="1"/>
        <rFont val="Times New Roman"/>
        <family val="1"/>
      </rPr>
      <t>Art. 22</t>
    </r>
    <r>
      <rPr>
        <b/>
        <sz val="14"/>
        <color theme="1"/>
        <rFont val="Times New Roman"/>
        <family val="1"/>
      </rPr>
      <t xml:space="preserve">  Inventarios y stock de elementos</t>
    </r>
  </si>
  <si>
    <t>Art. 23  Adquisición, mantenimiento o reparación de bienes inmuebles o muebles</t>
  </si>
  <si>
    <t>Art. 24  Edición, impresión, reproducción, publicación de avisos</t>
  </si>
  <si>
    <r>
      <rPr>
        <b/>
        <u/>
        <sz val="14"/>
        <color theme="1"/>
        <rFont val="Times New Roman"/>
        <family val="1"/>
      </rPr>
      <t>Art. 31</t>
    </r>
    <r>
      <rPr>
        <b/>
        <sz val="14"/>
        <color theme="1"/>
        <rFont val="Times New Roman"/>
        <family val="1"/>
      </rPr>
      <t xml:space="preserve">  Acuerdos marco de precios</t>
    </r>
  </si>
  <si>
    <r>
      <rPr>
        <b/>
        <u/>
        <sz val="14"/>
        <color theme="1"/>
        <rFont val="Times New Roman"/>
        <family val="1"/>
      </rPr>
      <t>Art. 35</t>
    </r>
    <r>
      <rPr>
        <b/>
        <sz val="14"/>
        <color theme="1"/>
        <rFont val="Times New Roman"/>
        <family val="1"/>
      </rPr>
      <t xml:space="preserve">  procesos y procedimientos</t>
    </r>
  </si>
  <si>
    <r>
      <rPr>
        <b/>
        <u/>
        <sz val="14"/>
        <color theme="1"/>
        <rFont val="Times New Roman"/>
        <family val="1"/>
      </rPr>
      <t>Art. 36</t>
    </r>
    <r>
      <rPr>
        <b/>
        <sz val="14"/>
        <color theme="1"/>
        <rFont val="Times New Roman"/>
        <family val="1"/>
      </rPr>
      <t xml:space="preserve">  Transparencia en la información</t>
    </r>
  </si>
  <si>
    <t>Se justifica la no existencia de personal de planta para realizar las actividades?                                                                                                      La UAESP no cuenta con personal de planta suficiente para desarrollar las diferentes labores, es por esta raon que se adelanta certificación de inexistencia de personal, una vez revisados los Manuales de Funciones de los Empleados Públicos, se acredita que no existe personal de planta con la capacidad para realizar las actividades que se contratan, de acuerdo con lo establecido en el Decreto 2209 de 1998. Finalmente, se deja establecido que en la planta de personal no existe personal suficiente para el desarrollo del objeto que se contrata, afirmación acreditada por la Subgerencia Administrativa.
¿La inexistencia se acredita por el o la jefe respectiva? 
La inexistencia de personal la certifica la Subdireccion Administrativa.
¿Se ha contratado personal con objetos iguales?
En los casos en los que se requiere y conforme a los análisis de sector y estudios previos a la respectiva contratación, se ha contratado personal con objetos iguales.
¿En algún caso, el monto de honorarios de los contratistas ha superado el monto de la asignación básica más el factor prestacional del Gerente General?                                                                                     
De acuerdo con lo consagrado la Ley 80 de 1993, la Ley 1150 de 2007 y  lo establecido por el Decreto 1082 de 2015, se contrata directamente con la persona natural o jurídica que está en capacidad de ejecutar el objeto del Contrato y cuenta con la idoneidad y experiencia relacionada con el objeto del contrato, pero en ningún momento los honorarios superan el monto de la asignación salarial del Gerente General.</t>
  </si>
  <si>
    <t>¿Se han reconocido horas extras a servidores de niveles distintos a técnicos y auxiliares? NO
¿Sólo se aprueban horas extras por necesidades expresas del servicio y debidamente justificadas, y no tienen  carácter de permanentes? SI
¿En algún caso el valor a pagar por horas extras ha excedido el 50% de la remuneración básica mensual del servidor público para el nivel central? NO 
¿Cuando las horas extras trabajadas superan el límite establecido, se reconoce a través de compensatorios a razón de un (1) día hábil por cada ocho (8) horas extras de servicio autorizado? SI
* Con respecto al pago de Horas extras, dominicales y festivos, la UAESP no implemento medidas de austeridad, ya que debido a las necesidades del servicio fue necesario incrementar las horas extras de conductores y secretarias. Con respecto a los auxiliares se realizan de forma esporádica, aunque por pandemia COVID-19 no ha sido necesario. 
* La Entidad UAESP certifica que durante el primer semestre de 2020 y primer semestre de 2019, se ha dado cumplimiento del artículo 33 del Decreto 1042 de 1978 respecto de la jornada laboral y la reducción de pago de horas extras debido a la compensación de las mismas por días de descanso.</t>
  </si>
  <si>
    <t>¿Se reconoce compensación en dinero por vacaciones causadas y no disfrutadas en algún caso distinto a los siguientes?
-Retiro definitivo del servidor público, excepcionalmente y de manera motivada.
-Cuando el jefe de la respectiva entidad y organismo distrital así lo estime necesario para evitar perjuicios en el servicio público, evento en el cual sólo puede autorizar la compensación en dinero de las vacaciones correspondientes a un año. 
* La UAESP durante el primer semestre de las vigencias 2019 y 2020, no realizó compensación alguna por concepto de suspensión de vacaciones al personal activo.
* Para el primer semestre de 2019: Como lineamiento la entidad ha establecido que, para efectos de vacaciones en dinero, solo se aprobará el reconocimiento y pago de vacaciones para el personal que por retiro las cause.
* Las vacaciones solo se suspenderán por necesidades del servicio y para lo cual deberá el servidor público haber disfrutado como mínimo 8 días hábiles, el tiempo restante lo deberá reprogramar y disfrutar en la misma vigencia.
* Para el primer semestre de 2020: La entidad mantiene el lineamiento de la vigencia anterior en el sentido:  Que, para efectos de vacaciones en dinero, solo se aprobará el reconocimiento y pago de vacaciones para el personal   que por retiro las cause.
* Las vacaciones solo se suspenderán por necesidades del servicio y para lo cual deberá el servidor público haber disfrutado como mínimo 8 días hábiles, el tiempo restante lo deberá reprogramar y disfrutar en la misma vigencia.</t>
  </si>
  <si>
    <t>¿Se han entregado bonos navideños a los hijos de los empleados públicos superiores a 6 salarios mínimos diarios legales vigentes? NO
¿Se han entregado bonos navideños a  hijos de los empleados públicos mayores de 13 años y que NO se encuentren en condición de discapacidad? NO
Durante  el primer semestre de 2019: Incrementar en 10% el valor del bono de navidad de los hijos de los funcionarios sin que este supere los seis salarios mínimos legales vigentes para la vigencia, es decir los $156.248.
Durante el primer semestre de 2020: No se han generado.</t>
  </si>
  <si>
    <t>¿El proceso de capacitación de servidores públicos se ciñe exclusivamente  a los lineamientos señalados en el Plan Institucional de Capacitación-PIC, y a las disposiciones normativas vigentes? SI
¿El PIC integra la oferta transversal de otros entes públicos del orden distrital o nacional, en especial la del Departamento Administrativo del Servicio Civil Distrital -DASCD? SI
¿Se han programado actividades de capacitación para los servidores públicos en las mismas temáticas ofertadas por el DASCD? SI
¿En temas de capacitación se privilegia el uso de las Tecnologías de Información y las Telecomunicaciones Tics? SI
¿Las capacitaciones implican erogaciones, tales como carpetas, libretas, bolígrafos, etc.? NO
Aclaraciones:
* Durante el primer semestre de 2019 y 2020: Para la ejecución del Plan Institucional de Capacitación -PIC, la entidad realizo gestión con la Red Distrital de Capacitación del Distrito (DASCD, Secretaria General entre otras), entidades del estado y la ARL para la participación del personal en capacitaciones trasversales que no generen costos.</t>
  </si>
  <si>
    <t>¿Para la realización de las actividades de bienestar en las entidades y organismos distritales se considera la oferta realizada por el DASCD, para promover la participación de los servidores públicos en estos espacios? SI
¿Se destinan recursos para la conmemoración del día de los secretarios y conductores? SI
ACLARACIONES:
1. Durante el primer semestre de 2019: La entidad, en el marco del Plan de Bienestar, generó actividades   masivas, para contar con un mayor cubrimiento de personal y minimizar costos.   En las actividades familiares se limitó la participación al núcleo familiar (cónyuge o compañero permanente e hijos, si es soltero   padres o un acompañante).
* Se realizaron  alianzas estratégicas con la caja de compensación familiar, las AFP, EPS y ARL entre otros, para la ejecución del plan.
* La entidad se vinculó activamente a la programación que en el marco de Bienestar adelantaron entidades del orden Distrital tales como el DASCD, secretaria de salud, Secretaria de Integración entre otras.
2. Durante el primer semestre de 2020: La entidad, en el marco del plan de Bienestar genero actividades   masivas, para contar con un mayor cubrimiento de personal y minimizar costos, aprovechando la contingencia COVID-19, mediante la activacion de plataformas tecnologicas. 
* Se realizaron alianzas estratégicas con la caja de compensación familiar, las AFP, EPS y ARL entre otros, para la ejecución del plan.
* Generar alianzas con entidades distritales, principalmente con el DASCD, para la participación del personal en los programas distritales que para el efecto se adelanten.</t>
  </si>
  <si>
    <t>¿En cuanto a los fondos educativos, se canaliza la oferta distrital del Fondo Educativo en Administración de Recursos para Capacitación Educativa de los Empleados Públicos del Distrito Capital - FRADEC y el Fondo Educativo del Distrito para hijos de empleados - FEDHE? No ha habido necesidad.
Durante el primer semestre de 2019: La Unidad se vinculó las estrategias distritales que, para efectos de capacitación de los funcionarios y sus hijos, se definan, realizando la correspondiente divulgación para la participación del personal.
Durante el primer semestre de 2020: La Unidad se vinculará a las estrategias distritales que para efectos de capacitación de los funcionarios y sus hijos se definan (fondo FRADEC), realizando la correspondiente divulgación para la participación del personal.</t>
  </si>
  <si>
    <r>
      <t xml:space="preserve">¿En el caso que se haya adelantado algún rediseño institucional, se han adelantado reuniones técnicas con la Dirección Distrital de Presupuesto de la Secretaría Distrital de Hacienda y con el DASCD, para establecer de manera preliminar la viabilidad técnica y financiera de la propuesta de modificación de las plantas de personal? </t>
    </r>
    <r>
      <rPr>
        <b/>
        <sz val="10"/>
        <color theme="1"/>
        <rFont val="Arial Narrow"/>
        <family val="2"/>
      </rPr>
      <t>N/A</t>
    </r>
    <r>
      <rPr>
        <sz val="10"/>
        <color theme="1"/>
        <rFont val="Arial Narrow"/>
        <family val="2"/>
      </rPr>
      <t xml:space="preserve">
¿se han conformado equipos técnicos multidisciplinarios, conformados con personal de su propia planta y, con la asesoría del DASCD? </t>
    </r>
    <r>
      <rPr>
        <b/>
        <sz val="10"/>
        <color theme="1"/>
        <rFont val="Arial Narrow"/>
        <family val="2"/>
      </rPr>
      <t>N/A</t>
    </r>
    <r>
      <rPr>
        <sz val="10"/>
        <color theme="1"/>
        <rFont val="Arial Narrow"/>
        <family val="2"/>
      </rPr>
      <t xml:space="preserve">
</t>
    </r>
    <r>
      <rPr>
        <b/>
        <sz val="10"/>
        <color theme="1"/>
        <rFont val="Arial Narrow"/>
        <family val="2"/>
      </rPr>
      <t>La Unidad Administrativa Especial de Servicios Públicos-UAESP, no ha planeado o adelantado estudios técnicos de rediseño institucional.</t>
    </r>
  </si>
  <si>
    <r>
      <t xml:space="preserve">¿En el caso de haber realizado concursos públicos abiertos de méritos, los mismos fueron concertados con la Comisión Nacional del Servicio Civil -CNSC, a través del DASCD conforme con las atribuciones conferidas en el artículo 1 del Decreto Distrital 580 de 2017? </t>
    </r>
    <r>
      <rPr>
        <b/>
        <sz val="10"/>
        <color theme="1"/>
        <rFont val="Arial Narrow"/>
        <family val="2"/>
      </rPr>
      <t>SI</t>
    </r>
    <r>
      <rPr>
        <sz val="10"/>
        <color theme="1"/>
        <rFont val="Arial Narrow"/>
        <family val="2"/>
      </rPr>
      <t xml:space="preserve">
</t>
    </r>
    <r>
      <rPr>
        <b/>
        <sz val="10"/>
        <color theme="1"/>
        <rFont val="Arial Narrow"/>
        <family val="2"/>
      </rPr>
      <t>* La Unidad Administrativa Especial de Servicios Públicos-UAESP, actualmente se encuentra en proceso de concurso público abierto de méritos mediante Acuerdo No. 20191000000216 del 15 de enero de 2019, se aprobaron los ejes temáticos en el mes de julio de 2019 y se está en la fase de evaluacion de requisitos mínimos por parte de la Universidad Libre, entidad seleccionada por la Comisión Nacional del Servicio Civil-CNSC.</t>
    </r>
  </si>
  <si>
    <t>Para las comisiones de servicios al exterior del secretario de despacho, se contó con la autorización del señor Alcalde Mayor de Bogotá, D.C
¿Contó con la disponibilidad presupuestal requerida para el reconocimiento de los viáticos y gastos de viaje? 
Para las comisiones de servicios al interior del país de cualquiera de los servidores, ¿contó con autorización del secretario de despacho?
Se han contemplado la diferencia en los gastos de viaje cuando estos son cubiertos por otra entidad u organismo
El número de servidores que se desplazan para la comisión es escogido de acuerdo con los objetivos, proyectos y metas previstos para la vigencia. 
Por otra parte, la Entidad Unidad Administrativa Especial de Servicios Públicos certifica que todas las comisiones de servicio al exterior del país de los servidores públicos de cualquier nivel jerárquico cuentan con el visto bueno y aprobación expresa del Alcalde Mayor de Bogotá D.C.</t>
  </si>
  <si>
    <t>Una vez identificada la necesidad de adquirir equipos de cómputo, impresión y fotocopiado o similares ¿ Se han realizado estudios que incluyan ventajas y desventajas en la compra o arrendamiento de estos bienes, a través de la implementación de mejores prácticas, valoración de todos los costos tanto fijos como variables, entre estos: los seguros, actualizaciones, mantenimiento, licenciamiento, etc.? SI
La UAESP certifica que, toda la contratación de servicios administrativos cuenta con el estudio de sector donde se incluye el análisis de las ventajas y desventajas en la compra o arrendamiento de estos bienes.
Con respecto a la contratación de servicios administrativos, la Entidad UAESP implementó las siguientes medidas de austeridad del gasto:
Durante el primer semestre de 2019: Se realizaron las compras por el portal de contratación Colombia Compra Eficiente el cual asigna el precio mas favorable para la entidad.
Durante el primer semestre de 2020: Se realizaron las compras por el portal SECOP II el cual asigna el precio más favorable para la entidad.</t>
  </si>
  <si>
    <t xml:space="preserve">¿Cuando se asigna servicio de telefonía celular con cargo al presupuesto, se realiza  para el nivel directivo que, en razón de las funciones desempeñadas requieren disponibilidad inmediata y comunicación ágil y permanente? SI
¿En cada caso, el plan de telefonía contratado mensualmente para un funcionario del nivel directivo no supera el 50% de un salario mínimo legal mensual vigente SMLMV y se propende por elegir la mejor opción de plan de telefonía en el mercado? SI
¿En el evento en que se supere el monto autorizado de telefonía, los costos adicionales son sufragados directamente por los servidores públicos usuarios del servicio de telefonía móvil?
Con respecto al pago del servicio de telefonía celular la Entidad UAESP implementó las siguientes medidas de austeridad del gasto:
Durante el primer semestre de 2019: La UAESP como medida de austeridad  se acogió a la norma, entregando celulares únicamente a los directivos de la unidad, entregando planes inferiores a un salario minimo legal vigente..
Durante el primer semestre de 2020: La UAESP certifica que la asignación del servicio de telefonía celular se realizó mediante asignación de inventario, solo a servidores públicos del nivel directivo con sus respectivos planes, los cuales no superan un salario minimo legal vigente.
</t>
  </si>
  <si>
    <t xml:space="preserve">¿Se han adoptado modalidades de control para llamadas internacionales, nacionales y a teléfonos celulares, incluyendo la adopción de tecnología IP, teléfonos digitales o tecnologías similares o superiores? SI
Con respecto al pago del servicio de telefonía fija la Entidad UAESP implementó los siguientes mecanismos de control para la realización de llamadas internacionales, nacionales y a teléfonos celulares:
Durante el primer semestre de 2019 y 2020: Se estableció un código el cual es aleatorio para realizar llamadas internacionales, nacionales y/o celulares; este código solo lo autoriza Dirección General previa justificación del porque se va a realizar este tipo de llamada. </t>
  </si>
  <si>
    <t>¿Se asignan vehículos de uso oficial con cargo a recursos de la entidad, exclusivamente a servidores públicos del nivel directivo? SI
¿Para atender las necesidades de transporte de la entidad y para el desempeño de sus funciones, se  realiza la respectiva contratación a través de los procesos de selección objetiva previstos en la ley? SI
¿Cuándo un vehículo oficial se moviliza fuera del perímetro del Distrito Capital cuenta con la autorización previa del jefe de la respectiva entidad y organismo? SI
¿Tienen mecanismos de control como chips o tecnología similar en los vehículos oficiales que registre el consumo diario de combustible en las estaciones de suministro de combustible contratadas para tal efecto? SI
¿Tiene un tope mensual obligatorio de consumo de combustible teniendo en cuenta la clase, modelo y cilindraje de cada vehículo, así como el promedio de kilómetros recorridos? NO
¿Se evalúa mensualmente el consumo de combustible con el fin de realizar los ajustes que impliquen ahorros? SI
¿El mantenimiento del parque automotor se adelanta de acuerdo con un plan programado para el año, revisando su comportamiento y teniendo en cuenta los históricos de esta actividad, en busca de la mayor economía en su ejecución? NO
¿Se adoptan sistemas de monitoreo satelital tipo GPS en los vehículos oficiales? NO
Con respecto al servicio de transporte propio, la Entidad UAESP implementó los siguientes mecanismos de control para garantizar su uso, asignación, mantenimiento y consumo de combustible: SI
Durante el primer semestre de 2019: Se implemento el CHIP para cada vehículo como mecanismo de control de asignación y consumo de combustible. SI
Durante el primer semestre de 2020: Se implemento el CHIP para cada vehículo como mecanismo de control de asignación y consumo de combustible, ademas el ordenador del gasto regularizo la pernotada de los vehiculos durante los fines de semana dentro de las instalacioes de la entidad. La UAESP certifica que, para movilizar un vehículo oficial fuera del perímetro distrital, cuenta con la autorización previa del representante legal o a quien delegue, acogiéndose al decreto 381 del 13 de septiembre de 2006. SI
Las anteriores actividades quedaron dentro de la resolucin de austeridad.</t>
  </si>
  <si>
    <t>¿Se tiene en cuenta el concepto de viabilidad presupuestal de la Secretaría Distrital de Hacienda - Dirección Distrital de Presupuesto, previo el envío y cumplimiento de los requisitos que para el efecto se establezcan? N/A
¿En caso de haber adquirido vehículos, se ha expedido viabilidad presupuestal solamente para efectos de la reposición de los mismos, cuyo valor de adquisición no sobrepase los doscientos (200) Salarios Mínimos Mensuales Legales Vigentes SMMLV? N/A
La UAESP durante el primer semestre de los años 2019 y 2020 no ha adquirido ni repuesto ningún vehículo.</t>
  </si>
  <si>
    <t xml:space="preserve">¿Cuenta con mecanismos tecnológicos que garanticen el uso racional de los servicios de fotocopiado, multicopiado e impresión? SI
¿Han establecido topes de fotocopias o impresiones por dependencias y personas? NO
¿Se han realizado gastos con cargo al presupuesto de la entidad para la impresión de tarjetas de presentación, conmemoraciones, aniversarios o similares? NO
¿Se ha patrocinado, contratado o realizado directamente la edición, impresión o publicación de documentos que no estén relacionados en forma directa con las funciones de la entidad? NO
Con respecto al servicio de fotocopiado e impresión, la Entidad UAESP implementó los siguientes mecanismos de control para garantizar su uso, la eficiencia y austeridad del gasto de este rubro:
Durante el primer semestre de 2019: En las propiedades de cada impresora se tiene configurado para que las impresiones sean a doble cara y la calidad de impresión fuera en borrador, sin desmejorar la calidad esto hace que se reduce costes de impresión al consumir menos tinta y menos esperas ya que es un modo de impresión más rápido.
Durante el primer semestre de 2020: En las propiedades de cada impresora se tiene configurado para que las impresiones sean a doble cara, la calidad de impresión fuera en borrador, sin desmejorar la calidad esto hace que se reduce costes de impresión al consumir menos tinta y menos esperas ya que es un modo de impresión más rápido. Este año las impresoras cuentan con ahorro de energía ya que en este estado se consume menos energía y solo se activa cuando se imprime. </t>
  </si>
  <si>
    <t>¿Toda solicitud de elementos de consumo y devolutivos queda registrada en el Plan Anual de Adquisiciones- PAA de la entidad? NO
¿En el suministro de papelería y elementos de oficina se prioriza la contratación integral que incluya entregas según pedido y niveles de consumo, con el fin de reducir costos por almacenaje, obsolescencia y desperdicio? SI
¿Se reduce el uso de papel con la impresión de documentos estrictamente necesarios y se utilizan las dos (2) caras de las hojas y el empleo de papel reciclable? SI
Durante el primer semestre de 2019 y 2020, Se configuraron las impresoras para imprimir a doble cara, ademas se disminuyo considerablemte el usu de elementos de consumo porla pandemia COVID-19.
Desde el mes de marzo de 2020 se pudo implimertar  La Politica Cero Papel. Teniendo en cuenta que todos los oficios se revisan y se firma por nuestros jefes virtualmente y se radica a las otras entidades  en los correos  habilitados para realizar este tipo de radicación.</t>
  </si>
  <si>
    <r>
      <t xml:space="preserve">¿El responsable y ordenador del manejo de la caja menor se ciñe  estrictamente a los gastos que tengan carácter de imprevistos, urgentes, imprescindibles e inaplazables y enmarcados dentro de las políticas de racionalización del gasto? </t>
    </r>
    <r>
      <rPr>
        <b/>
        <sz val="10"/>
        <color theme="1"/>
        <rFont val="Arial Narrow"/>
        <family val="2"/>
      </rPr>
      <t>SI</t>
    </r>
    <r>
      <rPr>
        <sz val="10"/>
        <color theme="1"/>
        <rFont val="Arial Narrow"/>
        <family val="2"/>
      </rPr>
      <t xml:space="preserve">
¿Con los recursos de las cajas menores se realiza el fraccionamiento de compras de un mismo elemento y/o servicio, o se adquiere elementos cuya existencia esté comprobada en almacén o se encuentre contratada? </t>
    </r>
    <r>
      <rPr>
        <b/>
        <sz val="10"/>
        <color theme="1"/>
        <rFont val="Arial Narrow"/>
        <family val="2"/>
      </rPr>
      <t>NO</t>
    </r>
    <r>
      <rPr>
        <sz val="10"/>
        <color theme="1"/>
        <rFont val="Arial Narrow"/>
        <family val="2"/>
      </rPr>
      <t xml:space="preserve">
¿El representante legal de la entidades reglamenta internamente las cajas menores, de tal manera que se reduzcan sus cuantías y su número no sea superior a dos (2) por entidad? </t>
    </r>
    <r>
      <rPr>
        <b/>
        <sz val="10"/>
        <color theme="1"/>
        <rFont val="Arial Narrow"/>
        <family val="2"/>
      </rPr>
      <t>SI</t>
    </r>
    <r>
      <rPr>
        <sz val="10"/>
        <color theme="1"/>
        <rFont val="Arial Narrow"/>
        <family val="2"/>
      </rPr>
      <t xml:space="preserve">
¿Se ha contratado o efectuado gastos con recursos de caja menor para atender servicios de alimentación con destino a reuniones de trabajo? </t>
    </r>
    <r>
      <rPr>
        <b/>
        <sz val="10"/>
        <color theme="1"/>
        <rFont val="Arial Narrow"/>
        <family val="2"/>
      </rPr>
      <t>NO</t>
    </r>
    <r>
      <rPr>
        <sz val="10"/>
        <color theme="1"/>
        <rFont val="Arial Narrow"/>
        <family val="2"/>
      </rPr>
      <t xml:space="preserve">
</t>
    </r>
    <r>
      <rPr>
        <b/>
        <sz val="10"/>
        <color theme="1"/>
        <rFont val="Arial Narrow"/>
        <family val="2"/>
      </rPr>
      <t>La UAESP certifica que, el funcionamiento de las Cajas Menores se realiza de conformidad con el Decreto Distrital No. 061 de 2007 y se encuentra reglamentado mediante Resolución 057 del 12 de febrero de 2019, donde se determina la cantidad de cajas menores, que corresponde a una.</t>
    </r>
  </si>
  <si>
    <t>¿ Existen medidas de control y bloqueo o niveles de acceso para el servicio de internet? NO</t>
  </si>
  <si>
    <t xml:space="preserve">¿Los responsables de la administración de los inventarios y stock de elementos controlan los límites adecuados? SI
¿Se realiza seguimiento especial a los elementos que presentan obsolescencia? SI
Se realizan actualizaciones de inventario por funcionario de acuerdo con la rotación de personal la cual se presenta mensualmente, de igual manera se realiza inventario anual. SI
Durante el primer semestre de 2019: Se realizó baja de bienes mediante resolución 250 del 22 de mayo de 2019, producto de la realización de inventarios y respectiva depuración, una vez entregado el concepto técnico de la oficina Asesora de TI, con un total de 69 bienes para baja, los cuales se encontraban totalmente depreciados, razón por la cual no generó afectación contable.
Durante el primer semestre de 2020: Anualmente se hace una toma de inventarios de los bienes de la entidad, se realiza asignación de inventarios personalizados o individuales con soporte firmado.
Para el control de bienes en obsolencia, se aplican los controles establecidos en el Manual de procedimientos administrativo y contable del Distrito, adopatado mediante acto administrativo Resolución 624 de 2019.
</t>
  </si>
  <si>
    <t>¿Se ha realizado contratación que implique mejoras, tales como el embellecimiento, la ornamentación o la instalación o adecuación de acabados estéticos, en bienes inmuebles diferentes a aquellos clasificados como Bienes de Interés Cultural? NO
¿Se han realizado adecuaciones y mantenimientos a bienes inmuebles por razones distintas a las siguientes?:
-Riesgo en la seguridad de los servidores públicos, 
-Necesidad indispensable para el normal funcionamiento de la entidad 
-Necesidad de garantizar la correcta prestación de los servicios a cargo de la entidad. NO
¿Se han adquirido bienes muebles poco significativos para el normal funcionamiento de la entidad? NO
La UAESP certifica que, no ha realizado la contratación de mejoras suntuarias, tales como el embellecimiento, la ornamentación o la instalación o adecuación de acabados estéticos en la o las sedes que ocupa la Entidad.
Con respecto a la adquisición, mantenimiento o reparación de bienes inmuebles o muebles, la UAESP implementó las siguientes medidas de austeridad del gasto:
Durante el primer semestre de 2019 Y 2020: Con referencia al mantenimiento la unidad realizó mediante SECOP II, la selección abreviada de menor cuantía, que garantiza para la entidad trasparencia y precios favorables para la entidad:
Con referencia al mobiliario, la entidad realizo el comparativo arreglo de muebles vs compra de nuevos, adicionalmente se verifico la vida útil de los mismos, concluyendo que la mejor opción era el reemplazo tanto por la parte ergonómica como tecnológica. Por tal razón se realizaron las compras por el portal de contratación Colombia Compra Eficiente el cual asigna el precio más favorable para la entidad.</t>
  </si>
  <si>
    <t>¿Se ha patrocinado, contratado o realizado directamente la edición, impresión, reproducción o publicación de avisos, informes, folletos o textos institucionales, que no estén relacionados en forma directa con las funciones que legalmente cumplen? NO
¿La divulgación de la información relativa al cumplimiento de las funciones de la entidad se realiza mediante la edición, impresión y reproducción de piezas de comunicación, tales como avisos, folletos, cuadernillos, entre  otros, a través de la Imprenta Distrital? NO
¿Se ha contratado publicidad y/o propaganda personalizada (agendas, almanaques, libretas, pocillos, vasos, esferos, regalos corporativos, souvenir o recuerdos, etc.), que carezcan de justificación en las necesidades del servicio? NO
Con respecto a la edición, impresión, reproducción, publicación de avisos, la Unidad Administrativa Especial de Servicios Públicos, UAESP, implementó las siguientes medidas de austeridad del gasto:
Durante el primer semestre de 2019: Se generaron acciones de alto impacto, esto requirió la producción de una serie de materiales impresos; sin embargo, se priorizó la producción de contenidos digitales para publicar a través de redes sociales, correos electrónicos y pantallas de televisión.
Adicionalmente, se generaron piezas y su producción fue en la misma entidad, por concepto de edición, impresión, reproducción, publicación de avisos, informes, folletos o textos institucionales, que están relacionados en forma directa con las funciones legales. 
Durante el primer semestre de 2019: No se han generadoeste año.</t>
  </si>
  <si>
    <t>¿Se han reducido las suscripciones físicas a revistas y periódicos dando preferencia a las suscripciones electrónicas? SI
Durante el primer semestre de 2019: Se mantuvieron las suscripciónes con los mismos proveedores, aprovechando los descuentos y los valores agregados por continuidad con el mismo.
Durante el primer semestre de 2020: Se disminuyo la contratacion de sucripciones en un 15%.</t>
  </si>
  <si>
    <t>¿Se han restringido la realización o programación de recepciones, fiestas, agasajos o conmemoraciones, y que además incluyan el servicio o suministro de alimentos, que impliquen en todo caso erogaciones con cargo al presupuesto asignado? SI
Con respecto al control para la realización de eventos y conmemoraciones, la UAESP, implementó las siguientes medidas de austeridad:
Durante el primer semestre de 2019: Se redujo el número de eventos. Se realizaron 46 y se mantuvo la misma política: gestionar el apoyo con otras entidades distritales y generar alianzas estratégicas con empresas privadas para apoyar la consecución de los eventos y las conmemoraciones.
Durante el primer semestre de 2020: No se han relizado eventos en esta vigencia.</t>
  </si>
  <si>
    <t>¿Se han establecido metas cuantificables y verificables de ahorro de energía eléctrica (KWH) y agua (Metros Cúbicos), y se realizan evaluaciones mensuales de su cumplimiento? SI
¿Se desarrollan campañas internas de concientización para el  ahorro de agua y energía? SI
La entidad cuenta con el comité PIGA, conformado con un representante de cada una de las subdirecciones y oficinas que conforman la entidad, y en cada una de las reuniones de comité primario, se indica las pautas para ahorro de agua y energía.
La Oficina de TIC, vía correo electrónico realiza constantemente campañas de apagar los sistemas de cómputo y bloqueo de los equipos cuando no se está usando, esto con dos objetivos: Seguridad de la Información y ahorro de energía.
¿Se Incluyen mensajes de ahorro de agua y energía en las comunicaciones internas? SI
¿Se han reforzado o implementado algunas de estas medidas? 
i. Aprovechar al máximo la iluminación natural en las oficinas y apagar las luces cuando no sea necesario mantenerlas encendidas; SI
En la adecuación de infraestructura la UAESP instalo persianas en las ventanas, estas permiten el uso de la luz natural.
ii. Instalar sensores de movimiento o temporizadores en especial áreas como baños, parqueaderos, pasillos y otros lugares que no tienen personal de manera permanente; SI
Se instaló sensores en las baterías de baños ubicadas en el sótano de la entidad, las cuales se iluminan con el movimiento del personal.  
iii. Instalar bombillas o luminarias de bajo consumo y mantenerlos limpios; SI
Se cambió el sistema de luminarias ahorradoras de energía por la tecnología LED, y se cuenta con personal de mantenimiento para realizar la actividad de limpieza
Cuando hay ausencia de personal en las áreas de trabajo las luminarias son apagadas.
En horas de la noche el personal de vigilancia verifica que solo estén encendidas las requeridas para prestar el servicio de vigilancia.
En el Centro la Alquería se cuenta con el sistema de ENERGÍA SOLAR fotovoltaica
iv. Sectorizar el sistema de energía eléctrica de acuerdo con la organización de las oficinas e instalaciones, para la reducción del consumo.
v. ¿Se han preferido el uso de dispositivos ahorradores de agua como inodoros, llaves de lavamanos, pocetas de aseo, etc.? SI
Se realizó el cambio de baterías sanitarias por las baterías ahorradoras de agua. (Sanitarios, lavamanos y duchas).  
vi. ¿Se han optimizado las redes de suministro y desagüe?
¿Se apagan los equipos de cómputo, impresoras, y demás equipos cuando no se estén utilizando y se realizan controles adicionales para garantizar que estén apagados? SI
Se activó las funciones de ahorro energético: “el ordenador se apague de forma automática cuando detecta que no se está usando”.
¿Se realiza compras de equipos teniendo en cuenta criterios de eficiencia energética? SI
Para la adquisición de los equipos de cómputo aplico las fichas verdes las cuales contienen los siguientes criterios ambientales:  1. contar con el etiquetado RETIQ y el rendimiento energético. 2. Para adquirir las impresoras se verifico que dispusieran del SISTEMA DE “AHORRO DE ENERGÍA”.  Una impresora normal puede consumir del orden de 442 W, mientras que en espera con el sistema de ahorro de energía el consumo se reduce a 45 W.</t>
  </si>
  <si>
    <t>¿Se hace uso de los Acuerdos Marco de Precios diseñados por Colombia Compra Eficiente para la adquisición de los bienes y servicios definidos en el Plan Anual de Adquisiciones.? NO
Durante el primer semestre de 2019:Se realizaron las compras por el portal SECOP II el cual asigna el precio más favorable para la entidad. SI
Durante el primer semestre de 2020: Se utiliza el aplicativo SECOP. NO</t>
  </si>
  <si>
    <t>¿Se realiza la contratación de servicios tales como vigilancia, aseo, cafetería, transporte, archivo, mensajería, etc., a través de procesos de selección objetiva previstos en la ley? SI
Durante el primer semestre de 2019: Se realizaron las compras por el portal de contratación Colombia Compra Eficiente el cual asigna el precio mas favorable para la entidad.
Durante el primer semestre de 2020: Se realizaron las compras por el portal SECOP II el cual asigna el precio más favorable para la entidad.</t>
  </si>
  <si>
    <t>¿Se revisan los trámites internos que signifiquen reprocesos, en aras de optimizar el talento humano y los recursos físicos y financieros? SI, todo se ajusta conforme al SGC y MIPG.</t>
  </si>
  <si>
    <t>¿Se publica el la página web los informes relacionados con el gasto público y la gestión realizada sobre las medidas de austeridad implementadas? SI, todo se encuentra en lapagina web en la seccion atencion al ciudadano y trasnparencia.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</si>
</sst>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8" formatCode="&quot;$&quot;\ #,##0.00;[Red]\-&quot;$&quot;\ #,##0.00"/>
    <numFmt numFmtId="42" formatCode="_-&quot;$&quot;\ * #,##0_-;\-&quot;$&quot;\ * #,##0_-;_-&quot;$&quot;\ * &quot;-&quot;_-;_-@_-"/>
    <numFmt numFmtId="41" formatCode="_-* #,##0_-;\-* #,##0_-;_-* &quot;-&quot;_-;_-@_-"/>
    <numFmt numFmtId="164" formatCode="&quot;$&quot;#,##0.00;[Red]\-&quot;$&quot;#,##0.00"/>
    <numFmt numFmtId="165" formatCode="_-&quot;$&quot;* #,##0.00_-;\-&quot;$&quot;* #,##0.00_-;_-&quot;$&quot;* &quot;-&quot;??_-;_-@_-"/>
    <numFmt numFmtId="166" formatCode="&quot;$&quot;\ #,##0"/>
    <numFmt numFmtId="167" formatCode="0.0%"/>
    <numFmt numFmtId="168" formatCode="&quot;$&quot;\ #,##0.0"/>
    <numFmt numFmtId="169" formatCode="&quot;$&quot;\ #,##0.000"/>
    <numFmt numFmtId="170" formatCode="_-&quot;$&quot;* #,##0_-;\-&quot;$&quot;* #,##0_-;_-&quot;$&quot;* &quot;-&quot;??_-;_-@_-"/>
  </numFmts>
  <fonts count="22" x14ac:knownFonts="1">
    <font>
      <sz val="11"/>
      <color theme="1"/>
      <name val="Calibri"/>
      <family val="2"/>
      <scheme val="minor"/>
    </font>
    <font>
      <sz val="10"/>
      <color theme="1"/>
      <name val="Arial Narrow"/>
      <family val="2"/>
    </font>
    <font>
      <sz val="11"/>
      <color theme="1"/>
      <name val="Arial Narrow"/>
      <family val="2"/>
    </font>
    <font>
      <i/>
      <sz val="11"/>
      <color theme="1"/>
      <name val="Arial Narrow"/>
      <family val="2"/>
    </font>
    <font>
      <b/>
      <sz val="11"/>
      <color theme="1"/>
      <name val="Arial Narrow"/>
      <family val="2"/>
    </font>
    <font>
      <b/>
      <sz val="10"/>
      <color theme="1"/>
      <name val="Arial Narrow"/>
      <family val="2"/>
    </font>
    <font>
      <sz val="11"/>
      <color theme="1"/>
      <name val="Calibri"/>
      <family val="2"/>
      <scheme val="minor"/>
    </font>
    <font>
      <b/>
      <sz val="14"/>
      <color theme="1"/>
      <name val="Times New Roman"/>
      <family val="1"/>
    </font>
    <font>
      <b/>
      <u/>
      <sz val="14"/>
      <color theme="1"/>
      <name val="Times New Roman"/>
      <family val="1"/>
    </font>
    <font>
      <sz val="8"/>
      <name val="Calibri"/>
      <family val="2"/>
      <scheme val="minor"/>
    </font>
    <font>
      <sz val="11"/>
      <color rgb="FFC00000"/>
      <name val="Calibri"/>
      <family val="2"/>
      <scheme val="minor"/>
    </font>
    <font>
      <sz val="11"/>
      <color theme="1"/>
      <name val="Arial"/>
      <family val="2"/>
    </font>
    <font>
      <b/>
      <sz val="11"/>
      <color rgb="FFFF0000"/>
      <name val="Arial"/>
      <family val="2"/>
    </font>
    <font>
      <b/>
      <sz val="11"/>
      <color theme="1"/>
      <name val="Arial"/>
      <family val="2"/>
    </font>
    <font>
      <sz val="11"/>
      <color rgb="FFFF0000"/>
      <name val="Arial"/>
      <family val="2"/>
    </font>
    <font>
      <sz val="11"/>
      <name val="Arial"/>
      <family val="2"/>
    </font>
    <font>
      <b/>
      <sz val="11"/>
      <name val="Arial"/>
      <family val="2"/>
    </font>
    <font>
      <b/>
      <sz val="11"/>
      <color theme="9" tint="0.59999389629810485"/>
      <name val="Arial"/>
      <family val="2"/>
    </font>
    <font>
      <b/>
      <u/>
      <sz val="11"/>
      <color theme="1"/>
      <name val="Arial"/>
      <family val="2"/>
    </font>
    <font>
      <b/>
      <u/>
      <sz val="11"/>
      <color rgb="FFFF0000"/>
      <name val="Arial"/>
      <family val="2"/>
    </font>
    <font>
      <sz val="11"/>
      <color rgb="FF000000"/>
      <name val="Times New Roman"/>
      <family val="1"/>
    </font>
    <font>
      <sz val="11"/>
      <color rgb="FF000000"/>
      <name val="Arial"/>
      <family val="2"/>
    </font>
  </fonts>
  <fills count="10">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rgb="FF92D050"/>
        <bgColor indexed="64"/>
      </patternFill>
    </fill>
    <fill>
      <patternFill patternType="solid">
        <fgColor theme="9" tint="0.59999389629810485"/>
        <bgColor indexed="64"/>
      </patternFill>
    </fill>
    <fill>
      <patternFill patternType="solid">
        <fgColor theme="1"/>
        <bgColor indexed="64"/>
      </patternFill>
    </fill>
    <fill>
      <patternFill patternType="solid">
        <fgColor theme="0"/>
        <bgColor indexed="64"/>
      </patternFill>
    </fill>
    <fill>
      <patternFill patternType="solid">
        <fgColor theme="9" tint="0.39997558519241921"/>
        <bgColor indexed="64"/>
      </patternFill>
    </fill>
    <fill>
      <patternFill patternType="solid">
        <fgColor rgb="FFFFFFFF"/>
        <bgColor rgb="FF000000"/>
      </patternFill>
    </fill>
  </fills>
  <borders count="52">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right style="medium">
        <color rgb="FF000000"/>
      </right>
      <top style="medium">
        <color rgb="FF000000"/>
      </top>
      <bottom style="medium">
        <color rgb="FF000000"/>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top/>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rgb="FF000000"/>
      </left>
      <right style="medium">
        <color rgb="FF000000"/>
      </right>
      <top style="medium">
        <color rgb="FF000000"/>
      </top>
      <bottom style="medium">
        <color rgb="FF000000"/>
      </bottom>
      <diagonal/>
    </border>
    <border>
      <left style="medium">
        <color indexed="64"/>
      </left>
      <right/>
      <top/>
      <bottom style="medium">
        <color indexed="64"/>
      </bottom>
      <diagonal/>
    </border>
    <border>
      <left/>
      <right style="medium">
        <color indexed="64"/>
      </right>
      <top/>
      <bottom/>
      <diagonal/>
    </border>
    <border>
      <left style="medium">
        <color indexed="64"/>
      </left>
      <right style="medium">
        <color indexed="64"/>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9"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1" fontId="6" fillId="0" borderId="0" applyFont="0" applyFill="0" applyBorder="0" applyAlignment="0" applyProtection="0"/>
    <xf numFmtId="42" fontId="6" fillId="0" borderId="0" applyFont="0" applyFill="0" applyBorder="0" applyAlignment="0" applyProtection="0"/>
    <xf numFmtId="165" fontId="6" fillId="0" borderId="0" applyFont="0" applyFill="0" applyBorder="0" applyAlignment="0" applyProtection="0"/>
  </cellStyleXfs>
  <cellXfs count="240">
    <xf numFmtId="0" fontId="0" fillId="0" borderId="0" xfId="0"/>
    <xf numFmtId="0" fontId="2" fillId="0" borderId="0" xfId="0" applyFont="1"/>
    <xf numFmtId="0" fontId="2" fillId="2" borderId="0" xfId="0" applyFont="1" applyFill="1" applyBorder="1" applyAlignment="1">
      <alignment horizontal="center" vertical="center"/>
    </xf>
    <xf numFmtId="0" fontId="4" fillId="2" borderId="0" xfId="0" applyFont="1" applyFill="1" applyBorder="1"/>
    <xf numFmtId="0" fontId="2" fillId="2" borderId="0" xfId="0" applyFont="1" applyFill="1" applyBorder="1"/>
    <xf numFmtId="0" fontId="2" fillId="0" borderId="0" xfId="0" applyFont="1" applyBorder="1"/>
    <xf numFmtId="0" fontId="4" fillId="2" borderId="0" xfId="0" applyFont="1" applyFill="1" applyBorder="1" applyAlignment="1">
      <alignment horizontal="center" vertical="center"/>
    </xf>
    <xf numFmtId="0" fontId="2" fillId="2" borderId="0" xfId="0" applyFont="1" applyFill="1" applyBorder="1" applyAlignment="1">
      <alignment wrapText="1"/>
    </xf>
    <xf numFmtId="0" fontId="2" fillId="0" borderId="14" xfId="0" applyFont="1" applyBorder="1"/>
    <xf numFmtId="0" fontId="2" fillId="0" borderId="17" xfId="0" applyFont="1" applyBorder="1"/>
    <xf numFmtId="0" fontId="2" fillId="0" borderId="18" xfId="0" applyFont="1" applyBorder="1"/>
    <xf numFmtId="0" fontId="2" fillId="0" borderId="19" xfId="0" applyFont="1" applyBorder="1"/>
    <xf numFmtId="0" fontId="2" fillId="0" borderId="20" xfId="0" applyFont="1" applyBorder="1"/>
    <xf numFmtId="0" fontId="2" fillId="0" borderId="21" xfId="0" applyFont="1" applyBorder="1"/>
    <xf numFmtId="0" fontId="2" fillId="0" borderId="15" xfId="0" applyFont="1" applyBorder="1"/>
    <xf numFmtId="0" fontId="2" fillId="0" borderId="16" xfId="0" applyFont="1" applyBorder="1"/>
    <xf numFmtId="0" fontId="1" fillId="0" borderId="0" xfId="0" applyFont="1" applyAlignment="1">
      <alignment horizontal="justify"/>
    </xf>
    <xf numFmtId="0" fontId="1" fillId="7" borderId="12" xfId="0" applyFont="1" applyFill="1" applyBorder="1" applyAlignment="1">
      <alignment horizontal="justify" vertical="center" wrapText="1"/>
    </xf>
    <xf numFmtId="0" fontId="7" fillId="0" borderId="9" xfId="0" applyFont="1" applyFill="1" applyBorder="1" applyAlignment="1">
      <alignment vertical="center"/>
    </xf>
    <xf numFmtId="166" fontId="7" fillId="2" borderId="4" xfId="0" applyNumberFormat="1" applyFont="1" applyFill="1" applyBorder="1" applyAlignment="1">
      <alignment horizontal="justify" vertical="center"/>
    </xf>
    <xf numFmtId="166" fontId="7" fillId="0" borderId="4" xfId="0" applyNumberFormat="1" applyFont="1" applyBorder="1" applyAlignment="1">
      <alignment horizontal="justify" vertical="center"/>
    </xf>
    <xf numFmtId="0" fontId="7" fillId="0" borderId="0" xfId="0" applyFont="1" applyAlignment="1">
      <alignment horizontal="justify"/>
    </xf>
    <xf numFmtId="42" fontId="0" fillId="0" borderId="0" xfId="5" applyFont="1" applyAlignment="1">
      <alignment horizontal="center"/>
    </xf>
    <xf numFmtId="0" fontId="0" fillId="0" borderId="1" xfId="0" applyBorder="1" applyAlignment="1">
      <alignment horizontal="center"/>
    </xf>
    <xf numFmtId="0" fontId="0" fillId="0" borderId="1" xfId="0" applyBorder="1"/>
    <xf numFmtId="0" fontId="10" fillId="0" borderId="1" xfId="0" applyFont="1" applyBorder="1" applyAlignment="1">
      <alignment horizontal="center"/>
    </xf>
    <xf numFmtId="166" fontId="7" fillId="2" borderId="38" xfId="0" applyNumberFormat="1" applyFont="1" applyFill="1" applyBorder="1" applyAlignment="1" applyProtection="1">
      <alignment horizontal="center" vertical="center"/>
      <protection locked="0"/>
    </xf>
    <xf numFmtId="166" fontId="7" fillId="2" borderId="39" xfId="0" applyNumberFormat="1" applyFont="1" applyFill="1" applyBorder="1" applyAlignment="1" applyProtection="1">
      <alignment horizontal="center" vertical="center"/>
      <protection locked="0"/>
    </xf>
    <xf numFmtId="166" fontId="7" fillId="2" borderId="40" xfId="0" applyNumberFormat="1" applyFont="1" applyFill="1" applyBorder="1" applyAlignment="1" applyProtection="1">
      <alignment horizontal="center" vertical="center"/>
      <protection locked="0"/>
    </xf>
    <xf numFmtId="166" fontId="7" fillId="2" borderId="7" xfId="0" applyNumberFormat="1" applyFont="1" applyFill="1" applyBorder="1" applyAlignment="1" applyProtection="1">
      <alignment vertical="center"/>
      <protection locked="0"/>
    </xf>
    <xf numFmtId="0" fontId="0" fillId="0" borderId="8" xfId="0" applyBorder="1"/>
    <xf numFmtId="166" fontId="7" fillId="0" borderId="7" xfId="0" applyNumberFormat="1" applyFont="1" applyBorder="1" applyAlignment="1" applyProtection="1">
      <alignment vertical="center"/>
      <protection locked="0"/>
    </xf>
    <xf numFmtId="0" fontId="10" fillId="0" borderId="8" xfId="0" applyFont="1" applyBorder="1"/>
    <xf numFmtId="0" fontId="0" fillId="0" borderId="8" xfId="0" applyBorder="1" applyAlignment="1">
      <alignment horizontal="center"/>
    </xf>
    <xf numFmtId="41" fontId="7" fillId="0" borderId="24" xfId="2" applyFont="1" applyBorder="1" applyAlignment="1" applyProtection="1">
      <alignment vertical="center"/>
      <protection locked="0"/>
    </xf>
    <xf numFmtId="0" fontId="0" fillId="0" borderId="25" xfId="0" applyBorder="1" applyAlignment="1">
      <alignment horizontal="center"/>
    </xf>
    <xf numFmtId="0" fontId="0" fillId="0" borderId="26" xfId="0" applyBorder="1" applyAlignment="1">
      <alignment horizontal="center"/>
    </xf>
    <xf numFmtId="9" fontId="0" fillId="0" borderId="0" xfId="1" applyFont="1" applyAlignment="1">
      <alignment horizontal="center"/>
    </xf>
    <xf numFmtId="0" fontId="1" fillId="7" borderId="11" xfId="0" applyFont="1" applyFill="1" applyBorder="1" applyAlignment="1">
      <alignment horizontal="justify" vertical="center" wrapText="1"/>
    </xf>
    <xf numFmtId="0" fontId="1" fillId="7" borderId="13" xfId="0" applyFont="1" applyFill="1" applyBorder="1" applyAlignment="1">
      <alignment horizontal="justify" vertical="center" wrapText="1"/>
    </xf>
    <xf numFmtId="0" fontId="1" fillId="7" borderId="11" xfId="0" applyFont="1" applyFill="1" applyBorder="1" applyAlignment="1">
      <alignment horizontal="justify" vertical="center"/>
    </xf>
    <xf numFmtId="0" fontId="1" fillId="7" borderId="13" xfId="0" applyFont="1" applyFill="1" applyBorder="1" applyAlignment="1">
      <alignment horizontal="justify" vertical="center"/>
    </xf>
    <xf numFmtId="0" fontId="1" fillId="7" borderId="0" xfId="0" applyFont="1" applyFill="1" applyAlignment="1">
      <alignment horizontal="justify" vertical="center"/>
    </xf>
    <xf numFmtId="0" fontId="11" fillId="0" borderId="0" xfId="0" applyFont="1"/>
    <xf numFmtId="166" fontId="11" fillId="0" borderId="0" xfId="0" applyNumberFormat="1" applyFont="1" applyAlignment="1">
      <alignment horizontal="right" vertical="center"/>
    </xf>
    <xf numFmtId="167" fontId="11" fillId="0" borderId="0" xfId="0" applyNumberFormat="1" applyFont="1" applyAlignment="1">
      <alignment horizontal="center"/>
    </xf>
    <xf numFmtId="0" fontId="11" fillId="7" borderId="0" xfId="0" applyFont="1" applyFill="1"/>
    <xf numFmtId="166" fontId="12" fillId="6" borderId="2" xfId="0" applyNumberFormat="1" applyFont="1" applyFill="1" applyBorder="1" applyAlignment="1" applyProtection="1">
      <alignment horizontal="center" vertical="center" wrapText="1"/>
      <protection locked="0"/>
    </xf>
    <xf numFmtId="166" fontId="11" fillId="0" borderId="0" xfId="0" applyNumberFormat="1" applyFont="1" applyAlignment="1" applyProtection="1">
      <alignment horizontal="right" vertical="center"/>
      <protection locked="0"/>
    </xf>
    <xf numFmtId="167" fontId="11" fillId="0" borderId="0" xfId="0" applyNumberFormat="1" applyFont="1" applyAlignment="1" applyProtection="1">
      <alignment horizontal="center"/>
      <protection locked="0"/>
    </xf>
    <xf numFmtId="166" fontId="11" fillId="2" borderId="2" xfId="0" applyNumberFormat="1" applyFont="1" applyFill="1" applyBorder="1" applyAlignment="1" applyProtection="1">
      <alignment horizontal="center" vertical="center" wrapText="1"/>
      <protection locked="0"/>
    </xf>
    <xf numFmtId="166" fontId="11" fillId="2" borderId="2" xfId="0" applyNumberFormat="1" applyFont="1" applyFill="1" applyBorder="1" applyAlignment="1" applyProtection="1">
      <alignment horizontal="center" vertical="center"/>
      <protection locked="0"/>
    </xf>
    <xf numFmtId="167" fontId="11" fillId="2" borderId="2" xfId="0" applyNumberFormat="1" applyFont="1" applyFill="1" applyBorder="1" applyAlignment="1" applyProtection="1">
      <alignment horizontal="center"/>
      <protection locked="0"/>
    </xf>
    <xf numFmtId="166" fontId="11" fillId="0" borderId="2" xfId="0" applyNumberFormat="1" applyFont="1" applyBorder="1" applyAlignment="1" applyProtection="1">
      <alignment horizontal="center" vertical="center" wrapText="1"/>
      <protection locked="0"/>
    </xf>
    <xf numFmtId="166" fontId="11" fillId="0" borderId="2" xfId="0" applyNumberFormat="1" applyFont="1" applyBorder="1" applyAlignment="1" applyProtection="1">
      <alignment horizontal="center" vertical="center"/>
      <protection locked="0"/>
    </xf>
    <xf numFmtId="167" fontId="11" fillId="0" borderId="2" xfId="0" applyNumberFormat="1" applyFont="1" applyBorder="1" applyAlignment="1" applyProtection="1">
      <alignment horizontal="center"/>
      <protection locked="0"/>
    </xf>
    <xf numFmtId="9" fontId="11" fillId="7" borderId="0" xfId="1" applyFont="1" applyFill="1"/>
    <xf numFmtId="0" fontId="11" fillId="7" borderId="0" xfId="0" applyFont="1" applyFill="1" applyAlignment="1">
      <alignment horizontal="left" vertical="center"/>
    </xf>
    <xf numFmtId="0" fontId="11" fillId="4" borderId="11" xfId="0" applyFont="1" applyFill="1" applyBorder="1" applyAlignment="1" applyProtection="1">
      <alignment horizontal="left" vertical="center" wrapText="1"/>
      <protection locked="0"/>
    </xf>
    <xf numFmtId="168" fontId="11" fillId="2" borderId="7" xfId="0" applyNumberFormat="1" applyFont="1" applyFill="1" applyBorder="1" applyAlignment="1" applyProtection="1">
      <alignment horizontal="right" vertical="center"/>
    </xf>
    <xf numFmtId="168" fontId="11" fillId="2" borderId="1" xfId="0" applyNumberFormat="1" applyFont="1" applyFill="1" applyBorder="1" applyAlignment="1" applyProtection="1">
      <alignment horizontal="right" vertical="center"/>
    </xf>
    <xf numFmtId="168" fontId="11" fillId="2" borderId="1" xfId="0" applyNumberFormat="1" applyFont="1" applyFill="1" applyBorder="1" applyAlignment="1" applyProtection="1">
      <alignment horizontal="right" vertical="center"/>
      <protection locked="0"/>
    </xf>
    <xf numFmtId="167" fontId="11" fillId="2" borderId="8" xfId="0" applyNumberFormat="1" applyFont="1" applyFill="1" applyBorder="1" applyAlignment="1" applyProtection="1">
      <alignment horizontal="center" vertical="center"/>
      <protection locked="0"/>
    </xf>
    <xf numFmtId="168" fontId="11" fillId="0" borderId="7" xfId="0" applyNumberFormat="1" applyFont="1" applyBorder="1" applyAlignment="1" applyProtection="1">
      <alignment horizontal="right" vertical="center"/>
      <protection locked="0"/>
    </xf>
    <xf numFmtId="168" fontId="11" fillId="0" borderId="1" xfId="0" applyNumberFormat="1" applyFont="1" applyBorder="1" applyAlignment="1" applyProtection="1">
      <alignment horizontal="right" vertical="center"/>
      <protection locked="0"/>
    </xf>
    <xf numFmtId="167" fontId="11" fillId="0" borderId="8" xfId="0" applyNumberFormat="1" applyFont="1" applyBorder="1" applyAlignment="1" applyProtection="1">
      <alignment horizontal="center" vertical="center"/>
      <protection locked="0"/>
    </xf>
    <xf numFmtId="168" fontId="11" fillId="2" borderId="7" xfId="0" applyNumberFormat="1" applyFont="1" applyFill="1" applyBorder="1" applyAlignment="1" applyProtection="1">
      <alignment horizontal="right" vertical="center"/>
      <protection locked="0"/>
    </xf>
    <xf numFmtId="42" fontId="11" fillId="0" borderId="0" xfId="5" applyFont="1" applyAlignment="1" applyProtection="1">
      <alignment horizontal="right" vertical="center"/>
      <protection locked="0"/>
    </xf>
    <xf numFmtId="168" fontId="11" fillId="3" borderId="7" xfId="0" applyNumberFormat="1" applyFont="1" applyFill="1" applyBorder="1" applyAlignment="1" applyProtection="1">
      <alignment horizontal="right" vertical="center"/>
      <protection locked="0"/>
    </xf>
    <xf numFmtId="168" fontId="11" fillId="3" borderId="1" xfId="0" applyNumberFormat="1" applyFont="1" applyFill="1" applyBorder="1" applyAlignment="1" applyProtection="1">
      <alignment horizontal="right" vertical="center"/>
      <protection locked="0"/>
    </xf>
    <xf numFmtId="10" fontId="11" fillId="0" borderId="8" xfId="0" applyNumberFormat="1" applyFont="1" applyBorder="1" applyAlignment="1" applyProtection="1">
      <alignment horizontal="center" vertical="center"/>
      <protection locked="0"/>
    </xf>
    <xf numFmtId="10" fontId="11" fillId="7" borderId="0" xfId="1" applyNumberFormat="1" applyFont="1" applyFill="1" applyAlignment="1">
      <alignment horizontal="left" vertical="center"/>
    </xf>
    <xf numFmtId="9" fontId="11" fillId="0" borderId="0" xfId="1" applyFont="1" applyAlignment="1" applyProtection="1">
      <alignment horizontal="right" vertical="center"/>
      <protection locked="0"/>
    </xf>
    <xf numFmtId="167" fontId="11" fillId="0" borderId="0" xfId="0" applyNumberFormat="1" applyFont="1" applyAlignment="1" applyProtection="1">
      <alignment horizontal="center" vertical="center"/>
      <protection locked="0"/>
    </xf>
    <xf numFmtId="0" fontId="11" fillId="0" borderId="0" xfId="0" applyFont="1" applyAlignment="1" applyProtection="1">
      <alignment horizontal="left" vertical="center"/>
      <protection locked="0"/>
    </xf>
    <xf numFmtId="41" fontId="11" fillId="0" borderId="2" xfId="2" applyFont="1" applyBorder="1" applyAlignment="1" applyProtection="1">
      <alignment horizontal="center" vertical="center" wrapText="1"/>
      <protection locked="0"/>
    </xf>
    <xf numFmtId="41" fontId="11" fillId="0" borderId="2" xfId="2" applyFont="1" applyBorder="1" applyAlignment="1" applyProtection="1">
      <alignment horizontal="center" vertical="center"/>
      <protection locked="0"/>
    </xf>
    <xf numFmtId="41" fontId="11" fillId="3" borderId="7" xfId="2" applyFont="1" applyFill="1" applyBorder="1" applyAlignment="1" applyProtection="1">
      <alignment horizontal="right" vertical="center"/>
      <protection locked="0"/>
    </xf>
    <xf numFmtId="41" fontId="11" fillId="3" borderId="1" xfId="2" applyFont="1" applyFill="1" applyBorder="1" applyAlignment="1" applyProtection="1">
      <alignment horizontal="right" vertical="center"/>
      <protection locked="0"/>
    </xf>
    <xf numFmtId="168" fontId="11" fillId="3" borderId="1" xfId="2" applyNumberFormat="1" applyFont="1" applyFill="1" applyBorder="1" applyAlignment="1" applyProtection="1">
      <alignment horizontal="right" vertical="center"/>
      <protection locked="0"/>
    </xf>
    <xf numFmtId="168" fontId="11" fillId="3" borderId="7" xfId="2" applyNumberFormat="1" applyFont="1" applyFill="1" applyBorder="1" applyAlignment="1" applyProtection="1">
      <alignment horizontal="right" vertical="center"/>
      <protection locked="0"/>
    </xf>
    <xf numFmtId="41" fontId="11" fillId="0" borderId="0" xfId="0" applyNumberFormat="1" applyFont="1" applyProtection="1">
      <protection locked="0"/>
    </xf>
    <xf numFmtId="41" fontId="11" fillId="3" borderId="7" xfId="3" applyFont="1" applyFill="1" applyBorder="1" applyAlignment="1" applyProtection="1">
      <alignment horizontal="right" vertical="center"/>
      <protection locked="0"/>
    </xf>
    <xf numFmtId="41" fontId="11" fillId="3" borderId="1" xfId="3" applyFont="1" applyFill="1" applyBorder="1" applyAlignment="1" applyProtection="1">
      <alignment horizontal="right" vertical="center"/>
      <protection locked="0"/>
    </xf>
    <xf numFmtId="0" fontId="11" fillId="7" borderId="0" xfId="0" applyFont="1" applyFill="1" applyBorder="1" applyAlignment="1">
      <alignment horizontal="left" vertical="center"/>
    </xf>
    <xf numFmtId="0" fontId="11" fillId="7" borderId="0" xfId="0" applyFont="1" applyFill="1" applyBorder="1"/>
    <xf numFmtId="0" fontId="11" fillId="4" borderId="36" xfId="0" applyFont="1" applyFill="1" applyBorder="1" applyAlignment="1" applyProtection="1">
      <alignment horizontal="left" vertical="center" wrapText="1"/>
      <protection locked="0"/>
    </xf>
    <xf numFmtId="168" fontId="11" fillId="3" borderId="2" xfId="2" applyNumberFormat="1" applyFont="1" applyFill="1" applyBorder="1" applyAlignment="1" applyProtection="1">
      <alignment horizontal="right" vertical="center"/>
      <protection locked="0"/>
    </xf>
    <xf numFmtId="168" fontId="11" fillId="3" borderId="24" xfId="2" applyNumberFormat="1" applyFont="1" applyFill="1" applyBorder="1" applyAlignment="1" applyProtection="1">
      <alignment horizontal="right" vertical="center"/>
      <protection locked="0"/>
    </xf>
    <xf numFmtId="168" fontId="11" fillId="2" borderId="25" xfId="0" applyNumberFormat="1" applyFont="1" applyFill="1" applyBorder="1" applyAlignment="1" applyProtection="1">
      <alignment horizontal="right" vertical="center"/>
      <protection locked="0"/>
    </xf>
    <xf numFmtId="167" fontId="11" fillId="2" borderId="26" xfId="0" applyNumberFormat="1" applyFont="1" applyFill="1" applyBorder="1" applyAlignment="1" applyProtection="1">
      <alignment horizontal="center" vertical="center"/>
      <protection locked="0"/>
    </xf>
    <xf numFmtId="0" fontId="11" fillId="7" borderId="0" xfId="0" applyFont="1" applyFill="1" applyBorder="1" applyAlignment="1" applyProtection="1">
      <alignment horizontal="left" vertical="center" wrapText="1"/>
      <protection locked="0"/>
    </xf>
    <xf numFmtId="168" fontId="11" fillId="7" borderId="0" xfId="2" applyNumberFormat="1" applyFont="1" applyFill="1" applyBorder="1" applyAlignment="1" applyProtection="1">
      <alignment horizontal="right" vertical="center"/>
      <protection locked="0"/>
    </xf>
    <xf numFmtId="168" fontId="11" fillId="7" borderId="0" xfId="0" applyNumberFormat="1" applyFont="1" applyFill="1" applyBorder="1" applyAlignment="1" applyProtection="1">
      <alignment horizontal="right" vertical="center"/>
      <protection locked="0"/>
    </xf>
    <xf numFmtId="167" fontId="11" fillId="7" borderId="0" xfId="0" applyNumberFormat="1" applyFont="1" applyFill="1" applyBorder="1" applyAlignment="1" applyProtection="1">
      <alignment horizontal="center" vertical="center"/>
      <protection locked="0"/>
    </xf>
    <xf numFmtId="166" fontId="12" fillId="6" borderId="35" xfId="0" applyNumberFormat="1" applyFont="1" applyFill="1" applyBorder="1" applyAlignment="1" applyProtection="1">
      <alignment horizontal="center" vertical="center" wrapText="1"/>
      <protection locked="0"/>
    </xf>
    <xf numFmtId="166" fontId="11" fillId="7" borderId="0" xfId="0" applyNumberFormat="1" applyFont="1" applyFill="1" applyAlignment="1" applyProtection="1">
      <alignment horizontal="right" vertical="center"/>
      <protection locked="0"/>
    </xf>
    <xf numFmtId="167" fontId="11" fillId="7" borderId="0" xfId="0" applyNumberFormat="1" applyFont="1" applyFill="1" applyAlignment="1" applyProtection="1">
      <alignment horizontal="center"/>
      <protection locked="0"/>
    </xf>
    <xf numFmtId="0" fontId="11" fillId="4" borderId="2" xfId="0" applyFont="1" applyFill="1" applyBorder="1" applyAlignment="1" applyProtection="1">
      <alignment horizontal="left" vertical="center" wrapText="1"/>
      <protection locked="0"/>
    </xf>
    <xf numFmtId="168" fontId="11" fillId="2" borderId="27" xfId="0" applyNumberFormat="1" applyFont="1" applyFill="1" applyBorder="1" applyAlignment="1" applyProtection="1">
      <alignment horizontal="right" vertical="center"/>
      <protection locked="0"/>
    </xf>
    <xf numFmtId="167" fontId="11" fillId="2" borderId="37" xfId="0" applyNumberFormat="1" applyFont="1" applyFill="1" applyBorder="1" applyAlignment="1" applyProtection="1">
      <alignment horizontal="center" vertical="center"/>
      <protection locked="0"/>
    </xf>
    <xf numFmtId="0" fontId="11" fillId="7" borderId="30" xfId="0" applyFont="1" applyFill="1" applyBorder="1"/>
    <xf numFmtId="0" fontId="13" fillId="3" borderId="2" xfId="0" applyFont="1" applyFill="1" applyBorder="1" applyAlignment="1">
      <alignment horizontal="center" vertical="center"/>
    </xf>
    <xf numFmtId="0" fontId="13" fillId="3" borderId="23" xfId="0" applyFont="1" applyFill="1" applyBorder="1" applyAlignment="1">
      <alignment horizontal="center" vertical="center"/>
    </xf>
    <xf numFmtId="0" fontId="13" fillId="3" borderId="42" xfId="0" applyFont="1" applyFill="1" applyBorder="1" applyAlignment="1">
      <alignment horizontal="center" vertical="center"/>
    </xf>
    <xf numFmtId="0" fontId="13" fillId="0" borderId="32" xfId="0" applyFont="1" applyBorder="1" applyAlignment="1">
      <alignment horizontal="justify" vertical="center" wrapText="1"/>
    </xf>
    <xf numFmtId="168" fontId="11" fillId="7" borderId="33" xfId="0" applyNumberFormat="1" applyFont="1" applyFill="1" applyBorder="1" applyAlignment="1">
      <alignment horizontal="right" vertical="center"/>
    </xf>
    <xf numFmtId="168" fontId="11" fillId="7" borderId="41" xfId="0" applyNumberFormat="1" applyFont="1" applyFill="1" applyBorder="1" applyAlignment="1">
      <alignment horizontal="right" vertical="center"/>
    </xf>
    <xf numFmtId="0" fontId="13" fillId="0" borderId="12" xfId="0" applyFont="1" applyBorder="1" applyAlignment="1">
      <alignment horizontal="justify" vertical="center" wrapText="1"/>
    </xf>
    <xf numFmtId="168" fontId="11" fillId="7" borderId="11" xfId="0" applyNumberFormat="1" applyFont="1" applyFill="1" applyBorder="1" applyAlignment="1">
      <alignment horizontal="right" vertical="center"/>
    </xf>
    <xf numFmtId="0" fontId="11" fillId="7" borderId="11" xfId="0" applyFont="1" applyFill="1" applyBorder="1"/>
    <xf numFmtId="166" fontId="11" fillId="7" borderId="11" xfId="0" applyNumberFormat="1" applyFont="1" applyFill="1" applyBorder="1" applyAlignment="1">
      <alignment horizontal="right" vertical="center"/>
    </xf>
    <xf numFmtId="0" fontId="13" fillId="0" borderId="31" xfId="0" applyFont="1" applyBorder="1" applyAlignment="1">
      <alignment horizontal="justify" vertical="center" wrapText="1"/>
    </xf>
    <xf numFmtId="166" fontId="11" fillId="7" borderId="34" xfId="0" applyNumberFormat="1" applyFont="1" applyFill="1" applyBorder="1" applyAlignment="1">
      <alignment horizontal="right" vertical="center"/>
    </xf>
    <xf numFmtId="166" fontId="11" fillId="7" borderId="0" xfId="0" applyNumberFormat="1" applyFont="1" applyFill="1" applyAlignment="1">
      <alignment horizontal="right" vertical="center"/>
    </xf>
    <xf numFmtId="166" fontId="11" fillId="0" borderId="2" xfId="0" applyNumberFormat="1" applyFont="1" applyBorder="1" applyAlignment="1">
      <alignment horizontal="right" vertical="center"/>
    </xf>
    <xf numFmtId="166" fontId="11" fillId="0" borderId="9" xfId="0" applyNumberFormat="1" applyFont="1" applyBorder="1" applyAlignment="1">
      <alignment horizontal="right" vertical="center"/>
    </xf>
    <xf numFmtId="42" fontId="11" fillId="7" borderId="0" xfId="5" applyFont="1" applyFill="1"/>
    <xf numFmtId="167" fontId="11" fillId="7" borderId="0" xfId="0" applyNumberFormat="1" applyFont="1" applyFill="1" applyAlignment="1">
      <alignment horizontal="center"/>
    </xf>
    <xf numFmtId="166" fontId="11" fillId="7" borderId="0" xfId="0" applyNumberFormat="1" applyFont="1" applyFill="1"/>
    <xf numFmtId="168" fontId="11" fillId="7" borderId="0" xfId="0" applyNumberFormat="1" applyFont="1" applyFill="1" applyAlignment="1">
      <alignment horizontal="right" vertical="center"/>
    </xf>
    <xf numFmtId="166" fontId="11" fillId="7" borderId="4" xfId="0" applyNumberFormat="1" applyFont="1" applyFill="1" applyBorder="1" applyAlignment="1">
      <alignment horizontal="right" vertical="center"/>
    </xf>
    <xf numFmtId="0" fontId="11" fillId="7" borderId="30" xfId="0" applyFont="1" applyFill="1" applyBorder="1" applyAlignment="1">
      <alignment horizontal="left" vertical="center"/>
    </xf>
    <xf numFmtId="166" fontId="11" fillId="7" borderId="0" xfId="0" applyNumberFormat="1" applyFont="1" applyFill="1" applyBorder="1" applyAlignment="1">
      <alignment horizontal="right" vertical="center"/>
    </xf>
    <xf numFmtId="167" fontId="11" fillId="7" borderId="0" xfId="0" applyNumberFormat="1" applyFont="1" applyFill="1" applyBorder="1" applyAlignment="1">
      <alignment horizontal="center"/>
    </xf>
    <xf numFmtId="167" fontId="11" fillId="7" borderId="0" xfId="0" applyNumberFormat="1" applyFont="1" applyFill="1" applyBorder="1" applyAlignment="1">
      <alignment horizontal="center" vertical="center"/>
    </xf>
    <xf numFmtId="167" fontId="11" fillId="7" borderId="5" xfId="0" applyNumberFormat="1" applyFont="1" applyFill="1" applyBorder="1" applyAlignment="1">
      <alignment horizontal="center"/>
    </xf>
    <xf numFmtId="41" fontId="11" fillId="7" borderId="0" xfId="2" applyFont="1" applyFill="1" applyBorder="1" applyAlignment="1">
      <alignment horizontal="right" vertical="center"/>
    </xf>
    <xf numFmtId="0" fontId="12" fillId="7" borderId="0" xfId="0" applyFont="1" applyFill="1" applyBorder="1" applyAlignment="1">
      <alignment vertical="center"/>
    </xf>
    <xf numFmtId="0" fontId="11" fillId="0" borderId="30" xfId="0" applyFont="1" applyBorder="1"/>
    <xf numFmtId="0" fontId="11" fillId="0" borderId="0" xfId="0" applyFont="1" applyBorder="1" applyAlignment="1">
      <alignment horizontal="left" vertical="center"/>
    </xf>
    <xf numFmtId="0" fontId="13" fillId="5" borderId="0" xfId="0" applyFont="1" applyFill="1" applyBorder="1" applyAlignment="1">
      <alignment vertical="center"/>
    </xf>
    <xf numFmtId="0" fontId="13" fillId="0" borderId="22" xfId="0" applyFont="1" applyBorder="1" applyAlignment="1">
      <alignment horizontal="justify" vertical="center" wrapText="1"/>
    </xf>
    <xf numFmtId="0" fontId="15" fillId="0" borderId="0" xfId="0" applyFont="1" applyBorder="1" applyAlignment="1">
      <alignment vertical="center"/>
    </xf>
    <xf numFmtId="166" fontId="11" fillId="0" borderId="0" xfId="0" applyNumberFormat="1" applyFont="1" applyBorder="1" applyAlignment="1">
      <alignment horizontal="right" vertical="center"/>
    </xf>
    <xf numFmtId="0" fontId="16" fillId="0" borderId="0" xfId="0" applyFont="1" applyBorder="1" applyAlignment="1">
      <alignment vertical="center"/>
    </xf>
    <xf numFmtId="0" fontId="12" fillId="0" borderId="0" xfId="0" applyFont="1" applyBorder="1" applyAlignment="1">
      <alignment vertical="center"/>
    </xf>
    <xf numFmtId="0" fontId="11" fillId="0" borderId="0" xfId="0" applyFont="1" applyFill="1" applyBorder="1" applyAlignment="1">
      <alignment horizontal="left" vertical="center"/>
    </xf>
    <xf numFmtId="0" fontId="11" fillId="0" borderId="0" xfId="0" applyFont="1" applyBorder="1"/>
    <xf numFmtId="42" fontId="11" fillId="0" borderId="0" xfId="5" applyFont="1" applyBorder="1"/>
    <xf numFmtId="42" fontId="11" fillId="7" borderId="0" xfId="5" applyFont="1" applyFill="1" applyBorder="1"/>
    <xf numFmtId="167" fontId="11" fillId="0" borderId="0" xfId="0" applyNumberFormat="1" applyFont="1" applyBorder="1" applyAlignment="1">
      <alignment horizontal="center"/>
    </xf>
    <xf numFmtId="0" fontId="17" fillId="6" borderId="0" xfId="0" applyFont="1" applyFill="1" applyAlignment="1">
      <alignment horizontal="center" vertical="center"/>
    </xf>
    <xf numFmtId="9" fontId="17" fillId="6" borderId="0" xfId="1" applyFont="1" applyFill="1" applyAlignment="1">
      <alignment horizontal="center" vertical="center"/>
    </xf>
    <xf numFmtId="169" fontId="11" fillId="7" borderId="0" xfId="0" applyNumberFormat="1" applyFont="1" applyFill="1" applyAlignment="1">
      <alignment horizontal="left" vertical="center"/>
    </xf>
    <xf numFmtId="9" fontId="12" fillId="7" borderId="2" xfId="1" applyFont="1" applyFill="1" applyBorder="1" applyAlignment="1">
      <alignment horizontal="center" vertical="center"/>
    </xf>
    <xf numFmtId="167" fontId="12" fillId="7" borderId="2" xfId="1" applyNumberFormat="1" applyFont="1" applyFill="1" applyBorder="1" applyAlignment="1">
      <alignment horizontal="center" vertical="center"/>
    </xf>
    <xf numFmtId="166" fontId="11" fillId="0" borderId="23" xfId="0" applyNumberFormat="1" applyFont="1" applyBorder="1" applyAlignment="1">
      <alignment horizontal="right" vertical="center"/>
    </xf>
    <xf numFmtId="0" fontId="13" fillId="7" borderId="32" xfId="0" applyFont="1" applyFill="1" applyBorder="1" applyAlignment="1">
      <alignment horizontal="justify" vertical="center" wrapText="1"/>
    </xf>
    <xf numFmtId="0" fontId="13" fillId="7" borderId="12" xfId="0" applyFont="1" applyFill="1" applyBorder="1" applyAlignment="1">
      <alignment horizontal="justify" vertical="center" wrapText="1"/>
    </xf>
    <xf numFmtId="0" fontId="13" fillId="7" borderId="31" xfId="0" applyFont="1" applyFill="1" applyBorder="1" applyAlignment="1">
      <alignment horizontal="justify" vertical="center" wrapText="1"/>
    </xf>
    <xf numFmtId="166" fontId="11" fillId="7" borderId="2" xfId="0" applyNumberFormat="1" applyFont="1" applyFill="1" applyBorder="1" applyAlignment="1">
      <alignment horizontal="right" vertical="center"/>
    </xf>
    <xf numFmtId="0" fontId="13" fillId="3" borderId="9" xfId="0" applyFont="1" applyFill="1" applyBorder="1" applyAlignment="1">
      <alignment horizontal="center" vertical="center"/>
    </xf>
    <xf numFmtId="9" fontId="12" fillId="7" borderId="23" xfId="1" applyFont="1" applyFill="1" applyBorder="1" applyAlignment="1">
      <alignment horizontal="center" vertical="center"/>
    </xf>
    <xf numFmtId="0" fontId="13" fillId="3" borderId="4" xfId="0" applyFont="1" applyFill="1" applyBorder="1" applyAlignment="1">
      <alignment horizontal="center" vertical="center"/>
    </xf>
    <xf numFmtId="0" fontId="19" fillId="7" borderId="2" xfId="0" applyFont="1" applyFill="1" applyBorder="1" applyAlignment="1">
      <alignment horizontal="center" vertical="center"/>
    </xf>
    <xf numFmtId="9" fontId="12" fillId="7" borderId="3" xfId="1" applyFont="1" applyFill="1" applyBorder="1" applyAlignment="1">
      <alignment horizontal="center" vertical="center"/>
    </xf>
    <xf numFmtId="164" fontId="20" fillId="9" borderId="33" xfId="0" applyNumberFormat="1" applyFont="1" applyFill="1" applyBorder="1" applyAlignment="1">
      <alignment horizontal="right" vertical="center"/>
    </xf>
    <xf numFmtId="164" fontId="20" fillId="9" borderId="11" xfId="0" applyNumberFormat="1" applyFont="1" applyFill="1" applyBorder="1" applyAlignment="1">
      <alignment horizontal="right" vertical="center"/>
    </xf>
    <xf numFmtId="0" fontId="13" fillId="7" borderId="0" xfId="0" applyFont="1" applyFill="1" applyBorder="1" applyAlignment="1">
      <alignment horizontal="center" vertical="center"/>
    </xf>
    <xf numFmtId="0" fontId="13" fillId="7" borderId="0" xfId="0" applyFont="1" applyFill="1" applyBorder="1" applyAlignment="1">
      <alignment horizontal="justify" vertical="center" wrapText="1"/>
    </xf>
    <xf numFmtId="168" fontId="11" fillId="7" borderId="0" xfId="0" applyNumberFormat="1" applyFont="1" applyFill="1" applyBorder="1" applyAlignment="1">
      <alignment horizontal="right" vertical="center"/>
    </xf>
    <xf numFmtId="0" fontId="13" fillId="0" borderId="0" xfId="0" applyFont="1" applyBorder="1" applyAlignment="1">
      <alignment horizontal="justify" vertical="center" wrapText="1"/>
    </xf>
    <xf numFmtId="1" fontId="12" fillId="7" borderId="0" xfId="0" applyNumberFormat="1" applyFont="1" applyFill="1" applyBorder="1" applyAlignment="1">
      <alignment horizontal="center" vertical="center"/>
    </xf>
    <xf numFmtId="170" fontId="11" fillId="7" borderId="33" xfId="6" applyNumberFormat="1" applyFont="1" applyFill="1" applyBorder="1" applyAlignment="1">
      <alignment horizontal="right" vertical="center"/>
    </xf>
    <xf numFmtId="170" fontId="11" fillId="7" borderId="11" xfId="6" applyNumberFormat="1" applyFont="1" applyFill="1" applyBorder="1" applyAlignment="1">
      <alignment horizontal="right" vertical="center"/>
    </xf>
    <xf numFmtId="170" fontId="14" fillId="7" borderId="11" xfId="6" applyNumberFormat="1" applyFont="1" applyFill="1" applyBorder="1" applyAlignment="1">
      <alignment horizontal="right" vertical="center"/>
    </xf>
    <xf numFmtId="170" fontId="14" fillId="7" borderId="11" xfId="6" applyNumberFormat="1" applyFont="1" applyFill="1" applyBorder="1"/>
    <xf numFmtId="170" fontId="14" fillId="7" borderId="34" xfId="6" applyNumberFormat="1" applyFont="1" applyFill="1" applyBorder="1" applyAlignment="1">
      <alignment horizontal="right" vertical="center"/>
    </xf>
    <xf numFmtId="170" fontId="11" fillId="0" borderId="2" xfId="6" applyNumberFormat="1" applyFont="1" applyBorder="1" applyAlignment="1">
      <alignment horizontal="right" vertical="center"/>
    </xf>
    <xf numFmtId="8" fontId="20" fillId="9" borderId="33" xfId="0" applyNumberFormat="1" applyFont="1" applyFill="1" applyBorder="1" applyAlignment="1">
      <alignment horizontal="right" vertical="center"/>
    </xf>
    <xf numFmtId="8" fontId="20" fillId="9" borderId="11" xfId="0" applyNumberFormat="1" applyFont="1" applyFill="1" applyBorder="1" applyAlignment="1">
      <alignment horizontal="right" vertical="center"/>
    </xf>
    <xf numFmtId="0" fontId="20" fillId="9" borderId="11" xfId="0" applyFont="1" applyFill="1" applyBorder="1" applyAlignment="1">
      <alignment horizontal="right" vertical="center"/>
    </xf>
    <xf numFmtId="0" fontId="20" fillId="9" borderId="33" xfId="0" applyFont="1" applyFill="1" applyBorder="1" applyAlignment="1">
      <alignment horizontal="right" vertical="center"/>
    </xf>
    <xf numFmtId="0" fontId="13" fillId="7" borderId="0" xfId="0" applyFont="1" applyFill="1" applyBorder="1" applyAlignment="1">
      <alignment vertical="center"/>
    </xf>
    <xf numFmtId="0" fontId="13" fillId="3" borderId="3" xfId="0" applyFont="1" applyFill="1" applyBorder="1" applyAlignment="1">
      <alignment horizontal="center" vertical="center"/>
    </xf>
    <xf numFmtId="9" fontId="12" fillId="7" borderId="0" xfId="1" applyFont="1" applyFill="1" applyBorder="1" applyAlignment="1">
      <alignment horizontal="center" vertical="center"/>
    </xf>
    <xf numFmtId="0" fontId="13" fillId="0" borderId="48" xfId="0" applyFont="1" applyBorder="1" applyAlignment="1">
      <alignment horizontal="justify" vertical="center" wrapText="1"/>
    </xf>
    <xf numFmtId="0" fontId="13" fillId="0" borderId="49" xfId="0" applyFont="1" applyBorder="1" applyAlignment="1">
      <alignment horizontal="justify" vertical="center" wrapText="1"/>
    </xf>
    <xf numFmtId="0" fontId="13" fillId="0" borderId="50" xfId="0" applyFont="1" applyBorder="1" applyAlignment="1">
      <alignment horizontal="justify" vertical="center" wrapText="1"/>
    </xf>
    <xf numFmtId="8" fontId="20" fillId="9" borderId="51" xfId="0" applyNumberFormat="1" applyFont="1" applyFill="1" applyBorder="1" applyAlignment="1">
      <alignment horizontal="right" vertical="center"/>
    </xf>
    <xf numFmtId="8" fontId="20" fillId="9" borderId="41" xfId="0" applyNumberFormat="1" applyFont="1" applyFill="1" applyBorder="1" applyAlignment="1">
      <alignment horizontal="right" vertical="center"/>
    </xf>
    <xf numFmtId="170" fontId="21" fillId="7" borderId="11" xfId="6" applyNumberFormat="1" applyFont="1" applyFill="1" applyBorder="1" applyAlignment="1">
      <alignment horizontal="right" vertical="center"/>
    </xf>
    <xf numFmtId="0" fontId="11" fillId="7" borderId="11" xfId="0" applyFont="1" applyFill="1" applyBorder="1" applyAlignment="1">
      <alignment horizontal="right"/>
    </xf>
    <xf numFmtId="10" fontId="13" fillId="2" borderId="28" xfId="0" applyNumberFormat="1" applyFont="1" applyFill="1" applyBorder="1" applyAlignment="1" applyProtection="1">
      <alignment horizontal="center" vertical="center"/>
      <protection locked="0"/>
    </xf>
    <xf numFmtId="10" fontId="13" fillId="0" borderId="33" xfId="1" applyNumberFormat="1" applyFont="1" applyBorder="1" applyAlignment="1" applyProtection="1">
      <alignment horizontal="center" vertical="center"/>
      <protection locked="0"/>
    </xf>
    <xf numFmtId="10" fontId="13" fillId="0" borderId="11" xfId="1" applyNumberFormat="1" applyFont="1" applyBorder="1" applyAlignment="1" applyProtection="1">
      <alignment horizontal="center" vertical="center"/>
      <protection locked="0"/>
    </xf>
    <xf numFmtId="10" fontId="13" fillId="0" borderId="45" xfId="1" applyNumberFormat="1" applyFont="1" applyBorder="1" applyAlignment="1" applyProtection="1">
      <alignment horizontal="center" vertical="center"/>
      <protection locked="0"/>
    </xf>
    <xf numFmtId="166" fontId="11" fillId="7" borderId="11" xfId="0" applyNumberFormat="1" applyFont="1" applyFill="1" applyBorder="1" applyAlignment="1">
      <alignment horizontal="center" vertical="center"/>
    </xf>
    <xf numFmtId="166" fontId="11" fillId="7" borderId="34" xfId="0" applyNumberFormat="1" applyFont="1" applyFill="1" applyBorder="1" applyAlignment="1">
      <alignment horizontal="center" vertical="center"/>
    </xf>
    <xf numFmtId="10" fontId="11" fillId="7" borderId="45" xfId="1" applyNumberFormat="1" applyFont="1" applyFill="1" applyBorder="1" applyAlignment="1">
      <alignment horizontal="center" vertical="center"/>
    </xf>
    <xf numFmtId="10" fontId="11" fillId="7" borderId="10" xfId="1" applyNumberFormat="1" applyFont="1" applyFill="1" applyBorder="1" applyAlignment="1">
      <alignment horizontal="center" vertical="center"/>
    </xf>
    <xf numFmtId="10" fontId="13" fillId="8" borderId="11" xfId="1" applyNumberFormat="1" applyFont="1" applyFill="1" applyBorder="1" applyAlignment="1" applyProtection="1">
      <alignment horizontal="center" vertical="center"/>
      <protection locked="0"/>
    </xf>
    <xf numFmtId="10" fontId="13" fillId="8" borderId="45" xfId="1" applyNumberFormat="1" applyFont="1" applyFill="1" applyBorder="1" applyAlignment="1" applyProtection="1">
      <alignment horizontal="center" vertical="center"/>
      <protection locked="0"/>
    </xf>
    <xf numFmtId="10" fontId="13" fillId="8" borderId="45" xfId="1" applyNumberFormat="1" applyFont="1" applyFill="1" applyBorder="1" applyAlignment="1">
      <alignment horizontal="center" vertical="center"/>
    </xf>
    <xf numFmtId="10" fontId="13" fillId="8" borderId="10" xfId="1" applyNumberFormat="1" applyFont="1" applyFill="1" applyBorder="1" applyAlignment="1">
      <alignment horizontal="center" vertical="center"/>
    </xf>
    <xf numFmtId="10" fontId="13" fillId="0" borderId="46" xfId="1" applyNumberFormat="1" applyFont="1" applyBorder="1" applyAlignment="1" applyProtection="1">
      <alignment horizontal="center" vertical="center"/>
      <protection locked="0"/>
    </xf>
    <xf numFmtId="10" fontId="13" fillId="0" borderId="13" xfId="1" applyNumberFormat="1" applyFont="1" applyBorder="1" applyAlignment="1" applyProtection="1">
      <alignment horizontal="center" vertical="center"/>
      <protection locked="0"/>
    </xf>
    <xf numFmtId="10" fontId="13" fillId="0" borderId="36" xfId="1" applyNumberFormat="1" applyFont="1" applyBorder="1" applyAlignment="1" applyProtection="1">
      <alignment horizontal="center" vertical="center"/>
      <protection locked="0"/>
    </xf>
    <xf numFmtId="166" fontId="11" fillId="7" borderId="13" xfId="0" applyNumberFormat="1" applyFont="1" applyFill="1" applyBorder="1" applyAlignment="1">
      <alignment horizontal="center" vertical="center"/>
    </xf>
    <xf numFmtId="166" fontId="11" fillId="7" borderId="47" xfId="0" applyNumberFormat="1" applyFont="1" applyFill="1" applyBorder="1" applyAlignment="1">
      <alignment horizontal="center" vertical="center"/>
    </xf>
    <xf numFmtId="10" fontId="11" fillId="7" borderId="36" xfId="1" applyNumberFormat="1" applyFont="1" applyFill="1" applyBorder="1" applyAlignment="1">
      <alignment horizontal="center" vertical="center"/>
    </xf>
    <xf numFmtId="10" fontId="11" fillId="7" borderId="35" xfId="1" applyNumberFormat="1" applyFont="1" applyFill="1" applyBorder="1" applyAlignment="1">
      <alignment horizontal="center" vertical="center"/>
    </xf>
    <xf numFmtId="9" fontId="13" fillId="0" borderId="0" xfId="1" applyFont="1" applyBorder="1" applyAlignment="1" applyProtection="1">
      <alignment horizontal="center" vertical="center"/>
      <protection locked="0"/>
    </xf>
    <xf numFmtId="0" fontId="13" fillId="7" borderId="9" xfId="0" applyFont="1" applyFill="1" applyBorder="1" applyAlignment="1">
      <alignment horizontal="justify" vertical="center"/>
    </xf>
    <xf numFmtId="0" fontId="13" fillId="7" borderId="29" xfId="0" applyFont="1" applyFill="1" applyBorder="1" applyAlignment="1">
      <alignment horizontal="justify" vertical="center"/>
    </xf>
    <xf numFmtId="0" fontId="13" fillId="7" borderId="10" xfId="0" applyFont="1" applyFill="1" applyBorder="1" applyAlignment="1">
      <alignment horizontal="justify" vertical="center"/>
    </xf>
    <xf numFmtId="0" fontId="13" fillId="7" borderId="9" xfId="0" applyFont="1" applyFill="1" applyBorder="1" applyAlignment="1">
      <alignment horizontal="center" vertical="center"/>
    </xf>
    <xf numFmtId="0" fontId="13" fillId="7" borderId="29" xfId="0" applyFont="1" applyFill="1" applyBorder="1" applyAlignment="1">
      <alignment horizontal="center" vertical="center"/>
    </xf>
    <xf numFmtId="0" fontId="13" fillId="7" borderId="10" xfId="0" applyFont="1" applyFill="1" applyBorder="1" applyAlignment="1">
      <alignment horizontal="center" vertical="center"/>
    </xf>
    <xf numFmtId="0" fontId="13" fillId="7" borderId="0" xfId="0" applyFont="1" applyFill="1" applyBorder="1" applyAlignment="1">
      <alignment horizontal="justify" vertical="center"/>
    </xf>
    <xf numFmtId="166" fontId="13" fillId="0" borderId="4" xfId="0" applyNumberFormat="1" applyFont="1" applyBorder="1" applyAlignment="1" applyProtection="1">
      <alignment horizontal="center" vertical="center"/>
      <protection locked="0"/>
    </xf>
    <xf numFmtId="166" fontId="13" fillId="0" borderId="5" xfId="0" applyNumberFormat="1" applyFont="1" applyBorder="1" applyAlignment="1" applyProtection="1">
      <alignment horizontal="center" vertical="center"/>
      <protection locked="0"/>
    </xf>
    <xf numFmtId="166" fontId="13" fillId="0" borderId="6" xfId="0" applyNumberFormat="1" applyFont="1" applyBorder="1" applyAlignment="1" applyProtection="1">
      <alignment horizontal="center" vertical="center"/>
      <protection locked="0"/>
    </xf>
    <xf numFmtId="166" fontId="13" fillId="2" borderId="4" xfId="0" applyNumberFormat="1" applyFont="1" applyFill="1" applyBorder="1" applyAlignment="1" applyProtection="1">
      <alignment horizontal="center" vertical="center"/>
      <protection locked="0"/>
    </xf>
    <xf numFmtId="166" fontId="13" fillId="2" borderId="5" xfId="0" applyNumberFormat="1" applyFont="1" applyFill="1" applyBorder="1" applyAlignment="1" applyProtection="1">
      <alignment horizontal="center" vertical="center"/>
      <protection locked="0"/>
    </xf>
    <xf numFmtId="166" fontId="13" fillId="2" borderId="6" xfId="0" applyNumberFormat="1" applyFont="1" applyFill="1" applyBorder="1" applyAlignment="1" applyProtection="1">
      <alignment horizontal="center" vertical="center"/>
      <protection locked="0"/>
    </xf>
    <xf numFmtId="41" fontId="13" fillId="0" borderId="4" xfId="2" applyFont="1" applyBorder="1" applyAlignment="1" applyProtection="1">
      <alignment horizontal="center" vertical="center"/>
      <protection locked="0"/>
    </xf>
    <xf numFmtId="41" fontId="13" fillId="0" borderId="5" xfId="2" applyFont="1" applyBorder="1" applyAlignment="1" applyProtection="1">
      <alignment horizontal="center" vertical="center"/>
      <protection locked="0"/>
    </xf>
    <xf numFmtId="0" fontId="13" fillId="7" borderId="6" xfId="0" applyFont="1" applyFill="1" applyBorder="1" applyAlignment="1">
      <alignment horizontal="justify" vertical="center"/>
    </xf>
    <xf numFmtId="0" fontId="13" fillId="7" borderId="44" xfId="0" applyFont="1" applyFill="1" applyBorder="1" applyAlignment="1">
      <alignment horizontal="justify" vertical="center"/>
    </xf>
    <xf numFmtId="0" fontId="13" fillId="7" borderId="35" xfId="0" applyFont="1" applyFill="1" applyBorder="1" applyAlignment="1">
      <alignment horizontal="justify" vertical="center"/>
    </xf>
    <xf numFmtId="0" fontId="13" fillId="7" borderId="4" xfId="0" applyFont="1" applyFill="1" applyBorder="1" applyAlignment="1">
      <alignment horizontal="justify" vertical="center"/>
    </xf>
    <xf numFmtId="0" fontId="13" fillId="7" borderId="30" xfId="0" applyFont="1" applyFill="1" applyBorder="1" applyAlignment="1">
      <alignment horizontal="justify" vertical="center"/>
    </xf>
    <xf numFmtId="0" fontId="13" fillId="7" borderId="43" xfId="0" applyFont="1" applyFill="1" applyBorder="1" applyAlignment="1">
      <alignment horizontal="justify" vertical="center"/>
    </xf>
    <xf numFmtId="166" fontId="11" fillId="0" borderId="4" xfId="0" applyNumberFormat="1" applyFont="1" applyBorder="1" applyAlignment="1" applyProtection="1">
      <alignment horizontal="center" vertical="center"/>
      <protection locked="0"/>
    </xf>
    <xf numFmtId="166" fontId="11" fillId="0" borderId="5" xfId="0" applyNumberFormat="1" applyFont="1" applyBorder="1" applyAlignment="1" applyProtection="1">
      <alignment horizontal="center" vertical="center"/>
      <protection locked="0"/>
    </xf>
    <xf numFmtId="166" fontId="11" fillId="0" borderId="6" xfId="0" applyNumberFormat="1" applyFont="1" applyBorder="1" applyAlignment="1" applyProtection="1">
      <alignment horizontal="center" vertical="center"/>
      <protection locked="0"/>
    </xf>
    <xf numFmtId="0" fontId="11" fillId="0" borderId="9" xfId="0" applyFont="1" applyBorder="1" applyAlignment="1" applyProtection="1">
      <alignment horizontal="center" vertical="center"/>
      <protection locked="0"/>
    </xf>
    <xf numFmtId="0" fontId="11" fillId="0" borderId="10" xfId="0" applyFont="1" applyBorder="1" applyAlignment="1" applyProtection="1">
      <alignment horizontal="center" vertical="center"/>
      <protection locked="0"/>
    </xf>
    <xf numFmtId="0" fontId="11" fillId="0" borderId="9" xfId="0" applyFont="1" applyFill="1" applyBorder="1" applyAlignment="1" applyProtection="1">
      <alignment horizontal="center" vertical="center"/>
      <protection locked="0"/>
    </xf>
    <xf numFmtId="0" fontId="11" fillId="0" borderId="10" xfId="0" applyFont="1" applyFill="1" applyBorder="1" applyAlignment="1" applyProtection="1">
      <alignment horizontal="center" vertical="center"/>
      <protection locked="0"/>
    </xf>
    <xf numFmtId="0" fontId="11" fillId="0" borderId="6" xfId="0" applyFont="1" applyBorder="1" applyAlignment="1" applyProtection="1">
      <alignment horizontal="center" vertical="center"/>
      <protection locked="0"/>
    </xf>
    <xf numFmtId="0" fontId="11" fillId="0" borderId="35" xfId="0" applyFont="1" applyBorder="1" applyAlignment="1" applyProtection="1">
      <alignment horizontal="center" vertical="center"/>
      <protection locked="0"/>
    </xf>
    <xf numFmtId="166" fontId="11" fillId="2" borderId="4" xfId="0" applyNumberFormat="1" applyFont="1" applyFill="1" applyBorder="1" applyAlignment="1" applyProtection="1">
      <alignment horizontal="center" vertical="center"/>
      <protection locked="0"/>
    </xf>
    <xf numFmtId="166" fontId="11" fillId="2" borderId="5" xfId="0" applyNumberFormat="1" applyFont="1" applyFill="1" applyBorder="1" applyAlignment="1" applyProtection="1">
      <alignment horizontal="center" vertical="center"/>
      <protection locked="0"/>
    </xf>
    <xf numFmtId="166" fontId="11" fillId="2" borderId="6" xfId="0" applyNumberFormat="1" applyFont="1" applyFill="1" applyBorder="1" applyAlignment="1" applyProtection="1">
      <alignment horizontal="center" vertical="center"/>
      <protection locked="0"/>
    </xf>
    <xf numFmtId="0" fontId="13" fillId="7" borderId="0" xfId="0" applyFont="1" applyFill="1" applyBorder="1" applyAlignment="1">
      <alignment horizontal="center"/>
    </xf>
    <xf numFmtId="10" fontId="11" fillId="8" borderId="45" xfId="1" applyNumberFormat="1" applyFont="1" applyFill="1" applyBorder="1" applyAlignment="1">
      <alignment horizontal="center" vertical="center"/>
    </xf>
    <xf numFmtId="10" fontId="11" fillId="8" borderId="10" xfId="1" applyNumberFormat="1" applyFont="1" applyFill="1" applyBorder="1" applyAlignment="1">
      <alignment horizontal="center" vertical="center"/>
    </xf>
  </cellXfs>
  <cellStyles count="7">
    <cellStyle name="Millares [0]" xfId="2" builtinId="6"/>
    <cellStyle name="Millares [0] 2" xfId="4" xr:uid="{00000000-0005-0000-0000-000001000000}"/>
    <cellStyle name="Millares [0] 3" xfId="3" xr:uid="{00000000-0005-0000-0000-000002000000}"/>
    <cellStyle name="Moneda" xfId="6" builtinId="4"/>
    <cellStyle name="Moneda [0]" xfId="5" builtinId="7"/>
    <cellStyle name="Normal" xfId="0" builtinId="0"/>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4:F10"/>
  <sheetViews>
    <sheetView showGridLines="0" workbookViewId="0">
      <selection activeCell="G9" sqref="G9"/>
    </sheetView>
  </sheetViews>
  <sheetFormatPr baseColWidth="10" defaultColWidth="11.453125" defaultRowHeight="14" x14ac:dyDescent="0.3"/>
  <cols>
    <col min="1" max="3" width="11.453125" style="1"/>
    <col min="4" max="4" width="18.54296875" style="1" customWidth="1"/>
    <col min="5" max="5" width="34.1796875" style="1" customWidth="1"/>
    <col min="6" max="16384" width="11.453125" style="1"/>
  </cols>
  <sheetData>
    <row r="4" spans="1:6" ht="14.5" thickBot="1" x14ac:dyDescent="0.35">
      <c r="B4" s="5"/>
      <c r="C4" s="5"/>
      <c r="D4" s="5"/>
      <c r="E4" s="5"/>
      <c r="F4" s="5"/>
    </row>
    <row r="5" spans="1:6" x14ac:dyDescent="0.3">
      <c r="A5" s="5"/>
      <c r="B5" s="8"/>
      <c r="C5" s="14"/>
      <c r="D5" s="14"/>
      <c r="E5" s="14"/>
      <c r="F5" s="15"/>
    </row>
    <row r="6" spans="1:6" ht="28" x14ac:dyDescent="0.3">
      <c r="A6" s="5"/>
      <c r="B6" s="9"/>
      <c r="C6" s="2" t="s">
        <v>0</v>
      </c>
      <c r="D6" s="3" t="s">
        <v>1</v>
      </c>
      <c r="E6" s="7" t="s">
        <v>2</v>
      </c>
      <c r="F6" s="10"/>
    </row>
    <row r="7" spans="1:6" x14ac:dyDescent="0.3">
      <c r="A7" s="5"/>
      <c r="B7" s="9"/>
      <c r="C7" s="4"/>
      <c r="D7" s="4"/>
      <c r="E7" s="4" t="s">
        <v>3</v>
      </c>
      <c r="F7" s="10"/>
    </row>
    <row r="8" spans="1:6" x14ac:dyDescent="0.3">
      <c r="A8" s="5"/>
      <c r="B8" s="9"/>
      <c r="C8" s="5"/>
      <c r="D8" s="5"/>
      <c r="E8" s="5"/>
      <c r="F8" s="10"/>
    </row>
    <row r="9" spans="1:6" ht="56" x14ac:dyDescent="0.3">
      <c r="A9" s="5"/>
      <c r="B9" s="9"/>
      <c r="C9" s="2" t="s">
        <v>0</v>
      </c>
      <c r="D9" s="6" t="s">
        <v>4</v>
      </c>
      <c r="E9" s="7" t="s">
        <v>5</v>
      </c>
      <c r="F9" s="10"/>
    </row>
    <row r="10" spans="1:6" ht="14.5" thickBot="1" x14ac:dyDescent="0.35">
      <c r="A10" s="5"/>
      <c r="B10" s="11"/>
      <c r="C10" s="12"/>
      <c r="D10" s="12"/>
      <c r="E10" s="12"/>
      <c r="F10" s="13"/>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F25"/>
  <sheetViews>
    <sheetView workbookViewId="0">
      <selection activeCell="A29" sqref="A29"/>
    </sheetView>
  </sheetViews>
  <sheetFormatPr baseColWidth="10" defaultColWidth="11.453125" defaultRowHeight="14.5" x14ac:dyDescent="0.35"/>
  <cols>
    <col min="1" max="1" width="93.81640625" customWidth="1"/>
    <col min="2" max="2" width="54.54296875" customWidth="1"/>
    <col min="3" max="3" width="51.7265625" bestFit="1" customWidth="1"/>
    <col min="4" max="4" width="25" style="22" customWidth="1"/>
    <col min="5" max="5" width="14" style="22" bestFit="1" customWidth="1"/>
    <col min="6" max="6" width="12.26953125" style="22" customWidth="1"/>
  </cols>
  <sheetData>
    <row r="1" spans="1:6" ht="17.5" x14ac:dyDescent="0.35">
      <c r="A1" s="26" t="s">
        <v>6</v>
      </c>
      <c r="B1" s="27" t="s">
        <v>7</v>
      </c>
      <c r="C1" s="28" t="s">
        <v>8</v>
      </c>
    </row>
    <row r="2" spans="1:6" ht="15.75" customHeight="1" x14ac:dyDescent="0.35">
      <c r="A2" s="29" t="s">
        <v>9</v>
      </c>
      <c r="B2" s="23" t="s">
        <v>10</v>
      </c>
      <c r="C2" s="30" t="s">
        <v>11</v>
      </c>
      <c r="F2" s="37" t="e">
        <f t="shared" ref="F2:F23" si="0">+E2/D2</f>
        <v>#DIV/0!</v>
      </c>
    </row>
    <row r="3" spans="1:6" ht="15.75" customHeight="1" x14ac:dyDescent="0.35">
      <c r="A3" s="31" t="s">
        <v>12</v>
      </c>
      <c r="B3" s="23" t="s">
        <v>10</v>
      </c>
      <c r="C3" s="30" t="s">
        <v>13</v>
      </c>
      <c r="D3" s="22">
        <v>79428000</v>
      </c>
      <c r="E3" s="22">
        <f>+'Relación de costos'!G18</f>
        <v>78595402</v>
      </c>
      <c r="F3" s="37">
        <f t="shared" si="0"/>
        <v>0.98951757566601195</v>
      </c>
    </row>
    <row r="4" spans="1:6" ht="15.75" customHeight="1" x14ac:dyDescent="0.35">
      <c r="A4" s="29" t="s">
        <v>14</v>
      </c>
      <c r="B4" s="25" t="s">
        <v>10</v>
      </c>
      <c r="C4" s="32" t="s">
        <v>13</v>
      </c>
      <c r="E4" s="22">
        <v>34099074</v>
      </c>
      <c r="F4" s="37" t="e">
        <f t="shared" si="0"/>
        <v>#DIV/0!</v>
      </c>
    </row>
    <row r="5" spans="1:6" ht="15.75" customHeight="1" x14ac:dyDescent="0.35">
      <c r="A5" s="31" t="s">
        <v>15</v>
      </c>
      <c r="B5" s="25" t="s">
        <v>10</v>
      </c>
      <c r="C5" s="32" t="s">
        <v>13</v>
      </c>
      <c r="F5" s="37" t="e">
        <f t="shared" si="0"/>
        <v>#DIV/0!</v>
      </c>
    </row>
    <row r="6" spans="1:6" ht="15.75" customHeight="1" x14ac:dyDescent="0.35">
      <c r="A6" s="29" t="s">
        <v>16</v>
      </c>
      <c r="B6" s="25" t="s">
        <v>10</v>
      </c>
      <c r="C6" s="32" t="s">
        <v>13</v>
      </c>
      <c r="D6" s="22">
        <v>70000000</v>
      </c>
      <c r="E6" s="22">
        <f>+'Relación de costos'!S18</f>
        <v>51668695</v>
      </c>
      <c r="F6" s="37">
        <f t="shared" si="0"/>
        <v>0.73812421428571429</v>
      </c>
    </row>
    <row r="7" spans="1:6" ht="15.75" customHeight="1" x14ac:dyDescent="0.35">
      <c r="A7" s="31" t="s">
        <v>17</v>
      </c>
      <c r="B7" s="25" t="s">
        <v>10</v>
      </c>
      <c r="C7" s="32" t="s">
        <v>13</v>
      </c>
      <c r="D7" s="22">
        <v>200000000</v>
      </c>
      <c r="E7" s="22">
        <v>192788000</v>
      </c>
      <c r="F7" s="37">
        <f t="shared" si="0"/>
        <v>0.96394000000000002</v>
      </c>
    </row>
    <row r="8" spans="1:6" ht="15.75" customHeight="1" x14ac:dyDescent="0.35">
      <c r="A8" s="29" t="s">
        <v>18</v>
      </c>
      <c r="B8" s="23" t="s">
        <v>19</v>
      </c>
      <c r="C8" s="33" t="s">
        <v>20</v>
      </c>
      <c r="D8" s="22" t="s">
        <v>21</v>
      </c>
      <c r="F8" s="37" t="e">
        <f t="shared" si="0"/>
        <v>#VALUE!</v>
      </c>
    </row>
    <row r="9" spans="1:6" ht="15.75" customHeight="1" x14ac:dyDescent="0.35">
      <c r="A9" s="31" t="s">
        <v>22</v>
      </c>
      <c r="B9" s="23" t="s">
        <v>19</v>
      </c>
      <c r="C9" s="33" t="s">
        <v>20</v>
      </c>
      <c r="D9" s="22" t="s">
        <v>23</v>
      </c>
      <c r="F9" s="37" t="e">
        <f t="shared" si="0"/>
        <v>#VALUE!</v>
      </c>
    </row>
    <row r="10" spans="1:6" ht="15.75" customHeight="1" x14ac:dyDescent="0.35">
      <c r="A10" s="29" t="s">
        <v>24</v>
      </c>
      <c r="B10" s="23" t="s">
        <v>19</v>
      </c>
      <c r="C10" s="30"/>
      <c r="D10" s="22">
        <v>400000000</v>
      </c>
      <c r="F10" s="37">
        <f t="shared" si="0"/>
        <v>0</v>
      </c>
    </row>
    <row r="11" spans="1:6" ht="15.75" customHeight="1" x14ac:dyDescent="0.35">
      <c r="A11" s="31" t="s">
        <v>25</v>
      </c>
      <c r="B11" s="24"/>
      <c r="C11" s="30"/>
      <c r="D11" s="22">
        <v>35000000</v>
      </c>
      <c r="F11" s="37">
        <f t="shared" si="0"/>
        <v>0</v>
      </c>
    </row>
    <row r="12" spans="1:6" ht="15.75" customHeight="1" x14ac:dyDescent="0.35">
      <c r="A12" s="29" t="s">
        <v>26</v>
      </c>
      <c r="B12" s="23" t="s">
        <v>27</v>
      </c>
      <c r="C12" s="33" t="s">
        <v>27</v>
      </c>
      <c r="F12" s="37" t="e">
        <f t="shared" si="0"/>
        <v>#DIV/0!</v>
      </c>
    </row>
    <row r="13" spans="1:6" ht="15.75" customHeight="1" x14ac:dyDescent="0.35">
      <c r="A13" s="31" t="s">
        <v>28</v>
      </c>
      <c r="B13" s="23" t="s">
        <v>27</v>
      </c>
      <c r="C13" s="33" t="s">
        <v>29</v>
      </c>
      <c r="D13" s="22">
        <v>40000000</v>
      </c>
      <c r="E13" s="22">
        <v>25000000</v>
      </c>
      <c r="F13" s="37">
        <f t="shared" si="0"/>
        <v>0.625</v>
      </c>
    </row>
    <row r="14" spans="1:6" ht="15.75" customHeight="1" x14ac:dyDescent="0.35">
      <c r="A14" s="29" t="s">
        <v>30</v>
      </c>
      <c r="B14" s="23" t="s">
        <v>27</v>
      </c>
      <c r="C14" s="33" t="s">
        <v>29</v>
      </c>
      <c r="D14" s="22">
        <v>120000000</v>
      </c>
      <c r="E14" s="22">
        <f>+'Relación de costos'!AY18</f>
        <v>26535262</v>
      </c>
      <c r="F14" s="37">
        <f t="shared" si="0"/>
        <v>0.22112718333333334</v>
      </c>
    </row>
    <row r="15" spans="1:6" ht="15.75" customHeight="1" x14ac:dyDescent="0.35">
      <c r="A15" s="31" t="s">
        <v>31</v>
      </c>
      <c r="B15" s="23" t="s">
        <v>19</v>
      </c>
      <c r="C15" s="33" t="s">
        <v>32</v>
      </c>
      <c r="F15" s="37" t="e">
        <f t="shared" si="0"/>
        <v>#DIV/0!</v>
      </c>
    </row>
    <row r="16" spans="1:6" ht="15.75" customHeight="1" x14ac:dyDescent="0.35">
      <c r="A16" s="29" t="s">
        <v>33</v>
      </c>
      <c r="B16" s="23" t="s">
        <v>19</v>
      </c>
      <c r="C16" s="33" t="s">
        <v>32</v>
      </c>
      <c r="F16" s="37" t="e">
        <f t="shared" si="0"/>
        <v>#DIV/0!</v>
      </c>
    </row>
    <row r="17" spans="1:6" ht="15.75" customHeight="1" x14ac:dyDescent="0.35">
      <c r="A17" s="31" t="s">
        <v>34</v>
      </c>
      <c r="B17" s="23" t="s">
        <v>32</v>
      </c>
      <c r="C17" s="33" t="s">
        <v>32</v>
      </c>
      <c r="F17" s="37" t="e">
        <f t="shared" si="0"/>
        <v>#DIV/0!</v>
      </c>
    </row>
    <row r="18" spans="1:6" ht="15.75" customHeight="1" x14ac:dyDescent="0.35">
      <c r="A18" s="29" t="s">
        <v>35</v>
      </c>
      <c r="B18" s="23" t="s">
        <v>36</v>
      </c>
      <c r="C18" s="33" t="s">
        <v>36</v>
      </c>
      <c r="F18" s="37" t="e">
        <f t="shared" si="0"/>
        <v>#DIV/0!</v>
      </c>
    </row>
    <row r="19" spans="1:6" ht="15.75" customHeight="1" x14ac:dyDescent="0.35">
      <c r="A19" s="31" t="s">
        <v>37</v>
      </c>
      <c r="B19" s="23" t="s">
        <v>27</v>
      </c>
      <c r="C19" s="33" t="s">
        <v>27</v>
      </c>
      <c r="F19" s="37" t="e">
        <f t="shared" si="0"/>
        <v>#DIV/0!</v>
      </c>
    </row>
    <row r="20" spans="1:6" ht="15.75" customHeight="1" x14ac:dyDescent="0.35">
      <c r="A20" s="29" t="s">
        <v>38</v>
      </c>
      <c r="B20" s="23" t="s">
        <v>32</v>
      </c>
      <c r="C20" s="33" t="s">
        <v>32</v>
      </c>
      <c r="F20" s="37" t="e">
        <f t="shared" si="0"/>
        <v>#DIV/0!</v>
      </c>
    </row>
    <row r="21" spans="1:6" ht="15.75" customHeight="1" x14ac:dyDescent="0.35">
      <c r="A21" s="31" t="s">
        <v>39</v>
      </c>
      <c r="B21" s="23" t="s">
        <v>40</v>
      </c>
      <c r="C21" s="33" t="s">
        <v>40</v>
      </c>
      <c r="F21" s="37" t="e">
        <f t="shared" si="0"/>
        <v>#DIV/0!</v>
      </c>
    </row>
    <row r="22" spans="1:6" ht="15.75" customHeight="1" x14ac:dyDescent="0.35">
      <c r="A22" s="29" t="s">
        <v>41</v>
      </c>
      <c r="B22" s="23" t="s">
        <v>42</v>
      </c>
      <c r="C22" s="33" t="s">
        <v>42</v>
      </c>
      <c r="F22" s="37" t="e">
        <f t="shared" si="0"/>
        <v>#DIV/0!</v>
      </c>
    </row>
    <row r="23" spans="1:6" ht="15.75" customHeight="1" x14ac:dyDescent="0.35">
      <c r="A23" s="31" t="s">
        <v>43</v>
      </c>
      <c r="B23" s="23" t="s">
        <v>40</v>
      </c>
      <c r="C23" s="33" t="s">
        <v>40</v>
      </c>
      <c r="F23" s="37" t="e">
        <f t="shared" si="0"/>
        <v>#DIV/0!</v>
      </c>
    </row>
    <row r="24" spans="1:6" ht="15.75" customHeight="1" x14ac:dyDescent="0.35">
      <c r="A24" s="29" t="s">
        <v>44</v>
      </c>
      <c r="B24" s="25" t="s">
        <v>45</v>
      </c>
      <c r="C24" s="33" t="s">
        <v>32</v>
      </c>
      <c r="D24" s="22">
        <v>173000000</v>
      </c>
      <c r="E24" s="22">
        <v>157532454</v>
      </c>
      <c r="F24" s="37">
        <f>+E24/D24</f>
        <v>0.91059221965317916</v>
      </c>
    </row>
    <row r="25" spans="1:6" ht="15.75" customHeight="1" thickBot="1" x14ac:dyDescent="0.4">
      <c r="A25" s="34" t="s">
        <v>46</v>
      </c>
      <c r="B25" s="35" t="s">
        <v>32</v>
      </c>
      <c r="C25" s="36" t="s">
        <v>32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V89"/>
  <sheetViews>
    <sheetView tabSelected="1" topLeftCell="AI12" zoomScale="85" zoomScaleNormal="85" workbookViewId="0">
      <selection activeCell="AO29" sqref="AO29"/>
    </sheetView>
  </sheetViews>
  <sheetFormatPr baseColWidth="10" defaultColWidth="24.26953125" defaultRowHeight="14" x14ac:dyDescent="0.3"/>
  <cols>
    <col min="1" max="1" width="4.26953125" style="46" customWidth="1"/>
    <col min="2" max="2" width="24.26953125" style="57"/>
    <col min="3" max="3" width="30.1796875" style="114" bestFit="1" customWidth="1"/>
    <col min="4" max="5" width="24.26953125" style="114"/>
    <col min="6" max="6" width="24.26953125" style="118"/>
    <col min="7" max="7" width="30.1796875" style="114" bestFit="1" customWidth="1"/>
    <col min="8" max="9" width="24.26953125" style="114"/>
    <col min="10" max="10" width="24.26953125" style="118"/>
    <col min="11" max="11" width="30.1796875" style="114" bestFit="1" customWidth="1"/>
    <col min="12" max="13" width="24.26953125" style="114"/>
    <col min="14" max="14" width="24.26953125" style="118"/>
    <col min="15" max="17" width="24.26953125" style="114"/>
    <col min="18" max="18" width="24.26953125" style="118"/>
    <col min="19" max="21" width="24.26953125" style="114"/>
    <col min="22" max="22" width="24.26953125" style="118"/>
    <col min="23" max="25" width="24.26953125" style="114"/>
    <col min="26" max="26" width="24.26953125" style="118"/>
    <col min="27" max="27" width="30.1796875" style="114" bestFit="1" customWidth="1"/>
    <col min="28" max="29" width="24.26953125" style="114"/>
    <col min="30" max="30" width="24.26953125" style="118"/>
    <col min="31" max="31" width="30.1796875" style="114" bestFit="1" customWidth="1"/>
    <col min="32" max="33" width="24.26953125" style="114"/>
    <col min="34" max="34" width="24.26953125" style="118"/>
    <col min="35" max="37" width="24.26953125" style="114"/>
    <col min="38" max="38" width="24.26953125" style="118"/>
    <col min="39" max="39" width="30.1796875" style="114" bestFit="1" customWidth="1"/>
    <col min="40" max="41" width="24.26953125" style="114"/>
    <col min="42" max="42" width="24.26953125" style="118"/>
    <col min="43" max="43" width="30.1796875" style="114" bestFit="1" customWidth="1"/>
    <col min="44" max="45" width="24.26953125" style="114"/>
    <col min="46" max="46" width="24.26953125" style="118"/>
    <col min="47" max="49" width="24.26953125" style="114"/>
    <col min="50" max="50" width="24.26953125" style="118"/>
    <col min="51" max="53" width="24.26953125" style="114"/>
    <col min="54" max="54" width="24.26953125" style="118"/>
    <col min="55" max="55" width="28.54296875" style="114" customWidth="1"/>
    <col min="56" max="57" width="24.26953125" style="114"/>
    <col min="58" max="58" width="24.26953125" style="118"/>
    <col min="59" max="61" width="24.26953125" style="114"/>
    <col min="62" max="62" width="24.26953125" style="118"/>
    <col min="63" max="65" width="24.26953125" style="114"/>
    <col min="66" max="66" width="24.26953125" style="118"/>
    <col min="67" max="69" width="24.26953125" style="114"/>
    <col min="70" max="70" width="24.26953125" style="118"/>
    <col min="71" max="73" width="24.26953125" style="114"/>
    <col min="74" max="74" width="24.26953125" style="118"/>
    <col min="75" max="75" width="30.1796875" style="114" bestFit="1" customWidth="1"/>
    <col min="76" max="77" width="24.26953125" style="114"/>
    <col min="78" max="78" width="24.26953125" style="118"/>
    <col min="79" max="79" width="30.1796875" style="114" bestFit="1" customWidth="1"/>
    <col min="80" max="81" width="24.26953125" style="114"/>
    <col min="82" max="82" width="24.26953125" style="118"/>
    <col min="83" max="83" width="30.1796875" style="114" bestFit="1" customWidth="1"/>
    <col min="84" max="85" width="24.26953125" style="114"/>
    <col min="86" max="86" width="24.26953125" style="118"/>
    <col min="87" max="89" width="24.26953125" style="114"/>
    <col min="90" max="90" width="24.26953125" style="118"/>
    <col min="91" max="93" width="24.26953125" style="114"/>
    <col min="94" max="94" width="24.26953125" style="118"/>
    <col min="95" max="97" width="24.26953125" style="114"/>
    <col min="98" max="98" width="24.26953125" style="118"/>
    <col min="99" max="16384" width="24.26953125" style="46"/>
  </cols>
  <sheetData>
    <row r="1" spans="1:100" ht="14.5" thickBot="1" x14ac:dyDescent="0.35">
      <c r="A1" s="43"/>
      <c r="B1" s="142" t="s">
        <v>47</v>
      </c>
      <c r="C1" s="143">
        <v>0.05</v>
      </c>
      <c r="D1" s="44"/>
      <c r="E1" s="44"/>
      <c r="F1" s="45"/>
      <c r="G1" s="44"/>
      <c r="H1" s="44"/>
      <c r="I1" s="44"/>
      <c r="J1" s="45"/>
      <c r="K1" s="44"/>
      <c r="L1" s="44"/>
      <c r="M1" s="44"/>
      <c r="N1" s="45"/>
      <c r="O1" s="44"/>
      <c r="P1" s="44"/>
      <c r="Q1" s="44"/>
      <c r="R1" s="45"/>
      <c r="S1" s="44"/>
      <c r="T1" s="44"/>
      <c r="U1" s="44"/>
      <c r="V1" s="45"/>
      <c r="W1" s="44"/>
      <c r="X1" s="44"/>
      <c r="Y1" s="44"/>
      <c r="Z1" s="45"/>
      <c r="AA1" s="44"/>
      <c r="AB1" s="44"/>
      <c r="AC1" s="44"/>
      <c r="AD1" s="45"/>
      <c r="AE1" s="44"/>
      <c r="AF1" s="44"/>
      <c r="AG1" s="44"/>
      <c r="AH1" s="45"/>
      <c r="AI1" s="44"/>
      <c r="AJ1" s="44"/>
      <c r="AK1" s="44"/>
      <c r="AL1" s="45"/>
      <c r="AM1" s="44"/>
      <c r="AN1" s="44"/>
      <c r="AO1" s="44"/>
      <c r="AP1" s="45"/>
      <c r="AQ1" s="44"/>
      <c r="AR1" s="44"/>
      <c r="AS1" s="44"/>
      <c r="AT1" s="45"/>
      <c r="AU1" s="44"/>
      <c r="AV1" s="44"/>
      <c r="AW1" s="44"/>
      <c r="AX1" s="45"/>
      <c r="AY1" s="44"/>
      <c r="AZ1" s="44"/>
      <c r="BA1" s="44"/>
      <c r="BB1" s="45"/>
      <c r="BC1" s="44"/>
      <c r="BD1" s="44"/>
      <c r="BE1" s="44"/>
      <c r="BF1" s="45"/>
      <c r="BG1" s="44"/>
      <c r="BH1" s="44"/>
      <c r="BI1" s="44"/>
      <c r="BJ1" s="45"/>
      <c r="BK1" s="44"/>
      <c r="BL1" s="44"/>
      <c r="BM1" s="44"/>
      <c r="BN1" s="45"/>
      <c r="BO1" s="44"/>
      <c r="BP1" s="44"/>
      <c r="BQ1" s="44"/>
      <c r="BR1" s="45"/>
      <c r="BS1" s="44"/>
      <c r="BT1" s="44"/>
      <c r="BU1" s="44"/>
      <c r="BV1" s="45"/>
      <c r="BW1" s="44"/>
      <c r="BX1" s="44"/>
      <c r="BY1" s="44"/>
      <c r="BZ1" s="45"/>
      <c r="CA1" s="44"/>
      <c r="CB1" s="44"/>
      <c r="CC1" s="44"/>
      <c r="CD1" s="45"/>
      <c r="CE1" s="44"/>
      <c r="CF1" s="44"/>
      <c r="CG1" s="44"/>
      <c r="CH1" s="45"/>
      <c r="CI1" s="44"/>
      <c r="CJ1" s="44"/>
      <c r="CK1" s="44"/>
      <c r="CL1" s="45"/>
      <c r="CM1" s="44"/>
      <c r="CN1" s="44"/>
      <c r="CO1" s="44"/>
      <c r="CP1" s="45"/>
      <c r="CQ1" s="44"/>
      <c r="CR1" s="44"/>
      <c r="CS1" s="44"/>
      <c r="CT1" s="45"/>
    </row>
    <row r="2" spans="1:100" ht="14.5" thickBot="1" x14ac:dyDescent="0.35">
      <c r="B2" s="47" t="s">
        <v>48</v>
      </c>
      <c r="C2" s="48"/>
      <c r="D2" s="48"/>
      <c r="E2" s="48"/>
      <c r="F2" s="49"/>
      <c r="G2" s="48"/>
      <c r="H2" s="48"/>
      <c r="I2" s="48"/>
      <c r="J2" s="49"/>
      <c r="K2" s="48"/>
      <c r="L2" s="48"/>
      <c r="M2" s="48"/>
      <c r="N2" s="49"/>
      <c r="O2" s="48"/>
      <c r="P2" s="48"/>
      <c r="Q2" s="48"/>
      <c r="R2" s="49"/>
      <c r="S2" s="48"/>
      <c r="T2" s="48"/>
      <c r="U2" s="48"/>
      <c r="V2" s="49"/>
      <c r="W2" s="48"/>
      <c r="X2" s="48"/>
      <c r="Y2" s="48"/>
      <c r="Z2" s="49"/>
      <c r="AA2" s="48"/>
      <c r="AB2" s="48"/>
      <c r="AC2" s="48"/>
      <c r="AD2" s="49"/>
      <c r="AE2" s="48"/>
      <c r="AF2" s="48"/>
      <c r="AG2" s="48"/>
      <c r="AH2" s="49"/>
      <c r="AI2" s="48"/>
      <c r="AJ2" s="48"/>
      <c r="AK2" s="48"/>
      <c r="AL2" s="49"/>
      <c r="AM2" s="48"/>
      <c r="AN2" s="48"/>
      <c r="AO2" s="48"/>
      <c r="AP2" s="49"/>
      <c r="AQ2" s="48"/>
      <c r="AR2" s="48"/>
      <c r="AS2" s="48"/>
      <c r="AT2" s="49"/>
      <c r="AU2" s="48"/>
      <c r="AV2" s="48"/>
      <c r="AW2" s="48"/>
      <c r="AX2" s="49"/>
      <c r="AY2" s="48"/>
      <c r="AZ2" s="48"/>
      <c r="BA2" s="48"/>
      <c r="BB2" s="49"/>
      <c r="BC2" s="48"/>
      <c r="BD2" s="48"/>
      <c r="BE2" s="48"/>
      <c r="BF2" s="49"/>
      <c r="BG2" s="48"/>
      <c r="BH2" s="48"/>
      <c r="BI2" s="48"/>
      <c r="BJ2" s="49"/>
      <c r="BK2" s="48"/>
      <c r="BL2" s="48"/>
      <c r="BM2" s="48"/>
      <c r="BN2" s="49"/>
      <c r="BO2" s="48"/>
      <c r="BP2" s="48"/>
      <c r="BQ2" s="48"/>
      <c r="BR2" s="49"/>
      <c r="BS2" s="48"/>
      <c r="BT2" s="48"/>
      <c r="BU2" s="48"/>
      <c r="BV2" s="49"/>
      <c r="BW2" s="48"/>
      <c r="BX2" s="48"/>
      <c r="BY2" s="48"/>
      <c r="BZ2" s="49"/>
      <c r="CA2" s="48"/>
      <c r="CB2" s="48"/>
      <c r="CC2" s="48"/>
      <c r="CD2" s="49"/>
      <c r="CE2" s="48"/>
      <c r="CF2" s="48"/>
      <c r="CG2" s="48"/>
      <c r="CH2" s="49"/>
      <c r="CI2" s="48"/>
      <c r="CJ2" s="48"/>
      <c r="CK2" s="48"/>
      <c r="CL2" s="49"/>
      <c r="CM2" s="48"/>
      <c r="CN2" s="48"/>
      <c r="CO2" s="48"/>
      <c r="CP2" s="49"/>
      <c r="CQ2" s="48"/>
      <c r="CR2" s="48"/>
      <c r="CS2" s="48"/>
      <c r="CT2" s="49"/>
    </row>
    <row r="3" spans="1:100" ht="14.5" thickBot="1" x14ac:dyDescent="0.35">
      <c r="B3" s="230" t="s">
        <v>49</v>
      </c>
      <c r="C3" s="214" t="s">
        <v>50</v>
      </c>
      <c r="D3" s="215"/>
      <c r="E3" s="215"/>
      <c r="F3" s="216"/>
      <c r="G3" s="211" t="s">
        <v>51</v>
      </c>
      <c r="H3" s="212"/>
      <c r="I3" s="212"/>
      <c r="J3" s="213"/>
      <c r="K3" s="214" t="s">
        <v>52</v>
      </c>
      <c r="L3" s="215"/>
      <c r="M3" s="215"/>
      <c r="N3" s="216"/>
      <c r="O3" s="211" t="s">
        <v>53</v>
      </c>
      <c r="P3" s="212"/>
      <c r="Q3" s="212"/>
      <c r="R3" s="213"/>
      <c r="S3" s="214" t="s">
        <v>54</v>
      </c>
      <c r="T3" s="215"/>
      <c r="U3" s="215"/>
      <c r="V3" s="216"/>
      <c r="W3" s="211" t="s">
        <v>55</v>
      </c>
      <c r="X3" s="212"/>
      <c r="Y3" s="212"/>
      <c r="Z3" s="213"/>
      <c r="AA3" s="214" t="s">
        <v>56</v>
      </c>
      <c r="AB3" s="215"/>
      <c r="AC3" s="215"/>
      <c r="AD3" s="216"/>
      <c r="AE3" s="211" t="s">
        <v>57</v>
      </c>
      <c r="AF3" s="212"/>
      <c r="AG3" s="212"/>
      <c r="AH3" s="213"/>
      <c r="AI3" s="214" t="s">
        <v>58</v>
      </c>
      <c r="AJ3" s="215"/>
      <c r="AK3" s="215"/>
      <c r="AL3" s="216"/>
      <c r="AM3" s="211" t="s">
        <v>59</v>
      </c>
      <c r="AN3" s="212"/>
      <c r="AO3" s="212"/>
      <c r="AP3" s="213"/>
      <c r="AQ3" s="214" t="s">
        <v>60</v>
      </c>
      <c r="AR3" s="215"/>
      <c r="AS3" s="215"/>
      <c r="AT3" s="216"/>
      <c r="AU3" s="211" t="s">
        <v>61</v>
      </c>
      <c r="AV3" s="212"/>
      <c r="AW3" s="212"/>
      <c r="AX3" s="213"/>
      <c r="AY3" s="214" t="s">
        <v>62</v>
      </c>
      <c r="AZ3" s="215"/>
      <c r="BA3" s="215"/>
      <c r="BB3" s="216"/>
      <c r="BC3" s="211" t="s">
        <v>63</v>
      </c>
      <c r="BD3" s="212"/>
      <c r="BE3" s="212"/>
      <c r="BF3" s="213"/>
      <c r="BG3" s="214" t="s">
        <v>64</v>
      </c>
      <c r="BH3" s="215"/>
      <c r="BI3" s="215"/>
      <c r="BJ3" s="216"/>
      <c r="BK3" s="211" t="s">
        <v>65</v>
      </c>
      <c r="BL3" s="212"/>
      <c r="BM3" s="212"/>
      <c r="BN3" s="213"/>
      <c r="BO3" s="214" t="s">
        <v>66</v>
      </c>
      <c r="BP3" s="215"/>
      <c r="BQ3" s="215"/>
      <c r="BR3" s="216"/>
      <c r="BS3" s="211" t="s">
        <v>67</v>
      </c>
      <c r="BT3" s="212"/>
      <c r="BU3" s="212"/>
      <c r="BV3" s="213"/>
      <c r="BW3" s="214" t="s">
        <v>68</v>
      </c>
      <c r="BX3" s="215"/>
      <c r="BY3" s="215"/>
      <c r="BZ3" s="216"/>
      <c r="CA3" s="211" t="s">
        <v>69</v>
      </c>
      <c r="CB3" s="212"/>
      <c r="CC3" s="212"/>
      <c r="CD3" s="213"/>
      <c r="CE3" s="214" t="s">
        <v>70</v>
      </c>
      <c r="CF3" s="215"/>
      <c r="CG3" s="215"/>
      <c r="CH3" s="216"/>
      <c r="CI3" s="211" t="s">
        <v>71</v>
      </c>
      <c r="CJ3" s="212"/>
      <c r="CK3" s="212"/>
      <c r="CL3" s="213"/>
      <c r="CM3" s="214" t="s">
        <v>72</v>
      </c>
      <c r="CN3" s="215"/>
      <c r="CO3" s="215"/>
      <c r="CP3" s="216"/>
      <c r="CQ3" s="211" t="s">
        <v>73</v>
      </c>
      <c r="CR3" s="212"/>
      <c r="CS3" s="212"/>
      <c r="CT3" s="213"/>
    </row>
    <row r="4" spans="1:100" ht="14.5" thickBot="1" x14ac:dyDescent="0.35">
      <c r="B4" s="231"/>
      <c r="C4" s="50" t="s">
        <v>74</v>
      </c>
      <c r="D4" s="51" t="s">
        <v>75</v>
      </c>
      <c r="E4" s="51" t="s">
        <v>76</v>
      </c>
      <c r="F4" s="52" t="s">
        <v>77</v>
      </c>
      <c r="G4" s="53" t="s">
        <v>74</v>
      </c>
      <c r="H4" s="54" t="s">
        <v>75</v>
      </c>
      <c r="I4" s="54" t="s">
        <v>76</v>
      </c>
      <c r="J4" s="55" t="s">
        <v>77</v>
      </c>
      <c r="K4" s="50" t="s">
        <v>74</v>
      </c>
      <c r="L4" s="51" t="s">
        <v>75</v>
      </c>
      <c r="M4" s="51" t="s">
        <v>76</v>
      </c>
      <c r="N4" s="52" t="s">
        <v>77</v>
      </c>
      <c r="O4" s="53" t="s">
        <v>74</v>
      </c>
      <c r="P4" s="54" t="s">
        <v>75</v>
      </c>
      <c r="Q4" s="54" t="s">
        <v>76</v>
      </c>
      <c r="R4" s="55" t="s">
        <v>77</v>
      </c>
      <c r="S4" s="50" t="s">
        <v>74</v>
      </c>
      <c r="T4" s="51" t="s">
        <v>75</v>
      </c>
      <c r="U4" s="51" t="s">
        <v>76</v>
      </c>
      <c r="V4" s="52" t="s">
        <v>77</v>
      </c>
      <c r="W4" s="53" t="s">
        <v>74</v>
      </c>
      <c r="X4" s="54" t="s">
        <v>75</v>
      </c>
      <c r="Y4" s="54" t="s">
        <v>76</v>
      </c>
      <c r="Z4" s="55" t="s">
        <v>77</v>
      </c>
      <c r="AA4" s="50" t="s">
        <v>74</v>
      </c>
      <c r="AB4" s="51" t="s">
        <v>75</v>
      </c>
      <c r="AC4" s="51" t="s">
        <v>76</v>
      </c>
      <c r="AD4" s="52" t="s">
        <v>77</v>
      </c>
      <c r="AE4" s="53" t="s">
        <v>74</v>
      </c>
      <c r="AF4" s="54" t="s">
        <v>75</v>
      </c>
      <c r="AG4" s="54" t="s">
        <v>76</v>
      </c>
      <c r="AH4" s="55" t="s">
        <v>77</v>
      </c>
      <c r="AI4" s="50" t="s">
        <v>74</v>
      </c>
      <c r="AJ4" s="51" t="s">
        <v>75</v>
      </c>
      <c r="AK4" s="51" t="s">
        <v>76</v>
      </c>
      <c r="AL4" s="52" t="s">
        <v>77</v>
      </c>
      <c r="AM4" s="53" t="s">
        <v>74</v>
      </c>
      <c r="AN4" s="54" t="s">
        <v>75</v>
      </c>
      <c r="AO4" s="54" t="s">
        <v>76</v>
      </c>
      <c r="AP4" s="55" t="s">
        <v>77</v>
      </c>
      <c r="AQ4" s="50" t="s">
        <v>74</v>
      </c>
      <c r="AR4" s="51" t="s">
        <v>75</v>
      </c>
      <c r="AS4" s="51" t="s">
        <v>76</v>
      </c>
      <c r="AT4" s="52" t="s">
        <v>77</v>
      </c>
      <c r="AU4" s="53" t="s">
        <v>74</v>
      </c>
      <c r="AV4" s="54" t="s">
        <v>75</v>
      </c>
      <c r="AW4" s="54" t="s">
        <v>76</v>
      </c>
      <c r="AX4" s="55" t="s">
        <v>77</v>
      </c>
      <c r="AY4" s="50" t="s">
        <v>74</v>
      </c>
      <c r="AZ4" s="51" t="s">
        <v>75</v>
      </c>
      <c r="BA4" s="51" t="s">
        <v>76</v>
      </c>
      <c r="BB4" s="52" t="s">
        <v>77</v>
      </c>
      <c r="BC4" s="53" t="s">
        <v>74</v>
      </c>
      <c r="BD4" s="54" t="s">
        <v>75</v>
      </c>
      <c r="BE4" s="54" t="s">
        <v>76</v>
      </c>
      <c r="BF4" s="55" t="s">
        <v>77</v>
      </c>
      <c r="BG4" s="50" t="s">
        <v>74</v>
      </c>
      <c r="BH4" s="51" t="s">
        <v>75</v>
      </c>
      <c r="BI4" s="51" t="s">
        <v>76</v>
      </c>
      <c r="BJ4" s="52" t="s">
        <v>77</v>
      </c>
      <c r="BK4" s="53" t="s">
        <v>74</v>
      </c>
      <c r="BL4" s="54" t="s">
        <v>75</v>
      </c>
      <c r="BM4" s="54" t="s">
        <v>76</v>
      </c>
      <c r="BN4" s="55" t="s">
        <v>77</v>
      </c>
      <c r="BO4" s="50" t="s">
        <v>74</v>
      </c>
      <c r="BP4" s="51" t="s">
        <v>75</v>
      </c>
      <c r="BQ4" s="51" t="s">
        <v>76</v>
      </c>
      <c r="BR4" s="52" t="s">
        <v>77</v>
      </c>
      <c r="BS4" s="53" t="s">
        <v>74</v>
      </c>
      <c r="BT4" s="54" t="s">
        <v>75</v>
      </c>
      <c r="BU4" s="54" t="s">
        <v>76</v>
      </c>
      <c r="BV4" s="55" t="s">
        <v>77</v>
      </c>
      <c r="BW4" s="50" t="s">
        <v>74</v>
      </c>
      <c r="BX4" s="51" t="s">
        <v>75</v>
      </c>
      <c r="BY4" s="51" t="s">
        <v>76</v>
      </c>
      <c r="BZ4" s="52" t="s">
        <v>77</v>
      </c>
      <c r="CA4" s="53" t="s">
        <v>74</v>
      </c>
      <c r="CB4" s="54" t="s">
        <v>75</v>
      </c>
      <c r="CC4" s="54" t="s">
        <v>76</v>
      </c>
      <c r="CD4" s="55" t="s">
        <v>77</v>
      </c>
      <c r="CE4" s="50" t="s">
        <v>74</v>
      </c>
      <c r="CF4" s="51" t="s">
        <v>75</v>
      </c>
      <c r="CG4" s="51" t="s">
        <v>76</v>
      </c>
      <c r="CH4" s="52" t="s">
        <v>77</v>
      </c>
      <c r="CI4" s="53" t="s">
        <v>74</v>
      </c>
      <c r="CJ4" s="54" t="s">
        <v>75</v>
      </c>
      <c r="CK4" s="54" t="s">
        <v>76</v>
      </c>
      <c r="CL4" s="55" t="s">
        <v>77</v>
      </c>
      <c r="CM4" s="50" t="s">
        <v>74</v>
      </c>
      <c r="CN4" s="51" t="s">
        <v>75</v>
      </c>
      <c r="CO4" s="51" t="s">
        <v>76</v>
      </c>
      <c r="CP4" s="52" t="s">
        <v>77</v>
      </c>
      <c r="CQ4" s="53" t="s">
        <v>74</v>
      </c>
      <c r="CR4" s="54" t="s">
        <v>75</v>
      </c>
      <c r="CS4" s="54" t="s">
        <v>76</v>
      </c>
      <c r="CT4" s="55" t="s">
        <v>77</v>
      </c>
      <c r="CV4" s="56"/>
    </row>
    <row r="5" spans="1:100" s="57" customFormat="1" ht="42.5" thickBot="1" x14ac:dyDescent="0.4">
      <c r="B5" s="58" t="s">
        <v>78</v>
      </c>
      <c r="C5" s="59">
        <v>30117182866</v>
      </c>
      <c r="D5" s="60">
        <v>30737391393</v>
      </c>
      <c r="E5" s="61">
        <f>+D5-C5</f>
        <v>620208527</v>
      </c>
      <c r="F5" s="62">
        <f t="shared" ref="F5" si="0">+(C5-D5)/C5</f>
        <v>-2.059317864354996E-2</v>
      </c>
      <c r="G5" s="63">
        <v>37003480</v>
      </c>
      <c r="H5" s="64">
        <v>43672308</v>
      </c>
      <c r="I5" s="64">
        <f t="shared" ref="I5" si="1">+H5-G5</f>
        <v>6668828</v>
      </c>
      <c r="J5" s="65">
        <f t="shared" ref="J5" si="2">+(G5-H5)/G5</f>
        <v>-0.18022164401834639</v>
      </c>
      <c r="K5" s="66">
        <v>24936911</v>
      </c>
      <c r="L5" s="61">
        <v>25947321</v>
      </c>
      <c r="M5" s="61">
        <f t="shared" ref="M5" si="3">+L5-K5</f>
        <v>1010410</v>
      </c>
      <c r="N5" s="62">
        <f t="shared" ref="N5" si="4">+(K5-L5)/K5</f>
        <v>-4.0518651247542246E-2</v>
      </c>
      <c r="O5" s="63">
        <v>0</v>
      </c>
      <c r="P5" s="64">
        <v>0</v>
      </c>
      <c r="Q5" s="64">
        <f t="shared" ref="Q5" si="5">+P5-O5</f>
        <v>0</v>
      </c>
      <c r="R5" s="65" t="e">
        <f t="shared" ref="R5" si="6">+(O5-P5)/O5</f>
        <v>#DIV/0!</v>
      </c>
      <c r="S5" s="66">
        <v>0</v>
      </c>
      <c r="T5" s="61">
        <v>6800000</v>
      </c>
      <c r="U5" s="61">
        <f t="shared" ref="U5" si="7">+T5-S5</f>
        <v>6800000</v>
      </c>
      <c r="V5" s="62" t="e">
        <f t="shared" ref="V5" si="8">+(S5-T5)/S5</f>
        <v>#DIV/0!</v>
      </c>
      <c r="W5" s="63">
        <v>74100000</v>
      </c>
      <c r="X5" s="64">
        <v>61400000</v>
      </c>
      <c r="Y5" s="64">
        <f t="shared" ref="Y5" si="9">+X5-W5</f>
        <v>-12700000</v>
      </c>
      <c r="Z5" s="65">
        <f t="shared" ref="Z5" si="10">+(W5-X5)/W5</f>
        <v>0.17139001349527666</v>
      </c>
      <c r="AA5" s="66">
        <v>0</v>
      </c>
      <c r="AB5" s="61">
        <v>0</v>
      </c>
      <c r="AC5" s="61">
        <f t="shared" ref="AC5" si="11">+AB5-AA5</f>
        <v>0</v>
      </c>
      <c r="AD5" s="62" t="e">
        <f t="shared" ref="AD5" si="12">+(AA5-AB5)/AA5</f>
        <v>#DIV/0!</v>
      </c>
      <c r="AE5" s="63">
        <v>0</v>
      </c>
      <c r="AF5" s="64">
        <v>0</v>
      </c>
      <c r="AG5" s="64">
        <f t="shared" ref="AG5" si="13">+AF5-AE5</f>
        <v>0</v>
      </c>
      <c r="AH5" s="65" t="e">
        <f t="shared" ref="AH5" si="14">+(AE5-AF5)/AE5</f>
        <v>#DIV/0!</v>
      </c>
      <c r="AI5" s="66">
        <v>0</v>
      </c>
      <c r="AJ5" s="61">
        <v>0</v>
      </c>
      <c r="AK5" s="61">
        <f t="shared" ref="AK5" si="15">+AJ5-AI5</f>
        <v>0</v>
      </c>
      <c r="AL5" s="62" t="e">
        <f t="shared" ref="AL5" si="16">+(AI5-AJ5)/AI5</f>
        <v>#DIV/0!</v>
      </c>
      <c r="AM5" s="63">
        <v>32200000</v>
      </c>
      <c r="AN5" s="64">
        <v>31873297</v>
      </c>
      <c r="AO5" s="64">
        <f t="shared" ref="AO5" si="17">+AN5-AM5</f>
        <v>-326703</v>
      </c>
      <c r="AP5" s="65">
        <f t="shared" ref="AP5" si="18">+(AM5-AN5)/AM5</f>
        <v>1.0146055900621119E-2</v>
      </c>
      <c r="AQ5" s="66">
        <v>1695441851</v>
      </c>
      <c r="AR5" s="61">
        <v>1253863612</v>
      </c>
      <c r="AS5" s="61">
        <f t="shared" ref="AS5" si="19">+AR5-AQ5</f>
        <v>-441578239</v>
      </c>
      <c r="AT5" s="62">
        <f t="shared" ref="AT5" si="20">+(AQ5-AR5)/AQ5</f>
        <v>0.26045024118022669</v>
      </c>
      <c r="AU5" s="67">
        <v>3859140</v>
      </c>
      <c r="AV5" s="67">
        <v>6230472</v>
      </c>
      <c r="AW5" s="64">
        <f t="shared" ref="AW5" si="21">+AV5-AU5</f>
        <v>2371332</v>
      </c>
      <c r="AX5" s="65">
        <f t="shared" ref="AX5" si="22">+(AU5-AV5)/AU5</f>
        <v>-0.61447161802888728</v>
      </c>
      <c r="AY5" s="66">
        <v>15500544</v>
      </c>
      <c r="AZ5" s="61">
        <v>14480462</v>
      </c>
      <c r="BA5" s="61">
        <f t="shared" ref="BA5" si="23">+AZ5-AY5</f>
        <v>-1020082</v>
      </c>
      <c r="BB5" s="62">
        <f t="shared" ref="BB5" si="24">+(AY5-AZ5)/AY5</f>
        <v>6.5809432236700854E-2</v>
      </c>
      <c r="BC5" s="63">
        <v>18358889</v>
      </c>
      <c r="BD5" s="64">
        <v>34180004</v>
      </c>
      <c r="BE5" s="64">
        <f t="shared" ref="BE5" si="25">+BD5-BC5</f>
        <v>15821115</v>
      </c>
      <c r="BF5" s="65">
        <f t="shared" ref="BF5" si="26">+(BC5-BD5)/BC5</f>
        <v>-0.86176865059753893</v>
      </c>
      <c r="BG5" s="66">
        <v>0</v>
      </c>
      <c r="BH5" s="61">
        <v>0</v>
      </c>
      <c r="BI5" s="61">
        <f t="shared" ref="BI5" si="27">+BH5-BG5</f>
        <v>0</v>
      </c>
      <c r="BJ5" s="62" t="e">
        <f t="shared" ref="BJ5" si="28">+(BG5-BH5)/BG5</f>
        <v>#DIV/0!</v>
      </c>
      <c r="BK5" s="63">
        <v>47168214</v>
      </c>
      <c r="BL5" s="64">
        <v>12885000</v>
      </c>
      <c r="BM5" s="64">
        <f t="shared" ref="BM5" si="29">+BL5-BK5</f>
        <v>-34283214</v>
      </c>
      <c r="BN5" s="65">
        <f t="shared" ref="BN5" si="30">+(BK5-BL5)/BK5</f>
        <v>0.72682874954731169</v>
      </c>
      <c r="BO5" s="66">
        <v>32100600</v>
      </c>
      <c r="BP5" s="61">
        <v>15300900</v>
      </c>
      <c r="BQ5" s="61">
        <f t="shared" ref="BQ5" si="31">+BP5-BO5</f>
        <v>-16799700</v>
      </c>
      <c r="BR5" s="62">
        <f t="shared" ref="BR5" si="32">+(BO5-BP5)/BO5</f>
        <v>0.52334535803069104</v>
      </c>
      <c r="BS5" s="63">
        <v>163334650</v>
      </c>
      <c r="BT5" s="64">
        <v>140778799</v>
      </c>
      <c r="BU5" s="64">
        <f t="shared" ref="BU5" si="33">+BT5-BS5</f>
        <v>-22555851</v>
      </c>
      <c r="BV5" s="65">
        <f t="shared" ref="BV5" si="34">+(BS5-BT5)/BS5</f>
        <v>0.13809593371645271</v>
      </c>
      <c r="BW5" s="66">
        <v>516424795</v>
      </c>
      <c r="BX5" s="61">
        <v>261380917</v>
      </c>
      <c r="BY5" s="61">
        <f t="shared" ref="BY5" si="35">+BX5-BW5</f>
        <v>-255043878</v>
      </c>
      <c r="BZ5" s="62">
        <f t="shared" ref="BZ5" si="36">+(BW5-BX5)/BW5</f>
        <v>0.49386450935222814</v>
      </c>
      <c r="CA5" s="63">
        <v>0</v>
      </c>
      <c r="CB5" s="64">
        <v>943000000</v>
      </c>
      <c r="CC5" s="64">
        <f t="shared" ref="CC5" si="37">+CB5-CA5</f>
        <v>943000000</v>
      </c>
      <c r="CD5" s="65" t="e">
        <f t="shared" ref="CD5" si="38">+(CA5-CB5)/CA5</f>
        <v>#DIV/0!</v>
      </c>
      <c r="CE5" s="66">
        <v>1450000</v>
      </c>
      <c r="CF5" s="61">
        <v>1525000</v>
      </c>
      <c r="CG5" s="61">
        <f t="shared" ref="CG5" si="39">+CF5-CE5</f>
        <v>75000</v>
      </c>
      <c r="CH5" s="62">
        <f t="shared" ref="CH5" si="40">+(CE5-CF5)/CE5</f>
        <v>-5.1724137931034482E-2</v>
      </c>
      <c r="CI5" s="68">
        <v>0</v>
      </c>
      <c r="CJ5" s="69">
        <v>0</v>
      </c>
      <c r="CK5" s="64">
        <f t="shared" ref="CK5" si="41">+CJ5-CI5</f>
        <v>0</v>
      </c>
      <c r="CL5" s="65" t="e">
        <f t="shared" ref="CL5" si="42">+(CI5-CJ5)/CI5</f>
        <v>#DIV/0!</v>
      </c>
      <c r="CM5" s="66">
        <v>78054050</v>
      </c>
      <c r="CN5" s="61">
        <v>85938972</v>
      </c>
      <c r="CO5" s="61">
        <f t="shared" ref="CO5" si="43">+CN5-CM5</f>
        <v>7884922</v>
      </c>
      <c r="CP5" s="62">
        <f>+(CM5-CN5)/CM5</f>
        <v>-0.10101874278144439</v>
      </c>
      <c r="CQ5" s="63">
        <v>1856777058</v>
      </c>
      <c r="CR5" s="64">
        <v>1789761392</v>
      </c>
      <c r="CS5" s="64">
        <f t="shared" ref="CS5" si="44">+CR5-CQ5</f>
        <v>-67015666</v>
      </c>
      <c r="CT5" s="70">
        <f t="shared" ref="CT5" si="45">+(CQ5-CR5)/CQ5</f>
        <v>3.6092467704326836E-2</v>
      </c>
      <c r="CU5" s="71"/>
      <c r="CV5" s="71"/>
    </row>
    <row r="6" spans="1:100" s="57" customFormat="1" ht="14.5" thickBot="1" x14ac:dyDescent="0.4">
      <c r="B6" s="47" t="s">
        <v>79</v>
      </c>
      <c r="C6" s="48"/>
      <c r="D6" s="72"/>
      <c r="E6" s="48"/>
      <c r="F6" s="73"/>
      <c r="G6" s="48"/>
      <c r="H6" s="48"/>
      <c r="I6" s="48"/>
      <c r="J6" s="73"/>
      <c r="K6" s="48"/>
      <c r="L6" s="48"/>
      <c r="M6" s="48"/>
      <c r="N6" s="73"/>
      <c r="O6" s="48"/>
      <c r="P6" s="48"/>
      <c r="Q6" s="48"/>
      <c r="R6" s="73"/>
      <c r="S6" s="48"/>
      <c r="T6" s="48"/>
      <c r="U6" s="48"/>
      <c r="V6" s="73"/>
      <c r="W6" s="48"/>
      <c r="X6" s="48"/>
      <c r="Y6" s="48"/>
      <c r="Z6" s="73"/>
      <c r="AA6" s="48"/>
      <c r="AB6" s="48"/>
      <c r="AC6" s="48"/>
      <c r="AD6" s="73"/>
      <c r="AE6" s="48"/>
      <c r="AF6" s="48"/>
      <c r="AG6" s="48"/>
      <c r="AH6" s="73"/>
      <c r="AI6" s="48"/>
      <c r="AJ6" s="48"/>
      <c r="AK6" s="48"/>
      <c r="AL6" s="73"/>
      <c r="AM6" s="48"/>
      <c r="AN6" s="48"/>
      <c r="AO6" s="48"/>
      <c r="AP6" s="73"/>
      <c r="AQ6" s="48"/>
      <c r="AR6" s="48"/>
      <c r="AS6" s="48"/>
      <c r="AT6" s="73"/>
      <c r="AU6" s="48"/>
      <c r="AV6" s="48"/>
      <c r="AW6" s="48"/>
      <c r="AX6" s="73"/>
      <c r="AY6" s="48"/>
      <c r="AZ6" s="48"/>
      <c r="BA6" s="48"/>
      <c r="BB6" s="73"/>
      <c r="BC6" s="48"/>
      <c r="BD6" s="48"/>
      <c r="BE6" s="48"/>
      <c r="BF6" s="73"/>
      <c r="BG6" s="48"/>
      <c r="BH6" s="48"/>
      <c r="BI6" s="48"/>
      <c r="BJ6" s="73"/>
      <c r="BK6" s="48"/>
      <c r="BL6" s="48"/>
      <c r="BM6" s="48"/>
      <c r="BN6" s="73"/>
      <c r="BO6" s="48"/>
      <c r="BP6" s="48"/>
      <c r="BQ6" s="48"/>
      <c r="BR6" s="73"/>
      <c r="BS6" s="48"/>
      <c r="BT6" s="48"/>
      <c r="BU6" s="48"/>
      <c r="BV6" s="73"/>
      <c r="BW6" s="48"/>
      <c r="BX6" s="48"/>
      <c r="BY6" s="48"/>
      <c r="BZ6" s="73"/>
      <c r="CA6" s="48"/>
      <c r="CB6" s="48"/>
      <c r="CC6" s="48"/>
      <c r="CD6" s="73"/>
      <c r="CE6" s="48"/>
      <c r="CF6" s="48"/>
      <c r="CG6" s="48"/>
      <c r="CH6" s="73"/>
      <c r="CI6" s="48"/>
      <c r="CJ6" s="48"/>
      <c r="CK6" s="48"/>
      <c r="CL6" s="73"/>
      <c r="CM6" s="48"/>
      <c r="CN6" s="74"/>
      <c r="CO6" s="48"/>
      <c r="CP6" s="73"/>
      <c r="CQ6" s="48"/>
      <c r="CR6" s="48"/>
      <c r="CS6" s="48"/>
      <c r="CT6" s="73"/>
    </row>
    <row r="7" spans="1:100" s="57" customFormat="1" ht="14.5" thickBot="1" x14ac:dyDescent="0.4">
      <c r="B7" s="228" t="s">
        <v>49</v>
      </c>
      <c r="C7" s="214" t="s">
        <v>50</v>
      </c>
      <c r="D7" s="215"/>
      <c r="E7" s="215"/>
      <c r="F7" s="216"/>
      <c r="G7" s="211" t="s">
        <v>12</v>
      </c>
      <c r="H7" s="212"/>
      <c r="I7" s="212"/>
      <c r="J7" s="213"/>
      <c r="K7" s="214" t="s">
        <v>52</v>
      </c>
      <c r="L7" s="215"/>
      <c r="M7" s="215"/>
      <c r="N7" s="216"/>
      <c r="O7" s="211" t="s">
        <v>53</v>
      </c>
      <c r="P7" s="212"/>
      <c r="Q7" s="212"/>
      <c r="R7" s="213"/>
      <c r="S7" s="214" t="s">
        <v>54</v>
      </c>
      <c r="T7" s="215"/>
      <c r="U7" s="215"/>
      <c r="V7" s="216"/>
      <c r="W7" s="211" t="s">
        <v>55</v>
      </c>
      <c r="X7" s="212"/>
      <c r="Y7" s="212"/>
      <c r="Z7" s="213"/>
      <c r="AA7" s="214" t="s">
        <v>56</v>
      </c>
      <c r="AB7" s="215"/>
      <c r="AC7" s="215"/>
      <c r="AD7" s="216"/>
      <c r="AE7" s="211" t="s">
        <v>57</v>
      </c>
      <c r="AF7" s="212"/>
      <c r="AG7" s="212"/>
      <c r="AH7" s="213"/>
      <c r="AI7" s="214" t="s">
        <v>58</v>
      </c>
      <c r="AJ7" s="215"/>
      <c r="AK7" s="215"/>
      <c r="AL7" s="216"/>
      <c r="AM7" s="211" t="s">
        <v>59</v>
      </c>
      <c r="AN7" s="212"/>
      <c r="AO7" s="212"/>
      <c r="AP7" s="213"/>
      <c r="AQ7" s="214" t="s">
        <v>60</v>
      </c>
      <c r="AR7" s="215"/>
      <c r="AS7" s="215"/>
      <c r="AT7" s="216"/>
      <c r="AU7" s="211" t="s">
        <v>61</v>
      </c>
      <c r="AV7" s="212"/>
      <c r="AW7" s="212"/>
      <c r="AX7" s="213"/>
      <c r="AY7" s="214" t="s">
        <v>62</v>
      </c>
      <c r="AZ7" s="215"/>
      <c r="BA7" s="215"/>
      <c r="BB7" s="216"/>
      <c r="BC7" s="211" t="s">
        <v>63</v>
      </c>
      <c r="BD7" s="212"/>
      <c r="BE7" s="212"/>
      <c r="BF7" s="213"/>
      <c r="BG7" s="214" t="s">
        <v>64</v>
      </c>
      <c r="BH7" s="215"/>
      <c r="BI7" s="215"/>
      <c r="BJ7" s="216"/>
      <c r="BK7" s="211" t="s">
        <v>65</v>
      </c>
      <c r="BL7" s="212"/>
      <c r="BM7" s="212"/>
      <c r="BN7" s="213"/>
      <c r="BO7" s="214" t="s">
        <v>66</v>
      </c>
      <c r="BP7" s="215"/>
      <c r="BQ7" s="215"/>
      <c r="BR7" s="216"/>
      <c r="BS7" s="211" t="s">
        <v>67</v>
      </c>
      <c r="BT7" s="212"/>
      <c r="BU7" s="212"/>
      <c r="BV7" s="213"/>
      <c r="BW7" s="214" t="s">
        <v>68</v>
      </c>
      <c r="BX7" s="215"/>
      <c r="BY7" s="215"/>
      <c r="BZ7" s="216"/>
      <c r="CA7" s="211" t="s">
        <v>69</v>
      </c>
      <c r="CB7" s="212"/>
      <c r="CC7" s="212"/>
      <c r="CD7" s="213"/>
      <c r="CE7" s="214" t="s">
        <v>70</v>
      </c>
      <c r="CF7" s="215"/>
      <c r="CG7" s="215"/>
      <c r="CH7" s="216"/>
      <c r="CI7" s="211" t="s">
        <v>71</v>
      </c>
      <c r="CJ7" s="212"/>
      <c r="CK7" s="212"/>
      <c r="CL7" s="213"/>
      <c r="CM7" s="214" t="s">
        <v>72</v>
      </c>
      <c r="CN7" s="215"/>
      <c r="CO7" s="215"/>
      <c r="CP7" s="216"/>
      <c r="CQ7" s="217" t="s">
        <v>73</v>
      </c>
      <c r="CR7" s="218"/>
      <c r="CS7" s="212"/>
      <c r="CT7" s="213"/>
      <c r="CU7" s="144"/>
    </row>
    <row r="8" spans="1:100" s="57" customFormat="1" ht="14.5" thickBot="1" x14ac:dyDescent="0.35">
      <c r="B8" s="229"/>
      <c r="C8" s="50" t="s">
        <v>80</v>
      </c>
      <c r="D8" s="51" t="s">
        <v>81</v>
      </c>
      <c r="E8" s="51" t="s">
        <v>76</v>
      </c>
      <c r="F8" s="52" t="s">
        <v>77</v>
      </c>
      <c r="G8" s="53" t="s">
        <v>80</v>
      </c>
      <c r="H8" s="54" t="s">
        <v>81</v>
      </c>
      <c r="I8" s="54" t="s">
        <v>76</v>
      </c>
      <c r="J8" s="55" t="s">
        <v>77</v>
      </c>
      <c r="K8" s="50" t="s">
        <v>80</v>
      </c>
      <c r="L8" s="51" t="s">
        <v>81</v>
      </c>
      <c r="M8" s="51" t="s">
        <v>76</v>
      </c>
      <c r="N8" s="52" t="s">
        <v>77</v>
      </c>
      <c r="O8" s="53" t="s">
        <v>80</v>
      </c>
      <c r="P8" s="54" t="s">
        <v>81</v>
      </c>
      <c r="Q8" s="54" t="s">
        <v>76</v>
      </c>
      <c r="R8" s="55" t="s">
        <v>77</v>
      </c>
      <c r="S8" s="50" t="s">
        <v>80</v>
      </c>
      <c r="T8" s="51" t="s">
        <v>81</v>
      </c>
      <c r="U8" s="51" t="s">
        <v>76</v>
      </c>
      <c r="V8" s="52" t="s">
        <v>77</v>
      </c>
      <c r="W8" s="53" t="s">
        <v>80</v>
      </c>
      <c r="X8" s="54" t="s">
        <v>81</v>
      </c>
      <c r="Y8" s="54" t="s">
        <v>76</v>
      </c>
      <c r="Z8" s="55" t="s">
        <v>77</v>
      </c>
      <c r="AA8" s="50" t="s">
        <v>80</v>
      </c>
      <c r="AB8" s="51" t="s">
        <v>81</v>
      </c>
      <c r="AC8" s="51" t="s">
        <v>76</v>
      </c>
      <c r="AD8" s="52" t="s">
        <v>77</v>
      </c>
      <c r="AE8" s="53" t="s">
        <v>80</v>
      </c>
      <c r="AF8" s="54" t="s">
        <v>81</v>
      </c>
      <c r="AG8" s="54" t="s">
        <v>76</v>
      </c>
      <c r="AH8" s="55" t="s">
        <v>77</v>
      </c>
      <c r="AI8" s="50" t="s">
        <v>80</v>
      </c>
      <c r="AJ8" s="51" t="s">
        <v>81</v>
      </c>
      <c r="AK8" s="51" t="s">
        <v>76</v>
      </c>
      <c r="AL8" s="52" t="s">
        <v>77</v>
      </c>
      <c r="AM8" s="53" t="s">
        <v>80</v>
      </c>
      <c r="AN8" s="54" t="s">
        <v>81</v>
      </c>
      <c r="AO8" s="54" t="s">
        <v>76</v>
      </c>
      <c r="AP8" s="55" t="s">
        <v>77</v>
      </c>
      <c r="AQ8" s="50" t="s">
        <v>80</v>
      </c>
      <c r="AR8" s="51" t="s">
        <v>81</v>
      </c>
      <c r="AS8" s="51" t="s">
        <v>76</v>
      </c>
      <c r="AT8" s="52" t="s">
        <v>77</v>
      </c>
      <c r="AU8" s="53" t="s">
        <v>80</v>
      </c>
      <c r="AV8" s="54" t="s">
        <v>81</v>
      </c>
      <c r="AW8" s="54" t="s">
        <v>76</v>
      </c>
      <c r="AX8" s="55" t="s">
        <v>77</v>
      </c>
      <c r="AY8" s="50" t="s">
        <v>80</v>
      </c>
      <c r="AZ8" s="51" t="s">
        <v>81</v>
      </c>
      <c r="BA8" s="51" t="s">
        <v>76</v>
      </c>
      <c r="BB8" s="52" t="s">
        <v>77</v>
      </c>
      <c r="BC8" s="53" t="s">
        <v>80</v>
      </c>
      <c r="BD8" s="54" t="s">
        <v>81</v>
      </c>
      <c r="BE8" s="54" t="s">
        <v>76</v>
      </c>
      <c r="BF8" s="55" t="s">
        <v>77</v>
      </c>
      <c r="BG8" s="50" t="s">
        <v>80</v>
      </c>
      <c r="BH8" s="51" t="s">
        <v>81</v>
      </c>
      <c r="BI8" s="51" t="s">
        <v>76</v>
      </c>
      <c r="BJ8" s="52" t="s">
        <v>77</v>
      </c>
      <c r="BK8" s="53" t="s">
        <v>80</v>
      </c>
      <c r="BL8" s="54" t="s">
        <v>81</v>
      </c>
      <c r="BM8" s="54" t="s">
        <v>76</v>
      </c>
      <c r="BN8" s="55" t="s">
        <v>77</v>
      </c>
      <c r="BO8" s="50" t="s">
        <v>80</v>
      </c>
      <c r="BP8" s="51" t="s">
        <v>81</v>
      </c>
      <c r="BQ8" s="51" t="s">
        <v>76</v>
      </c>
      <c r="BR8" s="52" t="s">
        <v>77</v>
      </c>
      <c r="BS8" s="53" t="s">
        <v>80</v>
      </c>
      <c r="BT8" s="54" t="s">
        <v>81</v>
      </c>
      <c r="BU8" s="54" t="s">
        <v>76</v>
      </c>
      <c r="BV8" s="55" t="s">
        <v>77</v>
      </c>
      <c r="BW8" s="50" t="s">
        <v>80</v>
      </c>
      <c r="BX8" s="51" t="s">
        <v>81</v>
      </c>
      <c r="BY8" s="51" t="s">
        <v>76</v>
      </c>
      <c r="BZ8" s="52" t="s">
        <v>77</v>
      </c>
      <c r="CA8" s="53" t="s">
        <v>80</v>
      </c>
      <c r="CB8" s="54" t="s">
        <v>81</v>
      </c>
      <c r="CC8" s="54" t="s">
        <v>76</v>
      </c>
      <c r="CD8" s="55" t="s">
        <v>77</v>
      </c>
      <c r="CE8" s="50" t="s">
        <v>80</v>
      </c>
      <c r="CF8" s="51" t="s">
        <v>81</v>
      </c>
      <c r="CG8" s="51" t="s">
        <v>76</v>
      </c>
      <c r="CH8" s="52" t="s">
        <v>77</v>
      </c>
      <c r="CI8" s="53" t="s">
        <v>80</v>
      </c>
      <c r="CJ8" s="54" t="s">
        <v>81</v>
      </c>
      <c r="CK8" s="54" t="s">
        <v>76</v>
      </c>
      <c r="CL8" s="55" t="s">
        <v>77</v>
      </c>
      <c r="CM8" s="50" t="s">
        <v>80</v>
      </c>
      <c r="CN8" s="51" t="s">
        <v>81</v>
      </c>
      <c r="CO8" s="51" t="s">
        <v>76</v>
      </c>
      <c r="CP8" s="52" t="s">
        <v>77</v>
      </c>
      <c r="CQ8" s="75" t="s">
        <v>80</v>
      </c>
      <c r="CR8" s="76" t="s">
        <v>81</v>
      </c>
      <c r="CS8" s="54" t="s">
        <v>76</v>
      </c>
      <c r="CT8" s="55" t="s">
        <v>77</v>
      </c>
    </row>
    <row r="9" spans="1:100" ht="42.5" thickBot="1" x14ac:dyDescent="0.35">
      <c r="B9" s="58" t="s">
        <v>78</v>
      </c>
      <c r="C9" s="77">
        <v>1633689927</v>
      </c>
      <c r="D9" s="78">
        <v>804717013</v>
      </c>
      <c r="E9" s="61">
        <f>+D9-C9</f>
        <v>-828972914</v>
      </c>
      <c r="F9" s="62">
        <f t="shared" ref="F9" si="46">+(C9-D9)/C9</f>
        <v>0.50742365506425746</v>
      </c>
      <c r="G9" s="77">
        <v>40825295</v>
      </c>
      <c r="H9" s="79">
        <v>34923094</v>
      </c>
      <c r="I9" s="61">
        <f>+H9-G9</f>
        <v>-5902201</v>
      </c>
      <c r="J9" s="62">
        <f t="shared" ref="J9" si="47">+(G9-H9)/G9</f>
        <v>0.14457215802114839</v>
      </c>
      <c r="K9" s="77">
        <v>62844462</v>
      </c>
      <c r="L9" s="79">
        <v>2310258</v>
      </c>
      <c r="M9" s="61">
        <f>+L9-K9</f>
        <v>-60534204</v>
      </c>
      <c r="N9" s="62">
        <f t="shared" ref="N9" si="48">+(K9-L9)/K9</f>
        <v>0.96323847915190997</v>
      </c>
      <c r="O9" s="77">
        <v>8484476</v>
      </c>
      <c r="P9" s="78">
        <v>9440145</v>
      </c>
      <c r="Q9" s="61">
        <f>+P9-O9</f>
        <v>955669</v>
      </c>
      <c r="R9" s="62">
        <f t="shared" ref="R9" si="49">+(O9-P9)/O9</f>
        <v>-0.11263736263736264</v>
      </c>
      <c r="S9" s="77">
        <v>33520000</v>
      </c>
      <c r="T9" s="78">
        <v>44868695</v>
      </c>
      <c r="U9" s="61">
        <f>+T9-S9</f>
        <v>11348695</v>
      </c>
      <c r="V9" s="62">
        <f t="shared" ref="V9" si="50">+(S9-T9)/S9</f>
        <v>-0.33856488663484485</v>
      </c>
      <c r="W9" s="77">
        <v>177833901</v>
      </c>
      <c r="X9" s="77">
        <v>107251707</v>
      </c>
      <c r="Y9" s="61">
        <f>+X9-W9</f>
        <v>-70582194</v>
      </c>
      <c r="Z9" s="62">
        <f t="shared" ref="Z9" si="51">+(W9-X9)/W9</f>
        <v>0.39689954279302458</v>
      </c>
      <c r="AA9" s="77">
        <v>0</v>
      </c>
      <c r="AB9" s="78">
        <v>0</v>
      </c>
      <c r="AC9" s="61">
        <f>+AB9-AA9</f>
        <v>0</v>
      </c>
      <c r="AD9" s="62" t="e">
        <f t="shared" ref="AD9" si="52">+(AA9-AB9)/AA9</f>
        <v>#DIV/0!</v>
      </c>
      <c r="AE9" s="77"/>
      <c r="AF9" s="78"/>
      <c r="AG9" s="61">
        <f>+AF9-AE9</f>
        <v>0</v>
      </c>
      <c r="AH9" s="62" t="e">
        <f t="shared" ref="AH9" si="53">+(AE9-AF9)/AE9</f>
        <v>#DIV/0!</v>
      </c>
      <c r="AI9" s="77"/>
      <c r="AJ9" s="78"/>
      <c r="AK9" s="61">
        <f>+AJ9-AI9</f>
        <v>0</v>
      </c>
      <c r="AL9" s="62" t="e">
        <f t="shared" ref="AL9" si="54">+(AI9-AJ9)/AI9</f>
        <v>#DIV/0!</v>
      </c>
      <c r="AM9" s="80">
        <v>11545729</v>
      </c>
      <c r="AN9" s="80">
        <v>12631124</v>
      </c>
      <c r="AO9" s="61">
        <f>+AN9-AM9</f>
        <v>1085395</v>
      </c>
      <c r="AP9" s="62">
        <f t="shared" ref="AP9" si="55">+(AM9-AN9)/AM9</f>
        <v>-9.4008355817116446E-2</v>
      </c>
      <c r="AQ9" s="77">
        <v>41178917</v>
      </c>
      <c r="AR9" s="78">
        <v>487997311</v>
      </c>
      <c r="AS9" s="61">
        <f>+AR9-AQ9</f>
        <v>446818394</v>
      </c>
      <c r="AT9" s="62">
        <f t="shared" ref="AT9" si="56">+(AQ9-AR9)/AQ9</f>
        <v>-10.850659185621613</v>
      </c>
      <c r="AU9" s="77">
        <v>4766730</v>
      </c>
      <c r="AV9" s="78">
        <v>5190500</v>
      </c>
      <c r="AW9" s="61">
        <f>+AV9-AU9</f>
        <v>423770</v>
      </c>
      <c r="AX9" s="62">
        <f t="shared" ref="AX9" si="57">+(AU9-AV9)/AU9</f>
        <v>-8.8901615992514782E-2</v>
      </c>
      <c r="AY9" s="81">
        <v>14150562</v>
      </c>
      <c r="AZ9" s="78">
        <v>12054800</v>
      </c>
      <c r="BA9" s="61">
        <f>+AZ9-AY9</f>
        <v>-2095762</v>
      </c>
      <c r="BB9" s="62">
        <f t="shared" ref="BB9" si="58">+(AY9-AZ9)/AY9</f>
        <v>0.1481045063793226</v>
      </c>
      <c r="BC9" s="77">
        <v>37044162</v>
      </c>
      <c r="BD9" s="78">
        <v>34818728</v>
      </c>
      <c r="BE9" s="61">
        <f>+BD9-BC9</f>
        <v>-2225434</v>
      </c>
      <c r="BF9" s="62">
        <f t="shared" ref="BF9" si="59">+(BC9-BD9)/BC9</f>
        <v>6.0075161100958362E-2</v>
      </c>
      <c r="BG9" s="77">
        <v>0</v>
      </c>
      <c r="BH9" s="78">
        <v>0</v>
      </c>
      <c r="BI9" s="61">
        <f>+BH9-BG9</f>
        <v>0</v>
      </c>
      <c r="BJ9" s="62" t="e">
        <f t="shared" ref="BJ9" si="60">+(BG9-BH9)/BG9</f>
        <v>#DIV/0!</v>
      </c>
      <c r="BK9" s="77">
        <v>29991570</v>
      </c>
      <c r="BL9" s="78">
        <v>15548000</v>
      </c>
      <c r="BM9" s="61">
        <f>+BL9-BK9</f>
        <v>-14443570</v>
      </c>
      <c r="BN9" s="62">
        <f t="shared" ref="BN9" si="61">+(BK9-BL9)/BK9</f>
        <v>0.48158765946564319</v>
      </c>
      <c r="BO9" s="77">
        <v>20594416</v>
      </c>
      <c r="BP9" s="78">
        <v>11909203</v>
      </c>
      <c r="BQ9" s="61">
        <f>+BP9-BO9</f>
        <v>-8685213</v>
      </c>
      <c r="BR9" s="62">
        <f t="shared" ref="BR9" si="62">+(BO9-BP9)/BO9</f>
        <v>0.42172659812252022</v>
      </c>
      <c r="BS9" s="77">
        <v>172254171</v>
      </c>
      <c r="BT9" s="78">
        <v>180565756</v>
      </c>
      <c r="BU9" s="61">
        <f>+BT9-BS9</f>
        <v>8311585</v>
      </c>
      <c r="BV9" s="62">
        <f t="shared" ref="BV9" si="63">+(BS9-BT9)/BS9</f>
        <v>-4.8251864972256607E-2</v>
      </c>
      <c r="BW9" s="77">
        <v>779256628</v>
      </c>
      <c r="BX9" s="78">
        <v>497385751</v>
      </c>
      <c r="BY9" s="61">
        <f>+BX9-BW9</f>
        <v>-281870877</v>
      </c>
      <c r="BZ9" s="62">
        <f t="shared" ref="BZ9" si="64">+(BW9-BX9)/BW9</f>
        <v>0.36171765099186298</v>
      </c>
      <c r="CA9" s="82">
        <v>233447820</v>
      </c>
      <c r="CB9" s="83">
        <v>1336975053</v>
      </c>
      <c r="CC9" s="61">
        <f>+CB9-CA9</f>
        <v>1103527233</v>
      </c>
      <c r="CD9" s="62">
        <f t="shared" ref="CD9" si="65">+(CA9-CB9)/CA9</f>
        <v>-4.7270830500794565</v>
      </c>
      <c r="CE9" s="77">
        <v>0</v>
      </c>
      <c r="CF9" s="78">
        <v>0</v>
      </c>
      <c r="CG9" s="61">
        <f>+CF9-CE9</f>
        <v>0</v>
      </c>
      <c r="CH9" s="62" t="e">
        <f t="shared" ref="CH9" si="66">+(CE9-CF9)/CE9</f>
        <v>#DIV/0!</v>
      </c>
      <c r="CI9" s="77">
        <v>1206756063</v>
      </c>
      <c r="CJ9" s="78">
        <v>366801891</v>
      </c>
      <c r="CK9" s="61">
        <f>+CJ9-CI9</f>
        <v>-839954172</v>
      </c>
      <c r="CL9" s="62">
        <f t="shared" ref="CL9" si="67">+(CI9-CJ9)/CI9</f>
        <v>0.69604305108015851</v>
      </c>
      <c r="CM9" s="77">
        <v>80302598</v>
      </c>
      <c r="CN9" s="78">
        <v>84130483</v>
      </c>
      <c r="CO9" s="61">
        <f>+CN9-CM9</f>
        <v>3827885</v>
      </c>
      <c r="CP9" s="62">
        <f t="shared" ref="CP9" si="68">+(CM9-CN9)/CM9</f>
        <v>-4.7668258503915401E-2</v>
      </c>
      <c r="CQ9" s="77">
        <v>1453887293</v>
      </c>
      <c r="CR9" s="78">
        <v>1392714193</v>
      </c>
      <c r="CS9" s="61">
        <f>+CR9-CQ9</f>
        <v>-61173100</v>
      </c>
      <c r="CT9" s="62">
        <f t="shared" ref="CT9" si="69">+(CQ9-CR9)/CQ9</f>
        <v>4.2075544847615637E-2</v>
      </c>
    </row>
    <row r="10" spans="1:100" ht="14.5" thickBot="1" x14ac:dyDescent="0.35">
      <c r="B10" s="47" t="s">
        <v>82</v>
      </c>
      <c r="C10" s="48"/>
      <c r="D10" s="48"/>
      <c r="E10" s="48"/>
      <c r="F10" s="49"/>
      <c r="G10" s="48"/>
      <c r="H10" s="48"/>
      <c r="I10" s="48"/>
      <c r="J10" s="49"/>
      <c r="K10" s="48"/>
      <c r="L10" s="48"/>
      <c r="M10" s="48"/>
      <c r="N10" s="49"/>
      <c r="O10" s="48"/>
      <c r="P10" s="48"/>
      <c r="Q10" s="48"/>
      <c r="R10" s="49"/>
      <c r="S10" s="48"/>
      <c r="T10" s="48"/>
      <c r="U10" s="48"/>
      <c r="V10" s="49"/>
      <c r="W10" s="48"/>
      <c r="X10" s="48"/>
      <c r="Y10" s="48"/>
      <c r="Z10" s="49"/>
      <c r="AA10" s="48"/>
      <c r="AB10" s="48"/>
      <c r="AC10" s="48"/>
      <c r="AD10" s="49"/>
      <c r="AE10" s="48"/>
      <c r="AF10" s="48"/>
      <c r="AG10" s="48"/>
      <c r="AH10" s="49"/>
      <c r="AI10" s="48"/>
      <c r="AJ10" s="48"/>
      <c r="AK10" s="48"/>
      <c r="AL10" s="49"/>
      <c r="AM10" s="48"/>
      <c r="AN10" s="48"/>
      <c r="AO10" s="48"/>
      <c r="AP10" s="49"/>
      <c r="AQ10" s="48"/>
      <c r="AR10" s="48"/>
      <c r="AS10" s="48"/>
      <c r="AT10" s="49"/>
      <c r="AU10" s="48"/>
      <c r="AV10" s="48"/>
      <c r="AW10" s="48"/>
      <c r="AX10" s="49"/>
      <c r="AY10" s="48"/>
      <c r="AZ10" s="48"/>
      <c r="BA10" s="48"/>
      <c r="BB10" s="49"/>
      <c r="BC10" s="48"/>
      <c r="BD10" s="48"/>
      <c r="BE10" s="48"/>
      <c r="BF10" s="49"/>
      <c r="BG10" s="48"/>
      <c r="BH10" s="48"/>
      <c r="BI10" s="48"/>
      <c r="BJ10" s="49"/>
      <c r="BK10" s="48"/>
      <c r="BL10" s="48"/>
      <c r="BM10" s="48"/>
      <c r="BN10" s="49"/>
      <c r="BO10" s="48"/>
      <c r="BP10" s="48"/>
      <c r="BQ10" s="48"/>
      <c r="BR10" s="49"/>
      <c r="BS10" s="48"/>
      <c r="BT10" s="48"/>
      <c r="BU10" s="48"/>
      <c r="BV10" s="49"/>
      <c r="BW10" s="48"/>
      <c r="BX10" s="48"/>
      <c r="BY10" s="48"/>
      <c r="BZ10" s="49"/>
      <c r="CA10" s="48"/>
      <c r="CB10" s="48"/>
      <c r="CC10" s="48"/>
      <c r="CD10" s="49"/>
      <c r="CE10" s="48"/>
      <c r="CF10" s="48"/>
      <c r="CG10" s="48"/>
      <c r="CH10" s="49"/>
      <c r="CI10" s="48"/>
      <c r="CJ10" s="48"/>
      <c r="CK10" s="48"/>
      <c r="CL10" s="49"/>
      <c r="CM10" s="48"/>
      <c r="CN10" s="48"/>
      <c r="CO10" s="48"/>
      <c r="CP10" s="49"/>
      <c r="CQ10" s="48"/>
      <c r="CR10" s="48"/>
      <c r="CS10" s="48"/>
      <c r="CT10" s="49"/>
    </row>
    <row r="11" spans="1:100" s="57" customFormat="1" ht="14.5" thickBot="1" x14ac:dyDescent="0.4">
      <c r="A11" s="84"/>
      <c r="B11" s="232" t="s">
        <v>49</v>
      </c>
      <c r="C11" s="234" t="s">
        <v>83</v>
      </c>
      <c r="D11" s="235"/>
      <c r="E11" s="235"/>
      <c r="F11" s="236"/>
      <c r="G11" s="211" t="s">
        <v>12</v>
      </c>
      <c r="H11" s="212"/>
      <c r="I11" s="212"/>
      <c r="J11" s="213"/>
      <c r="K11" s="214" t="s">
        <v>52</v>
      </c>
      <c r="L11" s="215"/>
      <c r="M11" s="215"/>
      <c r="N11" s="216"/>
      <c r="O11" s="211" t="s">
        <v>53</v>
      </c>
      <c r="P11" s="212"/>
      <c r="Q11" s="212"/>
      <c r="R11" s="213"/>
      <c r="S11" s="214" t="s">
        <v>54</v>
      </c>
      <c r="T11" s="215"/>
      <c r="U11" s="215"/>
      <c r="V11" s="216"/>
      <c r="W11" s="211" t="s">
        <v>55</v>
      </c>
      <c r="X11" s="212"/>
      <c r="Y11" s="212"/>
      <c r="Z11" s="213"/>
      <c r="AA11" s="214" t="s">
        <v>56</v>
      </c>
      <c r="AB11" s="215"/>
      <c r="AC11" s="215"/>
      <c r="AD11" s="216"/>
      <c r="AE11" s="211" t="s">
        <v>57</v>
      </c>
      <c r="AF11" s="212"/>
      <c r="AG11" s="212"/>
      <c r="AH11" s="213"/>
      <c r="AI11" s="214" t="s">
        <v>58</v>
      </c>
      <c r="AJ11" s="215"/>
      <c r="AK11" s="215"/>
      <c r="AL11" s="216"/>
      <c r="AM11" s="225" t="s">
        <v>84</v>
      </c>
      <c r="AN11" s="226"/>
      <c r="AO11" s="226"/>
      <c r="AP11" s="227"/>
      <c r="AQ11" s="214" t="s">
        <v>60</v>
      </c>
      <c r="AR11" s="215"/>
      <c r="AS11" s="215"/>
      <c r="AT11" s="216"/>
      <c r="AU11" s="211" t="s">
        <v>61</v>
      </c>
      <c r="AV11" s="212"/>
      <c r="AW11" s="212"/>
      <c r="AX11" s="213"/>
      <c r="AY11" s="214" t="s">
        <v>62</v>
      </c>
      <c r="AZ11" s="215"/>
      <c r="BA11" s="215"/>
      <c r="BB11" s="216"/>
      <c r="BC11" s="211" t="s">
        <v>63</v>
      </c>
      <c r="BD11" s="212"/>
      <c r="BE11" s="212"/>
      <c r="BF11" s="213"/>
      <c r="BG11" s="214" t="s">
        <v>64</v>
      </c>
      <c r="BH11" s="215"/>
      <c r="BI11" s="215"/>
      <c r="BJ11" s="216"/>
      <c r="BK11" s="211" t="s">
        <v>65</v>
      </c>
      <c r="BL11" s="212"/>
      <c r="BM11" s="212"/>
      <c r="BN11" s="213"/>
      <c r="BO11" s="214" t="s">
        <v>66</v>
      </c>
      <c r="BP11" s="215"/>
      <c r="BQ11" s="215"/>
      <c r="BR11" s="216"/>
      <c r="BS11" s="211" t="s">
        <v>67</v>
      </c>
      <c r="BT11" s="212"/>
      <c r="BU11" s="212"/>
      <c r="BV11" s="213"/>
      <c r="BW11" s="214" t="s">
        <v>68</v>
      </c>
      <c r="BX11" s="215"/>
      <c r="BY11" s="215"/>
      <c r="BZ11" s="216"/>
      <c r="CA11" s="211" t="s">
        <v>69</v>
      </c>
      <c r="CB11" s="212"/>
      <c r="CC11" s="212"/>
      <c r="CD11" s="213"/>
      <c r="CE11" s="214" t="s">
        <v>70</v>
      </c>
      <c r="CF11" s="215"/>
      <c r="CG11" s="215"/>
      <c r="CH11" s="216"/>
      <c r="CI11" s="211" t="s">
        <v>71</v>
      </c>
      <c r="CJ11" s="212"/>
      <c r="CK11" s="212"/>
      <c r="CL11" s="213"/>
      <c r="CM11" s="214" t="s">
        <v>72</v>
      </c>
      <c r="CN11" s="215"/>
      <c r="CO11" s="215"/>
      <c r="CP11" s="216"/>
      <c r="CQ11" s="217" t="s">
        <v>73</v>
      </c>
      <c r="CR11" s="218"/>
      <c r="CS11" s="212"/>
      <c r="CT11" s="213"/>
    </row>
    <row r="12" spans="1:100" s="57" customFormat="1" ht="14.5" thickBot="1" x14ac:dyDescent="0.35">
      <c r="A12" s="84"/>
      <c r="B12" s="233"/>
      <c r="C12" s="50" t="s">
        <v>85</v>
      </c>
      <c r="D12" s="51" t="s">
        <v>86</v>
      </c>
      <c r="E12" s="51" t="s">
        <v>76</v>
      </c>
      <c r="F12" s="52" t="s">
        <v>77</v>
      </c>
      <c r="G12" s="53" t="s">
        <v>85</v>
      </c>
      <c r="H12" s="54" t="s">
        <v>86</v>
      </c>
      <c r="I12" s="54" t="s">
        <v>76</v>
      </c>
      <c r="J12" s="55" t="s">
        <v>77</v>
      </c>
      <c r="K12" s="50" t="s">
        <v>85</v>
      </c>
      <c r="L12" s="51" t="s">
        <v>86</v>
      </c>
      <c r="M12" s="51" t="s">
        <v>76</v>
      </c>
      <c r="N12" s="52" t="s">
        <v>77</v>
      </c>
      <c r="O12" s="53" t="s">
        <v>85</v>
      </c>
      <c r="P12" s="54" t="s">
        <v>86</v>
      </c>
      <c r="Q12" s="54" t="s">
        <v>76</v>
      </c>
      <c r="R12" s="55" t="s">
        <v>77</v>
      </c>
      <c r="S12" s="50" t="s">
        <v>85</v>
      </c>
      <c r="T12" s="51" t="s">
        <v>86</v>
      </c>
      <c r="U12" s="51" t="s">
        <v>76</v>
      </c>
      <c r="V12" s="52" t="s">
        <v>77</v>
      </c>
      <c r="W12" s="53" t="s">
        <v>85</v>
      </c>
      <c r="X12" s="54" t="s">
        <v>86</v>
      </c>
      <c r="Y12" s="54" t="s">
        <v>76</v>
      </c>
      <c r="Z12" s="55" t="s">
        <v>77</v>
      </c>
      <c r="AA12" s="50" t="s">
        <v>85</v>
      </c>
      <c r="AB12" s="51" t="s">
        <v>86</v>
      </c>
      <c r="AC12" s="51" t="s">
        <v>76</v>
      </c>
      <c r="AD12" s="52" t="s">
        <v>77</v>
      </c>
      <c r="AE12" s="53" t="s">
        <v>85</v>
      </c>
      <c r="AF12" s="54" t="s">
        <v>86</v>
      </c>
      <c r="AG12" s="54" t="s">
        <v>76</v>
      </c>
      <c r="AH12" s="55" t="s">
        <v>77</v>
      </c>
      <c r="AI12" s="50" t="s">
        <v>85</v>
      </c>
      <c r="AJ12" s="51" t="s">
        <v>86</v>
      </c>
      <c r="AK12" s="51" t="s">
        <v>76</v>
      </c>
      <c r="AL12" s="52" t="s">
        <v>77</v>
      </c>
      <c r="AM12" s="53" t="s">
        <v>85</v>
      </c>
      <c r="AN12" s="54" t="s">
        <v>86</v>
      </c>
      <c r="AO12" s="54" t="s">
        <v>76</v>
      </c>
      <c r="AP12" s="55" t="s">
        <v>77</v>
      </c>
      <c r="AQ12" s="50" t="s">
        <v>85</v>
      </c>
      <c r="AR12" s="51" t="s">
        <v>86</v>
      </c>
      <c r="AS12" s="51" t="s">
        <v>76</v>
      </c>
      <c r="AT12" s="52" t="s">
        <v>77</v>
      </c>
      <c r="AU12" s="53" t="s">
        <v>85</v>
      </c>
      <c r="AV12" s="54" t="s">
        <v>86</v>
      </c>
      <c r="AW12" s="54" t="s">
        <v>76</v>
      </c>
      <c r="AX12" s="55" t="s">
        <v>77</v>
      </c>
      <c r="AY12" s="50" t="s">
        <v>85</v>
      </c>
      <c r="AZ12" s="51" t="s">
        <v>86</v>
      </c>
      <c r="BA12" s="51" t="s">
        <v>76</v>
      </c>
      <c r="BB12" s="52" t="s">
        <v>77</v>
      </c>
      <c r="BC12" s="53" t="s">
        <v>85</v>
      </c>
      <c r="BD12" s="54" t="s">
        <v>86</v>
      </c>
      <c r="BE12" s="54" t="s">
        <v>76</v>
      </c>
      <c r="BF12" s="55" t="s">
        <v>77</v>
      </c>
      <c r="BG12" s="50" t="s">
        <v>85</v>
      </c>
      <c r="BH12" s="51" t="s">
        <v>86</v>
      </c>
      <c r="BI12" s="51" t="s">
        <v>76</v>
      </c>
      <c r="BJ12" s="52" t="s">
        <v>77</v>
      </c>
      <c r="BK12" s="53" t="s">
        <v>85</v>
      </c>
      <c r="BL12" s="54" t="s">
        <v>86</v>
      </c>
      <c r="BM12" s="54" t="s">
        <v>76</v>
      </c>
      <c r="BN12" s="55" t="s">
        <v>77</v>
      </c>
      <c r="BO12" s="50" t="s">
        <v>85</v>
      </c>
      <c r="BP12" s="51" t="s">
        <v>86</v>
      </c>
      <c r="BQ12" s="51" t="s">
        <v>76</v>
      </c>
      <c r="BR12" s="52" t="s">
        <v>77</v>
      </c>
      <c r="BS12" s="53" t="s">
        <v>85</v>
      </c>
      <c r="BT12" s="54" t="s">
        <v>86</v>
      </c>
      <c r="BU12" s="54" t="s">
        <v>76</v>
      </c>
      <c r="BV12" s="55" t="s">
        <v>77</v>
      </c>
      <c r="BW12" s="50" t="s">
        <v>85</v>
      </c>
      <c r="BX12" s="51" t="s">
        <v>86</v>
      </c>
      <c r="BY12" s="51" t="s">
        <v>76</v>
      </c>
      <c r="BZ12" s="52" t="s">
        <v>77</v>
      </c>
      <c r="CA12" s="53" t="s">
        <v>85</v>
      </c>
      <c r="CB12" s="54" t="s">
        <v>86</v>
      </c>
      <c r="CC12" s="54" t="s">
        <v>76</v>
      </c>
      <c r="CD12" s="55" t="s">
        <v>77</v>
      </c>
      <c r="CE12" s="50" t="s">
        <v>85</v>
      </c>
      <c r="CF12" s="51" t="s">
        <v>86</v>
      </c>
      <c r="CG12" s="51" t="s">
        <v>76</v>
      </c>
      <c r="CH12" s="52" t="s">
        <v>77</v>
      </c>
      <c r="CI12" s="53" t="s">
        <v>85</v>
      </c>
      <c r="CJ12" s="54" t="s">
        <v>86</v>
      </c>
      <c r="CK12" s="54" t="s">
        <v>76</v>
      </c>
      <c r="CL12" s="55" t="s">
        <v>77</v>
      </c>
      <c r="CM12" s="50" t="s">
        <v>85</v>
      </c>
      <c r="CN12" s="51" t="s">
        <v>86</v>
      </c>
      <c r="CO12" s="51" t="s">
        <v>76</v>
      </c>
      <c r="CP12" s="52" t="s">
        <v>77</v>
      </c>
      <c r="CQ12" s="75" t="s">
        <v>85</v>
      </c>
      <c r="CR12" s="76" t="s">
        <v>86</v>
      </c>
      <c r="CS12" s="54" t="s">
        <v>76</v>
      </c>
      <c r="CT12" s="55" t="s">
        <v>77</v>
      </c>
    </row>
    <row r="13" spans="1:100" ht="42.5" thickBot="1" x14ac:dyDescent="0.35">
      <c r="A13" s="85"/>
      <c r="B13" s="86" t="s">
        <v>78</v>
      </c>
      <c r="C13" s="87">
        <f>+SUM(C5,C9)</f>
        <v>31750872793</v>
      </c>
      <c r="D13" s="88">
        <f>+SUM(D5,D9)</f>
        <v>31542108406</v>
      </c>
      <c r="E13" s="89">
        <f>+D13-C13</f>
        <v>-208764387</v>
      </c>
      <c r="F13" s="90">
        <f t="shared" ref="F13" si="70">+(C13-D13)/C13</f>
        <v>6.5750755376408274E-3</v>
      </c>
      <c r="G13" s="80">
        <f>+SUM(G5,G9)</f>
        <v>77828775</v>
      </c>
      <c r="H13" s="88">
        <f>SUM(H5,H9)</f>
        <v>78595402</v>
      </c>
      <c r="I13" s="61">
        <f>+H13-G13</f>
        <v>766627</v>
      </c>
      <c r="J13" s="62">
        <f t="shared" ref="J13" si="71">+(G13-H13)/G13</f>
        <v>-9.850174308923659E-3</v>
      </c>
      <c r="K13" s="80">
        <f>+SUM(K5,K9)</f>
        <v>87781373</v>
      </c>
      <c r="L13" s="80">
        <f>+SUM(L5,L9)</f>
        <v>28257579</v>
      </c>
      <c r="M13" s="61">
        <f>+L13-K13</f>
        <v>-59523794</v>
      </c>
      <c r="N13" s="62">
        <f t="shared" ref="N13" si="72">+(K13-L13)/K13</f>
        <v>0.67809139872988777</v>
      </c>
      <c r="O13" s="80">
        <f>+SUM(O5,O9)</f>
        <v>8484476</v>
      </c>
      <c r="P13" s="80">
        <f>+SUM(P5,P9)</f>
        <v>9440145</v>
      </c>
      <c r="Q13" s="61">
        <f>+P13-O13</f>
        <v>955669</v>
      </c>
      <c r="R13" s="62">
        <f t="shared" ref="R13" si="73">+(O13-P13)/O13</f>
        <v>-0.11263736263736264</v>
      </c>
      <c r="S13" s="80">
        <f>+SUM(S5,S9)</f>
        <v>33520000</v>
      </c>
      <c r="T13" s="80">
        <f>+SUM(T5,T9)</f>
        <v>51668695</v>
      </c>
      <c r="U13" s="61">
        <f>+T13-S13</f>
        <v>18148695</v>
      </c>
      <c r="V13" s="62">
        <f t="shared" ref="V13" si="74">+(S13-T13)/S13</f>
        <v>-0.54142884844868733</v>
      </c>
      <c r="W13" s="80">
        <f>+SUM(W5,W9)</f>
        <v>251933901</v>
      </c>
      <c r="X13" s="80">
        <f>+SUM(X5,X9)</f>
        <v>168651707</v>
      </c>
      <c r="Y13" s="61">
        <f>+X13-W13</f>
        <v>-83282194</v>
      </c>
      <c r="Z13" s="62">
        <f t="shared" ref="Z13" si="75">+(W13-X13)/W13</f>
        <v>0.3305716049703053</v>
      </c>
      <c r="AA13" s="80">
        <f>+SUM(AA5,AA9)</f>
        <v>0</v>
      </c>
      <c r="AB13" s="80">
        <f>+SUM(AB5,AB9)</f>
        <v>0</v>
      </c>
      <c r="AC13" s="61">
        <f>+AB13-AA13</f>
        <v>0</v>
      </c>
      <c r="AD13" s="62" t="e">
        <f t="shared" ref="AD13" si="76">+(AA13-AB13)/AA13</f>
        <v>#DIV/0!</v>
      </c>
      <c r="AE13" s="80">
        <f>+SUM(AE5,AE9)</f>
        <v>0</v>
      </c>
      <c r="AF13" s="80">
        <f>+SUM(AF5,AF9)</f>
        <v>0</v>
      </c>
      <c r="AG13" s="61">
        <f>+AF13-AE13</f>
        <v>0</v>
      </c>
      <c r="AH13" s="62" t="e">
        <f t="shared" ref="AH13" si="77">+(AE13-AF13)/AE13</f>
        <v>#DIV/0!</v>
      </c>
      <c r="AI13" s="80">
        <f>+SUM(AI5,AI9)</f>
        <v>0</v>
      </c>
      <c r="AJ13" s="80">
        <f>+SUM(AJ5,AJ9)</f>
        <v>0</v>
      </c>
      <c r="AK13" s="61">
        <f>+AJ13-AI13</f>
        <v>0</v>
      </c>
      <c r="AL13" s="62" t="e">
        <f t="shared" ref="AL13" si="78">+(AI13-AJ13)/AI13</f>
        <v>#DIV/0!</v>
      </c>
      <c r="AM13" s="80">
        <f>+SUM(AM5,AM9)</f>
        <v>43745729</v>
      </c>
      <c r="AN13" s="80">
        <f>+SUM(AN5,AN9)</f>
        <v>44504421</v>
      </c>
      <c r="AO13" s="61">
        <f>+AN13-AM13</f>
        <v>758692</v>
      </c>
      <c r="AP13" s="62">
        <f t="shared" ref="AP13" si="79">+(AM13-AN13)/AM13</f>
        <v>-1.7343224523701503E-2</v>
      </c>
      <c r="AQ13" s="80">
        <f>+SUM(AQ5,AQ9)</f>
        <v>1736620768</v>
      </c>
      <c r="AR13" s="80">
        <f>+SUM(AR5,AR9)</f>
        <v>1741860923</v>
      </c>
      <c r="AS13" s="61">
        <f>+AR13-AQ13</f>
        <v>5240155</v>
      </c>
      <c r="AT13" s="62">
        <f t="shared" ref="AT13" si="80">+(AQ13-AR13)/AQ13</f>
        <v>-3.0174434721490099E-3</v>
      </c>
      <c r="AU13" s="80">
        <f>+SUM(AU5,AU9)</f>
        <v>8625870</v>
      </c>
      <c r="AV13" s="80">
        <f>+SUM(AV5,AV9)</f>
        <v>11420972</v>
      </c>
      <c r="AW13" s="61">
        <f>+AV13-AU13</f>
        <v>2795102</v>
      </c>
      <c r="AX13" s="62">
        <f t="shared" ref="AX13" si="81">+(AU13-AV13)/AU13</f>
        <v>-0.32403711161888599</v>
      </c>
      <c r="AY13" s="80">
        <f>+SUM(AY5,AY9)</f>
        <v>29651106</v>
      </c>
      <c r="AZ13" s="80">
        <f>+SUM(AZ5,AZ9)</f>
        <v>26535262</v>
      </c>
      <c r="BA13" s="61">
        <f>+AZ13-AY13</f>
        <v>-3115844</v>
      </c>
      <c r="BB13" s="62">
        <f t="shared" ref="BB13" si="82">+(AY13-AZ13)/AY13</f>
        <v>0.10508356754044858</v>
      </c>
      <c r="BC13" s="80">
        <f>+SUM(BC5,BC9)</f>
        <v>55403051</v>
      </c>
      <c r="BD13" s="80">
        <f>+SUM(BD5,BD9)</f>
        <v>68998732</v>
      </c>
      <c r="BE13" s="61">
        <f>+BD13-BC13</f>
        <v>13595681</v>
      </c>
      <c r="BF13" s="62">
        <f t="shared" ref="BF13" si="83">+(BC13-BD13)/BC13</f>
        <v>-0.24539588984007396</v>
      </c>
      <c r="BG13" s="80">
        <f>+SUM(BG5,BG9)</f>
        <v>0</v>
      </c>
      <c r="BH13" s="80">
        <f>+SUM(BH5,BH9)</f>
        <v>0</v>
      </c>
      <c r="BI13" s="61">
        <f>+BH13-BG13</f>
        <v>0</v>
      </c>
      <c r="BJ13" s="62" t="e">
        <f t="shared" ref="BJ13" si="84">+(BG13-BH13)/BG13</f>
        <v>#DIV/0!</v>
      </c>
      <c r="BK13" s="80">
        <f>+SUM(BK5,BK9)</f>
        <v>77159784</v>
      </c>
      <c r="BL13" s="80">
        <f>+SUM(BL5,BL9)</f>
        <v>28433000</v>
      </c>
      <c r="BM13" s="61">
        <f>+BL13-BK13</f>
        <v>-48726784</v>
      </c>
      <c r="BN13" s="62">
        <f t="shared" ref="BN13" si="85">+(BK13-BL13)/BK13</f>
        <v>0.63150493008119357</v>
      </c>
      <c r="BO13" s="80">
        <f>+SUM(BO5,BO9)</f>
        <v>52695016</v>
      </c>
      <c r="BP13" s="80">
        <f>+SUM(BP5,BP9)</f>
        <v>27210103</v>
      </c>
      <c r="BQ13" s="61">
        <f>+BP13-BO13</f>
        <v>-25484913</v>
      </c>
      <c r="BR13" s="62">
        <f t="shared" ref="BR13" si="86">+(BO13-BP13)/BO13</f>
        <v>0.48363042531384753</v>
      </c>
      <c r="BS13" s="80">
        <f>+SUM(BS5,BS9)</f>
        <v>335588821</v>
      </c>
      <c r="BT13" s="80">
        <f>+SUM(BT5,BT9)</f>
        <v>321344555</v>
      </c>
      <c r="BU13" s="61">
        <f>+BT13-BS13</f>
        <v>-14244266</v>
      </c>
      <c r="BV13" s="62">
        <f t="shared" ref="BV13" si="87">+(BS13-BT13)/BS13</f>
        <v>4.2445591475766112E-2</v>
      </c>
      <c r="BW13" s="80">
        <f>+SUM(BW5,BW9)</f>
        <v>1295681423</v>
      </c>
      <c r="BX13" s="80">
        <f>+SUM(BX5,BX9)</f>
        <v>758766668</v>
      </c>
      <c r="BY13" s="61">
        <f>+BX13-BW13</f>
        <v>-536914755</v>
      </c>
      <c r="BZ13" s="62">
        <f t="shared" ref="BZ13" si="88">+(BW13-BX13)/BW13</f>
        <v>0.41438793940321855</v>
      </c>
      <c r="CA13" s="80">
        <f>+SUM(CA5,CA9)</f>
        <v>233447820</v>
      </c>
      <c r="CB13" s="80">
        <f>+SUM(CB5,CB9)</f>
        <v>2279975053</v>
      </c>
      <c r="CC13" s="61">
        <f>+CB13-CA13</f>
        <v>2046527233</v>
      </c>
      <c r="CD13" s="62">
        <f t="shared" ref="CD13" si="89">+(CA13-CB13)/CA13</f>
        <v>-8.766529638186384</v>
      </c>
      <c r="CE13" s="80">
        <f>+SUM(CE5,CE9)</f>
        <v>1450000</v>
      </c>
      <c r="CF13" s="80">
        <f>+SUM(CF5,CF9)</f>
        <v>1525000</v>
      </c>
      <c r="CG13" s="61">
        <f>+CF13-CE13</f>
        <v>75000</v>
      </c>
      <c r="CH13" s="62">
        <f t="shared" ref="CH13" si="90">+(CE13-CF13)/CE13</f>
        <v>-5.1724137931034482E-2</v>
      </c>
      <c r="CI13" s="80">
        <f>+SUM(CI5,CI9)</f>
        <v>1206756063</v>
      </c>
      <c r="CJ13" s="80">
        <f>+SUM(CJ5,CJ9)</f>
        <v>366801891</v>
      </c>
      <c r="CK13" s="61">
        <f>+CJ13-CI13</f>
        <v>-839954172</v>
      </c>
      <c r="CL13" s="62">
        <f t="shared" ref="CL13" si="91">+(CI13-CJ13)/CI13</f>
        <v>0.69604305108015851</v>
      </c>
      <c r="CM13" s="80">
        <f>+SUM(CM5,CM9)</f>
        <v>158356648</v>
      </c>
      <c r="CN13" s="80">
        <f>+SUM(CN5,CN9)</f>
        <v>170069455</v>
      </c>
      <c r="CO13" s="61">
        <f>+CN13-CM13</f>
        <v>11712807</v>
      </c>
      <c r="CP13" s="62">
        <f t="shared" ref="CP13" si="92">+(CM13-CN13)/CM13</f>
        <v>-7.3964731812206586E-2</v>
      </c>
      <c r="CQ13" s="80">
        <f>+SUM(CQ5,CQ9)</f>
        <v>3310664351</v>
      </c>
      <c r="CR13" s="80">
        <f>+SUM(CR5,CR9)</f>
        <v>3182475585</v>
      </c>
      <c r="CS13" s="61">
        <f>+CR13-CQ13</f>
        <v>-128188766</v>
      </c>
      <c r="CT13" s="62">
        <f t="shared" ref="CT13" si="93">+(CQ13-CR13)/CQ13</f>
        <v>3.8719952374900238E-2</v>
      </c>
    </row>
    <row r="14" spans="1:100" x14ac:dyDescent="0.3">
      <c r="A14" s="85"/>
      <c r="B14" s="91"/>
      <c r="C14" s="92"/>
      <c r="D14" s="92"/>
      <c r="E14" s="93"/>
      <c r="F14" s="94"/>
      <c r="G14" s="92"/>
      <c r="H14" s="92"/>
      <c r="I14" s="93"/>
      <c r="J14" s="94"/>
      <c r="K14" s="92"/>
      <c r="L14" s="92"/>
      <c r="M14" s="93"/>
      <c r="N14" s="94"/>
      <c r="O14" s="92"/>
      <c r="P14" s="92"/>
      <c r="Q14" s="93"/>
      <c r="R14" s="94"/>
      <c r="S14" s="92"/>
      <c r="T14" s="92"/>
      <c r="U14" s="93"/>
      <c r="V14" s="94"/>
      <c r="W14" s="92"/>
      <c r="X14" s="92"/>
      <c r="Y14" s="93"/>
      <c r="Z14" s="94"/>
      <c r="AA14" s="92"/>
      <c r="AB14" s="92"/>
      <c r="AC14" s="93"/>
      <c r="AD14" s="94"/>
      <c r="AE14" s="92"/>
      <c r="AF14" s="92"/>
      <c r="AG14" s="93"/>
      <c r="AH14" s="94"/>
      <c r="AI14" s="92"/>
      <c r="AJ14" s="92"/>
      <c r="AK14" s="93"/>
      <c r="AL14" s="94"/>
      <c r="AM14" s="92"/>
      <c r="AN14" s="92"/>
      <c r="AO14" s="93"/>
      <c r="AP14" s="94"/>
      <c r="AQ14" s="92"/>
      <c r="AR14" s="92"/>
      <c r="AS14" s="93"/>
      <c r="AT14" s="94"/>
      <c r="AU14" s="92"/>
      <c r="AV14" s="92"/>
      <c r="AW14" s="93"/>
      <c r="AX14" s="94"/>
      <c r="AY14" s="92"/>
      <c r="AZ14" s="92"/>
      <c r="BA14" s="93"/>
      <c r="BB14" s="94"/>
      <c r="BC14" s="92"/>
      <c r="BD14" s="92"/>
      <c r="BE14" s="93"/>
      <c r="BF14" s="94"/>
      <c r="BG14" s="92"/>
      <c r="BH14" s="92"/>
      <c r="BI14" s="93"/>
      <c r="BJ14" s="94"/>
      <c r="BK14" s="92"/>
      <c r="BL14" s="92"/>
      <c r="BM14" s="93"/>
      <c r="BN14" s="94"/>
      <c r="BO14" s="92"/>
      <c r="BP14" s="92"/>
      <c r="BQ14" s="93"/>
      <c r="BR14" s="94"/>
      <c r="BS14" s="92"/>
      <c r="BT14" s="92"/>
      <c r="BU14" s="93"/>
      <c r="BV14" s="94"/>
      <c r="BW14" s="92"/>
      <c r="BX14" s="92"/>
      <c r="BY14" s="93"/>
      <c r="BZ14" s="94"/>
      <c r="CA14" s="92"/>
      <c r="CB14" s="92"/>
      <c r="CC14" s="93"/>
      <c r="CD14" s="94"/>
      <c r="CE14" s="92"/>
      <c r="CF14" s="92"/>
      <c r="CG14" s="93"/>
      <c r="CH14" s="94"/>
      <c r="CI14" s="92"/>
      <c r="CJ14" s="92"/>
      <c r="CK14" s="93"/>
      <c r="CL14" s="94"/>
      <c r="CM14" s="92"/>
      <c r="CN14" s="92"/>
      <c r="CO14" s="93"/>
      <c r="CP14" s="94"/>
      <c r="CQ14" s="92"/>
      <c r="CR14" s="92"/>
      <c r="CS14" s="93"/>
      <c r="CT14" s="94"/>
    </row>
    <row r="15" spans="1:100" ht="28.5" thickBot="1" x14ac:dyDescent="0.35">
      <c r="A15" s="85"/>
      <c r="B15" s="95" t="s">
        <v>87</v>
      </c>
      <c r="C15" s="96"/>
      <c r="D15" s="96"/>
      <c r="E15" s="96"/>
      <c r="F15" s="97"/>
      <c r="G15" s="96"/>
      <c r="H15" s="96"/>
      <c r="I15" s="96"/>
      <c r="J15" s="97"/>
      <c r="K15" s="96"/>
      <c r="L15" s="96"/>
      <c r="M15" s="96"/>
      <c r="N15" s="97"/>
      <c r="O15" s="96"/>
      <c r="P15" s="96"/>
      <c r="Q15" s="96"/>
      <c r="R15" s="97"/>
      <c r="S15" s="96"/>
      <c r="T15" s="96"/>
      <c r="U15" s="96"/>
      <c r="V15" s="97"/>
      <c r="W15" s="96"/>
      <c r="X15" s="96"/>
      <c r="Y15" s="96"/>
      <c r="Z15" s="97"/>
      <c r="AA15" s="96"/>
      <c r="AB15" s="96"/>
      <c r="AC15" s="96"/>
      <c r="AD15" s="97"/>
      <c r="AE15" s="96"/>
      <c r="AF15" s="96"/>
      <c r="AG15" s="96"/>
      <c r="AH15" s="97"/>
      <c r="AI15" s="96"/>
      <c r="AJ15" s="96"/>
      <c r="AK15" s="96"/>
      <c r="AL15" s="97"/>
      <c r="AM15" s="96"/>
      <c r="AN15" s="96"/>
      <c r="AO15" s="96"/>
      <c r="AP15" s="97"/>
      <c r="AQ15" s="96"/>
      <c r="AR15" s="96"/>
      <c r="AS15" s="96"/>
      <c r="AT15" s="97"/>
      <c r="AU15" s="96"/>
      <c r="AV15" s="96"/>
      <c r="AW15" s="96"/>
      <c r="AX15" s="97"/>
      <c r="AY15" s="96"/>
      <c r="AZ15" s="96"/>
      <c r="BA15" s="96"/>
      <c r="BB15" s="97"/>
      <c r="BC15" s="96"/>
      <c r="BD15" s="96"/>
      <c r="BE15" s="96"/>
      <c r="BF15" s="97"/>
      <c r="BG15" s="96"/>
      <c r="BH15" s="96"/>
      <c r="BI15" s="96"/>
      <c r="BJ15" s="97"/>
      <c r="BK15" s="96"/>
      <c r="BL15" s="96"/>
      <c r="BM15" s="96"/>
      <c r="BN15" s="97"/>
      <c r="BO15" s="96"/>
      <c r="BP15" s="96"/>
      <c r="BQ15" s="96"/>
      <c r="BR15" s="97"/>
      <c r="BS15" s="96"/>
      <c r="BT15" s="96"/>
      <c r="BU15" s="96"/>
      <c r="BV15" s="97"/>
      <c r="BW15" s="96"/>
      <c r="BX15" s="96"/>
      <c r="BY15" s="96"/>
      <c r="BZ15" s="97"/>
      <c r="CA15" s="96"/>
      <c r="CB15" s="96"/>
      <c r="CC15" s="96"/>
      <c r="CD15" s="97"/>
      <c r="CE15" s="96"/>
      <c r="CF15" s="96"/>
      <c r="CG15" s="96"/>
      <c r="CH15" s="97"/>
      <c r="CI15" s="96"/>
      <c r="CJ15" s="96"/>
      <c r="CK15" s="96"/>
      <c r="CL15" s="97"/>
      <c r="CM15" s="96"/>
      <c r="CN15" s="96"/>
      <c r="CO15" s="96"/>
      <c r="CP15" s="97"/>
      <c r="CQ15" s="96"/>
      <c r="CR15" s="96"/>
      <c r="CS15" s="96"/>
      <c r="CT15" s="97"/>
    </row>
    <row r="16" spans="1:100" ht="14.5" thickBot="1" x14ac:dyDescent="0.35">
      <c r="B16" s="228" t="s">
        <v>49</v>
      </c>
      <c r="C16" s="214" t="s">
        <v>50</v>
      </c>
      <c r="D16" s="215"/>
      <c r="E16" s="215"/>
      <c r="F16" s="216"/>
      <c r="G16" s="211" t="s">
        <v>12</v>
      </c>
      <c r="H16" s="212"/>
      <c r="I16" s="212"/>
      <c r="J16" s="213"/>
      <c r="K16" s="214" t="s">
        <v>52</v>
      </c>
      <c r="L16" s="215"/>
      <c r="M16" s="215"/>
      <c r="N16" s="216"/>
      <c r="O16" s="211" t="s">
        <v>53</v>
      </c>
      <c r="P16" s="212"/>
      <c r="Q16" s="212"/>
      <c r="R16" s="213"/>
      <c r="S16" s="214" t="s">
        <v>54</v>
      </c>
      <c r="T16" s="215"/>
      <c r="U16" s="215"/>
      <c r="V16" s="216"/>
      <c r="W16" s="211" t="s">
        <v>55</v>
      </c>
      <c r="X16" s="212"/>
      <c r="Y16" s="212"/>
      <c r="Z16" s="213"/>
      <c r="AA16" s="214" t="s">
        <v>56</v>
      </c>
      <c r="AB16" s="215"/>
      <c r="AC16" s="215"/>
      <c r="AD16" s="216"/>
      <c r="AE16" s="211" t="s">
        <v>57</v>
      </c>
      <c r="AF16" s="212"/>
      <c r="AG16" s="212"/>
      <c r="AH16" s="213"/>
      <c r="AI16" s="214" t="s">
        <v>58</v>
      </c>
      <c r="AJ16" s="215"/>
      <c r="AK16" s="215"/>
      <c r="AL16" s="216"/>
      <c r="AM16" s="211" t="s">
        <v>59</v>
      </c>
      <c r="AN16" s="212"/>
      <c r="AO16" s="212"/>
      <c r="AP16" s="213"/>
      <c r="AQ16" s="214" t="s">
        <v>60</v>
      </c>
      <c r="AR16" s="215"/>
      <c r="AS16" s="215"/>
      <c r="AT16" s="216"/>
      <c r="AU16" s="211" t="s">
        <v>61</v>
      </c>
      <c r="AV16" s="212"/>
      <c r="AW16" s="212"/>
      <c r="AX16" s="213"/>
      <c r="AY16" s="214" t="s">
        <v>62</v>
      </c>
      <c r="AZ16" s="215"/>
      <c r="BA16" s="215"/>
      <c r="BB16" s="216"/>
      <c r="BC16" s="211" t="s">
        <v>63</v>
      </c>
      <c r="BD16" s="212"/>
      <c r="BE16" s="212"/>
      <c r="BF16" s="213"/>
      <c r="BG16" s="214" t="s">
        <v>88</v>
      </c>
      <c r="BH16" s="215"/>
      <c r="BI16" s="215"/>
      <c r="BJ16" s="216"/>
      <c r="BK16" s="211" t="s">
        <v>65</v>
      </c>
      <c r="BL16" s="212"/>
      <c r="BM16" s="212"/>
      <c r="BN16" s="213"/>
      <c r="BO16" s="214" t="s">
        <v>66</v>
      </c>
      <c r="BP16" s="215"/>
      <c r="BQ16" s="215"/>
      <c r="BR16" s="216"/>
      <c r="BS16" s="211" t="s">
        <v>67</v>
      </c>
      <c r="BT16" s="212"/>
      <c r="BU16" s="212"/>
      <c r="BV16" s="213"/>
      <c r="BW16" s="214" t="s">
        <v>68</v>
      </c>
      <c r="BX16" s="215"/>
      <c r="BY16" s="215"/>
      <c r="BZ16" s="216"/>
      <c r="CA16" s="211" t="s">
        <v>69</v>
      </c>
      <c r="CB16" s="212"/>
      <c r="CC16" s="212"/>
      <c r="CD16" s="213"/>
      <c r="CE16" s="214" t="s">
        <v>70</v>
      </c>
      <c r="CF16" s="215"/>
      <c r="CG16" s="215"/>
      <c r="CH16" s="216"/>
      <c r="CI16" s="211" t="s">
        <v>89</v>
      </c>
      <c r="CJ16" s="212"/>
      <c r="CK16" s="212"/>
      <c r="CL16" s="213"/>
      <c r="CM16" s="214" t="s">
        <v>72</v>
      </c>
      <c r="CN16" s="215"/>
      <c r="CO16" s="215"/>
      <c r="CP16" s="216"/>
      <c r="CQ16" s="217" t="s">
        <v>73</v>
      </c>
      <c r="CR16" s="218"/>
      <c r="CS16" s="212"/>
      <c r="CT16" s="213"/>
    </row>
    <row r="17" spans="1:98" x14ac:dyDescent="0.3">
      <c r="B17" s="229"/>
      <c r="C17" s="50" t="s">
        <v>86</v>
      </c>
      <c r="D17" s="51" t="s">
        <v>90</v>
      </c>
      <c r="E17" s="51" t="s">
        <v>76</v>
      </c>
      <c r="F17" s="52" t="s">
        <v>77</v>
      </c>
      <c r="G17" s="53" t="s">
        <v>86</v>
      </c>
      <c r="H17" s="54" t="s">
        <v>90</v>
      </c>
      <c r="I17" s="54" t="s">
        <v>76</v>
      </c>
      <c r="J17" s="55" t="s">
        <v>77</v>
      </c>
      <c r="K17" s="50" t="s">
        <v>86</v>
      </c>
      <c r="L17" s="51" t="s">
        <v>90</v>
      </c>
      <c r="M17" s="51" t="s">
        <v>76</v>
      </c>
      <c r="N17" s="52" t="s">
        <v>77</v>
      </c>
      <c r="O17" s="53" t="s">
        <v>86</v>
      </c>
      <c r="P17" s="54" t="s">
        <v>90</v>
      </c>
      <c r="Q17" s="54" t="s">
        <v>76</v>
      </c>
      <c r="R17" s="55" t="s">
        <v>77</v>
      </c>
      <c r="S17" s="50" t="s">
        <v>86</v>
      </c>
      <c r="T17" s="51" t="s">
        <v>90</v>
      </c>
      <c r="U17" s="51" t="s">
        <v>76</v>
      </c>
      <c r="V17" s="52" t="s">
        <v>77</v>
      </c>
      <c r="W17" s="53" t="s">
        <v>86</v>
      </c>
      <c r="X17" s="54" t="s">
        <v>90</v>
      </c>
      <c r="Y17" s="54" t="s">
        <v>76</v>
      </c>
      <c r="Z17" s="55" t="s">
        <v>77</v>
      </c>
      <c r="AA17" s="50" t="s">
        <v>86</v>
      </c>
      <c r="AB17" s="51" t="s">
        <v>90</v>
      </c>
      <c r="AC17" s="51" t="s">
        <v>76</v>
      </c>
      <c r="AD17" s="52" t="s">
        <v>77</v>
      </c>
      <c r="AE17" s="53" t="s">
        <v>86</v>
      </c>
      <c r="AF17" s="54" t="s">
        <v>90</v>
      </c>
      <c r="AG17" s="54" t="s">
        <v>76</v>
      </c>
      <c r="AH17" s="55" t="s">
        <v>77</v>
      </c>
      <c r="AI17" s="50" t="s">
        <v>86</v>
      </c>
      <c r="AJ17" s="51" t="s">
        <v>90</v>
      </c>
      <c r="AK17" s="51" t="s">
        <v>76</v>
      </c>
      <c r="AL17" s="52" t="s">
        <v>77</v>
      </c>
      <c r="AM17" s="53" t="s">
        <v>86</v>
      </c>
      <c r="AN17" s="54" t="s">
        <v>90</v>
      </c>
      <c r="AO17" s="54" t="s">
        <v>76</v>
      </c>
      <c r="AP17" s="55" t="s">
        <v>77</v>
      </c>
      <c r="AQ17" s="50" t="s">
        <v>86</v>
      </c>
      <c r="AR17" s="51" t="s">
        <v>90</v>
      </c>
      <c r="AS17" s="51" t="s">
        <v>76</v>
      </c>
      <c r="AT17" s="52" t="s">
        <v>77</v>
      </c>
      <c r="AU17" s="53" t="s">
        <v>86</v>
      </c>
      <c r="AV17" s="54" t="s">
        <v>90</v>
      </c>
      <c r="AW17" s="54" t="s">
        <v>76</v>
      </c>
      <c r="AX17" s="55" t="s">
        <v>77</v>
      </c>
      <c r="AY17" s="50" t="s">
        <v>86</v>
      </c>
      <c r="AZ17" s="51" t="s">
        <v>90</v>
      </c>
      <c r="BA17" s="51" t="s">
        <v>76</v>
      </c>
      <c r="BB17" s="52" t="s">
        <v>77</v>
      </c>
      <c r="BC17" s="53" t="s">
        <v>86</v>
      </c>
      <c r="BD17" s="54" t="s">
        <v>90</v>
      </c>
      <c r="BE17" s="54" t="s">
        <v>76</v>
      </c>
      <c r="BF17" s="55" t="s">
        <v>77</v>
      </c>
      <c r="BG17" s="50" t="s">
        <v>86</v>
      </c>
      <c r="BH17" s="51" t="s">
        <v>90</v>
      </c>
      <c r="BI17" s="51" t="s">
        <v>76</v>
      </c>
      <c r="BJ17" s="52" t="s">
        <v>77</v>
      </c>
      <c r="BK17" s="53" t="s">
        <v>86</v>
      </c>
      <c r="BL17" s="54" t="s">
        <v>90</v>
      </c>
      <c r="BM17" s="54" t="s">
        <v>76</v>
      </c>
      <c r="BN17" s="55" t="s">
        <v>77</v>
      </c>
      <c r="BO17" s="50" t="s">
        <v>86</v>
      </c>
      <c r="BP17" s="51" t="s">
        <v>90</v>
      </c>
      <c r="BQ17" s="51" t="s">
        <v>76</v>
      </c>
      <c r="BR17" s="52" t="s">
        <v>77</v>
      </c>
      <c r="BS17" s="53" t="s">
        <v>86</v>
      </c>
      <c r="BT17" s="54" t="s">
        <v>90</v>
      </c>
      <c r="BU17" s="54" t="s">
        <v>76</v>
      </c>
      <c r="BV17" s="55" t="s">
        <v>77</v>
      </c>
      <c r="BW17" s="50" t="s">
        <v>86</v>
      </c>
      <c r="BX17" s="51" t="s">
        <v>90</v>
      </c>
      <c r="BY17" s="51" t="s">
        <v>76</v>
      </c>
      <c r="BZ17" s="52" t="s">
        <v>77</v>
      </c>
      <c r="CA17" s="53" t="s">
        <v>86</v>
      </c>
      <c r="CB17" s="54" t="s">
        <v>90</v>
      </c>
      <c r="CC17" s="54" t="s">
        <v>76</v>
      </c>
      <c r="CD17" s="55" t="s">
        <v>77</v>
      </c>
      <c r="CE17" s="50" t="s">
        <v>86</v>
      </c>
      <c r="CF17" s="51" t="s">
        <v>90</v>
      </c>
      <c r="CG17" s="51" t="s">
        <v>76</v>
      </c>
      <c r="CH17" s="52" t="s">
        <v>77</v>
      </c>
      <c r="CI17" s="53" t="s">
        <v>86</v>
      </c>
      <c r="CJ17" s="54" t="s">
        <v>90</v>
      </c>
      <c r="CK17" s="54" t="s">
        <v>76</v>
      </c>
      <c r="CL17" s="55" t="s">
        <v>77</v>
      </c>
      <c r="CM17" s="50" t="s">
        <v>86</v>
      </c>
      <c r="CN17" s="51" t="s">
        <v>90</v>
      </c>
      <c r="CO17" s="51" t="s">
        <v>76</v>
      </c>
      <c r="CP17" s="52" t="s">
        <v>77</v>
      </c>
      <c r="CQ17" s="75" t="s">
        <v>86</v>
      </c>
      <c r="CR17" s="76" t="s">
        <v>90</v>
      </c>
      <c r="CS17" s="54" t="s">
        <v>76</v>
      </c>
      <c r="CT17" s="55" t="s">
        <v>77</v>
      </c>
    </row>
    <row r="18" spans="1:98" s="85" customFormat="1" ht="42" x14ac:dyDescent="0.3">
      <c r="A18" s="46"/>
      <c r="B18" s="98" t="s">
        <v>78</v>
      </c>
      <c r="C18" s="88">
        <f>D13</f>
        <v>31542108406</v>
      </c>
      <c r="D18" s="88">
        <f>SUM(F33)</f>
        <v>10137432471</v>
      </c>
      <c r="E18" s="99">
        <f>+D18-C18</f>
        <v>-21404675935</v>
      </c>
      <c r="F18" s="184">
        <f>1-(D18/C18)</f>
        <v>0.67860637784531752</v>
      </c>
      <c r="G18" s="88">
        <f>+H13</f>
        <v>78595402</v>
      </c>
      <c r="H18" s="80">
        <f>+J33</f>
        <v>36657344</v>
      </c>
      <c r="I18" s="61">
        <f>+H18-G18</f>
        <v>-41938058</v>
      </c>
      <c r="J18" s="62">
        <f t="shared" ref="J18" si="94">+(G18-H18)/G18</f>
        <v>0.53359429346770182</v>
      </c>
      <c r="K18" s="80">
        <f>L13</f>
        <v>28257579</v>
      </c>
      <c r="L18" s="80">
        <f>SUM(N33)</f>
        <v>240982047</v>
      </c>
      <c r="M18" s="61">
        <f>+L18-K18</f>
        <v>212724468</v>
      </c>
      <c r="N18" s="62">
        <f t="shared" ref="N18" si="95">+(K18-L18)/K18</f>
        <v>-7.5280500144757623</v>
      </c>
      <c r="O18" s="80">
        <f>P13</f>
        <v>9440145</v>
      </c>
      <c r="P18" s="80">
        <f>+R33</f>
        <v>0</v>
      </c>
      <c r="Q18" s="61">
        <f>+P18-O18</f>
        <v>-9440145</v>
      </c>
      <c r="R18" s="62">
        <f t="shared" ref="R18" si="96">+(O18-P18)/O18</f>
        <v>1</v>
      </c>
      <c r="S18" s="80">
        <f>T13</f>
        <v>51668695</v>
      </c>
      <c r="T18" s="80">
        <f>SUM(V33)</f>
        <v>11910000</v>
      </c>
      <c r="U18" s="61">
        <f>+T18-S18</f>
        <v>-39758695</v>
      </c>
      <c r="V18" s="62">
        <f t="shared" ref="V18" si="97">+(S18-T18)/S18</f>
        <v>0.76949292022955096</v>
      </c>
      <c r="W18" s="80">
        <f>X13</f>
        <v>168651707</v>
      </c>
      <c r="X18" s="80">
        <f>SUM(Z33)</f>
        <v>73898685</v>
      </c>
      <c r="Y18" s="61">
        <f>+X18-W18</f>
        <v>-94753022</v>
      </c>
      <c r="Z18" s="62">
        <f t="shared" ref="Z18" si="98">+(W18-X18)/W18</f>
        <v>0.56182664074666022</v>
      </c>
      <c r="AA18" s="80">
        <f>AB13</f>
        <v>0</v>
      </c>
      <c r="AB18" s="80">
        <f>SUM(AD33)</f>
        <v>0</v>
      </c>
      <c r="AC18" s="61">
        <f>+AB18-AA18</f>
        <v>0</v>
      </c>
      <c r="AD18" s="62" t="e">
        <f t="shared" ref="AD18" si="99">+(AA18-AB18)/AA18</f>
        <v>#DIV/0!</v>
      </c>
      <c r="AE18" s="80">
        <f>AF13</f>
        <v>0</v>
      </c>
      <c r="AF18" s="80">
        <f>SUM(AH33)</f>
        <v>0</v>
      </c>
      <c r="AG18" s="61">
        <f>+AF18-AE18</f>
        <v>0</v>
      </c>
      <c r="AH18" s="62" t="e">
        <f t="shared" ref="AH18" si="100">+(AE18-AF18)/AE18</f>
        <v>#DIV/0!</v>
      </c>
      <c r="AI18" s="80">
        <f>AJ13</f>
        <v>0</v>
      </c>
      <c r="AJ18" s="80">
        <f>SUM(AL33)</f>
        <v>0</v>
      </c>
      <c r="AK18" s="61">
        <f>+AJ18-AI18</f>
        <v>0</v>
      </c>
      <c r="AL18" s="62" t="e">
        <f t="shared" ref="AL18" si="101">+(AI18-AJ18)/AI18</f>
        <v>#DIV/0!</v>
      </c>
      <c r="AM18" s="80">
        <f>AN13</f>
        <v>44504421</v>
      </c>
      <c r="AN18" s="80">
        <f>SUM(AP33)</f>
        <v>0</v>
      </c>
      <c r="AO18" s="61">
        <f>+AN18-AM18</f>
        <v>-44504421</v>
      </c>
      <c r="AP18" s="62">
        <f t="shared" ref="AP18" si="102">+(AM18-AN18)/AM18</f>
        <v>1</v>
      </c>
      <c r="AQ18" s="80">
        <f>AR13</f>
        <v>1741860923</v>
      </c>
      <c r="AR18" s="80">
        <f>SUM(AT75,AT61,AT47,AT33)</f>
        <v>797752906</v>
      </c>
      <c r="AS18" s="61">
        <f>+AR18-AQ18</f>
        <v>-944108017</v>
      </c>
      <c r="AT18" s="62">
        <f t="shared" ref="AT18" si="103">+(AQ18-AR18)/AQ18</f>
        <v>0.54201113563875503</v>
      </c>
      <c r="AU18" s="80">
        <f>AV13</f>
        <v>11420972</v>
      </c>
      <c r="AV18" s="80">
        <f>SUM(AX33,AX47)</f>
        <v>13982753</v>
      </c>
      <c r="AW18" s="61">
        <f>+AV18-AU18</f>
        <v>2561781</v>
      </c>
      <c r="AX18" s="62">
        <f t="shared" ref="AX18" si="104">+(AU18-AV18)/AU18</f>
        <v>-0.22430498910250371</v>
      </c>
      <c r="AY18" s="80">
        <f>AZ13</f>
        <v>26535262</v>
      </c>
      <c r="AZ18" s="80">
        <f>SUM(BB33)</f>
        <v>21939350</v>
      </c>
      <c r="BA18" s="61">
        <f>+AZ18-AY18</f>
        <v>-4595912</v>
      </c>
      <c r="BB18" s="62">
        <f t="shared" ref="BB18" si="105">+(AY18-AZ18)/AY18</f>
        <v>0.17320017416824451</v>
      </c>
      <c r="BC18" s="80">
        <f>BD13</f>
        <v>68998732</v>
      </c>
      <c r="BD18" s="80">
        <f>SUM(BF61,BF47,BF33)</f>
        <v>18548124</v>
      </c>
      <c r="BE18" s="61">
        <f>+BD18-BC18</f>
        <v>-50450608</v>
      </c>
      <c r="BF18" s="62">
        <f t="shared" ref="BF18" si="106">+(BC18-BD18)/BC18</f>
        <v>0.73118166867182433</v>
      </c>
      <c r="BG18" s="80">
        <f>BH13</f>
        <v>0</v>
      </c>
      <c r="BH18" s="80">
        <f>SUM(BJ33,BJ47)</f>
        <v>0</v>
      </c>
      <c r="BI18" s="61">
        <f>+BH18-BG18</f>
        <v>0</v>
      </c>
      <c r="BJ18" s="62" t="e">
        <f t="shared" ref="BJ18" si="107">+(BG18-BH18)/BG18</f>
        <v>#DIV/0!</v>
      </c>
      <c r="BK18" s="80">
        <f>+BL13</f>
        <v>28433000</v>
      </c>
      <c r="BL18" s="80">
        <f>SUM(BN33)</f>
        <v>38818193</v>
      </c>
      <c r="BM18" s="61">
        <f>+BL18-BK18</f>
        <v>10385193</v>
      </c>
      <c r="BN18" s="62">
        <f t="shared" ref="BN18" si="108">+(BK18-BL18)/BK18</f>
        <v>-0.36525139802342349</v>
      </c>
      <c r="BO18" s="80">
        <f>+BP13</f>
        <v>27210103</v>
      </c>
      <c r="BP18" s="80">
        <f>SUM(BR33,BR47)</f>
        <v>18337066</v>
      </c>
      <c r="BQ18" s="61">
        <f>+BP18-BO18</f>
        <v>-8873037</v>
      </c>
      <c r="BR18" s="62">
        <f t="shared" ref="BR18" si="109">+(BO18-BP18)/BO18</f>
        <v>0.32609347344256656</v>
      </c>
      <c r="BS18" s="80">
        <f>BT13</f>
        <v>321344555</v>
      </c>
      <c r="BT18" s="80">
        <f>SUM(BV33,BV47,BV61)</f>
        <v>171381526</v>
      </c>
      <c r="BU18" s="61">
        <f>+BT18-BS18</f>
        <v>-149963029</v>
      </c>
      <c r="BV18" s="62">
        <f t="shared" ref="BV18" si="110">+(BS18-BT18)/BS18</f>
        <v>0.46667362700450921</v>
      </c>
      <c r="BW18" s="80">
        <f>+BX13</f>
        <v>758766668</v>
      </c>
      <c r="BX18" s="80">
        <f>SUM(BZ33,BZ47,BZ61,BZ75)</f>
        <v>18460351</v>
      </c>
      <c r="BY18" s="61">
        <f>+BX18-BW18</f>
        <v>-740306317</v>
      </c>
      <c r="BZ18" s="62">
        <f t="shared" ref="BZ18" si="111">+(BW18-BX18)/BW18</f>
        <v>0.97567058256702444</v>
      </c>
      <c r="CA18" s="80">
        <f>+CB13</f>
        <v>2279975053</v>
      </c>
      <c r="CB18" s="80">
        <f>SUM(CD33,CD47,CD61,CD75)</f>
        <v>33744461</v>
      </c>
      <c r="CC18" s="61">
        <f>+CB18-CA18</f>
        <v>-2246230592</v>
      </c>
      <c r="CD18" s="62">
        <f t="shared" ref="CD18" si="112">+(CA18-CB18)/CA18</f>
        <v>0.98519963586636661</v>
      </c>
      <c r="CE18" s="80">
        <f>CF13</f>
        <v>1525000</v>
      </c>
      <c r="CF18" s="80">
        <f>SUM(CH33)</f>
        <v>1281000</v>
      </c>
      <c r="CG18" s="61">
        <f>+CF18-CE18</f>
        <v>-244000</v>
      </c>
      <c r="CH18" s="62">
        <f t="shared" ref="CH18" si="113">+(CE18-CF18)/CE18</f>
        <v>0.16</v>
      </c>
      <c r="CI18" s="80">
        <f>+CJ13</f>
        <v>366801891</v>
      </c>
      <c r="CJ18" s="80">
        <f>SUM(CL33)</f>
        <v>1343391</v>
      </c>
      <c r="CK18" s="61">
        <f>+CJ18-CI18</f>
        <v>-365458500</v>
      </c>
      <c r="CL18" s="62">
        <f t="shared" ref="CL18" si="114">+(CI18-CJ18)/CI18</f>
        <v>0.99633755704929017</v>
      </c>
      <c r="CM18" s="80">
        <f>CN13</f>
        <v>170069455</v>
      </c>
      <c r="CN18" s="80">
        <f>SUM(CP75,CP61,CP47,CP33)</f>
        <v>83532755</v>
      </c>
      <c r="CO18" s="61">
        <f>+CN18-CM18</f>
        <v>-86536700</v>
      </c>
      <c r="CP18" s="62">
        <f t="shared" ref="CP18" si="115">+(CM18-CN18)/CM18</f>
        <v>0.50883152415582211</v>
      </c>
      <c r="CQ18" s="80">
        <f>CR13</f>
        <v>3182475585</v>
      </c>
      <c r="CR18" s="80">
        <f>SUM(CT33,CT47,CT61,CT75,CT89)</f>
        <v>2006124435</v>
      </c>
      <c r="CS18" s="61">
        <f>+CR18-CQ18</f>
        <v>-1176351150</v>
      </c>
      <c r="CT18" s="100">
        <f t="shared" ref="CT18" si="116">+(CQ18-CR18)/CQ18</f>
        <v>0.36963399045212159</v>
      </c>
    </row>
    <row r="19" spans="1:98" s="85" customFormat="1" ht="14.5" thickBot="1" x14ac:dyDescent="0.35">
      <c r="A19" s="101"/>
      <c r="B19" s="46"/>
      <c r="C19" s="214" t="s">
        <v>50</v>
      </c>
      <c r="D19" s="215"/>
      <c r="E19" s="215"/>
      <c r="F19" s="216"/>
      <c r="G19" s="211" t="s">
        <v>12</v>
      </c>
      <c r="H19" s="212"/>
      <c r="I19" s="212"/>
      <c r="J19" s="213"/>
      <c r="K19" s="214" t="s">
        <v>52</v>
      </c>
      <c r="L19" s="215"/>
      <c r="M19" s="215"/>
      <c r="N19" s="216"/>
      <c r="O19" s="211" t="s">
        <v>53</v>
      </c>
      <c r="P19" s="212"/>
      <c r="Q19" s="212"/>
      <c r="R19" s="213"/>
      <c r="S19" s="214" t="s">
        <v>54</v>
      </c>
      <c r="T19" s="215"/>
      <c r="U19" s="215"/>
      <c r="V19" s="216"/>
      <c r="W19" s="211" t="s">
        <v>55</v>
      </c>
      <c r="X19" s="212"/>
      <c r="Y19" s="212"/>
      <c r="Z19" s="213"/>
      <c r="AA19" s="214" t="s">
        <v>56</v>
      </c>
      <c r="AB19" s="215"/>
      <c r="AC19" s="215"/>
      <c r="AD19" s="216"/>
      <c r="AE19" s="211" t="s">
        <v>57</v>
      </c>
      <c r="AF19" s="212"/>
      <c r="AG19" s="212"/>
      <c r="AH19" s="213"/>
      <c r="AI19" s="214" t="s">
        <v>58</v>
      </c>
      <c r="AJ19" s="215"/>
      <c r="AK19" s="215"/>
      <c r="AL19" s="216"/>
      <c r="AM19" s="211" t="s">
        <v>59</v>
      </c>
      <c r="AN19" s="212"/>
      <c r="AO19" s="212"/>
      <c r="AP19" s="213"/>
      <c r="AQ19" s="214" t="s">
        <v>60</v>
      </c>
      <c r="AR19" s="215"/>
      <c r="AS19" s="215"/>
      <c r="AT19" s="216"/>
      <c r="AU19" s="211" t="s">
        <v>61</v>
      </c>
      <c r="AV19" s="212"/>
      <c r="AW19" s="212"/>
      <c r="AX19" s="213"/>
      <c r="AY19" s="214" t="s">
        <v>62</v>
      </c>
      <c r="AZ19" s="215"/>
      <c r="BA19" s="215"/>
      <c r="BB19" s="216"/>
      <c r="BC19" s="211" t="s">
        <v>63</v>
      </c>
      <c r="BD19" s="212"/>
      <c r="BE19" s="212"/>
      <c r="BF19" s="213"/>
      <c r="BG19" s="214" t="s">
        <v>64</v>
      </c>
      <c r="BH19" s="215"/>
      <c r="BI19" s="215"/>
      <c r="BJ19" s="216"/>
      <c r="BK19" s="211" t="s">
        <v>65</v>
      </c>
      <c r="BL19" s="212"/>
      <c r="BM19" s="212"/>
      <c r="BN19" s="213"/>
      <c r="BO19" s="214" t="s">
        <v>66</v>
      </c>
      <c r="BP19" s="215"/>
      <c r="BQ19" s="215"/>
      <c r="BR19" s="216"/>
      <c r="BS19" s="211" t="s">
        <v>67</v>
      </c>
      <c r="BT19" s="212"/>
      <c r="BU19" s="212"/>
      <c r="BV19" s="213"/>
      <c r="BW19" s="214" t="s">
        <v>68</v>
      </c>
      <c r="BX19" s="215"/>
      <c r="BY19" s="215"/>
      <c r="BZ19" s="216"/>
      <c r="CA19" s="211" t="s">
        <v>69</v>
      </c>
      <c r="CB19" s="212"/>
      <c r="CC19" s="212"/>
      <c r="CD19" s="213"/>
      <c r="CE19" s="214" t="s">
        <v>70</v>
      </c>
      <c r="CF19" s="215"/>
      <c r="CG19" s="215"/>
      <c r="CH19" s="216"/>
      <c r="CI19" s="211" t="s">
        <v>71</v>
      </c>
      <c r="CJ19" s="212"/>
      <c r="CK19" s="212"/>
      <c r="CL19" s="213"/>
      <c r="CM19" s="214" t="s">
        <v>72</v>
      </c>
      <c r="CN19" s="215"/>
      <c r="CO19" s="215"/>
      <c r="CP19" s="216"/>
      <c r="CQ19" s="217" t="s">
        <v>73</v>
      </c>
      <c r="CR19" s="218"/>
      <c r="CS19" s="212"/>
      <c r="CT19" s="212"/>
    </row>
    <row r="20" spans="1:98" s="85" customFormat="1" ht="14.5" thickBot="1" x14ac:dyDescent="0.35">
      <c r="A20" s="101"/>
      <c r="B20" s="46"/>
      <c r="C20" s="155" t="s">
        <v>91</v>
      </c>
      <c r="D20" s="156">
        <v>0.01</v>
      </c>
      <c r="E20" s="102" t="s">
        <v>92</v>
      </c>
      <c r="F20" s="102" t="s">
        <v>93</v>
      </c>
      <c r="G20" s="155" t="s">
        <v>91</v>
      </c>
      <c r="H20" s="153">
        <v>0.05</v>
      </c>
      <c r="I20" s="154" t="s">
        <v>92</v>
      </c>
      <c r="J20" s="152" t="s">
        <v>93</v>
      </c>
      <c r="K20" s="155" t="s">
        <v>91</v>
      </c>
      <c r="L20" s="145">
        <v>0</v>
      </c>
      <c r="M20" s="102" t="s">
        <v>92</v>
      </c>
      <c r="N20" s="152" t="s">
        <v>93</v>
      </c>
      <c r="O20" s="155" t="s">
        <v>91</v>
      </c>
      <c r="P20" s="145">
        <v>0</v>
      </c>
      <c r="Q20" s="102" t="s">
        <v>92</v>
      </c>
      <c r="R20" s="102" t="s">
        <v>93</v>
      </c>
      <c r="S20" s="155" t="s">
        <v>91</v>
      </c>
      <c r="T20" s="145">
        <v>0.1</v>
      </c>
      <c r="U20" s="102" t="s">
        <v>92</v>
      </c>
      <c r="V20" s="102" t="s">
        <v>93</v>
      </c>
      <c r="W20" s="155" t="s">
        <v>91</v>
      </c>
      <c r="X20" s="145">
        <v>0.01</v>
      </c>
      <c r="Y20" s="102" t="s">
        <v>92</v>
      </c>
      <c r="Z20" s="102" t="s">
        <v>93</v>
      </c>
      <c r="AA20" s="155" t="s">
        <v>91</v>
      </c>
      <c r="AB20" s="145">
        <v>0</v>
      </c>
      <c r="AC20" s="102" t="s">
        <v>92</v>
      </c>
      <c r="AD20" s="102" t="s">
        <v>93</v>
      </c>
      <c r="AE20" s="155" t="s">
        <v>91</v>
      </c>
      <c r="AF20" s="145">
        <v>0</v>
      </c>
      <c r="AG20" s="102" t="s">
        <v>92</v>
      </c>
      <c r="AH20" s="102" t="s">
        <v>93</v>
      </c>
      <c r="AI20" s="155" t="s">
        <v>91</v>
      </c>
      <c r="AJ20" s="145">
        <v>0</v>
      </c>
      <c r="AK20" s="102" t="s">
        <v>92</v>
      </c>
      <c r="AL20" s="102" t="s">
        <v>93</v>
      </c>
      <c r="AM20" s="155" t="s">
        <v>91</v>
      </c>
      <c r="AN20" s="145">
        <v>0.01</v>
      </c>
      <c r="AO20" s="102" t="s">
        <v>92</v>
      </c>
      <c r="AP20" s="102" t="s">
        <v>93</v>
      </c>
      <c r="AQ20" s="155" t="s">
        <v>91</v>
      </c>
      <c r="AR20" s="146">
        <v>5.0000000000000001E-3</v>
      </c>
      <c r="AS20" s="102" t="s">
        <v>92</v>
      </c>
      <c r="AT20" s="102" t="s">
        <v>93</v>
      </c>
      <c r="AU20" s="155" t="s">
        <v>91</v>
      </c>
      <c r="AV20" s="145">
        <v>0.01</v>
      </c>
      <c r="AW20" s="102" t="s">
        <v>92</v>
      </c>
      <c r="AX20" s="102" t="s">
        <v>93</v>
      </c>
      <c r="AY20" s="155" t="s">
        <v>91</v>
      </c>
      <c r="AZ20" s="145">
        <v>0.05</v>
      </c>
      <c r="BA20" s="102" t="s">
        <v>92</v>
      </c>
      <c r="BB20" s="102" t="s">
        <v>93</v>
      </c>
      <c r="BC20" s="155" t="s">
        <v>91</v>
      </c>
      <c r="BD20" s="145">
        <v>0.02</v>
      </c>
      <c r="BE20" s="102" t="s">
        <v>92</v>
      </c>
      <c r="BF20" s="102" t="s">
        <v>93</v>
      </c>
      <c r="BG20" s="155" t="s">
        <v>91</v>
      </c>
      <c r="BH20" s="145">
        <v>0</v>
      </c>
      <c r="BI20" s="102" t="s">
        <v>92</v>
      </c>
      <c r="BJ20" s="102" t="s">
        <v>93</v>
      </c>
      <c r="BK20" s="155" t="s">
        <v>91</v>
      </c>
      <c r="BL20" s="146">
        <v>5.0000000000000001E-3</v>
      </c>
      <c r="BM20" s="102" t="s">
        <v>92</v>
      </c>
      <c r="BN20" s="102" t="s">
        <v>93</v>
      </c>
      <c r="BO20" s="155" t="s">
        <v>91</v>
      </c>
      <c r="BP20" s="145">
        <v>0</v>
      </c>
      <c r="BQ20" s="102" t="s">
        <v>92</v>
      </c>
      <c r="BR20" s="102" t="s">
        <v>93</v>
      </c>
      <c r="BS20" s="155" t="s">
        <v>91</v>
      </c>
      <c r="BT20" s="145">
        <v>0.1</v>
      </c>
      <c r="BU20" s="102" t="s">
        <v>92</v>
      </c>
      <c r="BV20" s="102" t="s">
        <v>93</v>
      </c>
      <c r="BW20" s="155" t="s">
        <v>91</v>
      </c>
      <c r="BX20" s="146">
        <v>5.0000000000000001E-3</v>
      </c>
      <c r="BY20" s="102" t="s">
        <v>92</v>
      </c>
      <c r="BZ20" s="102" t="s">
        <v>93</v>
      </c>
      <c r="CA20" s="155" t="s">
        <v>91</v>
      </c>
      <c r="CB20" s="145">
        <v>0.01</v>
      </c>
      <c r="CC20" s="102" t="s">
        <v>92</v>
      </c>
      <c r="CD20" s="102" t="s">
        <v>93</v>
      </c>
      <c r="CE20" s="155" t="s">
        <v>91</v>
      </c>
      <c r="CF20" s="145">
        <v>0.05</v>
      </c>
      <c r="CG20" s="102" t="s">
        <v>92</v>
      </c>
      <c r="CH20" s="102" t="s">
        <v>93</v>
      </c>
      <c r="CI20" s="155" t="s">
        <v>91</v>
      </c>
      <c r="CJ20" s="145">
        <v>0.1</v>
      </c>
      <c r="CK20" s="102" t="s">
        <v>92</v>
      </c>
      <c r="CL20" s="102" t="s">
        <v>93</v>
      </c>
      <c r="CM20" s="155" t="s">
        <v>91</v>
      </c>
      <c r="CN20" s="145">
        <v>0.01</v>
      </c>
      <c r="CO20" s="102" t="s">
        <v>92</v>
      </c>
      <c r="CP20" s="102" t="s">
        <v>93</v>
      </c>
      <c r="CQ20" s="155" t="s">
        <v>91</v>
      </c>
      <c r="CR20" s="145">
        <v>0</v>
      </c>
      <c r="CS20" s="103" t="s">
        <v>92</v>
      </c>
      <c r="CT20" s="104" t="s">
        <v>93</v>
      </c>
    </row>
    <row r="21" spans="1:98" ht="15" customHeight="1" x14ac:dyDescent="0.3">
      <c r="A21" s="101"/>
      <c r="B21" s="46"/>
      <c r="C21" s="185" t="s">
        <v>94</v>
      </c>
      <c r="D21" s="219" t="s">
        <v>95</v>
      </c>
      <c r="E21" s="105" t="s">
        <v>96</v>
      </c>
      <c r="F21" s="164">
        <v>0</v>
      </c>
      <c r="G21" s="185" t="s">
        <v>94</v>
      </c>
      <c r="H21" s="222" t="s">
        <v>97</v>
      </c>
      <c r="I21" s="108" t="s">
        <v>96</v>
      </c>
      <c r="J21" s="164">
        <v>6909967</v>
      </c>
      <c r="K21" s="185" t="s">
        <v>94</v>
      </c>
      <c r="L21" s="204" t="s">
        <v>98</v>
      </c>
      <c r="M21" s="105" t="s">
        <v>96</v>
      </c>
      <c r="N21" s="164">
        <v>26434153</v>
      </c>
      <c r="O21" s="196" t="s">
        <v>94</v>
      </c>
      <c r="P21" s="204" t="s">
        <v>99</v>
      </c>
      <c r="Q21" s="105" t="s">
        <v>96</v>
      </c>
      <c r="R21" s="164">
        <v>0</v>
      </c>
      <c r="S21" s="185" t="s">
        <v>94</v>
      </c>
      <c r="T21" s="207" t="s">
        <v>100</v>
      </c>
      <c r="U21" s="105" t="s">
        <v>96</v>
      </c>
      <c r="V21" s="106">
        <v>0</v>
      </c>
      <c r="W21" s="185" t="s">
        <v>94</v>
      </c>
      <c r="X21" s="204" t="s">
        <v>101</v>
      </c>
      <c r="Y21" s="105" t="s">
        <v>96</v>
      </c>
      <c r="Z21" s="170">
        <v>0</v>
      </c>
      <c r="AA21" s="185" t="s">
        <v>94</v>
      </c>
      <c r="AB21" s="204" t="s">
        <v>102</v>
      </c>
      <c r="AC21" s="105" t="s">
        <v>96</v>
      </c>
      <c r="AD21" s="106">
        <v>0</v>
      </c>
      <c r="AE21" s="185" t="s">
        <v>94</v>
      </c>
      <c r="AF21" s="204" t="s">
        <v>103</v>
      </c>
      <c r="AG21" s="105" t="s">
        <v>96</v>
      </c>
      <c r="AH21" s="106">
        <v>0</v>
      </c>
      <c r="AI21" s="185" t="s">
        <v>94</v>
      </c>
      <c r="AJ21" s="207" t="s">
        <v>104</v>
      </c>
      <c r="AK21" s="105" t="s">
        <v>96</v>
      </c>
      <c r="AL21" s="106">
        <v>0</v>
      </c>
      <c r="AM21" s="185" t="s">
        <v>94</v>
      </c>
      <c r="AN21" s="207" t="s">
        <v>105</v>
      </c>
      <c r="AO21" s="105" t="s">
        <v>96</v>
      </c>
      <c r="AP21" s="106">
        <v>0</v>
      </c>
      <c r="AQ21" s="185" t="s">
        <v>94</v>
      </c>
      <c r="AR21" s="204" t="s">
        <v>106</v>
      </c>
      <c r="AS21" s="105" t="s">
        <v>96</v>
      </c>
      <c r="AT21" s="106"/>
      <c r="AU21" s="185" t="s">
        <v>94</v>
      </c>
      <c r="AV21" s="204" t="s">
        <v>95</v>
      </c>
      <c r="AW21" s="105" t="s">
        <v>96</v>
      </c>
      <c r="AX21" s="170">
        <v>1309320</v>
      </c>
      <c r="AY21" s="185" t="s">
        <v>94</v>
      </c>
      <c r="AZ21" s="204" t="s">
        <v>95</v>
      </c>
      <c r="BA21" s="105" t="s">
        <v>96</v>
      </c>
      <c r="BB21" s="170">
        <v>2442630</v>
      </c>
      <c r="BC21" s="185" t="s">
        <v>94</v>
      </c>
      <c r="BD21" s="204" t="s">
        <v>107</v>
      </c>
      <c r="BE21" s="105" t="s">
        <v>96</v>
      </c>
      <c r="BF21" s="157">
        <v>2267103</v>
      </c>
      <c r="BG21" s="185" t="s">
        <v>94</v>
      </c>
      <c r="BH21" s="204" t="s">
        <v>108</v>
      </c>
      <c r="BI21" s="105" t="s">
        <v>96</v>
      </c>
      <c r="BJ21" s="106">
        <v>0</v>
      </c>
      <c r="BK21" s="185" t="s">
        <v>94</v>
      </c>
      <c r="BL21" s="207" t="s">
        <v>109</v>
      </c>
      <c r="BM21" s="105" t="s">
        <v>96</v>
      </c>
      <c r="BN21" s="170">
        <v>1746793</v>
      </c>
      <c r="BO21" s="185" t="s">
        <v>94</v>
      </c>
      <c r="BP21" s="204" t="s">
        <v>110</v>
      </c>
      <c r="BQ21" s="105" t="s">
        <v>96</v>
      </c>
      <c r="BR21" s="106">
        <v>862111</v>
      </c>
      <c r="BS21" s="185" t="s">
        <v>94</v>
      </c>
      <c r="BT21" s="207" t="s">
        <v>111</v>
      </c>
      <c r="BU21" s="105" t="s">
        <v>96</v>
      </c>
      <c r="BV21" s="170">
        <v>56959350</v>
      </c>
      <c r="BW21" s="185" t="s">
        <v>94</v>
      </c>
      <c r="BX21" s="204" t="s">
        <v>112</v>
      </c>
      <c r="BY21" s="105" t="s">
        <v>96</v>
      </c>
      <c r="BZ21" s="170">
        <v>17068051</v>
      </c>
      <c r="CA21" s="185" t="s">
        <v>94</v>
      </c>
      <c r="CB21" s="204" t="s">
        <v>113</v>
      </c>
      <c r="CC21" s="105" t="s">
        <v>96</v>
      </c>
      <c r="CD21" s="106">
        <v>33744461</v>
      </c>
      <c r="CE21" s="185" t="s">
        <v>94</v>
      </c>
      <c r="CF21" s="204" t="s">
        <v>95</v>
      </c>
      <c r="CG21" s="105" t="s">
        <v>96</v>
      </c>
      <c r="CH21" s="106">
        <v>0</v>
      </c>
      <c r="CI21" s="185" t="s">
        <v>94</v>
      </c>
      <c r="CJ21" s="207" t="s">
        <v>114</v>
      </c>
      <c r="CK21" s="105" t="s">
        <v>96</v>
      </c>
      <c r="CL21" s="106">
        <v>1343391</v>
      </c>
      <c r="CM21" s="185" t="s">
        <v>94</v>
      </c>
      <c r="CN21" s="204" t="s">
        <v>115</v>
      </c>
      <c r="CO21" s="105" t="s">
        <v>96</v>
      </c>
      <c r="CP21" s="170">
        <v>13955460</v>
      </c>
      <c r="CQ21" s="185" t="s">
        <v>94</v>
      </c>
      <c r="CR21" s="204" t="s">
        <v>116</v>
      </c>
      <c r="CS21" s="105" t="s">
        <v>96</v>
      </c>
      <c r="CT21" s="107">
        <f>39927710+13692424</f>
        <v>53620134</v>
      </c>
    </row>
    <row r="22" spans="1:98" ht="15" customHeight="1" x14ac:dyDescent="0.3">
      <c r="A22" s="101"/>
      <c r="B22" s="46"/>
      <c r="C22" s="186"/>
      <c r="D22" s="220"/>
      <c r="E22" s="108" t="s">
        <v>117</v>
      </c>
      <c r="F22" s="165">
        <v>1119315188</v>
      </c>
      <c r="G22" s="186"/>
      <c r="H22" s="223"/>
      <c r="I22" s="108" t="s">
        <v>117</v>
      </c>
      <c r="J22" s="165">
        <v>5092022</v>
      </c>
      <c r="K22" s="186"/>
      <c r="L22" s="205"/>
      <c r="M22" s="108" t="s">
        <v>117</v>
      </c>
      <c r="N22" s="165">
        <v>0</v>
      </c>
      <c r="O22" s="197"/>
      <c r="P22" s="205"/>
      <c r="Q22" s="108" t="s">
        <v>117</v>
      </c>
      <c r="R22" s="165">
        <v>0</v>
      </c>
      <c r="S22" s="186"/>
      <c r="T22" s="208"/>
      <c r="U22" s="108" t="s">
        <v>117</v>
      </c>
      <c r="V22" s="109">
        <v>0</v>
      </c>
      <c r="W22" s="186"/>
      <c r="X22" s="205"/>
      <c r="Y22" s="108" t="s">
        <v>117</v>
      </c>
      <c r="Z22" s="171">
        <v>0</v>
      </c>
      <c r="AA22" s="186"/>
      <c r="AB22" s="205"/>
      <c r="AC22" s="108" t="s">
        <v>117</v>
      </c>
      <c r="AD22" s="109">
        <v>0</v>
      </c>
      <c r="AE22" s="186"/>
      <c r="AF22" s="205"/>
      <c r="AG22" s="108" t="s">
        <v>117</v>
      </c>
      <c r="AH22" s="109">
        <v>0</v>
      </c>
      <c r="AI22" s="186"/>
      <c r="AJ22" s="208"/>
      <c r="AK22" s="108" t="s">
        <v>117</v>
      </c>
      <c r="AL22" s="109">
        <v>0</v>
      </c>
      <c r="AM22" s="186"/>
      <c r="AN22" s="208"/>
      <c r="AO22" s="108" t="s">
        <v>117</v>
      </c>
      <c r="AP22" s="109">
        <v>0</v>
      </c>
      <c r="AQ22" s="186"/>
      <c r="AR22" s="205"/>
      <c r="AS22" s="108" t="s">
        <v>117</v>
      </c>
      <c r="AT22" s="109"/>
      <c r="AU22" s="186"/>
      <c r="AV22" s="205"/>
      <c r="AW22" s="108" t="s">
        <v>117</v>
      </c>
      <c r="AX22" s="171">
        <v>0</v>
      </c>
      <c r="AY22" s="186"/>
      <c r="AZ22" s="205"/>
      <c r="BA22" s="108" t="s">
        <v>117</v>
      </c>
      <c r="BB22" s="171">
        <v>2463250</v>
      </c>
      <c r="BC22" s="186"/>
      <c r="BD22" s="205"/>
      <c r="BE22" s="108" t="s">
        <v>117</v>
      </c>
      <c r="BF22" s="158">
        <v>2449152</v>
      </c>
      <c r="BG22" s="186"/>
      <c r="BH22" s="205"/>
      <c r="BI22" s="108" t="s">
        <v>117</v>
      </c>
      <c r="BJ22" s="109">
        <v>0</v>
      </c>
      <c r="BK22" s="186"/>
      <c r="BL22" s="208"/>
      <c r="BM22" s="108" t="s">
        <v>117</v>
      </c>
      <c r="BN22" s="171">
        <v>538545</v>
      </c>
      <c r="BO22" s="186"/>
      <c r="BP22" s="205"/>
      <c r="BQ22" s="108" t="s">
        <v>117</v>
      </c>
      <c r="BR22" s="109">
        <v>3745412</v>
      </c>
      <c r="BS22" s="186"/>
      <c r="BT22" s="208"/>
      <c r="BU22" s="108" t="s">
        <v>117</v>
      </c>
      <c r="BV22" s="172"/>
      <c r="BW22" s="186"/>
      <c r="BX22" s="205"/>
      <c r="BY22" s="108" t="s">
        <v>117</v>
      </c>
      <c r="BZ22" s="109">
        <v>0</v>
      </c>
      <c r="CA22" s="186"/>
      <c r="CB22" s="205"/>
      <c r="CC22" s="108" t="s">
        <v>117</v>
      </c>
      <c r="CD22" s="109">
        <v>0</v>
      </c>
      <c r="CE22" s="186"/>
      <c r="CF22" s="205"/>
      <c r="CG22" s="108" t="s">
        <v>117</v>
      </c>
      <c r="CH22" s="109">
        <v>435000</v>
      </c>
      <c r="CI22" s="186"/>
      <c r="CJ22" s="208"/>
      <c r="CK22" s="108" t="s">
        <v>117</v>
      </c>
      <c r="CL22" s="109">
        <v>0</v>
      </c>
      <c r="CM22" s="186"/>
      <c r="CN22" s="205"/>
      <c r="CO22" s="108" t="s">
        <v>117</v>
      </c>
      <c r="CP22" s="171">
        <v>13358770</v>
      </c>
      <c r="CQ22" s="186"/>
      <c r="CR22" s="205"/>
      <c r="CS22" s="108" t="s">
        <v>117</v>
      </c>
      <c r="CT22" s="109">
        <f>46356535+16253567</f>
        <v>62610102</v>
      </c>
    </row>
    <row r="23" spans="1:98" ht="15" customHeight="1" x14ac:dyDescent="0.3">
      <c r="A23" s="101"/>
      <c r="B23" s="46"/>
      <c r="C23" s="192">
        <f>IFERROR(F18/D20,"")</f>
        <v>67.860637784531747</v>
      </c>
      <c r="D23" s="220"/>
      <c r="E23" s="108" t="s">
        <v>118</v>
      </c>
      <c r="F23" s="165">
        <v>3068228593</v>
      </c>
      <c r="G23" s="192">
        <f>IFERROR(J18/H20,"")</f>
        <v>10.671885869354035</v>
      </c>
      <c r="H23" s="223"/>
      <c r="I23" s="108" t="s">
        <v>118</v>
      </c>
      <c r="J23" s="165">
        <v>6897354</v>
      </c>
      <c r="K23" s="186" t="str">
        <f>IFERROR(N18/L20,"")</f>
        <v/>
      </c>
      <c r="L23" s="205"/>
      <c r="M23" s="108" t="s">
        <v>118</v>
      </c>
      <c r="N23" s="165">
        <v>142976065</v>
      </c>
      <c r="O23" s="197" t="str">
        <f>IFERROR(R18/P20,"")</f>
        <v/>
      </c>
      <c r="P23" s="205"/>
      <c r="Q23" s="108" t="s">
        <v>118</v>
      </c>
      <c r="R23" s="165">
        <v>0</v>
      </c>
      <c r="S23" s="192">
        <f>IFERROR(V18/T20,"")</f>
        <v>7.6949292022955094</v>
      </c>
      <c r="T23" s="208"/>
      <c r="U23" s="108" t="s">
        <v>118</v>
      </c>
      <c r="V23" s="109">
        <v>8330000</v>
      </c>
      <c r="W23" s="186">
        <f>IFERROR(Z18/X20,"")</f>
        <v>56.182664074666022</v>
      </c>
      <c r="X23" s="205"/>
      <c r="Y23" s="108" t="s">
        <v>118</v>
      </c>
      <c r="Z23" s="171">
        <v>2356200</v>
      </c>
      <c r="AA23" s="186" t="str">
        <f>IFERROR(AD18/AB20,"")</f>
        <v/>
      </c>
      <c r="AB23" s="205"/>
      <c r="AC23" s="108" t="s">
        <v>118</v>
      </c>
      <c r="AD23" s="109">
        <v>0</v>
      </c>
      <c r="AE23" s="186" t="str">
        <f>IFERROR(AH18/AF20,"")</f>
        <v/>
      </c>
      <c r="AF23" s="205"/>
      <c r="AG23" s="108" t="s">
        <v>118</v>
      </c>
      <c r="AH23" s="109">
        <v>0</v>
      </c>
      <c r="AI23" s="186" t="str">
        <f>IFERROR(AL18/AJ20,"")</f>
        <v/>
      </c>
      <c r="AJ23" s="208"/>
      <c r="AK23" s="108" t="s">
        <v>118</v>
      </c>
      <c r="AL23" s="109">
        <v>0</v>
      </c>
      <c r="AM23" s="186">
        <f>IFERROR(AP18/AN20,"")</f>
        <v>100</v>
      </c>
      <c r="AN23" s="208"/>
      <c r="AO23" s="108" t="s">
        <v>118</v>
      </c>
      <c r="AP23" s="109">
        <v>0</v>
      </c>
      <c r="AQ23" s="186">
        <f>IFERROR(AT18/AR20,"")</f>
        <v>108.402227127751</v>
      </c>
      <c r="AR23" s="205"/>
      <c r="AS23" s="108" t="s">
        <v>118</v>
      </c>
      <c r="AT23" s="109"/>
      <c r="AU23" s="186">
        <f>IFERROR(AX18/AV20,"")</f>
        <v>-22.430498910250371</v>
      </c>
      <c r="AV23" s="205"/>
      <c r="AW23" s="108" t="s">
        <v>118</v>
      </c>
      <c r="AX23" s="171">
        <v>711800</v>
      </c>
      <c r="AY23" s="186">
        <f>IFERROR(BB18/AZ20,"")</f>
        <v>3.4640034833648903</v>
      </c>
      <c r="AZ23" s="205"/>
      <c r="BA23" s="108" t="s">
        <v>118</v>
      </c>
      <c r="BB23" s="171">
        <v>2463250</v>
      </c>
      <c r="BC23" s="186">
        <f>IFERROR(BF18/BD20,"")</f>
        <v>36.559083433591212</v>
      </c>
      <c r="BD23" s="205"/>
      <c r="BE23" s="108" t="s">
        <v>118</v>
      </c>
      <c r="BF23" s="158">
        <v>1816602</v>
      </c>
      <c r="BG23" s="186" t="str">
        <f>IFERROR(BJ18/BH20,"")</f>
        <v/>
      </c>
      <c r="BH23" s="205"/>
      <c r="BI23" s="108" t="s">
        <v>118</v>
      </c>
      <c r="BJ23" s="109">
        <v>0</v>
      </c>
      <c r="BK23" s="186">
        <f>IFERROR(BN18/BL20,"")</f>
        <v>-73.05027960468469</v>
      </c>
      <c r="BL23" s="208"/>
      <c r="BM23" s="108" t="s">
        <v>118</v>
      </c>
      <c r="BN23" s="171">
        <v>1132939</v>
      </c>
      <c r="BO23" s="186" t="str">
        <f>IFERROR(BR18/BP20,"")</f>
        <v/>
      </c>
      <c r="BP23" s="205"/>
      <c r="BQ23" s="108" t="s">
        <v>118</v>
      </c>
      <c r="BR23" s="109">
        <v>4563404</v>
      </c>
      <c r="BS23" s="186">
        <f>IFERROR(BV18/BT20,"")</f>
        <v>4.6667362700450914</v>
      </c>
      <c r="BT23" s="208"/>
      <c r="BU23" s="108" t="s">
        <v>118</v>
      </c>
      <c r="BV23" s="172"/>
      <c r="BW23" s="186">
        <f>IFERROR(BZ18/BX20,"")</f>
        <v>195.13411651340488</v>
      </c>
      <c r="BX23" s="205"/>
      <c r="BY23" s="108" t="s">
        <v>118</v>
      </c>
      <c r="BZ23" s="109"/>
      <c r="CA23" s="186">
        <f>IFERROR(CD18/CB20,"")</f>
        <v>98.519963586636663</v>
      </c>
      <c r="CB23" s="205"/>
      <c r="CC23" s="108" t="s">
        <v>118</v>
      </c>
      <c r="CD23" s="109">
        <v>0</v>
      </c>
      <c r="CE23" s="186">
        <f>IFERROR(CH18/CF20,"")</f>
        <v>3.1999999999999997</v>
      </c>
      <c r="CF23" s="205"/>
      <c r="CG23" s="108" t="s">
        <v>118</v>
      </c>
      <c r="CH23" s="109">
        <v>711000</v>
      </c>
      <c r="CI23" s="186">
        <f>IFERROR(CL18/CJ20,"")</f>
        <v>9.9633755704929019</v>
      </c>
      <c r="CJ23" s="208"/>
      <c r="CK23" s="108" t="s">
        <v>118</v>
      </c>
      <c r="CL23" s="109">
        <v>0</v>
      </c>
      <c r="CM23" s="186">
        <f>IFERROR(CP18/CN20,"")</f>
        <v>50.883152415582209</v>
      </c>
      <c r="CN23" s="205"/>
      <c r="CO23" s="108" t="s">
        <v>118</v>
      </c>
      <c r="CP23" s="171">
        <v>13184850</v>
      </c>
      <c r="CQ23" s="186" t="str">
        <f>IFERROR(CT18/CR20,"")</f>
        <v/>
      </c>
      <c r="CR23" s="205"/>
      <c r="CS23" s="108" t="s">
        <v>118</v>
      </c>
      <c r="CT23" s="109">
        <f>17245601+39830864</f>
        <v>57076465</v>
      </c>
    </row>
    <row r="24" spans="1:98" ht="15.75" customHeight="1" x14ac:dyDescent="0.3">
      <c r="A24" s="101"/>
      <c r="B24" s="46"/>
      <c r="C24" s="193" t="str">
        <f>IFERROR(F25/D27,"")</f>
        <v/>
      </c>
      <c r="D24" s="220"/>
      <c r="E24" s="108" t="s">
        <v>119</v>
      </c>
      <c r="F24" s="165">
        <v>2718369224</v>
      </c>
      <c r="G24" s="193" t="str">
        <f>IFERROR(J25/H27,"")</f>
        <v/>
      </c>
      <c r="H24" s="223"/>
      <c r="I24" s="108" t="s">
        <v>119</v>
      </c>
      <c r="J24" s="165">
        <v>5260447</v>
      </c>
      <c r="K24" s="187" t="str">
        <f>IFERROR(N25/L27,"")</f>
        <v/>
      </c>
      <c r="L24" s="205"/>
      <c r="M24" s="108" t="s">
        <v>119</v>
      </c>
      <c r="N24" s="165">
        <v>55750939</v>
      </c>
      <c r="O24" s="198" t="str">
        <f>IFERROR(R25/P27,"")</f>
        <v/>
      </c>
      <c r="P24" s="205"/>
      <c r="Q24" s="108" t="s">
        <v>119</v>
      </c>
      <c r="R24" s="165">
        <v>0</v>
      </c>
      <c r="S24" s="193" t="str">
        <f>IFERROR(V25/T27,"")</f>
        <v/>
      </c>
      <c r="T24" s="208"/>
      <c r="U24" s="108" t="s">
        <v>119</v>
      </c>
      <c r="V24" s="109">
        <v>0</v>
      </c>
      <c r="W24" s="187" t="str">
        <f>IFERROR(Z25/X27,"")</f>
        <v/>
      </c>
      <c r="X24" s="205"/>
      <c r="Y24" s="108" t="s">
        <v>119</v>
      </c>
      <c r="Z24" s="171">
        <v>0</v>
      </c>
      <c r="AA24" s="187" t="str">
        <f>IFERROR(AD25/AB27,"")</f>
        <v/>
      </c>
      <c r="AB24" s="205"/>
      <c r="AC24" s="108" t="s">
        <v>119</v>
      </c>
      <c r="AD24" s="109">
        <v>0</v>
      </c>
      <c r="AE24" s="187" t="str">
        <f>IFERROR(AH25/AF27,"")</f>
        <v/>
      </c>
      <c r="AF24" s="205"/>
      <c r="AG24" s="108" t="s">
        <v>119</v>
      </c>
      <c r="AH24" s="109">
        <v>0</v>
      </c>
      <c r="AI24" s="187" t="str">
        <f>IFERROR(AL25/AJ27,"")</f>
        <v/>
      </c>
      <c r="AJ24" s="208"/>
      <c r="AK24" s="108" t="s">
        <v>119</v>
      </c>
      <c r="AL24" s="109">
        <v>0</v>
      </c>
      <c r="AM24" s="187" t="str">
        <f>IFERROR(AP25/AN27,"")</f>
        <v/>
      </c>
      <c r="AN24" s="208"/>
      <c r="AO24" s="108" t="s">
        <v>119</v>
      </c>
      <c r="AP24" s="109">
        <v>0</v>
      </c>
      <c r="AQ24" s="187" t="str">
        <f>IFERROR(AT25/AR27,"")</f>
        <v/>
      </c>
      <c r="AR24" s="205"/>
      <c r="AS24" s="108" t="s">
        <v>119</v>
      </c>
      <c r="AT24" s="109"/>
      <c r="AU24" s="187" t="str">
        <f>IFERROR(AX25/AV27,"")</f>
        <v/>
      </c>
      <c r="AV24" s="205"/>
      <c r="AW24" s="108" t="s">
        <v>119</v>
      </c>
      <c r="AX24" s="171">
        <v>557900</v>
      </c>
      <c r="AY24" s="187" t="str">
        <f>IFERROR(BB25/AZ27,"")</f>
        <v/>
      </c>
      <c r="AZ24" s="205"/>
      <c r="BA24" s="108" t="s">
        <v>119</v>
      </c>
      <c r="BB24" s="171">
        <v>2428370</v>
      </c>
      <c r="BC24" s="187" t="str">
        <f>IFERROR(BF25/BD27,"")</f>
        <v/>
      </c>
      <c r="BD24" s="205"/>
      <c r="BE24" s="108" t="s">
        <v>119</v>
      </c>
      <c r="BF24" s="158">
        <v>754076</v>
      </c>
      <c r="BG24" s="187" t="str">
        <f>IFERROR(BJ25/BH27,"")</f>
        <v/>
      </c>
      <c r="BH24" s="205"/>
      <c r="BI24" s="108" t="s">
        <v>119</v>
      </c>
      <c r="BJ24" s="109">
        <v>0</v>
      </c>
      <c r="BK24" s="187" t="str">
        <f>IFERROR(BN25/BL27,"")</f>
        <v/>
      </c>
      <c r="BL24" s="208"/>
      <c r="BM24" s="108" t="s">
        <v>119</v>
      </c>
      <c r="BN24" s="171">
        <v>0</v>
      </c>
      <c r="BO24" s="187" t="str">
        <f>IFERROR(BR25/BP27,"")</f>
        <v/>
      </c>
      <c r="BP24" s="205"/>
      <c r="BQ24" s="108" t="s">
        <v>119</v>
      </c>
      <c r="BR24" s="109">
        <v>4018619</v>
      </c>
      <c r="BS24" s="187" t="str">
        <f>IFERROR(BV25/BT27,"")</f>
        <v/>
      </c>
      <c r="BT24" s="208"/>
      <c r="BU24" s="108" t="s">
        <v>119</v>
      </c>
      <c r="BV24" s="171">
        <v>19120206</v>
      </c>
      <c r="BW24" s="187" t="str">
        <f>IFERROR(BZ25/BX27,"")</f>
        <v/>
      </c>
      <c r="BX24" s="205"/>
      <c r="BY24" s="108" t="s">
        <v>119</v>
      </c>
      <c r="BZ24" s="109"/>
      <c r="CA24" s="187" t="str">
        <f>IFERROR(CD25/CB27,"")</f>
        <v/>
      </c>
      <c r="CB24" s="205"/>
      <c r="CC24" s="108" t="s">
        <v>119</v>
      </c>
      <c r="CD24" s="109">
        <v>0</v>
      </c>
      <c r="CE24" s="187" t="str">
        <f>IFERROR(CH25/CF27,"")</f>
        <v/>
      </c>
      <c r="CF24" s="205"/>
      <c r="CG24" s="108" t="s">
        <v>119</v>
      </c>
      <c r="CH24" s="109">
        <v>135000</v>
      </c>
      <c r="CI24" s="187" t="str">
        <f>IFERROR(CL25/CJ27,"")</f>
        <v/>
      </c>
      <c r="CJ24" s="208"/>
      <c r="CK24" s="108" t="s">
        <v>119</v>
      </c>
      <c r="CL24" s="109">
        <v>0</v>
      </c>
      <c r="CM24" s="187" t="str">
        <f>IFERROR(CP25/CN27,"")</f>
        <v/>
      </c>
      <c r="CN24" s="205"/>
      <c r="CO24" s="108" t="s">
        <v>119</v>
      </c>
      <c r="CP24" s="171">
        <v>13828185</v>
      </c>
      <c r="CQ24" s="187" t="str">
        <f>IFERROR(CT25/CR27,"")</f>
        <v/>
      </c>
      <c r="CR24" s="205"/>
      <c r="CS24" s="108" t="s">
        <v>119</v>
      </c>
      <c r="CT24" s="109">
        <v>46665969</v>
      </c>
    </row>
    <row r="25" spans="1:98" ht="15" customHeight="1" x14ac:dyDescent="0.3">
      <c r="A25" s="101"/>
      <c r="B25" s="46"/>
      <c r="C25" s="185" t="s">
        <v>120</v>
      </c>
      <c r="D25" s="220"/>
      <c r="E25" s="108" t="s">
        <v>121</v>
      </c>
      <c r="F25" s="165">
        <v>3231519466</v>
      </c>
      <c r="G25" s="185" t="s">
        <v>120</v>
      </c>
      <c r="H25" s="223"/>
      <c r="I25" s="108" t="s">
        <v>121</v>
      </c>
      <c r="J25" s="165">
        <v>2340285</v>
      </c>
      <c r="K25" s="185" t="s">
        <v>120</v>
      </c>
      <c r="L25" s="205"/>
      <c r="M25" s="108" t="s">
        <v>121</v>
      </c>
      <c r="N25" s="165">
        <v>0</v>
      </c>
      <c r="O25" s="196" t="s">
        <v>120</v>
      </c>
      <c r="P25" s="205"/>
      <c r="Q25" s="108" t="s">
        <v>121</v>
      </c>
      <c r="R25" s="165">
        <v>0</v>
      </c>
      <c r="S25" s="185" t="s">
        <v>120</v>
      </c>
      <c r="T25" s="208"/>
      <c r="U25" s="108" t="s">
        <v>121</v>
      </c>
      <c r="V25" s="109">
        <v>0</v>
      </c>
      <c r="W25" s="185" t="s">
        <v>120</v>
      </c>
      <c r="X25" s="205"/>
      <c r="Y25" s="108" t="s">
        <v>121</v>
      </c>
      <c r="Z25" s="171">
        <v>10558275</v>
      </c>
      <c r="AA25" s="185" t="s">
        <v>120</v>
      </c>
      <c r="AB25" s="205"/>
      <c r="AC25" s="108" t="s">
        <v>121</v>
      </c>
      <c r="AD25" s="109">
        <v>0</v>
      </c>
      <c r="AE25" s="185" t="s">
        <v>120</v>
      </c>
      <c r="AF25" s="205"/>
      <c r="AG25" s="108" t="s">
        <v>121</v>
      </c>
      <c r="AH25" s="109">
        <v>0</v>
      </c>
      <c r="AI25" s="185" t="s">
        <v>120</v>
      </c>
      <c r="AJ25" s="208"/>
      <c r="AK25" s="108" t="s">
        <v>121</v>
      </c>
      <c r="AL25" s="109">
        <v>0</v>
      </c>
      <c r="AM25" s="185" t="s">
        <v>120</v>
      </c>
      <c r="AN25" s="208"/>
      <c r="AO25" s="108" t="s">
        <v>121</v>
      </c>
      <c r="AP25" s="109">
        <v>0</v>
      </c>
      <c r="AQ25" s="185" t="s">
        <v>120</v>
      </c>
      <c r="AR25" s="205"/>
      <c r="AS25" s="108" t="s">
        <v>121</v>
      </c>
      <c r="AT25" s="109"/>
      <c r="AU25" s="185" t="s">
        <v>120</v>
      </c>
      <c r="AV25" s="205"/>
      <c r="AW25" s="108" t="s">
        <v>121</v>
      </c>
      <c r="AX25" s="171">
        <v>470290</v>
      </c>
      <c r="AY25" s="185" t="s">
        <v>120</v>
      </c>
      <c r="AZ25" s="205"/>
      <c r="BA25" s="108" t="s">
        <v>121</v>
      </c>
      <c r="BB25" s="171">
        <v>2428370</v>
      </c>
      <c r="BC25" s="185" t="s">
        <v>120</v>
      </c>
      <c r="BD25" s="205"/>
      <c r="BE25" s="108" t="s">
        <v>121</v>
      </c>
      <c r="BF25" s="158">
        <v>823132</v>
      </c>
      <c r="BG25" s="185" t="s">
        <v>120</v>
      </c>
      <c r="BH25" s="205"/>
      <c r="BI25" s="108" t="s">
        <v>121</v>
      </c>
      <c r="BJ25" s="109">
        <v>0</v>
      </c>
      <c r="BK25" s="185" t="s">
        <v>120</v>
      </c>
      <c r="BL25" s="208"/>
      <c r="BM25" s="108" t="s">
        <v>121</v>
      </c>
      <c r="BN25" s="171">
        <v>0</v>
      </c>
      <c r="BO25" s="185" t="s">
        <v>120</v>
      </c>
      <c r="BP25" s="205"/>
      <c r="BQ25" s="108" t="s">
        <v>121</v>
      </c>
      <c r="BR25" s="109">
        <v>5147520</v>
      </c>
      <c r="BS25" s="185" t="s">
        <v>120</v>
      </c>
      <c r="BT25" s="208"/>
      <c r="BU25" s="108" t="s">
        <v>121</v>
      </c>
      <c r="BV25" s="171">
        <v>19120206</v>
      </c>
      <c r="BW25" s="185" t="s">
        <v>120</v>
      </c>
      <c r="BX25" s="205"/>
      <c r="BY25" s="108" t="s">
        <v>121</v>
      </c>
      <c r="BZ25" s="109"/>
      <c r="CA25" s="185" t="s">
        <v>120</v>
      </c>
      <c r="CB25" s="205"/>
      <c r="CC25" s="108" t="s">
        <v>121</v>
      </c>
      <c r="CD25" s="109">
        <v>0</v>
      </c>
      <c r="CE25" s="185" t="s">
        <v>120</v>
      </c>
      <c r="CF25" s="205"/>
      <c r="CG25" s="108" t="s">
        <v>121</v>
      </c>
      <c r="CH25" s="109">
        <v>0</v>
      </c>
      <c r="CI25" s="185" t="s">
        <v>120</v>
      </c>
      <c r="CJ25" s="208"/>
      <c r="CK25" s="108" t="s">
        <v>121</v>
      </c>
      <c r="CL25" s="109">
        <v>0</v>
      </c>
      <c r="CM25" s="185" t="s">
        <v>120</v>
      </c>
      <c r="CN25" s="205"/>
      <c r="CO25" s="108" t="s">
        <v>121</v>
      </c>
      <c r="CP25" s="171">
        <v>11173740</v>
      </c>
      <c r="CQ25" s="185" t="s">
        <v>120</v>
      </c>
      <c r="CR25" s="205"/>
      <c r="CS25" s="108" t="s">
        <v>121</v>
      </c>
      <c r="CT25" s="109">
        <v>46665969</v>
      </c>
    </row>
    <row r="26" spans="1:98" ht="15" customHeight="1" x14ac:dyDescent="0.3">
      <c r="A26" s="101"/>
      <c r="B26" s="46"/>
      <c r="C26" s="186"/>
      <c r="D26" s="220"/>
      <c r="E26" s="108" t="s">
        <v>122</v>
      </c>
      <c r="F26" s="165" t="s">
        <v>123</v>
      </c>
      <c r="G26" s="186"/>
      <c r="H26" s="223"/>
      <c r="I26" s="108" t="s">
        <v>122</v>
      </c>
      <c r="J26" s="165">
        <v>3175473</v>
      </c>
      <c r="K26" s="186"/>
      <c r="L26" s="205"/>
      <c r="M26" s="108" t="s">
        <v>122</v>
      </c>
      <c r="N26" s="166">
        <v>0</v>
      </c>
      <c r="O26" s="197"/>
      <c r="P26" s="205"/>
      <c r="Q26" s="108" t="s">
        <v>122</v>
      </c>
      <c r="R26" s="166">
        <v>0</v>
      </c>
      <c r="S26" s="186"/>
      <c r="T26" s="208"/>
      <c r="U26" s="108" t="s">
        <v>122</v>
      </c>
      <c r="V26" s="109">
        <v>0</v>
      </c>
      <c r="W26" s="186"/>
      <c r="X26" s="205"/>
      <c r="Y26" s="108" t="s">
        <v>122</v>
      </c>
      <c r="Z26" s="171">
        <v>0</v>
      </c>
      <c r="AA26" s="186"/>
      <c r="AB26" s="205"/>
      <c r="AC26" s="108" t="s">
        <v>122</v>
      </c>
      <c r="AD26" s="109">
        <v>0</v>
      </c>
      <c r="AE26" s="186"/>
      <c r="AF26" s="205"/>
      <c r="AG26" s="108" t="s">
        <v>122</v>
      </c>
      <c r="AH26" s="109">
        <v>0</v>
      </c>
      <c r="AI26" s="186"/>
      <c r="AJ26" s="208"/>
      <c r="AK26" s="108" t="s">
        <v>122</v>
      </c>
      <c r="AL26" s="109">
        <v>0</v>
      </c>
      <c r="AM26" s="186"/>
      <c r="AN26" s="208"/>
      <c r="AO26" s="108" t="s">
        <v>122</v>
      </c>
      <c r="AP26" s="109">
        <v>0</v>
      </c>
      <c r="AQ26" s="186"/>
      <c r="AR26" s="205"/>
      <c r="AS26" s="108" t="s">
        <v>122</v>
      </c>
      <c r="AT26" s="109"/>
      <c r="AU26" s="186"/>
      <c r="AV26" s="205"/>
      <c r="AW26" s="108" t="s">
        <v>122</v>
      </c>
      <c r="AX26" s="171">
        <v>557893</v>
      </c>
      <c r="AY26" s="186"/>
      <c r="AZ26" s="205"/>
      <c r="BA26" s="108" t="s">
        <v>122</v>
      </c>
      <c r="BB26" s="171">
        <v>2428370</v>
      </c>
      <c r="BC26" s="186"/>
      <c r="BD26" s="205"/>
      <c r="BE26" s="108" t="s">
        <v>122</v>
      </c>
      <c r="BF26" s="171">
        <v>531193</v>
      </c>
      <c r="BG26" s="186"/>
      <c r="BH26" s="205"/>
      <c r="BI26" s="108" t="s">
        <v>122</v>
      </c>
      <c r="BJ26" s="109">
        <v>0</v>
      </c>
      <c r="BK26" s="186"/>
      <c r="BL26" s="208"/>
      <c r="BM26" s="108" t="s">
        <v>122</v>
      </c>
      <c r="BN26" s="171">
        <v>0</v>
      </c>
      <c r="BO26" s="186"/>
      <c r="BP26" s="205"/>
      <c r="BQ26" s="108" t="s">
        <v>122</v>
      </c>
      <c r="BR26" s="109"/>
      <c r="BS26" s="186"/>
      <c r="BT26" s="208"/>
      <c r="BU26" s="108" t="s">
        <v>122</v>
      </c>
      <c r="BV26" s="171">
        <v>19120206</v>
      </c>
      <c r="BW26" s="186"/>
      <c r="BX26" s="205"/>
      <c r="BY26" s="108" t="s">
        <v>122</v>
      </c>
      <c r="BZ26" s="109"/>
      <c r="CA26" s="186"/>
      <c r="CB26" s="205"/>
      <c r="CC26" s="108" t="s">
        <v>122</v>
      </c>
      <c r="CD26" s="109">
        <v>0</v>
      </c>
      <c r="CE26" s="186"/>
      <c r="CF26" s="205"/>
      <c r="CG26" s="108" t="s">
        <v>122</v>
      </c>
      <c r="CH26" s="109">
        <v>0</v>
      </c>
      <c r="CI26" s="186"/>
      <c r="CJ26" s="208"/>
      <c r="CK26" s="108" t="s">
        <v>122</v>
      </c>
      <c r="CL26" s="109">
        <v>0</v>
      </c>
      <c r="CM26" s="186"/>
      <c r="CN26" s="205"/>
      <c r="CO26" s="108" t="s">
        <v>122</v>
      </c>
      <c r="CP26" s="109"/>
      <c r="CQ26" s="186"/>
      <c r="CR26" s="205"/>
      <c r="CS26" s="108" t="s">
        <v>122</v>
      </c>
      <c r="CT26" s="109">
        <v>46665968</v>
      </c>
    </row>
    <row r="27" spans="1:98" ht="15" customHeight="1" x14ac:dyDescent="0.3">
      <c r="A27" s="101"/>
      <c r="B27" s="46"/>
      <c r="C27" s="188">
        <f>IFERROR(SUM(F21:F26)-D5,"")</f>
        <v>-20599958922</v>
      </c>
      <c r="D27" s="220"/>
      <c r="E27" s="108" t="s">
        <v>124</v>
      </c>
      <c r="F27" s="165" t="s">
        <v>125</v>
      </c>
      <c r="G27" s="188">
        <f>IFERROR(SUM(J21:J26)-H5,"")</f>
        <v>-13996760</v>
      </c>
      <c r="H27" s="223"/>
      <c r="I27" s="108" t="s">
        <v>124</v>
      </c>
      <c r="J27" s="165">
        <v>1799876</v>
      </c>
      <c r="K27" s="188">
        <f>IFERROR(SUM(N21:N26)-L5,"")</f>
        <v>199213836</v>
      </c>
      <c r="L27" s="205"/>
      <c r="M27" s="108" t="s">
        <v>124</v>
      </c>
      <c r="N27" s="165">
        <v>1529540</v>
      </c>
      <c r="O27" s="199">
        <f>IFERROR(SUM(R21:R26)-P5,"")</f>
        <v>0</v>
      </c>
      <c r="P27" s="205"/>
      <c r="Q27" s="108" t="s">
        <v>124</v>
      </c>
      <c r="R27" s="167">
        <v>0</v>
      </c>
      <c r="S27" s="188">
        <f>IFERROR(SUM(V21:V26)-T5,"")</f>
        <v>1530000</v>
      </c>
      <c r="T27" s="208"/>
      <c r="U27" s="108" t="s">
        <v>124</v>
      </c>
      <c r="V27" s="110">
        <v>0</v>
      </c>
      <c r="W27" s="188">
        <f>IFERROR(SUM(Z21:Z26)-X5,"")</f>
        <v>-48485525</v>
      </c>
      <c r="X27" s="205"/>
      <c r="Y27" s="108" t="s">
        <v>124</v>
      </c>
      <c r="Z27" s="110">
        <v>0</v>
      </c>
      <c r="AA27" s="188">
        <f>IFERROR(SUM(AD21:AD26)-AB5,"")</f>
        <v>0</v>
      </c>
      <c r="AB27" s="205"/>
      <c r="AC27" s="108" t="s">
        <v>124</v>
      </c>
      <c r="AD27" s="109">
        <v>0</v>
      </c>
      <c r="AE27" s="188">
        <f>IFERROR(SUM(AH21:AH26)-AF5,"")</f>
        <v>0</v>
      </c>
      <c r="AF27" s="205"/>
      <c r="AG27" s="108" t="s">
        <v>124</v>
      </c>
      <c r="AH27" s="109">
        <v>0</v>
      </c>
      <c r="AI27" s="188">
        <f>IFERROR(SUM(AL21:AL26)-AJ5,"")</f>
        <v>0</v>
      </c>
      <c r="AJ27" s="208"/>
      <c r="AK27" s="108" t="s">
        <v>124</v>
      </c>
      <c r="AL27" s="110"/>
      <c r="AM27" s="188">
        <f>IFERROR(SUM(AP21:AP26)-AN5,"")</f>
        <v>-31873297</v>
      </c>
      <c r="AN27" s="208"/>
      <c r="AO27" s="108" t="s">
        <v>124</v>
      </c>
      <c r="AP27" s="109">
        <v>0</v>
      </c>
      <c r="AQ27" s="188">
        <f>IFERROR(SUM(AT21:AT26,AT35:AT40,AT49:AT54,AT63:AT68)-AR5,"")</f>
        <v>-1113012563</v>
      </c>
      <c r="AR27" s="205"/>
      <c r="AS27" s="108" t="s">
        <v>124</v>
      </c>
      <c r="AT27" s="110"/>
      <c r="AU27" s="188">
        <f>IFERROR(SUM(AX21:AX26,AX35:AX40)-AV5,"")</f>
        <v>6078602</v>
      </c>
      <c r="AV27" s="205"/>
      <c r="AW27" s="108" t="s">
        <v>124</v>
      </c>
      <c r="AX27" s="171">
        <v>557893</v>
      </c>
      <c r="AY27" s="188">
        <f>IFERROR(SUM(BB21:BB26)-AZ5,"")</f>
        <v>173778</v>
      </c>
      <c r="AZ27" s="205"/>
      <c r="BA27" s="108" t="s">
        <v>124</v>
      </c>
      <c r="BB27" s="171">
        <v>2428370</v>
      </c>
      <c r="BC27" s="188">
        <f>IFERROR(SUM(BF21:BF26,BF35:BF40,BF49:BF54)-BD5,"")</f>
        <v>-15665747</v>
      </c>
      <c r="BD27" s="205"/>
      <c r="BE27" s="108" t="s">
        <v>124</v>
      </c>
      <c r="BF27" s="110"/>
      <c r="BG27" s="188">
        <f>IFERROR(SUM(BJ21:BJ26,BJ35:BJ40)-BH5,"")</f>
        <v>0</v>
      </c>
      <c r="BH27" s="205"/>
      <c r="BI27" s="108" t="s">
        <v>124</v>
      </c>
      <c r="BJ27" s="110"/>
      <c r="BK27" s="188">
        <f>IFERROR(SUM(BN21:BN26)-BL5,"")</f>
        <v>-9466723</v>
      </c>
      <c r="BL27" s="208"/>
      <c r="BM27" s="108" t="s">
        <v>124</v>
      </c>
      <c r="BN27" s="171">
        <v>35399916</v>
      </c>
      <c r="BO27" s="188">
        <f>IFERROR(SUM(BR21:BR26)-BP5,"")</f>
        <v>3036166</v>
      </c>
      <c r="BP27" s="205"/>
      <c r="BQ27" s="108" t="s">
        <v>124</v>
      </c>
      <c r="BR27" s="110"/>
      <c r="BS27" s="188">
        <f>IFERROR(SUM(BV21:BV26,BV35:BV40,BV49:BV54)-BT5,"")</f>
        <v>-18377341</v>
      </c>
      <c r="BT27" s="208"/>
      <c r="BU27" s="108" t="s">
        <v>124</v>
      </c>
      <c r="BV27" s="171">
        <v>19120206</v>
      </c>
      <c r="BW27" s="188">
        <f>IFERROR(SUM(BZ21:BZ26,BZ35:BZ40,BZ49:BZ54,BZ63:BZ68)-BX5,"")</f>
        <v>-242920566</v>
      </c>
      <c r="BX27" s="205"/>
      <c r="BY27" s="108" t="s">
        <v>124</v>
      </c>
      <c r="BZ27" s="110"/>
      <c r="CA27" s="188">
        <f>IFERROR(SUM(CD21:CD26,CD35:CD40,CD49:CD54,CD63:CD68)-CB5,"")</f>
        <v>-909255539</v>
      </c>
      <c r="CB27" s="205"/>
      <c r="CC27" s="108" t="s">
        <v>124</v>
      </c>
      <c r="CD27" s="110"/>
      <c r="CE27" s="188">
        <f>IFERROR(SUM(CH21:CH26)-CF5,"")</f>
        <v>-244000</v>
      </c>
      <c r="CF27" s="205"/>
      <c r="CG27" s="108" t="s">
        <v>124</v>
      </c>
      <c r="CH27" s="109">
        <v>0</v>
      </c>
      <c r="CI27" s="188">
        <f>IFERROR(SUM(CL21:CL26)-CJ5,"")</f>
        <v>1343391</v>
      </c>
      <c r="CJ27" s="208"/>
      <c r="CK27" s="108" t="s">
        <v>124</v>
      </c>
      <c r="CL27" s="110"/>
      <c r="CM27" s="188">
        <f>IFERROR(SUM(CP21:CP26,CP35:CP40,CP49:CP54,CP63:CP68)-CN5,"")</f>
        <v>-2406217</v>
      </c>
      <c r="CN27" s="205"/>
      <c r="CO27" s="108" t="s">
        <v>124</v>
      </c>
      <c r="CP27" s="110"/>
      <c r="CQ27" s="188">
        <f>IFERROR(SUM(CT21:CT26,CT35:CT40,CT49:CT54,CT63:CT68,CT77:CT82)-CR5,"")</f>
        <v>-20797297</v>
      </c>
      <c r="CR27" s="205"/>
      <c r="CS27" s="108" t="s">
        <v>124</v>
      </c>
      <c r="CT27" s="109">
        <v>46665968</v>
      </c>
    </row>
    <row r="28" spans="1:98" ht="15" customHeight="1" thickBot="1" x14ac:dyDescent="0.35">
      <c r="B28" s="46"/>
      <c r="C28" s="189"/>
      <c r="D28" s="220"/>
      <c r="E28" s="108" t="s">
        <v>126</v>
      </c>
      <c r="F28" s="165" t="s">
        <v>127</v>
      </c>
      <c r="G28" s="189"/>
      <c r="H28" s="223"/>
      <c r="I28" s="108" t="s">
        <v>126</v>
      </c>
      <c r="J28" s="182">
        <v>2371598</v>
      </c>
      <c r="K28" s="189"/>
      <c r="L28" s="205"/>
      <c r="M28" s="108" t="s">
        <v>126</v>
      </c>
      <c r="N28" s="182">
        <v>0</v>
      </c>
      <c r="O28" s="200"/>
      <c r="P28" s="205"/>
      <c r="Q28" s="108" t="s">
        <v>126</v>
      </c>
      <c r="R28" s="166">
        <v>0</v>
      </c>
      <c r="S28" s="189"/>
      <c r="T28" s="208"/>
      <c r="U28" s="108" t="s">
        <v>126</v>
      </c>
      <c r="V28" s="111">
        <v>3580000</v>
      </c>
      <c r="W28" s="189"/>
      <c r="X28" s="205"/>
      <c r="Y28" s="108" t="s">
        <v>126</v>
      </c>
      <c r="Z28" s="111">
        <v>37837727</v>
      </c>
      <c r="AA28" s="189"/>
      <c r="AB28" s="205"/>
      <c r="AC28" s="108" t="s">
        <v>126</v>
      </c>
      <c r="AD28" s="109">
        <v>0</v>
      </c>
      <c r="AE28" s="189"/>
      <c r="AF28" s="205"/>
      <c r="AG28" s="108" t="s">
        <v>126</v>
      </c>
      <c r="AH28" s="111">
        <v>0</v>
      </c>
      <c r="AI28" s="189"/>
      <c r="AJ28" s="208"/>
      <c r="AK28" s="108" t="s">
        <v>126</v>
      </c>
      <c r="AL28" s="111"/>
      <c r="AM28" s="189"/>
      <c r="AN28" s="208"/>
      <c r="AO28" s="108" t="s">
        <v>126</v>
      </c>
      <c r="AP28" s="111"/>
      <c r="AQ28" s="189"/>
      <c r="AR28" s="205"/>
      <c r="AS28" s="108" t="s">
        <v>126</v>
      </c>
      <c r="AT28" s="111"/>
      <c r="AU28" s="189"/>
      <c r="AV28" s="205"/>
      <c r="AW28" s="108" t="s">
        <v>126</v>
      </c>
      <c r="AX28" s="171">
        <v>557893</v>
      </c>
      <c r="AY28" s="189"/>
      <c r="AZ28" s="205"/>
      <c r="BA28" s="108" t="s">
        <v>126</v>
      </c>
      <c r="BB28" s="171">
        <v>2428370</v>
      </c>
      <c r="BC28" s="189"/>
      <c r="BD28" s="205"/>
      <c r="BE28" s="108" t="s">
        <v>126</v>
      </c>
      <c r="BF28" s="111"/>
      <c r="BG28" s="189"/>
      <c r="BH28" s="205"/>
      <c r="BI28" s="108" t="s">
        <v>126</v>
      </c>
      <c r="BJ28" s="111"/>
      <c r="BK28" s="189"/>
      <c r="BL28" s="208"/>
      <c r="BM28" s="108" t="s">
        <v>126</v>
      </c>
      <c r="BN28" s="111"/>
      <c r="BO28" s="189"/>
      <c r="BP28" s="205"/>
      <c r="BQ28" s="108" t="s">
        <v>126</v>
      </c>
      <c r="BR28" s="111"/>
      <c r="BS28" s="189"/>
      <c r="BT28" s="208"/>
      <c r="BU28" s="108" t="s">
        <v>126</v>
      </c>
      <c r="BV28" s="171">
        <v>19120206</v>
      </c>
      <c r="BW28" s="189"/>
      <c r="BX28" s="205"/>
      <c r="BY28" s="108" t="s">
        <v>126</v>
      </c>
      <c r="BZ28" s="111" t="s">
        <v>128</v>
      </c>
      <c r="CA28" s="189"/>
      <c r="CB28" s="205"/>
      <c r="CC28" s="108" t="s">
        <v>126</v>
      </c>
      <c r="CD28" s="111"/>
      <c r="CE28" s="189"/>
      <c r="CF28" s="205"/>
      <c r="CG28" s="108" t="s">
        <v>126</v>
      </c>
      <c r="CH28" s="109">
        <v>0</v>
      </c>
      <c r="CI28" s="189"/>
      <c r="CJ28" s="208"/>
      <c r="CK28" s="108" t="s">
        <v>126</v>
      </c>
      <c r="CL28" s="111"/>
      <c r="CM28" s="189"/>
      <c r="CN28" s="205"/>
      <c r="CO28" s="108" t="s">
        <v>126</v>
      </c>
      <c r="CP28" s="111"/>
      <c r="CQ28" s="189"/>
      <c r="CR28" s="205"/>
      <c r="CS28" s="108" t="s">
        <v>126</v>
      </c>
      <c r="CT28" s="109">
        <v>46665968</v>
      </c>
    </row>
    <row r="29" spans="1:98" ht="15" customHeight="1" x14ac:dyDescent="0.3">
      <c r="B29" s="46"/>
      <c r="C29" s="185" t="s">
        <v>129</v>
      </c>
      <c r="D29" s="220"/>
      <c r="E29" s="108" t="s">
        <v>130</v>
      </c>
      <c r="F29" s="165" t="s">
        <v>131</v>
      </c>
      <c r="G29" s="185" t="s">
        <v>129</v>
      </c>
      <c r="H29" s="223"/>
      <c r="I29" s="108" t="s">
        <v>130</v>
      </c>
      <c r="J29" s="182">
        <v>2810322</v>
      </c>
      <c r="K29" s="185" t="s">
        <v>129</v>
      </c>
      <c r="L29" s="205"/>
      <c r="M29" s="108" t="s">
        <v>130</v>
      </c>
      <c r="N29" s="182">
        <v>14291350</v>
      </c>
      <c r="O29" s="196" t="s">
        <v>129</v>
      </c>
      <c r="P29" s="205"/>
      <c r="Q29" s="108" t="s">
        <v>130</v>
      </c>
      <c r="R29" s="166">
        <v>0</v>
      </c>
      <c r="S29" s="185" t="s">
        <v>129</v>
      </c>
      <c r="T29" s="208"/>
      <c r="U29" s="108" t="s">
        <v>130</v>
      </c>
      <c r="V29" s="111">
        <v>0</v>
      </c>
      <c r="W29" s="185" t="s">
        <v>129</v>
      </c>
      <c r="X29" s="205"/>
      <c r="Y29" s="108" t="s">
        <v>130</v>
      </c>
      <c r="Z29" s="111">
        <v>23146483</v>
      </c>
      <c r="AA29" s="185" t="s">
        <v>129</v>
      </c>
      <c r="AB29" s="205"/>
      <c r="AC29" s="108" t="s">
        <v>130</v>
      </c>
      <c r="AD29" s="109">
        <v>0</v>
      </c>
      <c r="AE29" s="185" t="s">
        <v>129</v>
      </c>
      <c r="AF29" s="205"/>
      <c r="AG29" s="108" t="s">
        <v>130</v>
      </c>
      <c r="AH29" s="111">
        <v>0</v>
      </c>
      <c r="AI29" s="185" t="s">
        <v>129</v>
      </c>
      <c r="AJ29" s="208"/>
      <c r="AK29" s="108" t="s">
        <v>130</v>
      </c>
      <c r="AL29" s="111"/>
      <c r="AM29" s="185" t="s">
        <v>129</v>
      </c>
      <c r="AN29" s="208"/>
      <c r="AO29" s="108" t="s">
        <v>130</v>
      </c>
      <c r="AP29" s="111"/>
      <c r="AQ29" s="185" t="s">
        <v>129</v>
      </c>
      <c r="AR29" s="205"/>
      <c r="AS29" s="108" t="s">
        <v>130</v>
      </c>
      <c r="AT29" s="111"/>
      <c r="AU29" s="185" t="s">
        <v>129</v>
      </c>
      <c r="AV29" s="205"/>
      <c r="AW29" s="108" t="s">
        <v>130</v>
      </c>
      <c r="AX29" s="171">
        <v>557893</v>
      </c>
      <c r="AY29" s="185" t="s">
        <v>129</v>
      </c>
      <c r="AZ29" s="205"/>
      <c r="BA29" s="108" t="s">
        <v>130</v>
      </c>
      <c r="BB29" s="171">
        <v>2428370</v>
      </c>
      <c r="BC29" s="185" t="s">
        <v>129</v>
      </c>
      <c r="BD29" s="205"/>
      <c r="BE29" s="108" t="s">
        <v>130</v>
      </c>
      <c r="BF29" s="111"/>
      <c r="BG29" s="185" t="s">
        <v>129</v>
      </c>
      <c r="BH29" s="205"/>
      <c r="BI29" s="108" t="s">
        <v>130</v>
      </c>
      <c r="BJ29" s="111"/>
      <c r="BK29" s="185" t="s">
        <v>129</v>
      </c>
      <c r="BL29" s="208"/>
      <c r="BM29" s="108" t="s">
        <v>130</v>
      </c>
      <c r="BN29" s="111"/>
      <c r="BO29" s="185" t="s">
        <v>129</v>
      </c>
      <c r="BP29" s="205"/>
      <c r="BQ29" s="108" t="s">
        <v>130</v>
      </c>
      <c r="BR29" s="111"/>
      <c r="BS29" s="185" t="s">
        <v>129</v>
      </c>
      <c r="BT29" s="208"/>
      <c r="BU29" s="108" t="s">
        <v>130</v>
      </c>
      <c r="BV29" s="111"/>
      <c r="BW29" s="185" t="s">
        <v>129</v>
      </c>
      <c r="BX29" s="205"/>
      <c r="BY29" s="108" t="s">
        <v>130</v>
      </c>
      <c r="BZ29" s="111"/>
      <c r="CA29" s="185" t="s">
        <v>129</v>
      </c>
      <c r="CB29" s="205"/>
      <c r="CC29" s="108" t="s">
        <v>130</v>
      </c>
      <c r="CD29" s="111"/>
      <c r="CE29" s="185" t="s">
        <v>129</v>
      </c>
      <c r="CF29" s="205"/>
      <c r="CG29" s="108" t="s">
        <v>130</v>
      </c>
      <c r="CH29" s="109">
        <v>0</v>
      </c>
      <c r="CI29" s="185" t="s">
        <v>129</v>
      </c>
      <c r="CJ29" s="208"/>
      <c r="CK29" s="108" t="s">
        <v>130</v>
      </c>
      <c r="CL29" s="111"/>
      <c r="CM29" s="185" t="s">
        <v>129</v>
      </c>
      <c r="CN29" s="205"/>
      <c r="CO29" s="108" t="s">
        <v>130</v>
      </c>
      <c r="CP29" s="111"/>
      <c r="CQ29" s="185" t="s">
        <v>129</v>
      </c>
      <c r="CR29" s="205"/>
      <c r="CS29" s="108" t="s">
        <v>130</v>
      </c>
      <c r="CT29" s="109">
        <v>46665968</v>
      </c>
    </row>
    <row r="30" spans="1:98" ht="15" customHeight="1" x14ac:dyDescent="0.3">
      <c r="B30" s="46"/>
      <c r="C30" s="186"/>
      <c r="D30" s="220"/>
      <c r="E30" s="108" t="s">
        <v>132</v>
      </c>
      <c r="F30" s="166"/>
      <c r="G30" s="186"/>
      <c r="H30" s="223"/>
      <c r="I30" s="108" t="s">
        <v>132</v>
      </c>
      <c r="J30" s="166"/>
      <c r="K30" s="186"/>
      <c r="L30" s="205"/>
      <c r="M30" s="108" t="s">
        <v>132</v>
      </c>
      <c r="N30" s="166"/>
      <c r="O30" s="197"/>
      <c r="P30" s="205"/>
      <c r="Q30" s="108" t="s">
        <v>132</v>
      </c>
      <c r="R30" s="166">
        <v>0</v>
      </c>
      <c r="S30" s="186"/>
      <c r="T30" s="208"/>
      <c r="U30" s="108" t="s">
        <v>132</v>
      </c>
      <c r="V30" s="111"/>
      <c r="W30" s="186"/>
      <c r="X30" s="205"/>
      <c r="Y30" s="108" t="s">
        <v>132</v>
      </c>
      <c r="Z30" s="111"/>
      <c r="AA30" s="186"/>
      <c r="AB30" s="205"/>
      <c r="AC30" s="108" t="s">
        <v>132</v>
      </c>
      <c r="AD30" s="109">
        <v>0</v>
      </c>
      <c r="AE30" s="186"/>
      <c r="AF30" s="205"/>
      <c r="AG30" s="108" t="s">
        <v>132</v>
      </c>
      <c r="AH30" s="111">
        <v>0</v>
      </c>
      <c r="AI30" s="186"/>
      <c r="AJ30" s="208"/>
      <c r="AK30" s="108" t="s">
        <v>132</v>
      </c>
      <c r="AL30" s="111"/>
      <c r="AM30" s="186"/>
      <c r="AN30" s="208"/>
      <c r="AO30" s="108" t="s">
        <v>132</v>
      </c>
      <c r="AP30" s="111"/>
      <c r="AQ30" s="186"/>
      <c r="AR30" s="205"/>
      <c r="AS30" s="108" t="s">
        <v>132</v>
      </c>
      <c r="AT30" s="111"/>
      <c r="AU30" s="186"/>
      <c r="AV30" s="205"/>
      <c r="AW30" s="108" t="s">
        <v>132</v>
      </c>
      <c r="AX30" s="171"/>
      <c r="AY30" s="186"/>
      <c r="AZ30" s="205"/>
      <c r="BA30" s="108" t="s">
        <v>132</v>
      </c>
      <c r="BB30" s="171"/>
      <c r="BC30" s="186"/>
      <c r="BD30" s="205"/>
      <c r="BE30" s="108" t="s">
        <v>132</v>
      </c>
      <c r="BF30" s="111"/>
      <c r="BG30" s="186"/>
      <c r="BH30" s="205"/>
      <c r="BI30" s="108" t="s">
        <v>132</v>
      </c>
      <c r="BJ30" s="111"/>
      <c r="BK30" s="186"/>
      <c r="BL30" s="208"/>
      <c r="BM30" s="108" t="s">
        <v>132</v>
      </c>
      <c r="BN30" s="111"/>
      <c r="BO30" s="186"/>
      <c r="BP30" s="205"/>
      <c r="BQ30" s="108" t="s">
        <v>132</v>
      </c>
      <c r="BR30" s="111"/>
      <c r="BS30" s="186"/>
      <c r="BT30" s="208"/>
      <c r="BU30" s="108" t="s">
        <v>132</v>
      </c>
      <c r="BV30" s="111"/>
      <c r="BW30" s="186"/>
      <c r="BX30" s="205"/>
      <c r="BY30" s="108" t="s">
        <v>132</v>
      </c>
      <c r="BZ30" s="111"/>
      <c r="CA30" s="186"/>
      <c r="CB30" s="205"/>
      <c r="CC30" s="108" t="s">
        <v>132</v>
      </c>
      <c r="CD30" s="111"/>
      <c r="CE30" s="186"/>
      <c r="CF30" s="205"/>
      <c r="CG30" s="108" t="s">
        <v>132</v>
      </c>
      <c r="CH30" s="109">
        <v>0</v>
      </c>
      <c r="CI30" s="186"/>
      <c r="CJ30" s="208"/>
      <c r="CK30" s="108" t="s">
        <v>132</v>
      </c>
      <c r="CL30" s="111"/>
      <c r="CM30" s="186"/>
      <c r="CN30" s="205"/>
      <c r="CO30" s="108" t="s">
        <v>132</v>
      </c>
      <c r="CP30" s="111"/>
      <c r="CQ30" s="186"/>
      <c r="CR30" s="205"/>
      <c r="CS30" s="108" t="s">
        <v>132</v>
      </c>
      <c r="CT30" s="109">
        <v>46665968</v>
      </c>
    </row>
    <row r="31" spans="1:98" ht="15" customHeight="1" x14ac:dyDescent="0.3">
      <c r="B31" s="46"/>
      <c r="C31" s="238">
        <f>IFERROR(1-(SUM(F21:F26)/D5),"")</f>
        <v>0.67019216623214639</v>
      </c>
      <c r="D31" s="220"/>
      <c r="E31" s="108" t="s">
        <v>133</v>
      </c>
      <c r="F31" s="166"/>
      <c r="G31" s="194">
        <f>IFERROR(1-(SUM(J21:J26)/H5),"")</f>
        <v>0.32049508352066025</v>
      </c>
      <c r="H31" s="223"/>
      <c r="I31" s="108" t="s">
        <v>133</v>
      </c>
      <c r="J31" s="166"/>
      <c r="K31" s="190">
        <f>IFERROR(1-(SUM(N21:N26)/L5),"")</f>
        <v>-7.677626372294851</v>
      </c>
      <c r="L31" s="205"/>
      <c r="M31" s="108" t="s">
        <v>133</v>
      </c>
      <c r="N31" s="166"/>
      <c r="O31" s="201" t="str">
        <f>IFERROR(1-(SUM(R21:R26)/P5),"")</f>
        <v/>
      </c>
      <c r="P31" s="205"/>
      <c r="Q31" s="108" t="s">
        <v>133</v>
      </c>
      <c r="R31" s="166">
        <v>0</v>
      </c>
      <c r="S31" s="190">
        <f>IFERROR(1-(SUM(V21:V26)/T5),"")</f>
        <v>-0.22500000000000009</v>
      </c>
      <c r="T31" s="208"/>
      <c r="U31" s="108" t="s">
        <v>133</v>
      </c>
      <c r="V31" s="111"/>
      <c r="W31" s="190">
        <f>IFERROR(1-(SUM(Z21:Z26)/X5),"")</f>
        <v>0.78966653094462536</v>
      </c>
      <c r="X31" s="205"/>
      <c r="Y31" s="108" t="s">
        <v>133</v>
      </c>
      <c r="Z31" s="111"/>
      <c r="AA31" s="190" t="str">
        <f>IFERROR(1-(SUM(AD21:AD26)/AB5),"")</f>
        <v/>
      </c>
      <c r="AB31" s="205"/>
      <c r="AC31" s="108" t="s">
        <v>133</v>
      </c>
      <c r="AD31" s="109">
        <v>0</v>
      </c>
      <c r="AE31" s="190" t="str">
        <f>IFERROR(1-(SUM(AH21:AH26)/AF5),"")</f>
        <v/>
      </c>
      <c r="AF31" s="205"/>
      <c r="AG31" s="108" t="s">
        <v>133</v>
      </c>
      <c r="AH31" s="111">
        <v>0</v>
      </c>
      <c r="AI31" s="190" t="str">
        <f>IFERROR(1-(SUM(AL21:AL26)/AJ5),"")</f>
        <v/>
      </c>
      <c r="AJ31" s="208"/>
      <c r="AK31" s="108" t="s">
        <v>133</v>
      </c>
      <c r="AL31" s="111"/>
      <c r="AM31" s="190">
        <f>IFERROR(1-(SUM(AP21:AP26)/AN5),"")</f>
        <v>1</v>
      </c>
      <c r="AN31" s="208"/>
      <c r="AO31" s="108" t="s">
        <v>133</v>
      </c>
      <c r="AP31" s="111"/>
      <c r="AQ31" s="190">
        <f>IFERROR(1-(SUM(AT21:AT26,AT35:AT40,AT49:AT54,AT63:AT68)/AR5),"")</f>
        <v>0.88766637164361706</v>
      </c>
      <c r="AR31" s="205"/>
      <c r="AS31" s="108" t="s">
        <v>133</v>
      </c>
      <c r="AT31" s="111"/>
      <c r="AU31" s="190">
        <f>IFERROR(1-(SUM(AX21:AX26,AX35:AX40)/AV5),"")</f>
        <v>-0.97562463967416924</v>
      </c>
      <c r="AV31" s="205"/>
      <c r="AW31" s="108" t="s">
        <v>133</v>
      </c>
      <c r="AX31" s="171"/>
      <c r="AY31" s="190">
        <f>IFERROR(1-(SUM(BB21:BB26)/AZ5),"")</f>
        <v>-1.2000860193549068E-2</v>
      </c>
      <c r="AZ31" s="205"/>
      <c r="BA31" s="108" t="s">
        <v>133</v>
      </c>
      <c r="BB31" s="171"/>
      <c r="BC31" s="190">
        <f>IFERROR(1-(SUM(BF21:BF26,BF35:BF40,BF49:BF54)/BD5),"")</f>
        <v>0.45833075385245714</v>
      </c>
      <c r="BD31" s="205"/>
      <c r="BE31" s="108" t="s">
        <v>133</v>
      </c>
      <c r="BF31" s="111"/>
      <c r="BG31" s="190" t="str">
        <f>IFERROR(1-(SUM(BJ21:BJ26,BJ35:BJ40)/BH5),"")</f>
        <v/>
      </c>
      <c r="BH31" s="205"/>
      <c r="BI31" s="108" t="s">
        <v>133</v>
      </c>
      <c r="BJ31" s="111"/>
      <c r="BK31" s="190">
        <f>IFERROR(1-(SUM(BN21:BN26)/BL5),"")</f>
        <v>0.73470880869227784</v>
      </c>
      <c r="BL31" s="208"/>
      <c r="BM31" s="108" t="s">
        <v>133</v>
      </c>
      <c r="BN31" s="111"/>
      <c r="BO31" s="190">
        <f>IFERROR(1-(SUM(BR21:BR26)/BP5),"")</f>
        <v>-0.19843054983693764</v>
      </c>
      <c r="BP31" s="205"/>
      <c r="BQ31" s="108" t="s">
        <v>133</v>
      </c>
      <c r="BR31" s="111"/>
      <c r="BS31" s="190">
        <f>IFERROR(1-(SUM(BV21:BV26,BV35:BV40,BV49:BV54)/BT5),"")</f>
        <v>0.13054054396358361</v>
      </c>
      <c r="BT31" s="208"/>
      <c r="BU31" s="108" t="s">
        <v>133</v>
      </c>
      <c r="BV31" s="111"/>
      <c r="BW31" s="190">
        <f>IFERROR(1-(SUM(BZ21:BZ26,BZ35:BZ40,BZ49:BZ54,BZ63:BZ68)/BX5),"")</f>
        <v>0.92937376143645556</v>
      </c>
      <c r="BX31" s="205"/>
      <c r="BY31" s="108" t="s">
        <v>133</v>
      </c>
      <c r="BZ31" s="111"/>
      <c r="CA31" s="190">
        <f>IFERROR(1-(SUM(CD21:CD26,CD35:CD40,CD49:CD54,CD63:CD68)/CB5),"")</f>
        <v>0.9642158419936373</v>
      </c>
      <c r="CB31" s="205"/>
      <c r="CC31" s="108" t="s">
        <v>133</v>
      </c>
      <c r="CD31" s="111"/>
      <c r="CE31" s="190">
        <f>IFERROR(1-(SUM(CH21:CH26)/CF5),"")</f>
        <v>0.16000000000000003</v>
      </c>
      <c r="CF31" s="205"/>
      <c r="CG31" s="108" t="s">
        <v>133</v>
      </c>
      <c r="CH31" s="109">
        <v>0</v>
      </c>
      <c r="CI31" s="190" t="str">
        <f>IFERROR(1-(SUM(CL21:CL26)/CJ5),"")</f>
        <v/>
      </c>
      <c r="CJ31" s="208"/>
      <c r="CK31" s="108" t="s">
        <v>133</v>
      </c>
      <c r="CL31" s="111"/>
      <c r="CM31" s="190">
        <f>IFERROR(1-(SUM(CP21:CP26,CP35:CP40,CP49:CP54,CP63:CP68)/CN5),"")</f>
        <v>2.7999136410428505E-2</v>
      </c>
      <c r="CN31" s="205"/>
      <c r="CO31" s="108" t="s">
        <v>133</v>
      </c>
      <c r="CP31" s="111"/>
      <c r="CQ31" s="190">
        <f>IFERROR(1-(SUM(CT21:CT26,CT35:CT40,CT49:CT54,CT63:CT68,CT77:CT82)/CR5),"")</f>
        <v>1.162015064855082E-2</v>
      </c>
      <c r="CR31" s="205"/>
      <c r="CS31" s="108" t="s">
        <v>133</v>
      </c>
      <c r="CT31" s="109"/>
    </row>
    <row r="32" spans="1:98" ht="15.75" customHeight="1" thickBot="1" x14ac:dyDescent="0.35">
      <c r="B32" s="46"/>
      <c r="C32" s="239"/>
      <c r="D32" s="221"/>
      <c r="E32" s="112" t="s">
        <v>134</v>
      </c>
      <c r="F32" s="168"/>
      <c r="G32" s="195"/>
      <c r="H32" s="224"/>
      <c r="I32" s="112" t="s">
        <v>134</v>
      </c>
      <c r="J32" s="168"/>
      <c r="K32" s="191"/>
      <c r="L32" s="206"/>
      <c r="M32" s="112" t="s">
        <v>134</v>
      </c>
      <c r="N32" s="168"/>
      <c r="O32" s="202"/>
      <c r="P32" s="206"/>
      <c r="Q32" s="112" t="s">
        <v>134</v>
      </c>
      <c r="R32" s="168"/>
      <c r="S32" s="191"/>
      <c r="T32" s="209"/>
      <c r="U32" s="112" t="s">
        <v>134</v>
      </c>
      <c r="V32" s="113"/>
      <c r="W32" s="191"/>
      <c r="X32" s="206"/>
      <c r="Y32" s="112" t="s">
        <v>134</v>
      </c>
      <c r="Z32" s="113"/>
      <c r="AA32" s="191"/>
      <c r="AB32" s="206"/>
      <c r="AC32" s="112" t="s">
        <v>134</v>
      </c>
      <c r="AD32" s="109">
        <v>0</v>
      </c>
      <c r="AE32" s="191"/>
      <c r="AF32" s="206"/>
      <c r="AG32" s="112" t="s">
        <v>134</v>
      </c>
      <c r="AH32" s="113">
        <v>0</v>
      </c>
      <c r="AI32" s="191"/>
      <c r="AJ32" s="209"/>
      <c r="AK32" s="112" t="s">
        <v>134</v>
      </c>
      <c r="AL32" s="113"/>
      <c r="AM32" s="191"/>
      <c r="AN32" s="209"/>
      <c r="AO32" s="112" t="s">
        <v>134</v>
      </c>
      <c r="AP32" s="113"/>
      <c r="AQ32" s="191"/>
      <c r="AR32" s="206"/>
      <c r="AS32" s="112" t="s">
        <v>134</v>
      </c>
      <c r="AT32" s="113"/>
      <c r="AU32" s="191"/>
      <c r="AV32" s="206"/>
      <c r="AW32" s="112" t="s">
        <v>134</v>
      </c>
      <c r="AX32" s="113"/>
      <c r="AY32" s="191"/>
      <c r="AZ32" s="206"/>
      <c r="BA32" s="112" t="s">
        <v>134</v>
      </c>
      <c r="BB32" s="171"/>
      <c r="BC32" s="191"/>
      <c r="BD32" s="206"/>
      <c r="BE32" s="112" t="s">
        <v>134</v>
      </c>
      <c r="BF32" s="113"/>
      <c r="BG32" s="191"/>
      <c r="BH32" s="206"/>
      <c r="BI32" s="112" t="s">
        <v>134</v>
      </c>
      <c r="BJ32" s="113"/>
      <c r="BK32" s="191"/>
      <c r="BL32" s="209"/>
      <c r="BM32" s="112" t="s">
        <v>134</v>
      </c>
      <c r="BN32" s="113"/>
      <c r="BO32" s="191"/>
      <c r="BP32" s="206"/>
      <c r="BQ32" s="112" t="s">
        <v>134</v>
      </c>
      <c r="BR32" s="113"/>
      <c r="BS32" s="191"/>
      <c r="BT32" s="209"/>
      <c r="BU32" s="112" t="s">
        <v>134</v>
      </c>
      <c r="BV32" s="113"/>
      <c r="BW32" s="191"/>
      <c r="BX32" s="206"/>
      <c r="BY32" s="112" t="s">
        <v>134</v>
      </c>
      <c r="BZ32" s="113"/>
      <c r="CA32" s="191"/>
      <c r="CB32" s="206"/>
      <c r="CC32" s="112" t="s">
        <v>134</v>
      </c>
      <c r="CD32" s="113"/>
      <c r="CE32" s="191"/>
      <c r="CF32" s="206"/>
      <c r="CG32" s="112" t="s">
        <v>134</v>
      </c>
      <c r="CH32" s="109">
        <v>0</v>
      </c>
      <c r="CI32" s="191"/>
      <c r="CJ32" s="209"/>
      <c r="CK32" s="112" t="s">
        <v>134</v>
      </c>
      <c r="CL32" s="113"/>
      <c r="CM32" s="191"/>
      <c r="CN32" s="206"/>
      <c r="CO32" s="112" t="s">
        <v>134</v>
      </c>
      <c r="CP32" s="113"/>
      <c r="CQ32" s="191"/>
      <c r="CR32" s="206"/>
      <c r="CS32" s="112" t="s">
        <v>134</v>
      </c>
      <c r="CT32" s="109"/>
    </row>
    <row r="33" spans="1:98" ht="14.5" thickBot="1" x14ac:dyDescent="0.35">
      <c r="B33" s="46"/>
      <c r="E33" s="46"/>
      <c r="F33" s="169">
        <f>+SUM(F21:F32)</f>
        <v>10137432471</v>
      </c>
      <c r="G33" s="237"/>
      <c r="H33" s="237"/>
      <c r="I33" s="163"/>
      <c r="J33" s="169">
        <f>+SUM(J21:J32)</f>
        <v>36657344</v>
      </c>
      <c r="K33" s="46"/>
      <c r="L33" s="57"/>
      <c r="N33" s="169">
        <f>+SUM(N21:N32)</f>
        <v>240982047</v>
      </c>
      <c r="O33" s="46"/>
      <c r="P33" s="57"/>
      <c r="R33" s="169">
        <f>+SUM(R21:R32)</f>
        <v>0</v>
      </c>
      <c r="S33" s="46"/>
      <c r="T33" s="57"/>
      <c r="V33" s="115">
        <f>+SUM(V21:V32)</f>
        <v>11910000</v>
      </c>
      <c r="W33" s="46"/>
      <c r="X33" s="57"/>
      <c r="Z33" s="115">
        <f>+SUM(Z21:Z32)</f>
        <v>73898685</v>
      </c>
      <c r="AA33" s="46"/>
      <c r="AB33" s="57"/>
      <c r="AD33" s="115">
        <f>+SUM(AD21:AD32)</f>
        <v>0</v>
      </c>
      <c r="AE33" s="46"/>
      <c r="AF33" s="57"/>
      <c r="AH33" s="115">
        <f>+SUM(AH21:AH32)</f>
        <v>0</v>
      </c>
      <c r="AI33" s="46"/>
      <c r="AJ33" s="57"/>
      <c r="AL33" s="115">
        <f>+SUM(AL21:AL32)</f>
        <v>0</v>
      </c>
      <c r="AM33" s="46"/>
      <c r="AN33" s="57"/>
      <c r="AP33" s="115">
        <f>+SUM(AP21:AP32)</f>
        <v>0</v>
      </c>
      <c r="AQ33" s="46"/>
      <c r="AR33" s="57"/>
      <c r="AT33" s="147">
        <f>+SUM(AT21:AT32)</f>
        <v>0</v>
      </c>
      <c r="AU33" s="85"/>
      <c r="AV33" s="84"/>
      <c r="AX33" s="115">
        <f>+SUM(AX21:AX32)</f>
        <v>5280882</v>
      </c>
      <c r="AY33" s="46"/>
      <c r="AZ33" s="57"/>
      <c r="BB33" s="115">
        <f>+SUM(BB21:BB32)</f>
        <v>21939350</v>
      </c>
      <c r="BC33" s="46"/>
      <c r="BD33" s="57"/>
      <c r="BF33" s="115">
        <f>+SUM(BF21:BF32)</f>
        <v>8641258</v>
      </c>
      <c r="BG33" s="46"/>
      <c r="BH33" s="57"/>
      <c r="BJ33" s="115">
        <f>+SUM(BJ21:BJ32)</f>
        <v>0</v>
      </c>
      <c r="BK33" s="85"/>
      <c r="BL33" s="84"/>
      <c r="BN33" s="115">
        <f>+SUM(BN21:BN32)</f>
        <v>38818193</v>
      </c>
      <c r="BO33" s="46"/>
      <c r="BP33" s="57"/>
      <c r="BR33" s="115">
        <f>+SUM(BR21:BR32)</f>
        <v>18337066</v>
      </c>
      <c r="BS33" s="46"/>
      <c r="BT33" s="57"/>
      <c r="BV33" s="115">
        <f>+SUM(BV21:BV32)</f>
        <v>152560380</v>
      </c>
      <c r="BW33" s="46"/>
      <c r="BX33" s="57"/>
      <c r="BZ33" s="115">
        <f>+SUM(BZ21:BZ32)</f>
        <v>17068051</v>
      </c>
      <c r="CA33" s="46"/>
      <c r="CB33" s="57"/>
      <c r="CD33" s="115">
        <f>+SUM(CD21:CD32)</f>
        <v>33744461</v>
      </c>
      <c r="CE33" s="46"/>
      <c r="CF33" s="57"/>
      <c r="CH33" s="115">
        <f>+SUM(CH21:CH32)</f>
        <v>1281000</v>
      </c>
      <c r="CI33" s="46"/>
      <c r="CJ33" s="57"/>
      <c r="CL33" s="115">
        <f>+SUM(CL21:CL32)</f>
        <v>1343391</v>
      </c>
      <c r="CM33" s="46"/>
      <c r="CN33" s="57"/>
      <c r="CP33" s="116">
        <f>+SUM(CP21:CP32)</f>
        <v>65501005</v>
      </c>
      <c r="CQ33" s="46"/>
      <c r="CR33" s="57"/>
      <c r="CT33" s="115">
        <f>+SUM(CT21:CT32)</f>
        <v>499968479</v>
      </c>
    </row>
    <row r="34" spans="1:98" ht="15.75" customHeight="1" thickBot="1" x14ac:dyDescent="0.35">
      <c r="B34" s="117"/>
      <c r="C34" s="46"/>
      <c r="E34" s="102" t="s">
        <v>92</v>
      </c>
      <c r="F34" s="102" t="s">
        <v>135</v>
      </c>
      <c r="G34" s="123"/>
      <c r="H34" s="210"/>
      <c r="I34" s="159"/>
      <c r="J34" s="159"/>
      <c r="W34" s="119"/>
      <c r="AQ34" s="120"/>
      <c r="AS34" s="102" t="s">
        <v>92</v>
      </c>
      <c r="AT34" s="102" t="s">
        <v>135</v>
      </c>
      <c r="AU34" s="174"/>
      <c r="AV34" s="176"/>
      <c r="AW34" s="102" t="s">
        <v>92</v>
      </c>
      <c r="AX34" s="102" t="s">
        <v>93</v>
      </c>
      <c r="BE34" s="102" t="s">
        <v>92</v>
      </c>
      <c r="BF34" s="102" t="s">
        <v>135</v>
      </c>
      <c r="BI34" s="102" t="s">
        <v>92</v>
      </c>
      <c r="BJ34" s="102" t="s">
        <v>135</v>
      </c>
      <c r="BK34" s="174"/>
      <c r="BL34" s="204" t="s">
        <v>136</v>
      </c>
      <c r="BM34" s="175" t="s">
        <v>92</v>
      </c>
      <c r="BN34" s="102" t="s">
        <v>93</v>
      </c>
      <c r="BP34" s="123"/>
      <c r="BQ34" s="159"/>
      <c r="BR34" s="159"/>
      <c r="BU34" s="102" t="s">
        <v>92</v>
      </c>
      <c r="BV34" s="102" t="s">
        <v>135</v>
      </c>
      <c r="BY34" s="102" t="s">
        <v>92</v>
      </c>
      <c r="BZ34" s="102" t="s">
        <v>135</v>
      </c>
      <c r="CC34" s="102" t="s">
        <v>92</v>
      </c>
      <c r="CD34" s="102" t="s">
        <v>135</v>
      </c>
      <c r="CN34" s="121"/>
      <c r="CO34" s="102" t="s">
        <v>92</v>
      </c>
      <c r="CP34" s="102" t="s">
        <v>135</v>
      </c>
      <c r="CS34" s="102" t="s">
        <v>92</v>
      </c>
      <c r="CT34" s="102" t="s">
        <v>135</v>
      </c>
    </row>
    <row r="35" spans="1:98" ht="15" customHeight="1" x14ac:dyDescent="0.3">
      <c r="A35" s="122"/>
      <c r="B35" s="46"/>
      <c r="C35" s="46"/>
      <c r="D35" s="204" t="s">
        <v>137</v>
      </c>
      <c r="E35" s="105" t="s">
        <v>96</v>
      </c>
      <c r="F35" s="106">
        <v>0</v>
      </c>
      <c r="G35" s="123"/>
      <c r="H35" s="210"/>
      <c r="I35" s="160"/>
      <c r="J35" s="161"/>
      <c r="W35" s="119"/>
      <c r="AQ35" s="120"/>
      <c r="AR35" s="204" t="s">
        <v>138</v>
      </c>
      <c r="AS35" s="105" t="s">
        <v>96</v>
      </c>
      <c r="AT35" s="106"/>
      <c r="AU35" s="210"/>
      <c r="AV35" s="204" t="s">
        <v>139</v>
      </c>
      <c r="AW35" s="105" t="s">
        <v>96</v>
      </c>
      <c r="AX35" s="173"/>
      <c r="BD35" s="204" t="s">
        <v>140</v>
      </c>
      <c r="BE35" s="105" t="s">
        <v>96</v>
      </c>
      <c r="BF35" s="157">
        <v>903927</v>
      </c>
      <c r="BH35" s="204" t="s">
        <v>141</v>
      </c>
      <c r="BI35" s="105" t="s">
        <v>96</v>
      </c>
      <c r="BJ35" s="106">
        <v>0</v>
      </c>
      <c r="BK35" s="210"/>
      <c r="BL35" s="205"/>
      <c r="BM35" s="177" t="s">
        <v>96</v>
      </c>
      <c r="BN35" s="106">
        <v>0</v>
      </c>
      <c r="BP35" s="210"/>
      <c r="BQ35" s="160"/>
      <c r="BR35" s="161"/>
      <c r="BT35" s="207" t="s">
        <v>142</v>
      </c>
      <c r="BU35" s="105" t="s">
        <v>96</v>
      </c>
      <c r="BV35" s="106"/>
      <c r="BX35" s="204" t="s">
        <v>143</v>
      </c>
      <c r="BY35" s="105" t="s">
        <v>96</v>
      </c>
      <c r="BZ35" s="106">
        <v>0</v>
      </c>
      <c r="CB35" s="204" t="s">
        <v>144</v>
      </c>
      <c r="CC35" s="105" t="s">
        <v>96</v>
      </c>
      <c r="CD35" s="106">
        <v>0</v>
      </c>
      <c r="CN35" s="204" t="s">
        <v>145</v>
      </c>
      <c r="CO35" s="105" t="s">
        <v>96</v>
      </c>
      <c r="CP35" s="173"/>
      <c r="CR35" s="204" t="s">
        <v>146</v>
      </c>
      <c r="CS35" s="105" t="s">
        <v>96</v>
      </c>
      <c r="CT35" s="109">
        <v>172177246</v>
      </c>
    </row>
    <row r="36" spans="1:98" ht="15" customHeight="1" x14ac:dyDescent="0.3">
      <c r="A36" s="101"/>
      <c r="B36" s="46"/>
      <c r="C36" s="46"/>
      <c r="D36" s="205"/>
      <c r="E36" s="108" t="s">
        <v>117</v>
      </c>
      <c r="F36" s="109">
        <v>30</v>
      </c>
      <c r="G36" s="123"/>
      <c r="H36" s="210"/>
      <c r="I36" s="160"/>
      <c r="J36" s="161"/>
      <c r="W36" s="119"/>
      <c r="AQ36" s="120"/>
      <c r="AR36" s="205"/>
      <c r="AS36" s="108" t="s">
        <v>117</v>
      </c>
      <c r="AT36" s="109"/>
      <c r="AU36" s="210"/>
      <c r="AV36" s="205"/>
      <c r="AW36" s="108" t="s">
        <v>117</v>
      </c>
      <c r="AX36" s="171">
        <v>7894971</v>
      </c>
      <c r="BD36" s="205"/>
      <c r="BE36" s="108" t="s">
        <v>117</v>
      </c>
      <c r="BF36" s="158">
        <v>5718311</v>
      </c>
      <c r="BH36" s="205"/>
      <c r="BI36" s="108" t="s">
        <v>117</v>
      </c>
      <c r="BJ36" s="109">
        <v>0</v>
      </c>
      <c r="BK36" s="210"/>
      <c r="BL36" s="205"/>
      <c r="BM36" s="178" t="s">
        <v>117</v>
      </c>
      <c r="BN36" s="109">
        <v>0</v>
      </c>
      <c r="BP36" s="210"/>
      <c r="BQ36" s="160"/>
      <c r="BR36" s="161"/>
      <c r="BT36" s="208"/>
      <c r="BU36" s="108" t="s">
        <v>117</v>
      </c>
      <c r="BV36" s="109"/>
      <c r="BX36" s="205"/>
      <c r="BY36" s="108" t="s">
        <v>117</v>
      </c>
      <c r="BZ36" s="109">
        <v>0</v>
      </c>
      <c r="CB36" s="205"/>
      <c r="CC36" s="108" t="s">
        <v>117</v>
      </c>
      <c r="CD36" s="109">
        <v>0</v>
      </c>
      <c r="CN36" s="205"/>
      <c r="CO36" s="108" t="s">
        <v>117</v>
      </c>
      <c r="CP36" s="172"/>
      <c r="CR36" s="205"/>
      <c r="CS36" s="108" t="s">
        <v>117</v>
      </c>
      <c r="CT36" s="109">
        <v>172177246</v>
      </c>
    </row>
    <row r="37" spans="1:98" ht="14.5" customHeight="1" x14ac:dyDescent="0.3">
      <c r="A37" s="101"/>
      <c r="B37" s="46"/>
      <c r="C37" s="46"/>
      <c r="D37" s="205"/>
      <c r="E37" s="108" t="s">
        <v>118</v>
      </c>
      <c r="F37" s="109">
        <v>97</v>
      </c>
      <c r="G37" s="123"/>
      <c r="H37" s="210"/>
      <c r="I37" s="160"/>
      <c r="J37" s="161"/>
      <c r="W37" s="119"/>
      <c r="AQ37" s="120"/>
      <c r="AR37" s="205"/>
      <c r="AS37" s="108" t="s">
        <v>118</v>
      </c>
      <c r="AT37" s="109"/>
      <c r="AU37" s="210"/>
      <c r="AV37" s="205"/>
      <c r="AW37" s="108" t="s">
        <v>118</v>
      </c>
      <c r="AX37" s="172"/>
      <c r="BD37" s="205"/>
      <c r="BE37" s="108" t="s">
        <v>118</v>
      </c>
      <c r="BF37" s="180">
        <v>918921</v>
      </c>
      <c r="BH37" s="205"/>
      <c r="BI37" s="108" t="s">
        <v>118</v>
      </c>
      <c r="BJ37" s="109">
        <v>0</v>
      </c>
      <c r="BK37" s="210"/>
      <c r="BL37" s="205"/>
      <c r="BM37" s="178" t="s">
        <v>118</v>
      </c>
      <c r="BN37" s="109">
        <v>0</v>
      </c>
      <c r="BP37" s="210"/>
      <c r="BQ37" s="160"/>
      <c r="BR37" s="161"/>
      <c r="BT37" s="208"/>
      <c r="BU37" s="108" t="s">
        <v>118</v>
      </c>
      <c r="BV37" s="109"/>
      <c r="BX37" s="205"/>
      <c r="BY37" s="108" t="s">
        <v>118</v>
      </c>
      <c r="BZ37" s="109">
        <v>0</v>
      </c>
      <c r="CB37" s="205"/>
      <c r="CC37" s="108" t="s">
        <v>118</v>
      </c>
      <c r="CD37" s="109">
        <v>0</v>
      </c>
      <c r="CN37" s="205"/>
      <c r="CO37" s="108" t="s">
        <v>118</v>
      </c>
      <c r="CP37" s="171">
        <v>9319260</v>
      </c>
      <c r="CR37" s="205"/>
      <c r="CS37" s="108" t="s">
        <v>118</v>
      </c>
      <c r="CT37" s="109">
        <v>172177246</v>
      </c>
    </row>
    <row r="38" spans="1:98" ht="14.5" customHeight="1" x14ac:dyDescent="0.3">
      <c r="A38" s="101"/>
      <c r="B38" s="46"/>
      <c r="C38" s="46"/>
      <c r="D38" s="205"/>
      <c r="E38" s="108" t="s">
        <v>119</v>
      </c>
      <c r="F38" s="109">
        <v>88</v>
      </c>
      <c r="G38" s="123"/>
      <c r="H38" s="210"/>
      <c r="I38" s="160"/>
      <c r="J38" s="161"/>
      <c r="W38" s="119"/>
      <c r="AQ38" s="120"/>
      <c r="AR38" s="205"/>
      <c r="AS38" s="108" t="s">
        <v>119</v>
      </c>
      <c r="AT38" s="109"/>
      <c r="AU38" s="210"/>
      <c r="AV38" s="205"/>
      <c r="AW38" s="108" t="s">
        <v>119</v>
      </c>
      <c r="AX38" s="172"/>
      <c r="BD38" s="205"/>
      <c r="BE38" s="108" t="s">
        <v>119</v>
      </c>
      <c r="BF38" s="181">
        <v>0</v>
      </c>
      <c r="BH38" s="205"/>
      <c r="BI38" s="108" t="s">
        <v>119</v>
      </c>
      <c r="BJ38" s="109">
        <v>0</v>
      </c>
      <c r="BK38" s="210"/>
      <c r="BL38" s="205"/>
      <c r="BM38" s="178" t="s">
        <v>119</v>
      </c>
      <c r="BN38" s="109">
        <v>0</v>
      </c>
      <c r="BP38" s="210"/>
      <c r="BQ38" s="160"/>
      <c r="BR38" s="161"/>
      <c r="BT38" s="208"/>
      <c r="BU38" s="108" t="s">
        <v>119</v>
      </c>
      <c r="BV38" s="109"/>
      <c r="BX38" s="205"/>
      <c r="BY38" s="108" t="s">
        <v>119</v>
      </c>
      <c r="BZ38" s="109">
        <v>0</v>
      </c>
      <c r="CB38" s="205"/>
      <c r="CC38" s="108" t="s">
        <v>119</v>
      </c>
      <c r="CD38" s="109">
        <v>0</v>
      </c>
      <c r="CN38" s="205"/>
      <c r="CO38" s="108" t="s">
        <v>119</v>
      </c>
      <c r="CP38" s="172"/>
      <c r="CR38" s="205"/>
      <c r="CS38" s="108" t="s">
        <v>119</v>
      </c>
      <c r="CT38" s="109">
        <v>172177246</v>
      </c>
    </row>
    <row r="39" spans="1:98" ht="14.5" customHeight="1" x14ac:dyDescent="0.3">
      <c r="A39" s="101"/>
      <c r="B39" s="46"/>
      <c r="C39" s="46"/>
      <c r="D39" s="205"/>
      <c r="E39" s="108" t="s">
        <v>121</v>
      </c>
      <c r="F39" s="109">
        <v>94</v>
      </c>
      <c r="G39" s="123"/>
      <c r="H39" s="210"/>
      <c r="I39" s="160"/>
      <c r="J39" s="161"/>
      <c r="W39" s="119"/>
      <c r="AQ39" s="120"/>
      <c r="AR39" s="205"/>
      <c r="AS39" s="108" t="s">
        <v>121</v>
      </c>
      <c r="AT39" s="171">
        <v>18177808</v>
      </c>
      <c r="AU39" s="203"/>
      <c r="AV39" s="205"/>
      <c r="AW39" s="108" t="s">
        <v>121</v>
      </c>
      <c r="AX39" s="171">
        <v>806900</v>
      </c>
      <c r="BD39" s="205"/>
      <c r="BE39" s="108" t="s">
        <v>121</v>
      </c>
      <c r="BF39" s="171">
        <v>612605</v>
      </c>
      <c r="BH39" s="205"/>
      <c r="BI39" s="108" t="s">
        <v>121</v>
      </c>
      <c r="BJ39" s="109">
        <v>0</v>
      </c>
      <c r="BK39" s="203"/>
      <c r="BL39" s="205"/>
      <c r="BM39" s="178" t="s">
        <v>121</v>
      </c>
      <c r="BN39" s="109">
        <v>0</v>
      </c>
      <c r="BP39" s="210"/>
      <c r="BQ39" s="160"/>
      <c r="BR39" s="161"/>
      <c r="BT39" s="208"/>
      <c r="BU39" s="108" t="s">
        <v>121</v>
      </c>
      <c r="BV39" s="109"/>
      <c r="BX39" s="205"/>
      <c r="BY39" s="108" t="s">
        <v>121</v>
      </c>
      <c r="BZ39" s="109">
        <v>0</v>
      </c>
      <c r="CB39" s="205"/>
      <c r="CC39" s="108" t="s">
        <v>121</v>
      </c>
      <c r="CD39" s="109">
        <v>0</v>
      </c>
      <c r="CN39" s="205"/>
      <c r="CO39" s="108" t="s">
        <v>121</v>
      </c>
      <c r="CP39" s="172"/>
      <c r="CR39" s="205"/>
      <c r="CS39" s="108" t="s">
        <v>121</v>
      </c>
      <c r="CT39" s="109">
        <v>172177246</v>
      </c>
    </row>
    <row r="40" spans="1:98" ht="15" customHeight="1" x14ac:dyDescent="0.3">
      <c r="A40" s="101"/>
      <c r="B40" s="46"/>
      <c r="C40" s="46"/>
      <c r="D40" s="205"/>
      <c r="E40" s="108" t="s">
        <v>122</v>
      </c>
      <c r="F40" s="109">
        <v>0</v>
      </c>
      <c r="G40" s="123"/>
      <c r="H40" s="210"/>
      <c r="I40" s="160"/>
      <c r="J40" s="161"/>
      <c r="W40" s="119"/>
      <c r="AQ40" s="120"/>
      <c r="AR40" s="205"/>
      <c r="AS40" s="108" t="s">
        <v>122</v>
      </c>
      <c r="AT40" s="109"/>
      <c r="AU40" s="203"/>
      <c r="AV40" s="205"/>
      <c r="AW40" s="108" t="s">
        <v>122</v>
      </c>
      <c r="AX40" s="172"/>
      <c r="BD40" s="205"/>
      <c r="BE40" s="108" t="s">
        <v>122</v>
      </c>
      <c r="BF40" s="171">
        <v>1719235</v>
      </c>
      <c r="BH40" s="205"/>
      <c r="BI40" s="108" t="s">
        <v>122</v>
      </c>
      <c r="BJ40" s="109">
        <v>0</v>
      </c>
      <c r="BK40" s="203"/>
      <c r="BL40" s="205"/>
      <c r="BM40" s="178" t="s">
        <v>122</v>
      </c>
      <c r="BN40" s="109"/>
      <c r="BP40" s="210"/>
      <c r="BQ40" s="160"/>
      <c r="BR40" s="161"/>
      <c r="BT40" s="208"/>
      <c r="BU40" s="108" t="s">
        <v>122</v>
      </c>
      <c r="BV40" s="109"/>
      <c r="BX40" s="205"/>
      <c r="BY40" s="108" t="s">
        <v>122</v>
      </c>
      <c r="BZ40" s="109">
        <v>0</v>
      </c>
      <c r="CB40" s="205"/>
      <c r="CC40" s="108" t="s">
        <v>122</v>
      </c>
      <c r="CD40" s="109">
        <v>0</v>
      </c>
      <c r="CN40" s="205"/>
      <c r="CO40" s="108" t="s">
        <v>122</v>
      </c>
      <c r="CP40" s="171">
        <v>3779500</v>
      </c>
      <c r="CR40" s="205"/>
      <c r="CS40" s="108" t="s">
        <v>122</v>
      </c>
      <c r="CT40" s="109">
        <v>172177246</v>
      </c>
    </row>
    <row r="41" spans="1:98" ht="15" customHeight="1" x14ac:dyDescent="0.3">
      <c r="A41" s="101"/>
      <c r="B41" s="46"/>
      <c r="C41" s="46"/>
      <c r="D41" s="205"/>
      <c r="E41" s="108" t="s">
        <v>124</v>
      </c>
      <c r="F41" s="110"/>
      <c r="G41" s="123"/>
      <c r="H41" s="210"/>
      <c r="I41" s="160"/>
      <c r="J41" s="85"/>
      <c r="W41" s="119"/>
      <c r="AQ41" s="120"/>
      <c r="AR41" s="205"/>
      <c r="AS41" s="108" t="s">
        <v>124</v>
      </c>
      <c r="AT41" s="171">
        <v>14922845</v>
      </c>
      <c r="AU41" s="203"/>
      <c r="AV41" s="205"/>
      <c r="AW41" s="108" t="s">
        <v>124</v>
      </c>
      <c r="AX41" s="110"/>
      <c r="BD41" s="205"/>
      <c r="BE41" s="108" t="s">
        <v>124</v>
      </c>
      <c r="BF41" s="171">
        <v>33867</v>
      </c>
      <c r="BH41" s="205"/>
      <c r="BI41" s="108" t="s">
        <v>124</v>
      </c>
      <c r="BJ41" s="110"/>
      <c r="BK41" s="203"/>
      <c r="BL41" s="205"/>
      <c r="BM41" s="178" t="s">
        <v>124</v>
      </c>
      <c r="BN41" s="183" t="s">
        <v>147</v>
      </c>
      <c r="BP41" s="210"/>
      <c r="BQ41" s="160"/>
      <c r="BR41" s="85"/>
      <c r="BT41" s="208"/>
      <c r="BU41" s="108" t="s">
        <v>124</v>
      </c>
      <c r="BV41" s="110"/>
      <c r="BX41" s="205"/>
      <c r="BY41" s="108" t="s">
        <v>124</v>
      </c>
      <c r="BZ41" s="110"/>
      <c r="CB41" s="205"/>
      <c r="CC41" s="108" t="s">
        <v>124</v>
      </c>
      <c r="CD41" s="110"/>
      <c r="CN41" s="205"/>
      <c r="CO41" s="108" t="s">
        <v>124</v>
      </c>
      <c r="CP41" s="110"/>
      <c r="CR41" s="205"/>
      <c r="CS41" s="108" t="s">
        <v>124</v>
      </c>
      <c r="CT41" s="110"/>
    </row>
    <row r="42" spans="1:98" ht="15" customHeight="1" x14ac:dyDescent="0.3">
      <c r="B42" s="46"/>
      <c r="C42" s="46"/>
      <c r="D42" s="205"/>
      <c r="E42" s="108" t="s">
        <v>126</v>
      </c>
      <c r="F42" s="111"/>
      <c r="G42" s="123"/>
      <c r="H42" s="210"/>
      <c r="I42" s="160"/>
      <c r="J42" s="123"/>
      <c r="W42" s="119"/>
      <c r="AQ42" s="120"/>
      <c r="AR42" s="205"/>
      <c r="AS42" s="108" t="s">
        <v>126</v>
      </c>
      <c r="AT42" s="111"/>
      <c r="AU42" s="203"/>
      <c r="AV42" s="205"/>
      <c r="AW42" s="108" t="s">
        <v>126</v>
      </c>
      <c r="AX42" s="111"/>
      <c r="BD42" s="205"/>
      <c r="BE42" s="108" t="s">
        <v>126</v>
      </c>
      <c r="BF42" s="111"/>
      <c r="BH42" s="205"/>
      <c r="BI42" s="108" t="s">
        <v>126</v>
      </c>
      <c r="BJ42" s="111" t="s">
        <v>148</v>
      </c>
      <c r="BK42" s="203"/>
      <c r="BL42" s="205"/>
      <c r="BM42" s="178" t="s">
        <v>126</v>
      </c>
      <c r="BN42" s="111"/>
      <c r="BP42" s="210"/>
      <c r="BQ42" s="160"/>
      <c r="BR42" s="123"/>
      <c r="BT42" s="208"/>
      <c r="BU42" s="108" t="s">
        <v>126</v>
      </c>
      <c r="BV42" s="111"/>
      <c r="BX42" s="205"/>
      <c r="BY42" s="108" t="s">
        <v>126</v>
      </c>
      <c r="BZ42" s="111"/>
      <c r="CB42" s="205"/>
      <c r="CC42" s="108" t="s">
        <v>126</v>
      </c>
      <c r="CD42" s="111"/>
      <c r="CN42" s="205"/>
      <c r="CO42" s="108" t="s">
        <v>126</v>
      </c>
      <c r="CP42" s="111"/>
      <c r="CR42" s="205"/>
      <c r="CS42" s="108" t="s">
        <v>126</v>
      </c>
      <c r="CT42" s="111"/>
    </row>
    <row r="43" spans="1:98" ht="15" customHeight="1" x14ac:dyDescent="0.3">
      <c r="B43" s="46"/>
      <c r="C43" s="46"/>
      <c r="D43" s="205"/>
      <c r="E43" s="108" t="s">
        <v>130</v>
      </c>
      <c r="F43" s="111"/>
      <c r="G43" s="123"/>
      <c r="H43" s="210"/>
      <c r="I43" s="160"/>
      <c r="J43" s="123"/>
      <c r="W43" s="119"/>
      <c r="AQ43" s="120"/>
      <c r="AR43" s="205"/>
      <c r="AS43" s="108" t="s">
        <v>130</v>
      </c>
      <c r="AT43" s="171">
        <f>474555412+21702052</f>
        <v>496257464</v>
      </c>
      <c r="AU43" s="203"/>
      <c r="AV43" s="205"/>
      <c r="AW43" s="108" t="s">
        <v>130</v>
      </c>
      <c r="AX43" s="111"/>
      <c r="BD43" s="205"/>
      <c r="BE43" s="108" t="s">
        <v>130</v>
      </c>
      <c r="BF43" s="111"/>
      <c r="BH43" s="205"/>
      <c r="BI43" s="108" t="s">
        <v>130</v>
      </c>
      <c r="BJ43" s="111"/>
      <c r="BK43" s="203"/>
      <c r="BL43" s="205"/>
      <c r="BM43" s="178" t="s">
        <v>130</v>
      </c>
      <c r="BN43" s="111"/>
      <c r="BP43" s="210"/>
      <c r="BQ43" s="160"/>
      <c r="BR43" s="123"/>
      <c r="BT43" s="208"/>
      <c r="BU43" s="108" t="s">
        <v>130</v>
      </c>
      <c r="BV43" s="111"/>
      <c r="BX43" s="205"/>
      <c r="BY43" s="108" t="s">
        <v>130</v>
      </c>
      <c r="BZ43" s="111"/>
      <c r="CB43" s="205"/>
      <c r="CC43" s="108" t="s">
        <v>130</v>
      </c>
      <c r="CD43" s="111"/>
      <c r="CN43" s="205"/>
      <c r="CO43" s="108" t="s">
        <v>130</v>
      </c>
      <c r="CP43" s="111"/>
      <c r="CR43" s="205"/>
      <c r="CS43" s="108" t="s">
        <v>130</v>
      </c>
      <c r="CT43" s="111"/>
    </row>
    <row r="44" spans="1:98" ht="15" customHeight="1" x14ac:dyDescent="0.3">
      <c r="B44" s="46"/>
      <c r="C44" s="46"/>
      <c r="D44" s="205"/>
      <c r="E44" s="108" t="s">
        <v>132</v>
      </c>
      <c r="F44" s="111"/>
      <c r="G44" s="123"/>
      <c r="H44" s="210"/>
      <c r="I44" s="160"/>
      <c r="J44" s="123"/>
      <c r="W44" s="119"/>
      <c r="AQ44" s="120"/>
      <c r="AR44" s="205"/>
      <c r="AS44" s="108" t="s">
        <v>132</v>
      </c>
      <c r="AT44" s="111"/>
      <c r="AU44" s="203"/>
      <c r="AV44" s="205"/>
      <c r="AW44" s="108" t="s">
        <v>132</v>
      </c>
      <c r="AX44" s="111"/>
      <c r="BD44" s="205"/>
      <c r="BE44" s="108" t="s">
        <v>132</v>
      </c>
      <c r="BF44" s="111"/>
      <c r="BH44" s="205"/>
      <c r="BI44" s="108" t="s">
        <v>132</v>
      </c>
      <c r="BJ44" s="111"/>
      <c r="BK44" s="203"/>
      <c r="BL44" s="205"/>
      <c r="BM44" s="178" t="s">
        <v>132</v>
      </c>
      <c r="BN44" s="111"/>
      <c r="BP44" s="210"/>
      <c r="BQ44" s="160"/>
      <c r="BR44" s="123"/>
      <c r="BT44" s="208"/>
      <c r="BU44" s="108" t="s">
        <v>132</v>
      </c>
      <c r="BV44" s="111"/>
      <c r="BX44" s="205"/>
      <c r="BY44" s="108" t="s">
        <v>132</v>
      </c>
      <c r="BZ44" s="111"/>
      <c r="CB44" s="205"/>
      <c r="CC44" s="108" t="s">
        <v>132</v>
      </c>
      <c r="CD44" s="111"/>
      <c r="CN44" s="205"/>
      <c r="CO44" s="108" t="s">
        <v>132</v>
      </c>
      <c r="CP44" s="111"/>
      <c r="CR44" s="205"/>
      <c r="CS44" s="108" t="s">
        <v>132</v>
      </c>
      <c r="CT44" s="111"/>
    </row>
    <row r="45" spans="1:98" ht="14.5" customHeight="1" x14ac:dyDescent="0.3">
      <c r="B45" s="46"/>
      <c r="C45" s="46"/>
      <c r="D45" s="205"/>
      <c r="E45" s="108" t="s">
        <v>133</v>
      </c>
      <c r="F45" s="111"/>
      <c r="G45" s="123"/>
      <c r="H45" s="210"/>
      <c r="I45" s="160"/>
      <c r="J45" s="123"/>
      <c r="W45" s="119"/>
      <c r="AQ45" s="120"/>
      <c r="AR45" s="205"/>
      <c r="AS45" s="108" t="s">
        <v>133</v>
      </c>
      <c r="AT45" s="111"/>
      <c r="AU45" s="203"/>
      <c r="AV45" s="205"/>
      <c r="AW45" s="108" t="s">
        <v>133</v>
      </c>
      <c r="AX45" s="111"/>
      <c r="BD45" s="205"/>
      <c r="BE45" s="108" t="s">
        <v>133</v>
      </c>
      <c r="BF45" s="111"/>
      <c r="BH45" s="205"/>
      <c r="BI45" s="108" t="s">
        <v>133</v>
      </c>
      <c r="BJ45" s="111"/>
      <c r="BK45" s="203"/>
      <c r="BL45" s="205"/>
      <c r="BM45" s="178" t="s">
        <v>133</v>
      </c>
      <c r="BN45" s="111"/>
      <c r="BP45" s="210"/>
      <c r="BQ45" s="160"/>
      <c r="BR45" s="123"/>
      <c r="BT45" s="208"/>
      <c r="BU45" s="108" t="s">
        <v>133</v>
      </c>
      <c r="BV45" s="111"/>
      <c r="BW45" s="123"/>
      <c r="BX45" s="205"/>
      <c r="BY45" s="108" t="s">
        <v>133</v>
      </c>
      <c r="BZ45" s="111"/>
      <c r="CB45" s="205"/>
      <c r="CC45" s="108" t="s">
        <v>133</v>
      </c>
      <c r="CD45" s="111"/>
      <c r="CN45" s="205"/>
      <c r="CO45" s="108" t="s">
        <v>133</v>
      </c>
      <c r="CP45" s="111"/>
      <c r="CR45" s="205"/>
      <c r="CS45" s="108" t="s">
        <v>133</v>
      </c>
      <c r="CT45" s="111"/>
    </row>
    <row r="46" spans="1:98" s="85" customFormat="1" ht="15" customHeight="1" thickBot="1" x14ac:dyDescent="0.35">
      <c r="A46" s="46"/>
      <c r="B46" s="46"/>
      <c r="C46" s="46"/>
      <c r="D46" s="206"/>
      <c r="E46" s="112" t="s">
        <v>134</v>
      </c>
      <c r="F46" s="113"/>
      <c r="G46" s="123"/>
      <c r="H46" s="210"/>
      <c r="I46" s="162"/>
      <c r="J46" s="123"/>
      <c r="K46" s="114"/>
      <c r="L46" s="114"/>
      <c r="M46" s="114"/>
      <c r="N46" s="118"/>
      <c r="O46" s="114"/>
      <c r="P46" s="114"/>
      <c r="Q46" s="114"/>
      <c r="R46" s="118"/>
      <c r="S46" s="114"/>
      <c r="T46" s="114"/>
      <c r="U46" s="114"/>
      <c r="V46" s="118"/>
      <c r="W46" s="119"/>
      <c r="X46" s="114"/>
      <c r="Y46" s="114"/>
      <c r="Z46" s="118"/>
      <c r="AA46" s="114"/>
      <c r="AB46" s="114"/>
      <c r="AC46" s="114"/>
      <c r="AD46" s="118"/>
      <c r="AE46" s="114"/>
      <c r="AF46" s="114"/>
      <c r="AG46" s="114"/>
      <c r="AH46" s="118"/>
      <c r="AI46" s="114"/>
      <c r="AJ46" s="114"/>
      <c r="AK46" s="114"/>
      <c r="AL46" s="118"/>
      <c r="AM46" s="114"/>
      <c r="AN46" s="114"/>
      <c r="AO46" s="114"/>
      <c r="AP46" s="118"/>
      <c r="AQ46" s="120"/>
      <c r="AR46" s="206"/>
      <c r="AS46" s="112" t="s">
        <v>134</v>
      </c>
      <c r="AT46" s="113"/>
      <c r="AU46" s="203"/>
      <c r="AV46" s="206"/>
      <c r="AW46" s="112" t="s">
        <v>134</v>
      </c>
      <c r="AX46" s="113"/>
      <c r="AY46" s="114"/>
      <c r="AZ46" s="114"/>
      <c r="BA46" s="114"/>
      <c r="BB46" s="118"/>
      <c r="BC46" s="114"/>
      <c r="BD46" s="206"/>
      <c r="BE46" s="112" t="s">
        <v>134</v>
      </c>
      <c r="BF46" s="113"/>
      <c r="BG46" s="114"/>
      <c r="BH46" s="206"/>
      <c r="BI46" s="112" t="s">
        <v>134</v>
      </c>
      <c r="BJ46" s="113"/>
      <c r="BK46" s="203"/>
      <c r="BL46" s="206"/>
      <c r="BM46" s="179" t="s">
        <v>134</v>
      </c>
      <c r="BN46" s="113"/>
      <c r="BO46" s="124"/>
      <c r="BP46" s="210"/>
      <c r="BQ46" s="160"/>
      <c r="BR46" s="123"/>
      <c r="BS46" s="124"/>
      <c r="BT46" s="209"/>
      <c r="BU46" s="112" t="s">
        <v>134</v>
      </c>
      <c r="BV46" s="113"/>
      <c r="BW46" s="123"/>
      <c r="BX46" s="206"/>
      <c r="BY46" s="112" t="s">
        <v>134</v>
      </c>
      <c r="BZ46" s="113"/>
      <c r="CA46" s="114"/>
      <c r="CB46" s="206"/>
      <c r="CC46" s="112" t="s">
        <v>134</v>
      </c>
      <c r="CD46" s="113"/>
      <c r="CE46" s="123"/>
      <c r="CF46" s="123"/>
      <c r="CG46" s="123"/>
      <c r="CH46" s="124"/>
      <c r="CI46" s="123"/>
      <c r="CJ46" s="123"/>
      <c r="CK46" s="123"/>
      <c r="CL46" s="124"/>
      <c r="CM46" s="123"/>
      <c r="CN46" s="206"/>
      <c r="CO46" s="112" t="s">
        <v>134</v>
      </c>
      <c r="CP46" s="113"/>
      <c r="CQ46" s="114"/>
      <c r="CR46" s="206"/>
      <c r="CS46" s="112" t="s">
        <v>134</v>
      </c>
      <c r="CT46" s="113"/>
    </row>
    <row r="47" spans="1:98" s="85" customFormat="1" ht="14.5" thickBot="1" x14ac:dyDescent="0.35">
      <c r="A47" s="123"/>
      <c r="B47" s="123"/>
      <c r="C47" s="123"/>
      <c r="D47" s="123"/>
      <c r="E47" s="123"/>
      <c r="F47" s="115">
        <f>+SUM(F35:F46)</f>
        <v>309</v>
      </c>
      <c r="G47" s="237"/>
      <c r="H47" s="237"/>
      <c r="I47" s="163"/>
      <c r="J47" s="134"/>
      <c r="K47" s="124"/>
      <c r="L47" s="124"/>
      <c r="M47" s="124"/>
      <c r="N47" s="124"/>
      <c r="O47" s="124"/>
      <c r="P47" s="124"/>
      <c r="Q47" s="124"/>
      <c r="R47" s="124"/>
      <c r="S47" s="124"/>
      <c r="T47" s="124"/>
      <c r="U47" s="124"/>
      <c r="V47" s="124"/>
      <c r="W47" s="124"/>
      <c r="X47" s="124"/>
      <c r="Y47" s="124"/>
      <c r="Z47" s="124"/>
      <c r="AA47" s="124"/>
      <c r="AB47" s="124"/>
      <c r="AC47" s="124"/>
      <c r="AD47" s="124"/>
      <c r="AE47" s="124"/>
      <c r="AF47" s="124"/>
      <c r="AG47" s="124"/>
      <c r="AH47" s="124"/>
      <c r="AI47" s="124"/>
      <c r="AJ47" s="124"/>
      <c r="AK47" s="124"/>
      <c r="AL47" s="124"/>
      <c r="AM47" s="124"/>
      <c r="AN47" s="124"/>
      <c r="AO47" s="124"/>
      <c r="AP47" s="124"/>
      <c r="AQ47" s="124"/>
      <c r="AR47" s="46"/>
      <c r="AS47" s="46"/>
      <c r="AT47" s="115">
        <f>+SUM(AT35:AT46)</f>
        <v>529358117</v>
      </c>
      <c r="AV47" s="57"/>
      <c r="AW47" s="114"/>
      <c r="AX47" s="115">
        <f>+SUM(AX35:AX46)</f>
        <v>8701871</v>
      </c>
      <c r="AY47" s="125"/>
      <c r="AZ47" s="125"/>
      <c r="BA47" s="125"/>
      <c r="BB47" s="125"/>
      <c r="BC47" s="125"/>
      <c r="BD47" s="46"/>
      <c r="BE47" s="46"/>
      <c r="BF47" s="115">
        <f>+SUM(BF35:BF46)</f>
        <v>9906866</v>
      </c>
      <c r="BG47" s="124"/>
      <c r="BH47" s="124"/>
      <c r="BI47" s="124"/>
      <c r="BJ47" s="115">
        <f>+SUM(BJ35:BJ46)</f>
        <v>0</v>
      </c>
      <c r="BL47" s="57"/>
      <c r="BM47" s="114"/>
      <c r="BN47" s="115">
        <f>+SUM(BN35:BN46)</f>
        <v>0</v>
      </c>
      <c r="BO47" s="124"/>
      <c r="BR47" s="123"/>
      <c r="BS47" s="124"/>
      <c r="BT47" s="46"/>
      <c r="BU47" s="46"/>
      <c r="BV47" s="115">
        <f>+SUM(BV35:BV46)</f>
        <v>0</v>
      </c>
      <c r="BW47" s="123"/>
      <c r="BX47" s="46"/>
      <c r="BY47" s="46"/>
      <c r="BZ47" s="115">
        <f>+SUM(BZ35:BZ46)</f>
        <v>0</v>
      </c>
      <c r="CA47" s="123"/>
      <c r="CB47" s="46"/>
      <c r="CC47" s="46"/>
      <c r="CD47" s="147">
        <f>+SUM(CD35:CD46)</f>
        <v>0</v>
      </c>
      <c r="CE47" s="123"/>
      <c r="CF47" s="123"/>
      <c r="CG47" s="123"/>
      <c r="CH47" s="124"/>
      <c r="CI47" s="123"/>
      <c r="CJ47" s="123"/>
      <c r="CK47" s="123"/>
      <c r="CL47" s="124"/>
      <c r="CM47" s="123"/>
      <c r="CN47" s="46"/>
      <c r="CO47" s="46"/>
      <c r="CP47" s="115">
        <f>+SUM(CP35:CP46)</f>
        <v>13098760</v>
      </c>
      <c r="CQ47" s="123"/>
      <c r="CR47" s="46"/>
      <c r="CS47" s="46"/>
      <c r="CT47" s="115">
        <f>+SUM(CT35:CT46)</f>
        <v>1033063476</v>
      </c>
    </row>
    <row r="48" spans="1:98" s="85" customFormat="1" ht="14.5" thickBot="1" x14ac:dyDescent="0.35">
      <c r="A48" s="123"/>
      <c r="B48" s="123"/>
      <c r="C48" s="123"/>
      <c r="D48" s="123"/>
      <c r="E48" s="123"/>
      <c r="F48" s="126"/>
      <c r="G48" s="123"/>
      <c r="H48" s="123"/>
      <c r="I48" s="123"/>
      <c r="J48" s="124"/>
      <c r="K48" s="124"/>
      <c r="L48" s="124"/>
      <c r="M48" s="124"/>
      <c r="N48" s="124"/>
      <c r="O48" s="124"/>
      <c r="P48" s="124"/>
      <c r="Q48" s="124"/>
      <c r="R48" s="124"/>
      <c r="S48" s="124"/>
      <c r="T48" s="124"/>
      <c r="U48" s="124"/>
      <c r="V48" s="124"/>
      <c r="W48" s="124"/>
      <c r="X48" s="124"/>
      <c r="Y48" s="124"/>
      <c r="Z48" s="124"/>
      <c r="AA48" s="124"/>
      <c r="AB48" s="124"/>
      <c r="AC48" s="124"/>
      <c r="AD48" s="124"/>
      <c r="AE48" s="124"/>
      <c r="AF48" s="124"/>
      <c r="AG48" s="124"/>
      <c r="AH48" s="124"/>
      <c r="AI48" s="124"/>
      <c r="AJ48" s="124"/>
      <c r="AK48" s="124"/>
      <c r="AL48" s="124"/>
      <c r="AM48" s="124"/>
      <c r="AN48" s="124"/>
      <c r="AO48" s="124"/>
      <c r="AP48" s="124"/>
      <c r="AQ48" s="124"/>
      <c r="AR48" s="114"/>
      <c r="AS48" s="102" t="s">
        <v>92</v>
      </c>
      <c r="AT48" s="103" t="s">
        <v>135</v>
      </c>
      <c r="AU48" s="125"/>
      <c r="AV48" s="125"/>
      <c r="AW48" s="125"/>
      <c r="AX48" s="125"/>
      <c r="AY48" s="125"/>
      <c r="AZ48" s="125"/>
      <c r="BA48" s="125"/>
      <c r="BB48" s="125"/>
      <c r="BC48" s="125"/>
      <c r="BD48" s="114"/>
      <c r="BE48" s="102" t="s">
        <v>92</v>
      </c>
      <c r="BF48" s="102" t="s">
        <v>135</v>
      </c>
      <c r="BG48" s="124"/>
      <c r="BH48" s="124"/>
      <c r="BI48" s="124"/>
      <c r="BJ48" s="126"/>
      <c r="BK48" s="124"/>
      <c r="BL48" s="124"/>
      <c r="BM48" s="124"/>
      <c r="BN48" s="124"/>
      <c r="BO48" s="124"/>
      <c r="BP48" s="124"/>
      <c r="BQ48" s="124"/>
      <c r="BR48" s="124"/>
      <c r="BS48" s="124"/>
      <c r="BT48" s="114"/>
      <c r="BU48" s="102" t="s">
        <v>92</v>
      </c>
      <c r="BV48" s="102" t="s">
        <v>135</v>
      </c>
      <c r="BW48" s="123"/>
      <c r="BX48" s="114"/>
      <c r="BY48" s="102" t="s">
        <v>92</v>
      </c>
      <c r="BZ48" s="102" t="s">
        <v>135</v>
      </c>
      <c r="CA48" s="123"/>
      <c r="CB48" s="114"/>
      <c r="CC48" s="102" t="s">
        <v>92</v>
      </c>
      <c r="CD48" s="102" t="s">
        <v>135</v>
      </c>
      <c r="CE48" s="123"/>
      <c r="CF48" s="123"/>
      <c r="CG48" s="123"/>
      <c r="CH48" s="124"/>
      <c r="CI48" s="123"/>
      <c r="CJ48" s="123"/>
      <c r="CK48" s="123"/>
      <c r="CL48" s="124"/>
      <c r="CM48" s="123"/>
      <c r="CN48" s="121"/>
      <c r="CO48" s="102" t="s">
        <v>92</v>
      </c>
      <c r="CP48" s="102" t="s">
        <v>135</v>
      </c>
      <c r="CQ48" s="123"/>
      <c r="CR48" s="114"/>
      <c r="CS48" s="102" t="s">
        <v>92</v>
      </c>
      <c r="CT48" s="102" t="s">
        <v>135</v>
      </c>
    </row>
    <row r="49" spans="1:98" s="84" customFormat="1" x14ac:dyDescent="0.3">
      <c r="D49" s="123"/>
      <c r="E49" s="123"/>
      <c r="F49" s="125"/>
      <c r="G49" s="123"/>
      <c r="H49" s="123"/>
      <c r="I49" s="123"/>
      <c r="J49" s="125"/>
      <c r="K49" s="124"/>
      <c r="L49" s="124"/>
      <c r="M49" s="124"/>
      <c r="N49" s="124"/>
      <c r="O49" s="124"/>
      <c r="P49" s="124"/>
      <c r="Q49" s="124"/>
      <c r="R49" s="124"/>
      <c r="S49" s="124"/>
      <c r="T49" s="124"/>
      <c r="U49" s="124"/>
      <c r="V49" s="124"/>
      <c r="W49" s="124"/>
      <c r="X49" s="124"/>
      <c r="Y49" s="124"/>
      <c r="Z49" s="124"/>
      <c r="AA49" s="124"/>
      <c r="AB49" s="124"/>
      <c r="AC49" s="124"/>
      <c r="AD49" s="124"/>
      <c r="AE49" s="124"/>
      <c r="AF49" s="124"/>
      <c r="AG49" s="124"/>
      <c r="AH49" s="124"/>
      <c r="AI49" s="124"/>
      <c r="AJ49" s="124"/>
      <c r="AK49" s="124"/>
      <c r="AL49" s="124"/>
      <c r="AM49" s="124"/>
      <c r="AN49" s="124"/>
      <c r="AO49" s="124"/>
      <c r="AP49" s="124"/>
      <c r="AQ49" s="124"/>
      <c r="AR49" s="204" t="s">
        <v>149</v>
      </c>
      <c r="AS49" s="105" t="s">
        <v>96</v>
      </c>
      <c r="AT49" s="106"/>
      <c r="AU49" s="125"/>
      <c r="AV49" s="125"/>
      <c r="AW49" s="125"/>
      <c r="AX49" s="125"/>
      <c r="AY49" s="125"/>
      <c r="AZ49" s="125"/>
      <c r="BA49" s="125"/>
      <c r="BB49" s="125"/>
      <c r="BC49" s="125"/>
      <c r="BD49" s="204" t="s">
        <v>150</v>
      </c>
      <c r="BE49" s="105" t="s">
        <v>96</v>
      </c>
      <c r="BF49" s="106">
        <v>0</v>
      </c>
      <c r="BG49" s="124"/>
      <c r="BH49" s="124"/>
      <c r="BI49" s="124"/>
      <c r="BJ49" s="125"/>
      <c r="BK49" s="124"/>
      <c r="BL49" s="124"/>
      <c r="BM49" s="124"/>
      <c r="BN49" s="124"/>
      <c r="BO49" s="124"/>
      <c r="BP49" s="124"/>
      <c r="BQ49" s="124"/>
      <c r="BR49" s="124"/>
      <c r="BS49" s="124"/>
      <c r="BT49" s="204" t="s">
        <v>151</v>
      </c>
      <c r="BU49" s="105" t="s">
        <v>96</v>
      </c>
      <c r="BV49" s="173"/>
      <c r="BW49" s="123"/>
      <c r="BX49" s="204" t="s">
        <v>152</v>
      </c>
      <c r="BY49" s="105" t="s">
        <v>96</v>
      </c>
      <c r="BZ49" s="106">
        <v>0</v>
      </c>
      <c r="CA49" s="123"/>
      <c r="CB49" s="204" t="s">
        <v>153</v>
      </c>
      <c r="CC49" s="105" t="s">
        <v>96</v>
      </c>
      <c r="CD49" s="106">
        <v>0</v>
      </c>
      <c r="CE49" s="123"/>
      <c r="CF49" s="123"/>
      <c r="CG49" s="123"/>
      <c r="CH49" s="125"/>
      <c r="CI49" s="123"/>
      <c r="CJ49" s="123"/>
      <c r="CK49" s="123"/>
      <c r="CL49" s="125"/>
      <c r="CM49" s="123"/>
      <c r="CN49" s="204" t="s">
        <v>154</v>
      </c>
      <c r="CO49" s="105" t="s">
        <v>96</v>
      </c>
      <c r="CP49" s="170">
        <v>1505620</v>
      </c>
      <c r="CQ49" s="127"/>
      <c r="CR49" s="207" t="s">
        <v>155</v>
      </c>
      <c r="CS49" s="105" t="s">
        <v>96</v>
      </c>
      <c r="CT49" s="157">
        <v>45449884</v>
      </c>
    </row>
    <row r="50" spans="1:98" s="85" customFormat="1" x14ac:dyDescent="0.3">
      <c r="B50" s="84"/>
      <c r="D50" s="123"/>
      <c r="E50" s="123"/>
      <c r="F50" s="124"/>
      <c r="G50" s="123"/>
      <c r="H50" s="123"/>
      <c r="I50" s="123"/>
      <c r="J50" s="124"/>
      <c r="K50" s="123"/>
      <c r="L50" s="123"/>
      <c r="M50" s="123"/>
      <c r="N50" s="123"/>
      <c r="O50" s="123"/>
      <c r="P50" s="123"/>
      <c r="Q50" s="123"/>
      <c r="R50" s="124"/>
      <c r="S50" s="123"/>
      <c r="T50" s="123"/>
      <c r="U50" s="123"/>
      <c r="V50" s="124"/>
      <c r="W50" s="123"/>
      <c r="X50" s="123"/>
      <c r="Y50" s="123"/>
      <c r="Z50" s="124"/>
      <c r="AA50" s="123"/>
      <c r="AB50" s="123"/>
      <c r="AC50" s="123"/>
      <c r="AD50" s="124"/>
      <c r="AE50" s="123"/>
      <c r="AF50" s="123"/>
      <c r="AG50" s="123"/>
      <c r="AH50" s="124"/>
      <c r="AI50" s="123"/>
      <c r="AJ50" s="123"/>
      <c r="AK50" s="123"/>
      <c r="AL50" s="124"/>
      <c r="AM50" s="123"/>
      <c r="AN50" s="123"/>
      <c r="AO50" s="123"/>
      <c r="AP50" s="124"/>
      <c r="AQ50" s="123"/>
      <c r="AR50" s="205"/>
      <c r="AS50" s="108" t="s">
        <v>117</v>
      </c>
      <c r="AT50" s="109"/>
      <c r="AU50" s="123"/>
      <c r="AV50" s="123"/>
      <c r="AW50" s="123"/>
      <c r="AX50" s="124"/>
      <c r="AY50" s="123"/>
      <c r="AZ50" s="123"/>
      <c r="BA50" s="123"/>
      <c r="BB50" s="124"/>
      <c r="BC50" s="123"/>
      <c r="BD50" s="205"/>
      <c r="BE50" s="108" t="s">
        <v>117</v>
      </c>
      <c r="BF50" s="109">
        <v>0</v>
      </c>
      <c r="BG50" s="123"/>
      <c r="BH50" s="123"/>
      <c r="BI50" s="123"/>
      <c r="BJ50" s="124"/>
      <c r="BK50" s="124"/>
      <c r="BL50" s="124"/>
      <c r="BM50" s="124"/>
      <c r="BN50" s="124"/>
      <c r="BO50" s="124"/>
      <c r="BP50" s="124"/>
      <c r="BQ50" s="124"/>
      <c r="BR50" s="124"/>
      <c r="BS50" s="124"/>
      <c r="BT50" s="205"/>
      <c r="BU50" s="108" t="s">
        <v>117</v>
      </c>
      <c r="BV50" s="172"/>
      <c r="BW50" s="123"/>
      <c r="BX50" s="205"/>
      <c r="BY50" s="108" t="s">
        <v>117</v>
      </c>
      <c r="BZ50" s="109">
        <v>0</v>
      </c>
      <c r="CA50" s="123"/>
      <c r="CB50" s="205"/>
      <c r="CC50" s="108" t="s">
        <v>117</v>
      </c>
      <c r="CD50" s="109">
        <v>0</v>
      </c>
      <c r="CE50" s="123"/>
      <c r="CF50" s="123"/>
      <c r="CG50" s="123"/>
      <c r="CH50" s="124"/>
      <c r="CI50" s="123"/>
      <c r="CJ50" s="123"/>
      <c r="CK50" s="123"/>
      <c r="CL50" s="124"/>
      <c r="CM50" s="123"/>
      <c r="CN50" s="205"/>
      <c r="CO50" s="108" t="s">
        <v>117</v>
      </c>
      <c r="CP50" s="171">
        <v>1251340</v>
      </c>
      <c r="CQ50" s="127"/>
      <c r="CR50" s="208"/>
      <c r="CS50" s="108" t="s">
        <v>117</v>
      </c>
      <c r="CT50" s="158">
        <v>45434165</v>
      </c>
    </row>
    <row r="51" spans="1:98" s="85" customFormat="1" x14ac:dyDescent="0.3">
      <c r="A51" s="123"/>
      <c r="B51" s="123"/>
      <c r="C51" s="123"/>
      <c r="D51" s="123"/>
      <c r="E51" s="123"/>
      <c r="F51" s="123"/>
      <c r="G51" s="123"/>
      <c r="H51" s="123"/>
      <c r="I51" s="123"/>
      <c r="J51" s="84"/>
      <c r="K51" s="123"/>
      <c r="L51" s="123"/>
      <c r="M51" s="123"/>
      <c r="N51" s="123"/>
      <c r="O51" s="123"/>
      <c r="P51" s="123"/>
      <c r="Q51" s="123"/>
      <c r="R51" s="124"/>
      <c r="S51" s="123"/>
      <c r="T51" s="123"/>
      <c r="U51" s="123"/>
      <c r="V51" s="124"/>
      <c r="W51" s="123"/>
      <c r="X51" s="123"/>
      <c r="Y51" s="123"/>
      <c r="Z51" s="124"/>
      <c r="AA51" s="123"/>
      <c r="AB51" s="123"/>
      <c r="AC51" s="123"/>
      <c r="AD51" s="124"/>
      <c r="AE51" s="123"/>
      <c r="AF51" s="123"/>
      <c r="AG51" s="123"/>
      <c r="AH51" s="124"/>
      <c r="AI51" s="123"/>
      <c r="AJ51" s="123"/>
      <c r="AK51" s="123"/>
      <c r="AL51" s="124"/>
      <c r="AM51" s="123"/>
      <c r="AN51" s="123"/>
      <c r="AO51" s="123"/>
      <c r="AP51" s="124"/>
      <c r="AQ51" s="123"/>
      <c r="AR51" s="205"/>
      <c r="AS51" s="108" t="s">
        <v>118</v>
      </c>
      <c r="AT51" s="109"/>
      <c r="AU51" s="123"/>
      <c r="AV51" s="123"/>
      <c r="AW51" s="123"/>
      <c r="AX51" s="124"/>
      <c r="AY51" s="123"/>
      <c r="AZ51" s="123"/>
      <c r="BA51" s="123"/>
      <c r="BB51" s="124"/>
      <c r="BC51" s="123"/>
      <c r="BD51" s="205"/>
      <c r="BE51" s="108" t="s">
        <v>118</v>
      </c>
      <c r="BF51" s="109"/>
      <c r="BG51" s="123"/>
      <c r="BH51" s="123"/>
      <c r="BI51" s="123"/>
      <c r="BJ51" s="124"/>
      <c r="BK51" s="123"/>
      <c r="BL51" s="123"/>
      <c r="BM51" s="123"/>
      <c r="BN51" s="124"/>
      <c r="BO51" s="123"/>
      <c r="BP51" s="123"/>
      <c r="BQ51" s="123"/>
      <c r="BR51" s="124"/>
      <c r="BS51" s="123"/>
      <c r="BT51" s="205"/>
      <c r="BU51" s="108" t="s">
        <v>118</v>
      </c>
      <c r="BV51" s="172"/>
      <c r="BW51" s="123"/>
      <c r="BX51" s="205"/>
      <c r="BY51" s="108" t="s">
        <v>118</v>
      </c>
      <c r="BZ51" s="109">
        <v>0</v>
      </c>
      <c r="CA51" s="123"/>
      <c r="CB51" s="205"/>
      <c r="CC51" s="108" t="s">
        <v>118</v>
      </c>
      <c r="CD51" s="109">
        <v>0</v>
      </c>
      <c r="CE51" s="123"/>
      <c r="CF51" s="123"/>
      <c r="CG51" s="123"/>
      <c r="CH51" s="124"/>
      <c r="CI51" s="123"/>
      <c r="CJ51" s="123"/>
      <c r="CK51" s="123"/>
      <c r="CL51" s="124"/>
      <c r="CM51" s="123"/>
      <c r="CN51" s="205"/>
      <c r="CO51" s="108" t="s">
        <v>118</v>
      </c>
      <c r="CP51" s="172"/>
      <c r="CQ51" s="127"/>
      <c r="CR51" s="208"/>
      <c r="CS51" s="108" t="s">
        <v>118</v>
      </c>
      <c r="CT51" s="158">
        <v>43884672</v>
      </c>
    </row>
    <row r="52" spans="1:98" s="85" customFormat="1" x14ac:dyDescent="0.3">
      <c r="A52" s="123"/>
      <c r="B52" s="123"/>
      <c r="C52" s="123"/>
      <c r="D52" s="123"/>
      <c r="E52" s="123"/>
      <c r="F52" s="123"/>
      <c r="G52" s="123"/>
      <c r="H52" s="123"/>
      <c r="I52" s="123"/>
      <c r="J52" s="124"/>
      <c r="K52" s="123"/>
      <c r="L52" s="123"/>
      <c r="M52" s="123"/>
      <c r="N52" s="123"/>
      <c r="O52" s="123"/>
      <c r="P52" s="123"/>
      <c r="Q52" s="123"/>
      <c r="R52" s="124"/>
      <c r="S52" s="123"/>
      <c r="T52" s="123"/>
      <c r="U52" s="123"/>
      <c r="V52" s="124"/>
      <c r="W52" s="123"/>
      <c r="X52" s="123"/>
      <c r="Y52" s="123"/>
      <c r="Z52" s="124"/>
      <c r="AA52" s="123"/>
      <c r="AB52" s="123"/>
      <c r="AC52" s="123"/>
      <c r="AD52" s="124"/>
      <c r="AE52" s="123"/>
      <c r="AF52" s="123"/>
      <c r="AG52" s="123"/>
      <c r="AH52" s="124"/>
      <c r="AI52" s="123"/>
      <c r="AJ52" s="123"/>
      <c r="AK52" s="123"/>
      <c r="AL52" s="124"/>
      <c r="AM52" s="123"/>
      <c r="AN52" s="123"/>
      <c r="AO52" s="123"/>
      <c r="AP52" s="124"/>
      <c r="AQ52" s="123"/>
      <c r="AR52" s="205"/>
      <c r="AS52" s="108" t="s">
        <v>119</v>
      </c>
      <c r="AT52" s="171">
        <v>107349730</v>
      </c>
      <c r="AU52" s="123"/>
      <c r="AV52" s="123"/>
      <c r="AW52" s="123"/>
      <c r="AX52" s="124"/>
      <c r="AY52" s="123"/>
      <c r="AZ52" s="123"/>
      <c r="BA52" s="123"/>
      <c r="BB52" s="124"/>
      <c r="BC52" s="123"/>
      <c r="BD52" s="205"/>
      <c r="BE52" s="108" t="s">
        <v>119</v>
      </c>
      <c r="BF52" s="109"/>
      <c r="BG52" s="123"/>
      <c r="BH52" s="123"/>
      <c r="BI52" s="123"/>
      <c r="BJ52" s="124"/>
      <c r="BK52" s="123"/>
      <c r="BL52" s="123"/>
      <c r="BM52" s="123"/>
      <c r="BN52" s="124"/>
      <c r="BO52" s="123"/>
      <c r="BP52" s="123"/>
      <c r="BQ52" s="123"/>
      <c r="BR52" s="124"/>
      <c r="BS52" s="123"/>
      <c r="BT52" s="205"/>
      <c r="BU52" s="108" t="s">
        <v>119</v>
      </c>
      <c r="BV52" s="171">
        <v>4926754</v>
      </c>
      <c r="BW52" s="123"/>
      <c r="BX52" s="205"/>
      <c r="BY52" s="108" t="s">
        <v>119</v>
      </c>
      <c r="BZ52" s="109">
        <v>0</v>
      </c>
      <c r="CA52" s="123"/>
      <c r="CB52" s="205"/>
      <c r="CC52" s="108" t="s">
        <v>119</v>
      </c>
      <c r="CD52" s="109">
        <v>0</v>
      </c>
      <c r="CE52" s="123"/>
      <c r="CF52" s="123"/>
      <c r="CG52" s="123"/>
      <c r="CH52" s="124"/>
      <c r="CI52" s="123"/>
      <c r="CJ52" s="123"/>
      <c r="CK52" s="123"/>
      <c r="CL52" s="124"/>
      <c r="CM52" s="123"/>
      <c r="CN52" s="205"/>
      <c r="CO52" s="108" t="s">
        <v>119</v>
      </c>
      <c r="CP52" s="172"/>
      <c r="CQ52" s="127"/>
      <c r="CR52" s="208"/>
      <c r="CS52" s="108" t="s">
        <v>119</v>
      </c>
      <c r="CT52" s="158">
        <v>43093200</v>
      </c>
    </row>
    <row r="53" spans="1:98" s="85" customFormat="1" x14ac:dyDescent="0.3">
      <c r="A53" s="123"/>
      <c r="B53" s="123"/>
      <c r="C53" s="123"/>
      <c r="D53" s="123"/>
      <c r="E53" s="123"/>
      <c r="F53" s="123"/>
      <c r="G53" s="123"/>
      <c r="H53" s="123"/>
      <c r="I53" s="123"/>
      <c r="J53" s="124"/>
      <c r="K53" s="123"/>
      <c r="L53" s="123"/>
      <c r="M53" s="123"/>
      <c r="N53" s="124"/>
      <c r="O53" s="123"/>
      <c r="P53" s="123"/>
      <c r="Q53" s="123"/>
      <c r="R53" s="124"/>
      <c r="S53" s="123"/>
      <c r="T53" s="123"/>
      <c r="U53" s="123"/>
      <c r="V53" s="124"/>
      <c r="W53" s="123"/>
      <c r="X53" s="123"/>
      <c r="Y53" s="123"/>
      <c r="Z53" s="124"/>
      <c r="AA53" s="123"/>
      <c r="AB53" s="123"/>
      <c r="AC53" s="123"/>
      <c r="AD53" s="124"/>
      <c r="AE53" s="123"/>
      <c r="AF53" s="123"/>
      <c r="AG53" s="123"/>
      <c r="AH53" s="124"/>
      <c r="AI53" s="123"/>
      <c r="AJ53" s="123"/>
      <c r="AK53" s="123"/>
      <c r="AL53" s="124"/>
      <c r="AM53" s="123"/>
      <c r="AN53" s="123"/>
      <c r="AO53" s="123"/>
      <c r="AP53" s="124"/>
      <c r="AQ53" s="123"/>
      <c r="AR53" s="205"/>
      <c r="AS53" s="108" t="s">
        <v>121</v>
      </c>
      <c r="AT53" s="172"/>
      <c r="AU53" s="123"/>
      <c r="AV53" s="123"/>
      <c r="AW53" s="123"/>
      <c r="AX53" s="124"/>
      <c r="AY53" s="123"/>
      <c r="AZ53" s="123"/>
      <c r="BA53" s="123"/>
      <c r="BB53" s="124"/>
      <c r="BC53" s="123"/>
      <c r="BD53" s="205"/>
      <c r="BE53" s="108" t="s">
        <v>121</v>
      </c>
      <c r="BF53" s="109"/>
      <c r="BG53" s="123"/>
      <c r="BH53" s="123"/>
      <c r="BI53" s="123"/>
      <c r="BJ53" s="124"/>
      <c r="BK53" s="123"/>
      <c r="BL53" s="123"/>
      <c r="BM53" s="123"/>
      <c r="BN53" s="124"/>
      <c r="BO53" s="123"/>
      <c r="BP53" s="123"/>
      <c r="BQ53" s="123"/>
      <c r="BR53" s="124"/>
      <c r="BS53" s="123"/>
      <c r="BT53" s="205"/>
      <c r="BU53" s="108" t="s">
        <v>121</v>
      </c>
      <c r="BV53" s="171">
        <v>3154736</v>
      </c>
      <c r="BW53" s="123"/>
      <c r="BX53" s="205"/>
      <c r="BY53" s="108" t="s">
        <v>121</v>
      </c>
      <c r="BZ53" s="109">
        <v>0</v>
      </c>
      <c r="CA53" s="123"/>
      <c r="CB53" s="205"/>
      <c r="CC53" s="108" t="s">
        <v>121</v>
      </c>
      <c r="CD53" s="109">
        <v>0</v>
      </c>
      <c r="CE53" s="123"/>
      <c r="CF53" s="123"/>
      <c r="CG53" s="123"/>
      <c r="CH53" s="124"/>
      <c r="CI53" s="123"/>
      <c r="CJ53" s="123"/>
      <c r="CK53" s="123"/>
      <c r="CL53" s="124"/>
      <c r="CM53" s="123"/>
      <c r="CN53" s="205"/>
      <c r="CO53" s="108" t="s">
        <v>121</v>
      </c>
      <c r="CP53" s="172"/>
      <c r="CQ53" s="127"/>
      <c r="CR53" s="208"/>
      <c r="CS53" s="108" t="s">
        <v>121</v>
      </c>
      <c r="CT53" s="158">
        <v>43093200</v>
      </c>
    </row>
    <row r="54" spans="1:98" s="85" customFormat="1" x14ac:dyDescent="0.3">
      <c r="A54" s="123"/>
      <c r="B54" s="123"/>
      <c r="C54" s="123"/>
      <c r="D54" s="123"/>
      <c r="E54" s="123"/>
      <c r="F54" s="123"/>
      <c r="G54" s="123"/>
      <c r="H54" s="123"/>
      <c r="I54" s="123"/>
      <c r="J54" s="124"/>
      <c r="K54" s="123"/>
      <c r="L54" s="123"/>
      <c r="M54" s="123"/>
      <c r="N54" s="124"/>
      <c r="O54" s="123"/>
      <c r="P54" s="123"/>
      <c r="Q54" s="123"/>
      <c r="R54" s="124"/>
      <c r="S54" s="123"/>
      <c r="T54" s="123"/>
      <c r="U54" s="123"/>
      <c r="V54" s="124"/>
      <c r="W54" s="123"/>
      <c r="X54" s="123"/>
      <c r="Y54" s="123"/>
      <c r="Z54" s="124"/>
      <c r="AA54" s="123"/>
      <c r="AB54" s="123"/>
      <c r="AC54" s="123"/>
      <c r="AD54" s="124"/>
      <c r="AE54" s="123"/>
      <c r="AF54" s="123"/>
      <c r="AG54" s="123"/>
      <c r="AH54" s="124"/>
      <c r="AI54" s="123"/>
      <c r="AJ54" s="123"/>
      <c r="AK54" s="123"/>
      <c r="AL54" s="124"/>
      <c r="AM54" s="123"/>
      <c r="AN54" s="123"/>
      <c r="AO54" s="123"/>
      <c r="AP54" s="124"/>
      <c r="AQ54" s="123"/>
      <c r="AR54" s="205"/>
      <c r="AS54" s="108" t="s">
        <v>122</v>
      </c>
      <c r="AT54" s="171"/>
      <c r="AU54" s="123"/>
      <c r="AV54" s="123"/>
      <c r="AW54" s="123"/>
      <c r="AX54" s="124"/>
      <c r="AY54" s="123"/>
      <c r="AZ54" s="123"/>
      <c r="BA54" s="123"/>
      <c r="BB54" s="124"/>
      <c r="BC54" s="123"/>
      <c r="BD54" s="205"/>
      <c r="BE54" s="108" t="s">
        <v>122</v>
      </c>
      <c r="BF54" s="109"/>
      <c r="BG54" s="123"/>
      <c r="BH54" s="123"/>
      <c r="BI54" s="123"/>
      <c r="BJ54" s="124"/>
      <c r="BK54" s="123"/>
      <c r="BL54" s="123"/>
      <c r="BM54" s="123"/>
      <c r="BN54" s="124"/>
      <c r="BO54" s="123"/>
      <c r="BP54" s="123"/>
      <c r="BQ54" s="123"/>
      <c r="BR54" s="124"/>
      <c r="BS54" s="123"/>
      <c r="BT54" s="205"/>
      <c r="BU54" s="108" t="s">
        <v>122</v>
      </c>
      <c r="BV54" s="171"/>
      <c r="BW54" s="123"/>
      <c r="BX54" s="205"/>
      <c r="BY54" s="108" t="s">
        <v>122</v>
      </c>
      <c r="BZ54" s="109">
        <v>0</v>
      </c>
      <c r="CA54" s="123"/>
      <c r="CB54" s="205"/>
      <c r="CC54" s="108" t="s">
        <v>122</v>
      </c>
      <c r="CD54" s="109">
        <v>0</v>
      </c>
      <c r="CE54" s="123"/>
      <c r="CF54" s="123"/>
      <c r="CG54" s="123"/>
      <c r="CH54" s="124"/>
      <c r="CI54" s="123"/>
      <c r="CJ54" s="123"/>
      <c r="CK54" s="123"/>
      <c r="CL54" s="124"/>
      <c r="CM54" s="123"/>
      <c r="CN54" s="205"/>
      <c r="CO54" s="108" t="s">
        <v>122</v>
      </c>
      <c r="CP54" s="171">
        <v>2059960</v>
      </c>
      <c r="CQ54" s="127"/>
      <c r="CR54" s="208"/>
      <c r="CS54" s="108" t="s">
        <v>122</v>
      </c>
      <c r="CT54" s="109">
        <v>43093200</v>
      </c>
    </row>
    <row r="55" spans="1:98" s="85" customFormat="1" x14ac:dyDescent="0.3">
      <c r="A55" s="123"/>
      <c r="B55" s="123"/>
      <c r="C55" s="123"/>
      <c r="D55" s="123"/>
      <c r="E55" s="123"/>
      <c r="F55" s="123"/>
      <c r="G55" s="123"/>
      <c r="H55" s="123"/>
      <c r="I55" s="123"/>
      <c r="J55" s="124"/>
      <c r="K55" s="123"/>
      <c r="L55" s="123"/>
      <c r="M55" s="123"/>
      <c r="N55" s="124"/>
      <c r="O55" s="123"/>
      <c r="P55" s="123"/>
      <c r="Q55" s="123"/>
      <c r="R55" s="124"/>
      <c r="S55" s="123"/>
      <c r="T55" s="123"/>
      <c r="U55" s="123"/>
      <c r="V55" s="124"/>
      <c r="W55" s="123"/>
      <c r="X55" s="123"/>
      <c r="Y55" s="123"/>
      <c r="Z55" s="124"/>
      <c r="AA55" s="123"/>
      <c r="AB55" s="123"/>
      <c r="AC55" s="123"/>
      <c r="AD55" s="124"/>
      <c r="AE55" s="123"/>
      <c r="AF55" s="123"/>
      <c r="AG55" s="123"/>
      <c r="AH55" s="124"/>
      <c r="AI55" s="123"/>
      <c r="AJ55" s="123"/>
      <c r="AK55" s="123"/>
      <c r="AL55" s="124"/>
      <c r="AM55" s="123"/>
      <c r="AN55" s="123"/>
      <c r="AO55" s="123"/>
      <c r="AP55" s="124"/>
      <c r="AQ55" s="123"/>
      <c r="AR55" s="205"/>
      <c r="AS55" s="108" t="s">
        <v>124</v>
      </c>
      <c r="AT55" s="171">
        <v>113798995</v>
      </c>
      <c r="AU55" s="123"/>
      <c r="AV55" s="123"/>
      <c r="AW55" s="123"/>
      <c r="AX55" s="124"/>
      <c r="AY55" s="123"/>
      <c r="AZ55" s="123"/>
      <c r="BA55" s="123"/>
      <c r="BB55" s="124"/>
      <c r="BC55" s="123"/>
      <c r="BD55" s="205"/>
      <c r="BE55" s="108" t="s">
        <v>124</v>
      </c>
      <c r="BF55" s="110"/>
      <c r="BG55" s="123"/>
      <c r="BH55" s="123"/>
      <c r="BI55" s="123"/>
      <c r="BJ55" s="124"/>
      <c r="BK55" s="123"/>
      <c r="BL55" s="123"/>
      <c r="BM55" s="123"/>
      <c r="BN55" s="124"/>
      <c r="BO55" s="123"/>
      <c r="BP55" s="123"/>
      <c r="BQ55" s="123"/>
      <c r="BR55" s="124"/>
      <c r="BS55" s="123"/>
      <c r="BT55" s="205"/>
      <c r="BU55" s="108" t="s">
        <v>124</v>
      </c>
      <c r="BV55" s="171">
        <f>1958600+3248020</f>
        <v>5206620</v>
      </c>
      <c r="BW55" s="123"/>
      <c r="BX55" s="205"/>
      <c r="BY55" s="108" t="s">
        <v>124</v>
      </c>
      <c r="BZ55" s="110"/>
      <c r="CA55" s="123"/>
      <c r="CB55" s="205"/>
      <c r="CC55" s="108" t="s">
        <v>124</v>
      </c>
      <c r="CD55" s="110"/>
      <c r="CE55" s="123"/>
      <c r="CF55" s="123"/>
      <c r="CG55" s="123"/>
      <c r="CH55" s="124"/>
      <c r="CI55" s="123"/>
      <c r="CJ55" s="123"/>
      <c r="CK55" s="123"/>
      <c r="CL55" s="124"/>
      <c r="CM55" s="123"/>
      <c r="CN55" s="205"/>
      <c r="CO55" s="108" t="s">
        <v>124</v>
      </c>
      <c r="CP55" s="110"/>
      <c r="CQ55" s="127"/>
      <c r="CR55" s="208"/>
      <c r="CS55" s="108" t="s">
        <v>124</v>
      </c>
      <c r="CT55" s="109">
        <v>43093200</v>
      </c>
    </row>
    <row r="56" spans="1:98" s="85" customFormat="1" x14ac:dyDescent="0.3">
      <c r="A56" s="123"/>
      <c r="B56" s="123"/>
      <c r="C56" s="123"/>
      <c r="D56" s="123"/>
      <c r="E56" s="123"/>
      <c r="F56" s="123"/>
      <c r="G56" s="123"/>
      <c r="H56" s="123"/>
      <c r="I56" s="123"/>
      <c r="J56" s="124"/>
      <c r="K56" s="123"/>
      <c r="L56" s="123"/>
      <c r="M56" s="123"/>
      <c r="N56" s="124"/>
      <c r="O56" s="123"/>
      <c r="P56" s="123"/>
      <c r="Q56" s="123"/>
      <c r="R56" s="124"/>
      <c r="S56" s="123"/>
      <c r="T56" s="123"/>
      <c r="U56" s="123"/>
      <c r="V56" s="124"/>
      <c r="W56" s="123"/>
      <c r="X56" s="123"/>
      <c r="Y56" s="123"/>
      <c r="Z56" s="124"/>
      <c r="AA56" s="123"/>
      <c r="AB56" s="123"/>
      <c r="AC56" s="123"/>
      <c r="AD56" s="124"/>
      <c r="AE56" s="123"/>
      <c r="AF56" s="123"/>
      <c r="AG56" s="123"/>
      <c r="AH56" s="124"/>
      <c r="AI56" s="123"/>
      <c r="AJ56" s="123"/>
      <c r="AK56" s="123"/>
      <c r="AL56" s="124"/>
      <c r="AM56" s="123"/>
      <c r="AN56" s="123"/>
      <c r="AO56" s="123"/>
      <c r="AP56" s="124"/>
      <c r="AQ56" s="123"/>
      <c r="AR56" s="205"/>
      <c r="AS56" s="108" t="s">
        <v>126</v>
      </c>
      <c r="AT56" s="171">
        <f>280000+980000</f>
        <v>1260000</v>
      </c>
      <c r="AU56" s="123"/>
      <c r="AV56" s="123"/>
      <c r="AW56" s="123"/>
      <c r="AX56" s="124"/>
      <c r="AY56" s="123"/>
      <c r="AZ56" s="123"/>
      <c r="BA56" s="123"/>
      <c r="BB56" s="124"/>
      <c r="BC56" s="123"/>
      <c r="BD56" s="205"/>
      <c r="BE56" s="108" t="s">
        <v>126</v>
      </c>
      <c r="BF56" s="111"/>
      <c r="BG56" s="123"/>
      <c r="BH56" s="123"/>
      <c r="BI56" s="123"/>
      <c r="BJ56" s="124"/>
      <c r="BK56" s="123"/>
      <c r="BL56" s="123"/>
      <c r="BM56" s="123"/>
      <c r="BN56" s="124"/>
      <c r="BO56" s="123"/>
      <c r="BP56" s="123"/>
      <c r="BQ56" s="123"/>
      <c r="BR56" s="124"/>
      <c r="BS56" s="123"/>
      <c r="BT56" s="205"/>
      <c r="BU56" s="108" t="s">
        <v>126</v>
      </c>
      <c r="BV56" s="171">
        <v>3434536</v>
      </c>
      <c r="BW56" s="123"/>
      <c r="BX56" s="205"/>
      <c r="BY56" s="108" t="s">
        <v>126</v>
      </c>
      <c r="BZ56" s="111"/>
      <c r="CA56" s="123"/>
      <c r="CB56" s="205"/>
      <c r="CC56" s="108" t="s">
        <v>126</v>
      </c>
      <c r="CD56" s="111"/>
      <c r="CE56" s="123"/>
      <c r="CF56" s="123"/>
      <c r="CG56" s="123"/>
      <c r="CH56" s="124"/>
      <c r="CI56" s="123"/>
      <c r="CJ56" s="123"/>
      <c r="CK56" s="123"/>
      <c r="CL56" s="124"/>
      <c r="CM56" s="123"/>
      <c r="CN56" s="205"/>
      <c r="CO56" s="108" t="s">
        <v>126</v>
      </c>
      <c r="CP56" s="111"/>
      <c r="CQ56" s="127"/>
      <c r="CR56" s="208"/>
      <c r="CS56" s="108" t="s">
        <v>126</v>
      </c>
      <c r="CT56" s="111">
        <v>7403268</v>
      </c>
    </row>
    <row r="57" spans="1:98" s="85" customFormat="1" x14ac:dyDescent="0.3">
      <c r="A57" s="123"/>
      <c r="B57" s="123"/>
      <c r="C57" s="123"/>
      <c r="D57" s="123"/>
      <c r="E57" s="123"/>
      <c r="F57" s="123"/>
      <c r="G57" s="123"/>
      <c r="H57" s="123"/>
      <c r="I57" s="123"/>
      <c r="J57" s="124"/>
      <c r="K57" s="123"/>
      <c r="L57" s="123"/>
      <c r="M57" s="123"/>
      <c r="N57" s="124"/>
      <c r="O57" s="123"/>
      <c r="P57" s="123"/>
      <c r="Q57" s="123"/>
      <c r="R57" s="124"/>
      <c r="S57" s="123"/>
      <c r="T57" s="123"/>
      <c r="U57" s="123"/>
      <c r="V57" s="124"/>
      <c r="W57" s="123"/>
      <c r="X57" s="123"/>
      <c r="Y57" s="123"/>
      <c r="Z57" s="124"/>
      <c r="AA57" s="123"/>
      <c r="AB57" s="123"/>
      <c r="AC57" s="123"/>
      <c r="AD57" s="124"/>
      <c r="AE57" s="123"/>
      <c r="AF57" s="123"/>
      <c r="AG57" s="123"/>
      <c r="AH57" s="124"/>
      <c r="AI57" s="123"/>
      <c r="AJ57" s="123"/>
      <c r="AK57" s="123"/>
      <c r="AL57" s="124"/>
      <c r="AM57" s="123"/>
      <c r="AN57" s="123"/>
      <c r="AO57" s="123"/>
      <c r="AP57" s="124"/>
      <c r="AQ57" s="123"/>
      <c r="AR57" s="205"/>
      <c r="AS57" s="108" t="s">
        <v>130</v>
      </c>
      <c r="AT57" s="111"/>
      <c r="AU57" s="123"/>
      <c r="AV57" s="123"/>
      <c r="AW57" s="123"/>
      <c r="AX57" s="124"/>
      <c r="AY57" s="123"/>
      <c r="AZ57" s="123"/>
      <c r="BA57" s="123"/>
      <c r="BB57" s="124"/>
      <c r="BC57" s="123"/>
      <c r="BD57" s="205"/>
      <c r="BE57" s="108" t="s">
        <v>130</v>
      </c>
      <c r="BF57" s="111"/>
      <c r="BG57" s="123"/>
      <c r="BH57" s="123"/>
      <c r="BI57" s="123"/>
      <c r="BJ57" s="124"/>
      <c r="BK57" s="123"/>
      <c r="BL57" s="123"/>
      <c r="BM57" s="123"/>
      <c r="BN57" s="124"/>
      <c r="BO57" s="123"/>
      <c r="BP57" s="123"/>
      <c r="BQ57" s="123"/>
      <c r="BR57" s="124"/>
      <c r="BS57" s="123"/>
      <c r="BT57" s="205"/>
      <c r="BU57" s="108" t="s">
        <v>130</v>
      </c>
      <c r="BV57" s="171">
        <v>2098500</v>
      </c>
      <c r="BW57" s="123"/>
      <c r="BX57" s="205"/>
      <c r="BY57" s="108" t="s">
        <v>130</v>
      </c>
      <c r="BZ57" s="111"/>
      <c r="CA57" s="123"/>
      <c r="CB57" s="205"/>
      <c r="CC57" s="108" t="s">
        <v>130</v>
      </c>
      <c r="CD57" s="111"/>
      <c r="CE57" s="123"/>
      <c r="CF57" s="123"/>
      <c r="CG57" s="123"/>
      <c r="CH57" s="124"/>
      <c r="CI57" s="123"/>
      <c r="CJ57" s="123"/>
      <c r="CK57" s="123"/>
      <c r="CL57" s="124"/>
      <c r="CM57" s="123"/>
      <c r="CN57" s="205"/>
      <c r="CO57" s="108" t="s">
        <v>130</v>
      </c>
      <c r="CP57" s="111"/>
      <c r="CQ57" s="127"/>
      <c r="CR57" s="208"/>
      <c r="CS57" s="108" t="s">
        <v>130</v>
      </c>
      <c r="CT57" s="111">
        <v>0</v>
      </c>
    </row>
    <row r="58" spans="1:98" s="85" customFormat="1" x14ac:dyDescent="0.3">
      <c r="A58" s="123"/>
      <c r="B58" s="123"/>
      <c r="C58" s="123"/>
      <c r="D58" s="123"/>
      <c r="E58" s="123"/>
      <c r="F58" s="123"/>
      <c r="G58" s="123"/>
      <c r="H58" s="123"/>
      <c r="I58" s="123"/>
      <c r="J58" s="124"/>
      <c r="K58" s="123"/>
      <c r="L58" s="123"/>
      <c r="M58" s="123"/>
      <c r="N58" s="124"/>
      <c r="O58" s="123"/>
      <c r="P58" s="123"/>
      <c r="Q58" s="123"/>
      <c r="R58" s="124"/>
      <c r="S58" s="123"/>
      <c r="T58" s="123"/>
      <c r="U58" s="123"/>
      <c r="V58" s="124"/>
      <c r="W58" s="123"/>
      <c r="X58" s="123"/>
      <c r="Y58" s="123"/>
      <c r="Z58" s="124"/>
      <c r="AA58" s="123"/>
      <c r="AB58" s="123"/>
      <c r="AC58" s="123"/>
      <c r="AD58" s="124"/>
      <c r="AE58" s="123"/>
      <c r="AF58" s="123"/>
      <c r="AG58" s="123"/>
      <c r="AH58" s="124"/>
      <c r="AI58" s="123"/>
      <c r="AJ58" s="123"/>
      <c r="AK58" s="123"/>
      <c r="AL58" s="124"/>
      <c r="AM58" s="123"/>
      <c r="AN58" s="123"/>
      <c r="AO58" s="123"/>
      <c r="AP58" s="124"/>
      <c r="AQ58" s="123"/>
      <c r="AR58" s="205"/>
      <c r="AS58" s="108" t="s">
        <v>132</v>
      </c>
      <c r="AT58" s="111"/>
      <c r="AU58" s="123"/>
      <c r="AV58" s="123"/>
      <c r="AW58" s="123"/>
      <c r="AX58" s="124"/>
      <c r="AY58" s="123"/>
      <c r="AZ58" s="123"/>
      <c r="BA58" s="123"/>
      <c r="BB58" s="124"/>
      <c r="BC58" s="123"/>
      <c r="BD58" s="205"/>
      <c r="BE58" s="108" t="s">
        <v>132</v>
      </c>
      <c r="BF58" s="111"/>
      <c r="BG58" s="123"/>
      <c r="BH58" s="123"/>
      <c r="BI58" s="123"/>
      <c r="BJ58" s="124"/>
      <c r="BK58" s="123"/>
      <c r="BL58" s="123"/>
      <c r="BM58" s="123"/>
      <c r="BN58" s="124"/>
      <c r="BO58" s="123"/>
      <c r="BP58" s="123"/>
      <c r="BQ58" s="123"/>
      <c r="BR58" s="124"/>
      <c r="BS58" s="123"/>
      <c r="BT58" s="205"/>
      <c r="BU58" s="108" t="s">
        <v>132</v>
      </c>
      <c r="BV58" s="111"/>
      <c r="BW58" s="123"/>
      <c r="BX58" s="205"/>
      <c r="BY58" s="108" t="s">
        <v>132</v>
      </c>
      <c r="BZ58" s="111"/>
      <c r="CA58" s="123"/>
      <c r="CB58" s="205"/>
      <c r="CC58" s="108" t="s">
        <v>132</v>
      </c>
      <c r="CD58" s="111"/>
      <c r="CE58" s="123"/>
      <c r="CF58" s="123"/>
      <c r="CG58" s="123"/>
      <c r="CH58" s="124"/>
      <c r="CI58" s="123"/>
      <c r="CJ58" s="123"/>
      <c r="CK58" s="123"/>
      <c r="CL58" s="124"/>
      <c r="CM58" s="123"/>
      <c r="CN58" s="205"/>
      <c r="CO58" s="108" t="s">
        <v>132</v>
      </c>
      <c r="CP58" s="111"/>
      <c r="CQ58" s="127"/>
      <c r="CR58" s="208"/>
      <c r="CS58" s="108" t="s">
        <v>132</v>
      </c>
      <c r="CT58" s="111"/>
    </row>
    <row r="59" spans="1:98" s="85" customFormat="1" x14ac:dyDescent="0.3">
      <c r="A59" s="123"/>
      <c r="B59" s="123"/>
      <c r="C59" s="123"/>
      <c r="D59" s="123"/>
      <c r="E59" s="123"/>
      <c r="F59" s="123"/>
      <c r="G59" s="123"/>
      <c r="H59" s="123"/>
      <c r="I59" s="123"/>
      <c r="J59" s="124"/>
      <c r="K59" s="123"/>
      <c r="L59" s="123"/>
      <c r="M59" s="123"/>
      <c r="N59" s="124"/>
      <c r="O59" s="123"/>
      <c r="P59" s="123"/>
      <c r="Q59" s="123"/>
      <c r="R59" s="124"/>
      <c r="S59" s="123"/>
      <c r="T59" s="123"/>
      <c r="U59" s="123"/>
      <c r="V59" s="124"/>
      <c r="W59" s="123"/>
      <c r="X59" s="123"/>
      <c r="Y59" s="123"/>
      <c r="Z59" s="124"/>
      <c r="AA59" s="123"/>
      <c r="AB59" s="123"/>
      <c r="AC59" s="123"/>
      <c r="AD59" s="124"/>
      <c r="AE59" s="123"/>
      <c r="AF59" s="123"/>
      <c r="AG59" s="123"/>
      <c r="AH59" s="124"/>
      <c r="AI59" s="123"/>
      <c r="AJ59" s="123"/>
      <c r="AK59" s="123"/>
      <c r="AL59" s="124"/>
      <c r="AM59" s="123"/>
      <c r="AN59" s="123"/>
      <c r="AO59" s="123"/>
      <c r="AP59" s="124"/>
      <c r="AQ59" s="123"/>
      <c r="AR59" s="205"/>
      <c r="AS59" s="108" t="s">
        <v>133</v>
      </c>
      <c r="AT59" s="111"/>
      <c r="AU59" s="123"/>
      <c r="AV59" s="123"/>
      <c r="AW59" s="123"/>
      <c r="AX59" s="124"/>
      <c r="AY59" s="123"/>
      <c r="AZ59" s="123"/>
      <c r="BA59" s="123"/>
      <c r="BB59" s="124"/>
      <c r="BC59" s="123"/>
      <c r="BD59" s="205"/>
      <c r="BE59" s="108" t="s">
        <v>133</v>
      </c>
      <c r="BF59" s="111"/>
      <c r="BG59" s="123"/>
      <c r="BH59" s="123"/>
      <c r="BI59" s="123"/>
      <c r="BJ59" s="124"/>
      <c r="BK59" s="123"/>
      <c r="BL59" s="123"/>
      <c r="BM59" s="123"/>
      <c r="BN59" s="124"/>
      <c r="BO59" s="123"/>
      <c r="BP59" s="123"/>
      <c r="BQ59" s="123"/>
      <c r="BR59" s="124"/>
      <c r="BS59" s="123"/>
      <c r="BT59" s="205"/>
      <c r="BU59" s="108" t="s">
        <v>133</v>
      </c>
      <c r="BV59" s="111"/>
      <c r="BW59" s="123"/>
      <c r="BX59" s="205"/>
      <c r="BY59" s="108" t="s">
        <v>133</v>
      </c>
      <c r="BZ59" s="111"/>
      <c r="CA59" s="123"/>
      <c r="CB59" s="205"/>
      <c r="CC59" s="108" t="s">
        <v>133</v>
      </c>
      <c r="CD59" s="111"/>
      <c r="CE59" s="123"/>
      <c r="CF59" s="123"/>
      <c r="CG59" s="123"/>
      <c r="CH59" s="124"/>
      <c r="CI59" s="123"/>
      <c r="CJ59" s="123"/>
      <c r="CK59" s="123"/>
      <c r="CL59" s="124"/>
      <c r="CM59" s="123"/>
      <c r="CN59" s="205"/>
      <c r="CO59" s="108" t="s">
        <v>133</v>
      </c>
      <c r="CP59" s="111"/>
      <c r="CQ59" s="127"/>
      <c r="CR59" s="208"/>
      <c r="CS59" s="108" t="s">
        <v>133</v>
      </c>
      <c r="CT59" s="111"/>
    </row>
    <row r="60" spans="1:98" s="85" customFormat="1" ht="14.5" thickBot="1" x14ac:dyDescent="0.35">
      <c r="A60" s="123"/>
      <c r="B60" s="123"/>
      <c r="C60" s="123"/>
      <c r="D60" s="123"/>
      <c r="E60" s="123"/>
      <c r="F60" s="123"/>
      <c r="G60" s="123"/>
      <c r="H60" s="123"/>
      <c r="I60" s="123"/>
      <c r="J60" s="124"/>
      <c r="K60" s="123"/>
      <c r="L60" s="123"/>
      <c r="M60" s="123"/>
      <c r="N60" s="124"/>
      <c r="O60" s="123"/>
      <c r="P60" s="123"/>
      <c r="Q60" s="123"/>
      <c r="R60" s="124"/>
      <c r="S60" s="123"/>
      <c r="T60" s="123"/>
      <c r="U60" s="123"/>
      <c r="V60" s="124"/>
      <c r="W60" s="123"/>
      <c r="X60" s="123"/>
      <c r="Y60" s="123"/>
      <c r="Z60" s="124"/>
      <c r="AA60" s="123"/>
      <c r="AB60" s="123"/>
      <c r="AC60" s="123"/>
      <c r="AD60" s="124"/>
      <c r="AE60" s="123"/>
      <c r="AF60" s="123"/>
      <c r="AG60" s="123"/>
      <c r="AH60" s="124"/>
      <c r="AI60" s="123"/>
      <c r="AJ60" s="123"/>
      <c r="AK60" s="123"/>
      <c r="AL60" s="124"/>
      <c r="AM60" s="123"/>
      <c r="AN60" s="123"/>
      <c r="AO60" s="123"/>
      <c r="AP60" s="124"/>
      <c r="AQ60" s="123"/>
      <c r="AR60" s="206"/>
      <c r="AS60" s="112" t="s">
        <v>134</v>
      </c>
      <c r="AT60" s="113"/>
      <c r="AU60" s="123"/>
      <c r="AV60" s="123"/>
      <c r="AW60" s="123"/>
      <c r="AX60" s="124"/>
      <c r="AY60" s="123"/>
      <c r="AZ60" s="123"/>
      <c r="BA60" s="123"/>
      <c r="BB60" s="124"/>
      <c r="BC60" s="123"/>
      <c r="BD60" s="206"/>
      <c r="BE60" s="112" t="s">
        <v>134</v>
      </c>
      <c r="BF60" s="113"/>
      <c r="BG60" s="123"/>
      <c r="BH60" s="123"/>
      <c r="BI60" s="123"/>
      <c r="BJ60" s="124"/>
      <c r="BK60" s="123"/>
      <c r="BL60" s="123"/>
      <c r="BM60" s="123"/>
      <c r="BN60" s="124"/>
      <c r="BO60" s="123"/>
      <c r="BP60" s="123"/>
      <c r="BQ60" s="123"/>
      <c r="BR60" s="124"/>
      <c r="BS60" s="123"/>
      <c r="BT60" s="206"/>
      <c r="BU60" s="112" t="s">
        <v>134</v>
      </c>
      <c r="BV60" s="113"/>
      <c r="BW60" s="123"/>
      <c r="BX60" s="206"/>
      <c r="BY60" s="112" t="s">
        <v>134</v>
      </c>
      <c r="BZ60" s="113"/>
      <c r="CA60" s="123"/>
      <c r="CB60" s="206"/>
      <c r="CC60" s="112" t="s">
        <v>134</v>
      </c>
      <c r="CD60" s="113"/>
      <c r="CE60" s="123"/>
      <c r="CF60" s="123"/>
      <c r="CG60" s="123"/>
      <c r="CH60" s="124"/>
      <c r="CI60" s="123"/>
      <c r="CJ60" s="123"/>
      <c r="CK60" s="123"/>
      <c r="CL60" s="124"/>
      <c r="CM60" s="123"/>
      <c r="CN60" s="206"/>
      <c r="CO60" s="112" t="s">
        <v>134</v>
      </c>
      <c r="CP60" s="113"/>
      <c r="CQ60" s="127"/>
      <c r="CR60" s="209"/>
      <c r="CS60" s="112" t="s">
        <v>134</v>
      </c>
      <c r="CT60" s="113"/>
    </row>
    <row r="61" spans="1:98" s="85" customFormat="1" ht="14.5" thickBot="1" x14ac:dyDescent="0.35">
      <c r="A61" s="123"/>
      <c r="B61" s="123"/>
      <c r="C61" s="123"/>
      <c r="D61" s="123"/>
      <c r="E61" s="123"/>
      <c r="F61" s="123"/>
      <c r="G61" s="123"/>
      <c r="H61" s="123"/>
      <c r="I61" s="123"/>
      <c r="J61" s="124"/>
      <c r="K61" s="123"/>
      <c r="L61" s="123"/>
      <c r="M61" s="123"/>
      <c r="N61" s="124"/>
      <c r="O61" s="123"/>
      <c r="P61" s="123"/>
      <c r="Q61" s="123"/>
      <c r="R61" s="124"/>
      <c r="S61" s="123"/>
      <c r="T61" s="123"/>
      <c r="U61" s="123"/>
      <c r="V61" s="124"/>
      <c r="W61" s="123"/>
      <c r="X61" s="123"/>
      <c r="Y61" s="123"/>
      <c r="Z61" s="124"/>
      <c r="AA61" s="123"/>
      <c r="AB61" s="123"/>
      <c r="AC61" s="123"/>
      <c r="AD61" s="124"/>
      <c r="AE61" s="123"/>
      <c r="AF61" s="123"/>
      <c r="AG61" s="123"/>
      <c r="AH61" s="124"/>
      <c r="AI61" s="123"/>
      <c r="AJ61" s="123"/>
      <c r="AK61" s="123"/>
      <c r="AL61" s="124"/>
      <c r="AM61" s="123"/>
      <c r="AN61" s="123"/>
      <c r="AO61" s="123"/>
      <c r="AP61" s="124"/>
      <c r="AQ61" s="123"/>
      <c r="AR61" s="46"/>
      <c r="AS61" s="46"/>
      <c r="AT61" s="115">
        <f>+SUM(AT49:AT60)</f>
        <v>222408725</v>
      </c>
      <c r="AU61" s="123"/>
      <c r="AV61" s="123"/>
      <c r="AW61" s="123"/>
      <c r="AX61" s="124"/>
      <c r="AY61" s="123"/>
      <c r="AZ61" s="123"/>
      <c r="BA61" s="123"/>
      <c r="BB61" s="124"/>
      <c r="BC61" s="123"/>
      <c r="BD61" s="46"/>
      <c r="BE61" s="46"/>
      <c r="BF61" s="115">
        <f>+SUM(BF49:BF60)</f>
        <v>0</v>
      </c>
      <c r="BG61" s="123"/>
      <c r="BH61" s="123"/>
      <c r="BI61" s="123"/>
      <c r="BJ61" s="124"/>
      <c r="BK61" s="123"/>
      <c r="BL61" s="123"/>
      <c r="BM61" s="123"/>
      <c r="BN61" s="124"/>
      <c r="BO61" s="123"/>
      <c r="BP61" s="123"/>
      <c r="BQ61" s="123"/>
      <c r="BR61" s="124"/>
      <c r="BS61" s="123"/>
      <c r="BT61" s="46"/>
      <c r="BU61" s="46"/>
      <c r="BV61" s="115">
        <f>+SUM(BV49:BV60)</f>
        <v>18821146</v>
      </c>
      <c r="BW61" s="123"/>
      <c r="BX61" s="46"/>
      <c r="BY61" s="46"/>
      <c r="BZ61" s="115">
        <f>+SUM(BZ49:BZ60)</f>
        <v>0</v>
      </c>
      <c r="CA61" s="123"/>
      <c r="CB61" s="46"/>
      <c r="CC61" s="46"/>
      <c r="CD61" s="115">
        <f>+SUM(CD49:CD60)</f>
        <v>0</v>
      </c>
      <c r="CE61" s="123"/>
      <c r="CF61" s="123"/>
      <c r="CG61" s="123"/>
      <c r="CH61" s="124"/>
      <c r="CI61" s="123"/>
      <c r="CJ61" s="123"/>
      <c r="CK61" s="123"/>
      <c r="CL61" s="124"/>
      <c r="CM61" s="123"/>
      <c r="CN61" s="46"/>
      <c r="CO61" s="46"/>
      <c r="CP61" s="115">
        <f>+SUM(CP49:CP60)</f>
        <v>4816920</v>
      </c>
      <c r="CQ61" s="127"/>
      <c r="CR61" s="46"/>
      <c r="CS61" s="46"/>
      <c r="CT61" s="115">
        <f>+SUM(CT49:CT60)</f>
        <v>314544789</v>
      </c>
    </row>
    <row r="62" spans="1:98" s="85" customFormat="1" ht="14.5" thickBot="1" x14ac:dyDescent="0.35">
      <c r="A62" s="123"/>
      <c r="B62" s="123"/>
      <c r="C62" s="123"/>
      <c r="D62" s="123"/>
      <c r="E62" s="123"/>
      <c r="F62" s="123"/>
      <c r="G62" s="123"/>
      <c r="H62" s="123"/>
      <c r="I62" s="123"/>
      <c r="J62" s="124"/>
      <c r="K62" s="123"/>
      <c r="L62" s="123"/>
      <c r="M62" s="123"/>
      <c r="N62" s="124"/>
      <c r="O62" s="123"/>
      <c r="P62" s="123"/>
      <c r="Q62" s="123"/>
      <c r="R62" s="124"/>
      <c r="S62" s="123"/>
      <c r="T62" s="123"/>
      <c r="U62" s="123"/>
      <c r="V62" s="124"/>
      <c r="W62" s="123"/>
      <c r="X62" s="123"/>
      <c r="Y62" s="123"/>
      <c r="Z62" s="124"/>
      <c r="AA62" s="123"/>
      <c r="AB62" s="123"/>
      <c r="AC62" s="123"/>
      <c r="AD62" s="124"/>
      <c r="AE62" s="123"/>
      <c r="AF62" s="123"/>
      <c r="AG62" s="123"/>
      <c r="AH62" s="124"/>
      <c r="AI62" s="123"/>
      <c r="AJ62" s="123"/>
      <c r="AK62" s="123"/>
      <c r="AL62" s="124"/>
      <c r="AM62" s="123"/>
      <c r="AN62" s="123"/>
      <c r="AO62" s="123"/>
      <c r="AP62" s="124"/>
      <c r="AQ62" s="123"/>
      <c r="AR62" s="114"/>
      <c r="AS62" s="102" t="s">
        <v>92</v>
      </c>
      <c r="AT62" s="102" t="s">
        <v>135</v>
      </c>
      <c r="AU62" s="123"/>
      <c r="AV62" s="123"/>
      <c r="AW62" s="123"/>
      <c r="AX62" s="124"/>
      <c r="AY62" s="123"/>
      <c r="AZ62" s="123"/>
      <c r="BA62" s="123"/>
      <c r="BB62" s="124"/>
      <c r="BC62" s="123"/>
      <c r="BD62" s="123"/>
      <c r="BE62" s="123"/>
      <c r="BF62" s="124"/>
      <c r="BG62" s="123"/>
      <c r="BH62" s="123"/>
      <c r="BI62" s="123"/>
      <c r="BJ62" s="124"/>
      <c r="BK62" s="123"/>
      <c r="BL62" s="123"/>
      <c r="BM62" s="123"/>
      <c r="BN62" s="124"/>
      <c r="BO62" s="123"/>
      <c r="BP62" s="123"/>
      <c r="BQ62" s="123"/>
      <c r="BR62" s="124"/>
      <c r="BS62" s="123"/>
      <c r="BT62" s="123"/>
      <c r="BU62" s="123"/>
      <c r="BV62" s="124"/>
      <c r="BW62" s="123"/>
      <c r="BX62" s="114"/>
      <c r="BY62" s="102" t="s">
        <v>92</v>
      </c>
      <c r="BZ62" s="102" t="s">
        <v>135</v>
      </c>
      <c r="CA62" s="123"/>
      <c r="CB62" s="114"/>
      <c r="CC62" s="102" t="s">
        <v>92</v>
      </c>
      <c r="CD62" s="102" t="s">
        <v>135</v>
      </c>
      <c r="CE62" s="123"/>
      <c r="CF62" s="123"/>
      <c r="CG62" s="123"/>
      <c r="CH62" s="124"/>
      <c r="CI62" s="123"/>
      <c r="CJ62" s="123"/>
      <c r="CK62" s="123"/>
      <c r="CL62" s="124"/>
      <c r="CM62" s="123"/>
      <c r="CN62" s="121"/>
      <c r="CO62" s="102" t="s">
        <v>92</v>
      </c>
      <c r="CP62" s="102" t="s">
        <v>135</v>
      </c>
      <c r="CQ62" s="127"/>
      <c r="CR62" s="114"/>
      <c r="CS62" s="102" t="s">
        <v>92</v>
      </c>
      <c r="CT62" s="102" t="s">
        <v>135</v>
      </c>
    </row>
    <row r="63" spans="1:98" s="85" customFormat="1" x14ac:dyDescent="0.3">
      <c r="A63" s="123"/>
      <c r="B63" s="123"/>
      <c r="C63" s="123"/>
      <c r="D63" s="123"/>
      <c r="E63" s="123"/>
      <c r="F63" s="123"/>
      <c r="G63" s="123"/>
      <c r="H63" s="123"/>
      <c r="I63" s="123"/>
      <c r="J63" s="124"/>
      <c r="K63" s="123"/>
      <c r="L63" s="123"/>
      <c r="M63" s="123"/>
      <c r="N63" s="124"/>
      <c r="O63" s="123"/>
      <c r="P63" s="123"/>
      <c r="Q63" s="123"/>
      <c r="R63" s="124"/>
      <c r="S63" s="123"/>
      <c r="T63" s="123"/>
      <c r="U63" s="123"/>
      <c r="V63" s="124"/>
      <c r="W63" s="123"/>
      <c r="X63" s="123"/>
      <c r="Y63" s="123"/>
      <c r="Z63" s="124"/>
      <c r="AA63" s="123"/>
      <c r="AB63" s="123"/>
      <c r="AC63" s="123"/>
      <c r="AD63" s="124"/>
      <c r="AE63" s="123"/>
      <c r="AF63" s="123"/>
      <c r="AG63" s="123"/>
      <c r="AH63" s="124"/>
      <c r="AI63" s="123"/>
      <c r="AJ63" s="123"/>
      <c r="AK63" s="123"/>
      <c r="AL63" s="124"/>
      <c r="AM63" s="123"/>
      <c r="AN63" s="123"/>
      <c r="AO63" s="123"/>
      <c r="AP63" s="124"/>
      <c r="AQ63" s="123"/>
      <c r="AR63" s="204" t="s">
        <v>156</v>
      </c>
      <c r="AS63" s="105" t="s">
        <v>96</v>
      </c>
      <c r="AT63" s="171">
        <v>5107837</v>
      </c>
      <c r="AU63" s="123"/>
      <c r="AV63" s="123"/>
      <c r="AW63" s="123"/>
      <c r="AX63" s="124"/>
      <c r="AY63" s="123"/>
      <c r="AZ63" s="123"/>
      <c r="BA63" s="123"/>
      <c r="BB63" s="124"/>
      <c r="BC63" s="123"/>
      <c r="BD63" s="123"/>
      <c r="BE63" s="123"/>
      <c r="BF63" s="124"/>
      <c r="BG63" s="123"/>
      <c r="BH63" s="123"/>
      <c r="BI63" s="123"/>
      <c r="BJ63" s="124"/>
      <c r="BK63" s="123"/>
      <c r="BL63" s="123"/>
      <c r="BM63" s="123"/>
      <c r="BN63" s="124"/>
      <c r="BO63" s="123"/>
      <c r="BP63" s="123"/>
      <c r="BQ63" s="123"/>
      <c r="BR63" s="124"/>
      <c r="BS63" s="123"/>
      <c r="BT63" s="123"/>
      <c r="BU63" s="123"/>
      <c r="BV63" s="124"/>
      <c r="BW63" s="123"/>
      <c r="BX63" s="204" t="s">
        <v>157</v>
      </c>
      <c r="BY63" s="105" t="s">
        <v>96</v>
      </c>
      <c r="BZ63" s="171">
        <v>232050</v>
      </c>
      <c r="CA63" s="123"/>
      <c r="CB63" s="204" t="s">
        <v>158</v>
      </c>
      <c r="CC63" s="105" t="s">
        <v>96</v>
      </c>
      <c r="CD63" s="106">
        <v>0</v>
      </c>
      <c r="CE63" s="123"/>
      <c r="CF63" s="123"/>
      <c r="CG63" s="123"/>
      <c r="CH63" s="124"/>
      <c r="CI63" s="123"/>
      <c r="CJ63" s="123"/>
      <c r="CK63" s="123"/>
      <c r="CL63" s="124"/>
      <c r="CM63" s="123"/>
      <c r="CN63" s="204" t="s">
        <v>159</v>
      </c>
      <c r="CO63" s="105" t="s">
        <v>96</v>
      </c>
      <c r="CP63" s="170">
        <v>6820</v>
      </c>
      <c r="CQ63" s="127"/>
      <c r="CR63" s="207" t="s">
        <v>160</v>
      </c>
      <c r="CS63" s="105" t="s">
        <v>96</v>
      </c>
      <c r="CT63" s="106"/>
    </row>
    <row r="64" spans="1:98" s="85" customFormat="1" x14ac:dyDescent="0.3">
      <c r="A64" s="123"/>
      <c r="B64" s="123"/>
      <c r="C64" s="123"/>
      <c r="D64" s="123"/>
      <c r="E64" s="123"/>
      <c r="F64" s="123"/>
      <c r="G64" s="123"/>
      <c r="H64" s="123"/>
      <c r="I64" s="123"/>
      <c r="J64" s="124"/>
      <c r="K64" s="123"/>
      <c r="L64" s="123"/>
      <c r="M64" s="123"/>
      <c r="N64" s="124"/>
      <c r="O64" s="123"/>
      <c r="P64" s="123"/>
      <c r="Q64" s="123"/>
      <c r="R64" s="124"/>
      <c r="S64" s="123"/>
      <c r="T64" s="123"/>
      <c r="U64" s="123"/>
      <c r="V64" s="124"/>
      <c r="W64" s="123"/>
      <c r="X64" s="123"/>
      <c r="Y64" s="123"/>
      <c r="Z64" s="124"/>
      <c r="AA64" s="123"/>
      <c r="AB64" s="123"/>
      <c r="AC64" s="123"/>
      <c r="AD64" s="124"/>
      <c r="AE64" s="123"/>
      <c r="AF64" s="123"/>
      <c r="AG64" s="123"/>
      <c r="AH64" s="124"/>
      <c r="AI64" s="123"/>
      <c r="AJ64" s="123"/>
      <c r="AK64" s="123"/>
      <c r="AL64" s="124"/>
      <c r="AM64" s="123"/>
      <c r="AN64" s="123"/>
      <c r="AO64" s="123"/>
      <c r="AP64" s="124"/>
      <c r="AQ64" s="123"/>
      <c r="AR64" s="205"/>
      <c r="AS64" s="108" t="s">
        <v>117</v>
      </c>
      <c r="AT64" s="171">
        <v>5107837</v>
      </c>
      <c r="AU64" s="123"/>
      <c r="AV64" s="123"/>
      <c r="AW64" s="123"/>
      <c r="AX64" s="124"/>
      <c r="AY64" s="123"/>
      <c r="AZ64" s="123"/>
      <c r="BA64" s="123"/>
      <c r="BB64" s="124"/>
      <c r="BC64" s="123"/>
      <c r="BD64" s="123"/>
      <c r="BE64" s="123"/>
      <c r="BF64" s="124"/>
      <c r="BG64" s="123"/>
      <c r="BH64" s="123"/>
      <c r="BI64" s="123"/>
      <c r="BJ64" s="124"/>
      <c r="BK64" s="123"/>
      <c r="BL64" s="123"/>
      <c r="BM64" s="123"/>
      <c r="BN64" s="124"/>
      <c r="BO64" s="123"/>
      <c r="BP64" s="123"/>
      <c r="BQ64" s="123"/>
      <c r="BR64" s="124"/>
      <c r="BS64" s="123"/>
      <c r="BT64" s="123"/>
      <c r="BU64" s="123"/>
      <c r="BV64" s="124"/>
      <c r="BW64" s="123"/>
      <c r="BX64" s="205"/>
      <c r="BY64" s="108" t="s">
        <v>117</v>
      </c>
      <c r="BZ64" s="171">
        <v>232050</v>
      </c>
      <c r="CA64" s="123"/>
      <c r="CB64" s="205"/>
      <c r="CC64" s="108" t="s">
        <v>117</v>
      </c>
      <c r="CD64" s="109">
        <v>0</v>
      </c>
      <c r="CE64" s="123"/>
      <c r="CF64" s="123"/>
      <c r="CG64" s="123"/>
      <c r="CH64" s="124"/>
      <c r="CI64" s="123"/>
      <c r="CJ64" s="123"/>
      <c r="CK64" s="123"/>
      <c r="CL64" s="124"/>
      <c r="CM64" s="123"/>
      <c r="CN64" s="205"/>
      <c r="CO64" s="108" t="s">
        <v>117</v>
      </c>
      <c r="CP64" s="171">
        <v>76950</v>
      </c>
      <c r="CQ64" s="127"/>
      <c r="CR64" s="208"/>
      <c r="CS64" s="108" t="s">
        <v>117</v>
      </c>
      <c r="CT64" s="109"/>
    </row>
    <row r="65" spans="1:98" s="85" customFormat="1" x14ac:dyDescent="0.3">
      <c r="A65" s="123"/>
      <c r="B65" s="123"/>
      <c r="C65" s="123"/>
      <c r="D65" s="123"/>
      <c r="E65" s="123"/>
      <c r="F65" s="123"/>
      <c r="G65" s="123"/>
      <c r="H65" s="123"/>
      <c r="I65" s="123"/>
      <c r="J65" s="124"/>
      <c r="K65" s="123"/>
      <c r="L65" s="123"/>
      <c r="M65" s="123"/>
      <c r="N65" s="124"/>
      <c r="O65" s="123"/>
      <c r="P65" s="123"/>
      <c r="Q65" s="123"/>
      <c r="R65" s="124"/>
      <c r="S65" s="123"/>
      <c r="T65" s="123"/>
      <c r="U65" s="123"/>
      <c r="V65" s="124"/>
      <c r="W65" s="123"/>
      <c r="X65" s="123"/>
      <c r="Y65" s="123"/>
      <c r="Z65" s="124"/>
      <c r="AA65" s="123"/>
      <c r="AB65" s="123"/>
      <c r="AC65" s="123"/>
      <c r="AD65" s="124"/>
      <c r="AE65" s="123"/>
      <c r="AF65" s="123"/>
      <c r="AG65" s="123"/>
      <c r="AH65" s="124"/>
      <c r="AI65" s="123"/>
      <c r="AJ65" s="123"/>
      <c r="AK65" s="123"/>
      <c r="AL65" s="124"/>
      <c r="AM65" s="123"/>
      <c r="AN65" s="123"/>
      <c r="AO65" s="123"/>
      <c r="AP65" s="124"/>
      <c r="AQ65" s="123"/>
      <c r="AR65" s="205"/>
      <c r="AS65" s="108" t="s">
        <v>118</v>
      </c>
      <c r="AT65" s="171">
        <v>5107837</v>
      </c>
      <c r="AU65" s="123"/>
      <c r="AV65" s="123"/>
      <c r="AW65" s="123"/>
      <c r="AX65" s="124"/>
      <c r="AY65" s="123"/>
      <c r="AZ65" s="123"/>
      <c r="BA65" s="123"/>
      <c r="BB65" s="124"/>
      <c r="BC65" s="123"/>
      <c r="BD65" s="123"/>
      <c r="BE65" s="123"/>
      <c r="BF65" s="124"/>
      <c r="BG65" s="123"/>
      <c r="BH65" s="123"/>
      <c r="BI65" s="123"/>
      <c r="BJ65" s="124"/>
      <c r="BK65" s="123"/>
      <c r="BL65" s="123"/>
      <c r="BM65" s="123"/>
      <c r="BN65" s="124"/>
      <c r="BO65" s="123"/>
      <c r="BP65" s="123"/>
      <c r="BQ65" s="123"/>
      <c r="BR65" s="124"/>
      <c r="BS65" s="123"/>
      <c r="BT65" s="123"/>
      <c r="BU65" s="123"/>
      <c r="BV65" s="124"/>
      <c r="BW65" s="123"/>
      <c r="BX65" s="205"/>
      <c r="BY65" s="108" t="s">
        <v>118</v>
      </c>
      <c r="BZ65" s="171">
        <v>232050</v>
      </c>
      <c r="CA65" s="123"/>
      <c r="CB65" s="205"/>
      <c r="CC65" s="108" t="s">
        <v>118</v>
      </c>
      <c r="CD65" s="109">
        <v>0</v>
      </c>
      <c r="CE65" s="123"/>
      <c r="CF65" s="123"/>
      <c r="CG65" s="123"/>
      <c r="CH65" s="124"/>
      <c r="CI65" s="123"/>
      <c r="CJ65" s="123"/>
      <c r="CK65" s="123"/>
      <c r="CL65" s="124"/>
      <c r="CM65" s="123"/>
      <c r="CN65" s="205"/>
      <c r="CO65" s="108" t="s">
        <v>118</v>
      </c>
      <c r="CP65" s="171">
        <v>32300</v>
      </c>
      <c r="CQ65" s="127"/>
      <c r="CR65" s="208"/>
      <c r="CS65" s="108" t="s">
        <v>118</v>
      </c>
      <c r="CT65" s="109"/>
    </row>
    <row r="66" spans="1:98" s="85" customFormat="1" ht="14.5" thickBot="1" x14ac:dyDescent="0.35">
      <c r="A66" s="101"/>
      <c r="B66" s="128"/>
      <c r="C66" s="123"/>
      <c r="D66" s="123"/>
      <c r="E66" s="123"/>
      <c r="F66" s="124"/>
      <c r="G66" s="123"/>
      <c r="H66" s="123"/>
      <c r="I66" s="123"/>
      <c r="J66" s="124"/>
      <c r="K66" s="123"/>
      <c r="L66" s="123"/>
      <c r="M66" s="123"/>
      <c r="N66" s="124"/>
      <c r="O66" s="123"/>
      <c r="P66" s="123"/>
      <c r="Q66" s="123"/>
      <c r="R66" s="124"/>
      <c r="S66" s="123"/>
      <c r="T66" s="123"/>
      <c r="U66" s="123"/>
      <c r="V66" s="124"/>
      <c r="W66" s="123"/>
      <c r="X66" s="123"/>
      <c r="Y66" s="123"/>
      <c r="Z66" s="124"/>
      <c r="AA66" s="123"/>
      <c r="AB66" s="123"/>
      <c r="AC66" s="123"/>
      <c r="AD66" s="124"/>
      <c r="AE66" s="123"/>
      <c r="AF66" s="123"/>
      <c r="AG66" s="123"/>
      <c r="AH66" s="124"/>
      <c r="AI66" s="123"/>
      <c r="AJ66" s="123"/>
      <c r="AK66" s="123"/>
      <c r="AL66" s="124"/>
      <c r="AM66" s="123"/>
      <c r="AN66" s="123"/>
      <c r="AO66" s="123"/>
      <c r="AP66" s="124"/>
      <c r="AQ66" s="123"/>
      <c r="AR66" s="205"/>
      <c r="AS66" s="108" t="s">
        <v>119</v>
      </c>
      <c r="AT66" s="109"/>
      <c r="AU66" s="123"/>
      <c r="AV66" s="123"/>
      <c r="AW66" s="123"/>
      <c r="AX66" s="124"/>
      <c r="AY66" s="123"/>
      <c r="AZ66" s="123"/>
      <c r="BA66" s="123"/>
      <c r="BB66" s="124"/>
      <c r="BC66" s="123"/>
      <c r="BD66" s="123"/>
      <c r="BE66" s="123"/>
      <c r="BF66" s="124"/>
      <c r="BG66" s="123"/>
      <c r="BH66" s="123"/>
      <c r="BI66" s="123"/>
      <c r="BJ66" s="124"/>
      <c r="BK66" s="123"/>
      <c r="BL66" s="123"/>
      <c r="BM66" s="123"/>
      <c r="BN66" s="124"/>
      <c r="BO66" s="123"/>
      <c r="BP66" s="123"/>
      <c r="BQ66" s="123"/>
      <c r="BR66" s="124"/>
      <c r="BS66" s="123"/>
      <c r="BT66" s="123"/>
      <c r="BU66" s="123"/>
      <c r="BV66" s="124"/>
      <c r="BW66" s="123"/>
      <c r="BX66" s="205"/>
      <c r="BY66" s="108" t="s">
        <v>119</v>
      </c>
      <c r="BZ66" s="171">
        <v>232050</v>
      </c>
      <c r="CA66" s="123"/>
      <c r="CB66" s="205"/>
      <c r="CC66" s="108" t="s">
        <v>119</v>
      </c>
      <c r="CD66" s="109">
        <v>0</v>
      </c>
      <c r="CE66" s="123"/>
      <c r="CF66" s="123"/>
      <c r="CG66" s="123"/>
      <c r="CH66" s="124"/>
      <c r="CI66" s="123"/>
      <c r="CJ66" s="123"/>
      <c r="CK66" s="123"/>
      <c r="CL66" s="124"/>
      <c r="CM66" s="123"/>
      <c r="CN66" s="205"/>
      <c r="CO66" s="108" t="s">
        <v>119</v>
      </c>
      <c r="CP66" s="109"/>
      <c r="CQ66" s="127"/>
      <c r="CR66" s="208"/>
      <c r="CS66" s="108" t="s">
        <v>119</v>
      </c>
      <c r="CT66" s="109"/>
    </row>
    <row r="67" spans="1:98" s="85" customFormat="1" ht="14.5" thickBot="1" x14ac:dyDescent="0.35">
      <c r="A67" s="129"/>
      <c r="B67" s="130"/>
      <c r="C67" s="131" t="s">
        <v>161</v>
      </c>
      <c r="D67" s="132" t="s">
        <v>162</v>
      </c>
      <c r="E67" s="132" t="s">
        <v>163</v>
      </c>
      <c r="F67" s="124"/>
      <c r="G67" s="123"/>
      <c r="H67" s="123"/>
      <c r="I67" s="123"/>
      <c r="J67" s="124"/>
      <c r="K67" s="123"/>
      <c r="L67" s="123"/>
      <c r="M67" s="123"/>
      <c r="N67" s="124"/>
      <c r="O67" s="123"/>
      <c r="P67" s="123"/>
      <c r="Q67" s="123"/>
      <c r="R67" s="124"/>
      <c r="S67" s="123"/>
      <c r="T67" s="123"/>
      <c r="U67" s="123"/>
      <c r="V67" s="124"/>
      <c r="W67" s="123"/>
      <c r="X67" s="123"/>
      <c r="Y67" s="123"/>
      <c r="Z67" s="124"/>
      <c r="AA67" s="123"/>
      <c r="AB67" s="123"/>
      <c r="AC67" s="123"/>
      <c r="AD67" s="124"/>
      <c r="AE67" s="123"/>
      <c r="AF67" s="123"/>
      <c r="AG67" s="123"/>
      <c r="AH67" s="124"/>
      <c r="AI67" s="123"/>
      <c r="AJ67" s="123"/>
      <c r="AK67" s="123"/>
      <c r="AL67" s="124"/>
      <c r="AM67" s="123"/>
      <c r="AN67" s="123"/>
      <c r="AO67" s="123"/>
      <c r="AP67" s="124"/>
      <c r="AQ67" s="123"/>
      <c r="AR67" s="205"/>
      <c r="AS67" s="108" t="s">
        <v>121</v>
      </c>
      <c r="AT67" s="109"/>
      <c r="AU67" s="123"/>
      <c r="AV67" s="123"/>
      <c r="AW67" s="123"/>
      <c r="AX67" s="124"/>
      <c r="AY67" s="123"/>
      <c r="AZ67" s="123"/>
      <c r="BA67" s="123"/>
      <c r="BB67" s="124"/>
      <c r="BC67" s="123"/>
      <c r="BD67" s="123"/>
      <c r="BE67" s="123"/>
      <c r="BF67" s="124"/>
      <c r="BG67" s="123"/>
      <c r="BH67" s="123"/>
      <c r="BI67" s="123"/>
      <c r="BJ67" s="124"/>
      <c r="BK67" s="123"/>
      <c r="BL67" s="123"/>
      <c r="BM67" s="123"/>
      <c r="BN67" s="124"/>
      <c r="BO67" s="123"/>
      <c r="BP67" s="123"/>
      <c r="BQ67" s="123"/>
      <c r="BR67" s="124"/>
      <c r="BS67" s="123"/>
      <c r="BT67" s="123"/>
      <c r="BU67" s="123"/>
      <c r="BV67" s="124"/>
      <c r="BW67" s="123"/>
      <c r="BX67" s="205"/>
      <c r="BY67" s="108" t="s">
        <v>121</v>
      </c>
      <c r="BZ67" s="171">
        <v>232050</v>
      </c>
      <c r="CA67" s="123"/>
      <c r="CB67" s="205"/>
      <c r="CC67" s="108" t="s">
        <v>121</v>
      </c>
      <c r="CD67" s="109">
        <v>0</v>
      </c>
      <c r="CE67" s="123"/>
      <c r="CF67" s="123"/>
      <c r="CG67" s="123"/>
      <c r="CH67" s="124"/>
      <c r="CI67" s="123"/>
      <c r="CJ67" s="123"/>
      <c r="CK67" s="123"/>
      <c r="CL67" s="124"/>
      <c r="CM67" s="123"/>
      <c r="CN67" s="205"/>
      <c r="CO67" s="108" t="s">
        <v>121</v>
      </c>
      <c r="CP67" s="109"/>
      <c r="CQ67" s="127"/>
      <c r="CR67" s="208"/>
      <c r="CS67" s="108" t="s">
        <v>121</v>
      </c>
      <c r="CT67" s="109"/>
    </row>
    <row r="68" spans="1:98" s="85" customFormat="1" x14ac:dyDescent="0.3">
      <c r="A68" s="129"/>
      <c r="B68" s="133" t="s">
        <v>164</v>
      </c>
      <c r="C68" s="134"/>
      <c r="D68" s="134">
        <v>0</v>
      </c>
      <c r="E68" s="134">
        <v>0</v>
      </c>
      <c r="F68" s="124"/>
      <c r="G68" s="123"/>
      <c r="H68" s="123"/>
      <c r="I68" s="123"/>
      <c r="J68" s="124"/>
      <c r="K68" s="123"/>
      <c r="L68" s="123"/>
      <c r="M68" s="123"/>
      <c r="N68" s="124"/>
      <c r="O68" s="123"/>
      <c r="P68" s="123"/>
      <c r="Q68" s="123"/>
      <c r="R68" s="124"/>
      <c r="S68" s="123"/>
      <c r="T68" s="123"/>
      <c r="U68" s="123"/>
      <c r="V68" s="124"/>
      <c r="W68" s="123"/>
      <c r="X68" s="123"/>
      <c r="Y68" s="123"/>
      <c r="Z68" s="124"/>
      <c r="AA68" s="123"/>
      <c r="AB68" s="123"/>
      <c r="AC68" s="123"/>
      <c r="AD68" s="124"/>
      <c r="AE68" s="123"/>
      <c r="AF68" s="123"/>
      <c r="AG68" s="123"/>
      <c r="AH68" s="124"/>
      <c r="AI68" s="123"/>
      <c r="AJ68" s="123"/>
      <c r="AK68" s="123"/>
      <c r="AL68" s="124"/>
      <c r="AM68" s="123"/>
      <c r="AN68" s="123"/>
      <c r="AO68" s="123"/>
      <c r="AP68" s="124"/>
      <c r="AQ68" s="123"/>
      <c r="AR68" s="205"/>
      <c r="AS68" s="108" t="s">
        <v>122</v>
      </c>
      <c r="AT68" s="109"/>
      <c r="AU68" s="123"/>
      <c r="AV68" s="123"/>
      <c r="AW68" s="123"/>
      <c r="AX68" s="124"/>
      <c r="AY68" s="123"/>
      <c r="AZ68" s="123"/>
      <c r="BA68" s="123"/>
      <c r="BB68" s="124"/>
      <c r="BC68" s="123"/>
      <c r="BD68" s="123"/>
      <c r="BE68" s="123"/>
      <c r="BF68" s="124"/>
      <c r="BG68" s="123"/>
      <c r="BH68" s="123"/>
      <c r="BI68" s="123"/>
      <c r="BJ68" s="124"/>
      <c r="BK68" s="123"/>
      <c r="BL68" s="123"/>
      <c r="BM68" s="123"/>
      <c r="BN68" s="124"/>
      <c r="BO68" s="123"/>
      <c r="BP68" s="123"/>
      <c r="BQ68" s="123"/>
      <c r="BR68" s="124"/>
      <c r="BS68" s="123"/>
      <c r="BT68" s="123"/>
      <c r="BU68" s="123"/>
      <c r="BV68" s="124"/>
      <c r="BW68" s="123"/>
      <c r="BX68" s="205"/>
      <c r="BY68" s="108" t="s">
        <v>122</v>
      </c>
      <c r="BZ68" s="171">
        <v>232050</v>
      </c>
      <c r="CA68" s="123"/>
      <c r="CB68" s="205"/>
      <c r="CC68" s="108" t="s">
        <v>122</v>
      </c>
      <c r="CD68" s="109">
        <v>0</v>
      </c>
      <c r="CE68" s="123"/>
      <c r="CF68" s="123"/>
      <c r="CG68" s="123"/>
      <c r="CH68" s="124"/>
      <c r="CI68" s="123"/>
      <c r="CJ68" s="123"/>
      <c r="CK68" s="123"/>
      <c r="CL68" s="124"/>
      <c r="CM68" s="123"/>
      <c r="CN68" s="205"/>
      <c r="CO68" s="108" t="s">
        <v>122</v>
      </c>
      <c r="CP68" s="109"/>
      <c r="CQ68" s="127"/>
      <c r="CR68" s="208"/>
      <c r="CS68" s="108" t="s">
        <v>122</v>
      </c>
      <c r="CT68" s="109"/>
    </row>
    <row r="69" spans="1:98" s="85" customFormat="1" x14ac:dyDescent="0.3">
      <c r="A69" s="129"/>
      <c r="B69" s="135" t="s">
        <v>165</v>
      </c>
      <c r="C69" s="134"/>
      <c r="D69" s="134">
        <v>0</v>
      </c>
      <c r="E69" s="134">
        <v>0</v>
      </c>
      <c r="F69" s="124"/>
      <c r="G69" s="123"/>
      <c r="H69" s="123"/>
      <c r="I69" s="123"/>
      <c r="J69" s="124"/>
      <c r="K69" s="123"/>
      <c r="L69" s="123"/>
      <c r="M69" s="123"/>
      <c r="N69" s="124"/>
      <c r="O69" s="123"/>
      <c r="P69" s="123"/>
      <c r="Q69" s="123"/>
      <c r="R69" s="124"/>
      <c r="S69" s="123"/>
      <c r="T69" s="123"/>
      <c r="U69" s="123"/>
      <c r="V69" s="124"/>
      <c r="W69" s="123"/>
      <c r="X69" s="123"/>
      <c r="Y69" s="123"/>
      <c r="Z69" s="124"/>
      <c r="AA69" s="123"/>
      <c r="AB69" s="123"/>
      <c r="AC69" s="123"/>
      <c r="AD69" s="124"/>
      <c r="AE69" s="123"/>
      <c r="AF69" s="123"/>
      <c r="AG69" s="123"/>
      <c r="AH69" s="124"/>
      <c r="AI69" s="123"/>
      <c r="AJ69" s="123"/>
      <c r="AK69" s="123"/>
      <c r="AL69" s="124"/>
      <c r="AM69" s="123"/>
      <c r="AN69" s="123"/>
      <c r="AO69" s="123"/>
      <c r="AP69" s="124"/>
      <c r="AQ69" s="123"/>
      <c r="AR69" s="205"/>
      <c r="AS69" s="108" t="s">
        <v>124</v>
      </c>
      <c r="AT69" s="171">
        <f>21505323+1001024</f>
        <v>22506347</v>
      </c>
      <c r="AU69" s="123"/>
      <c r="AV69" s="123"/>
      <c r="AW69" s="123"/>
      <c r="AX69" s="124"/>
      <c r="AY69" s="123"/>
      <c r="AZ69" s="123"/>
      <c r="BA69" s="123"/>
      <c r="BB69" s="124"/>
      <c r="BC69" s="123"/>
      <c r="BD69" s="123"/>
      <c r="BE69" s="123"/>
      <c r="BF69" s="124"/>
      <c r="BG69" s="123"/>
      <c r="BH69" s="123"/>
      <c r="BI69" s="123"/>
      <c r="BJ69" s="124"/>
      <c r="BK69" s="123"/>
      <c r="BL69" s="123"/>
      <c r="BM69" s="123"/>
      <c r="BN69" s="124"/>
      <c r="BO69" s="123"/>
      <c r="BP69" s="123"/>
      <c r="BQ69" s="123"/>
      <c r="BR69" s="124"/>
      <c r="BS69" s="123"/>
      <c r="BT69" s="123"/>
      <c r="BU69" s="123"/>
      <c r="BV69" s="124"/>
      <c r="BW69" s="123"/>
      <c r="BX69" s="205"/>
      <c r="BY69" s="108" t="s">
        <v>124</v>
      </c>
      <c r="BZ69" s="110"/>
      <c r="CA69" s="123"/>
      <c r="CB69" s="205"/>
      <c r="CC69" s="108" t="s">
        <v>124</v>
      </c>
      <c r="CD69" s="110"/>
      <c r="CE69" s="123"/>
      <c r="CF69" s="123"/>
      <c r="CG69" s="123"/>
      <c r="CH69" s="124"/>
      <c r="CI69" s="123"/>
      <c r="CJ69" s="123"/>
      <c r="CK69" s="123"/>
      <c r="CL69" s="124"/>
      <c r="CM69" s="123"/>
      <c r="CN69" s="205"/>
      <c r="CO69" s="108" t="s">
        <v>124</v>
      </c>
      <c r="CP69" s="110"/>
      <c r="CQ69" s="127"/>
      <c r="CR69" s="208"/>
      <c r="CS69" s="108" t="s">
        <v>124</v>
      </c>
      <c r="CT69" s="110"/>
    </row>
    <row r="70" spans="1:98" s="85" customFormat="1" x14ac:dyDescent="0.3">
      <c r="A70" s="129"/>
      <c r="B70" s="136"/>
      <c r="C70" s="134"/>
      <c r="D70" s="134"/>
      <c r="E70" s="134"/>
      <c r="F70" s="124"/>
      <c r="G70" s="123"/>
      <c r="H70" s="123"/>
      <c r="I70" s="123"/>
      <c r="J70" s="124"/>
      <c r="K70" s="123"/>
      <c r="L70" s="123"/>
      <c r="M70" s="123"/>
      <c r="N70" s="124"/>
      <c r="O70" s="123"/>
      <c r="P70" s="123"/>
      <c r="Q70" s="123"/>
      <c r="R70" s="124"/>
      <c r="S70" s="123"/>
      <c r="T70" s="123"/>
      <c r="U70" s="123"/>
      <c r="V70" s="124"/>
      <c r="W70" s="123"/>
      <c r="X70" s="123"/>
      <c r="Y70" s="123"/>
      <c r="Z70" s="124"/>
      <c r="AA70" s="123"/>
      <c r="AB70" s="123"/>
      <c r="AC70" s="123"/>
      <c r="AD70" s="124"/>
      <c r="AE70" s="123"/>
      <c r="AF70" s="123"/>
      <c r="AG70" s="123"/>
      <c r="AH70" s="124"/>
      <c r="AI70" s="123"/>
      <c r="AJ70" s="123"/>
      <c r="AK70" s="123"/>
      <c r="AL70" s="124"/>
      <c r="AM70" s="123"/>
      <c r="AN70" s="123"/>
      <c r="AO70" s="123"/>
      <c r="AP70" s="124"/>
      <c r="AQ70" s="123"/>
      <c r="AR70" s="205"/>
      <c r="AS70" s="108" t="s">
        <v>126</v>
      </c>
      <c r="AT70" s="171">
        <v>4002263</v>
      </c>
      <c r="AU70" s="123"/>
      <c r="AV70" s="123"/>
      <c r="AW70" s="123"/>
      <c r="AX70" s="124"/>
      <c r="AY70" s="123"/>
      <c r="AZ70" s="123"/>
      <c r="BA70" s="123"/>
      <c r="BB70" s="124"/>
      <c r="BC70" s="123"/>
      <c r="BD70" s="123"/>
      <c r="BE70" s="123"/>
      <c r="BF70" s="124"/>
      <c r="BG70" s="123"/>
      <c r="BH70" s="123"/>
      <c r="BI70" s="123"/>
      <c r="BJ70" s="124"/>
      <c r="BK70" s="123"/>
      <c r="BL70" s="123"/>
      <c r="BM70" s="123"/>
      <c r="BN70" s="124"/>
      <c r="BO70" s="123"/>
      <c r="BP70" s="123"/>
      <c r="BQ70" s="123"/>
      <c r="BR70" s="124"/>
      <c r="BS70" s="123"/>
      <c r="BT70" s="123"/>
      <c r="BU70" s="123"/>
      <c r="BV70" s="124"/>
      <c r="BW70" s="123"/>
      <c r="BX70" s="205"/>
      <c r="BY70" s="108" t="s">
        <v>126</v>
      </c>
      <c r="BZ70" s="111"/>
      <c r="CA70" s="123"/>
      <c r="CB70" s="205"/>
      <c r="CC70" s="108" t="s">
        <v>126</v>
      </c>
      <c r="CD70" s="111"/>
      <c r="CE70" s="123"/>
      <c r="CF70" s="123"/>
      <c r="CG70" s="123"/>
      <c r="CH70" s="124"/>
      <c r="CI70" s="123"/>
      <c r="CJ70" s="123"/>
      <c r="CK70" s="123"/>
      <c r="CL70" s="124"/>
      <c r="CM70" s="123"/>
      <c r="CN70" s="205"/>
      <c r="CO70" s="108" t="s">
        <v>126</v>
      </c>
      <c r="CP70" s="111"/>
      <c r="CQ70" s="127"/>
      <c r="CR70" s="208"/>
      <c r="CS70" s="108" t="s">
        <v>126</v>
      </c>
      <c r="CT70" s="111"/>
    </row>
    <row r="71" spans="1:98" s="85" customFormat="1" x14ac:dyDescent="0.3">
      <c r="A71" s="129"/>
      <c r="B71" s="130"/>
      <c r="C71" s="134"/>
      <c r="D71" s="134"/>
      <c r="E71" s="134"/>
      <c r="F71" s="124"/>
      <c r="G71" s="123"/>
      <c r="H71" s="123"/>
      <c r="I71" s="123"/>
      <c r="J71" s="124"/>
      <c r="K71" s="123"/>
      <c r="L71" s="123"/>
      <c r="M71" s="123"/>
      <c r="N71" s="124"/>
      <c r="O71" s="123"/>
      <c r="P71" s="123"/>
      <c r="Q71" s="123"/>
      <c r="R71" s="124"/>
      <c r="S71" s="123"/>
      <c r="T71" s="123"/>
      <c r="U71" s="123"/>
      <c r="V71" s="124"/>
      <c r="W71" s="123"/>
      <c r="X71" s="123"/>
      <c r="Y71" s="123"/>
      <c r="Z71" s="124"/>
      <c r="AA71" s="123"/>
      <c r="AB71" s="123"/>
      <c r="AC71" s="123"/>
      <c r="AD71" s="124"/>
      <c r="AE71" s="123"/>
      <c r="AF71" s="123"/>
      <c r="AG71" s="123"/>
      <c r="AH71" s="124"/>
      <c r="AI71" s="123"/>
      <c r="AJ71" s="123"/>
      <c r="AK71" s="123"/>
      <c r="AL71" s="124"/>
      <c r="AM71" s="123"/>
      <c r="AN71" s="123"/>
      <c r="AO71" s="123"/>
      <c r="AP71" s="124"/>
      <c r="AQ71" s="123"/>
      <c r="AR71" s="205"/>
      <c r="AS71" s="108" t="s">
        <v>130</v>
      </c>
      <c r="AT71" s="171">
        <v>4153943</v>
      </c>
      <c r="AU71" s="123"/>
      <c r="AV71" s="123"/>
      <c r="AW71" s="123"/>
      <c r="AX71" s="124"/>
      <c r="AY71" s="123"/>
      <c r="AZ71" s="123"/>
      <c r="BA71" s="123"/>
      <c r="BB71" s="124"/>
      <c r="BC71" s="123"/>
      <c r="BD71" s="123"/>
      <c r="BE71" s="123"/>
      <c r="BF71" s="124"/>
      <c r="BG71" s="123"/>
      <c r="BH71" s="123"/>
      <c r="BI71" s="123"/>
      <c r="BJ71" s="124"/>
      <c r="BK71" s="123"/>
      <c r="BL71" s="123"/>
      <c r="BM71" s="123"/>
      <c r="BN71" s="124"/>
      <c r="BO71" s="123"/>
      <c r="BP71" s="123"/>
      <c r="BQ71" s="123"/>
      <c r="BR71" s="124"/>
      <c r="BS71" s="123"/>
      <c r="BT71" s="123"/>
      <c r="BU71" s="123"/>
      <c r="BV71" s="124"/>
      <c r="BW71" s="123"/>
      <c r="BX71" s="205"/>
      <c r="BY71" s="108" t="s">
        <v>130</v>
      </c>
      <c r="BZ71" s="111"/>
      <c r="CA71" s="123"/>
      <c r="CB71" s="205"/>
      <c r="CC71" s="108" t="s">
        <v>130</v>
      </c>
      <c r="CD71" s="111"/>
      <c r="CE71" s="123"/>
      <c r="CF71" s="123"/>
      <c r="CG71" s="123"/>
      <c r="CH71" s="124"/>
      <c r="CI71" s="123"/>
      <c r="CJ71" s="123"/>
      <c r="CK71" s="123"/>
      <c r="CL71" s="124"/>
      <c r="CM71" s="123"/>
      <c r="CN71" s="205"/>
      <c r="CO71" s="108" t="s">
        <v>130</v>
      </c>
      <c r="CP71" s="111"/>
      <c r="CQ71" s="127"/>
      <c r="CR71" s="208"/>
      <c r="CS71" s="108" t="s">
        <v>130</v>
      </c>
      <c r="CT71" s="111"/>
    </row>
    <row r="72" spans="1:98" s="85" customFormat="1" x14ac:dyDescent="0.3">
      <c r="A72" s="129"/>
      <c r="B72" s="137"/>
      <c r="C72" s="138"/>
      <c r="D72" s="139"/>
      <c r="E72" s="139"/>
      <c r="F72" s="140"/>
      <c r="G72" s="140"/>
      <c r="H72" s="140"/>
      <c r="I72" s="140"/>
      <c r="J72" s="124"/>
      <c r="K72" s="123"/>
      <c r="L72" s="123"/>
      <c r="M72" s="123"/>
      <c r="N72" s="124"/>
      <c r="O72" s="123"/>
      <c r="P72" s="123"/>
      <c r="Q72" s="123"/>
      <c r="R72" s="124"/>
      <c r="S72" s="123"/>
      <c r="T72" s="123"/>
      <c r="U72" s="123"/>
      <c r="V72" s="124"/>
      <c r="W72" s="123"/>
      <c r="X72" s="123"/>
      <c r="Y72" s="123"/>
      <c r="Z72" s="124"/>
      <c r="AA72" s="123"/>
      <c r="AB72" s="123"/>
      <c r="AC72" s="123"/>
      <c r="AD72" s="124"/>
      <c r="AE72" s="123"/>
      <c r="AF72" s="123"/>
      <c r="AG72" s="123"/>
      <c r="AH72" s="124"/>
      <c r="AI72" s="123"/>
      <c r="AJ72" s="123"/>
      <c r="AK72" s="123"/>
      <c r="AL72" s="124"/>
      <c r="AM72" s="123"/>
      <c r="AN72" s="123"/>
      <c r="AO72" s="123"/>
      <c r="AP72" s="124"/>
      <c r="AQ72" s="123"/>
      <c r="AR72" s="205"/>
      <c r="AS72" s="108" t="s">
        <v>132</v>
      </c>
      <c r="AT72" s="111"/>
      <c r="AU72" s="123"/>
      <c r="AV72" s="123"/>
      <c r="AW72" s="123"/>
      <c r="AX72" s="124"/>
      <c r="AY72" s="123"/>
      <c r="AZ72" s="123"/>
      <c r="BA72" s="123"/>
      <c r="BB72" s="124"/>
      <c r="BC72" s="123"/>
      <c r="BD72" s="123"/>
      <c r="BE72" s="123"/>
      <c r="BF72" s="124"/>
      <c r="BG72" s="123"/>
      <c r="BH72" s="123"/>
      <c r="BI72" s="123"/>
      <c r="BJ72" s="124"/>
      <c r="BK72" s="123"/>
      <c r="BL72" s="123"/>
      <c r="BM72" s="123"/>
      <c r="BN72" s="124"/>
      <c r="BO72" s="123"/>
      <c r="BP72" s="123"/>
      <c r="BQ72" s="123"/>
      <c r="BR72" s="124"/>
      <c r="BS72" s="123"/>
      <c r="BT72" s="123"/>
      <c r="BU72" s="123"/>
      <c r="BV72" s="124"/>
      <c r="BW72" s="123"/>
      <c r="BX72" s="205"/>
      <c r="BY72" s="108" t="s">
        <v>132</v>
      </c>
      <c r="BZ72" s="111"/>
      <c r="CA72" s="123"/>
      <c r="CB72" s="205"/>
      <c r="CC72" s="108" t="s">
        <v>132</v>
      </c>
      <c r="CD72" s="111"/>
      <c r="CE72" s="123"/>
      <c r="CF72" s="123"/>
      <c r="CG72" s="123"/>
      <c r="CH72" s="124"/>
      <c r="CI72" s="123"/>
      <c r="CJ72" s="123"/>
      <c r="CK72" s="123"/>
      <c r="CL72" s="124"/>
      <c r="CM72" s="123"/>
      <c r="CN72" s="205"/>
      <c r="CO72" s="108" t="s">
        <v>132</v>
      </c>
      <c r="CP72" s="111"/>
      <c r="CQ72" s="123"/>
      <c r="CR72" s="208"/>
      <c r="CS72" s="108" t="s">
        <v>132</v>
      </c>
      <c r="CT72" s="111"/>
    </row>
    <row r="73" spans="1:98" s="85" customFormat="1" x14ac:dyDescent="0.3">
      <c r="A73" s="129"/>
      <c r="B73" s="130"/>
      <c r="C73" s="134"/>
      <c r="D73" s="134"/>
      <c r="E73" s="134"/>
      <c r="F73" s="124"/>
      <c r="G73" s="123"/>
      <c r="H73" s="123"/>
      <c r="I73" s="123"/>
      <c r="J73" s="124"/>
      <c r="K73" s="123"/>
      <c r="L73" s="123"/>
      <c r="M73" s="123"/>
      <c r="N73" s="124"/>
      <c r="O73" s="123"/>
      <c r="P73" s="123"/>
      <c r="Q73" s="123"/>
      <c r="R73" s="124"/>
      <c r="S73" s="123"/>
      <c r="T73" s="123"/>
      <c r="U73" s="123"/>
      <c r="V73" s="124"/>
      <c r="W73" s="123"/>
      <c r="X73" s="123"/>
      <c r="Y73" s="123"/>
      <c r="Z73" s="124"/>
      <c r="AA73" s="123"/>
      <c r="AB73" s="123"/>
      <c r="AC73" s="123"/>
      <c r="AD73" s="124"/>
      <c r="AE73" s="123"/>
      <c r="AF73" s="123"/>
      <c r="AG73" s="123"/>
      <c r="AH73" s="124"/>
      <c r="AI73" s="123"/>
      <c r="AJ73" s="123"/>
      <c r="AK73" s="123"/>
      <c r="AL73" s="124"/>
      <c r="AM73" s="123"/>
      <c r="AN73" s="123"/>
      <c r="AO73" s="123"/>
      <c r="AP73" s="124"/>
      <c r="AQ73" s="123"/>
      <c r="AR73" s="205"/>
      <c r="AS73" s="108" t="s">
        <v>133</v>
      </c>
      <c r="AT73" s="111"/>
      <c r="AU73" s="123"/>
      <c r="AV73" s="123"/>
      <c r="AW73" s="123"/>
      <c r="AX73" s="124"/>
      <c r="AY73" s="123"/>
      <c r="AZ73" s="123"/>
      <c r="BA73" s="123"/>
      <c r="BB73" s="124"/>
      <c r="BC73" s="123"/>
      <c r="BD73" s="123"/>
      <c r="BE73" s="123"/>
      <c r="BF73" s="124"/>
      <c r="BG73" s="123"/>
      <c r="BH73" s="123"/>
      <c r="BI73" s="123"/>
      <c r="BJ73" s="124"/>
      <c r="BK73" s="123"/>
      <c r="BL73" s="123"/>
      <c r="BM73" s="123"/>
      <c r="BN73" s="124"/>
      <c r="BO73" s="123"/>
      <c r="BP73" s="123"/>
      <c r="BQ73" s="123"/>
      <c r="BR73" s="124"/>
      <c r="BS73" s="123"/>
      <c r="BT73" s="123"/>
      <c r="BU73" s="123"/>
      <c r="BV73" s="124"/>
      <c r="BW73" s="123"/>
      <c r="BX73" s="205"/>
      <c r="BY73" s="108" t="s">
        <v>133</v>
      </c>
      <c r="BZ73" s="111"/>
      <c r="CA73" s="123"/>
      <c r="CB73" s="205"/>
      <c r="CC73" s="108" t="s">
        <v>133</v>
      </c>
      <c r="CD73" s="111"/>
      <c r="CE73" s="123"/>
      <c r="CF73" s="123"/>
      <c r="CG73" s="123"/>
      <c r="CH73" s="124"/>
      <c r="CI73" s="123"/>
      <c r="CJ73" s="123"/>
      <c r="CK73" s="123"/>
      <c r="CL73" s="124"/>
      <c r="CM73" s="123"/>
      <c r="CN73" s="205"/>
      <c r="CO73" s="108" t="s">
        <v>133</v>
      </c>
      <c r="CP73" s="111"/>
      <c r="CQ73" s="127"/>
      <c r="CR73" s="208"/>
      <c r="CS73" s="108" t="s">
        <v>133</v>
      </c>
      <c r="CT73" s="111"/>
    </row>
    <row r="74" spans="1:98" s="85" customFormat="1" ht="14.5" thickBot="1" x14ac:dyDescent="0.35">
      <c r="A74" s="129"/>
      <c r="B74" s="137"/>
      <c r="C74" s="134"/>
      <c r="D74" s="134"/>
      <c r="E74" s="134"/>
      <c r="F74" s="124"/>
      <c r="G74" s="123"/>
      <c r="H74" s="123"/>
      <c r="I74" s="123"/>
      <c r="J74" s="124"/>
      <c r="K74" s="123"/>
      <c r="L74" s="123"/>
      <c r="M74" s="123"/>
      <c r="N74" s="124"/>
      <c r="O74" s="123"/>
      <c r="P74" s="123"/>
      <c r="Q74" s="123"/>
      <c r="R74" s="124"/>
      <c r="S74" s="123"/>
      <c r="T74" s="123"/>
      <c r="U74" s="123"/>
      <c r="V74" s="124"/>
      <c r="W74" s="123"/>
      <c r="X74" s="123"/>
      <c r="Y74" s="123"/>
      <c r="Z74" s="124"/>
      <c r="AA74" s="123"/>
      <c r="AB74" s="123"/>
      <c r="AC74" s="123"/>
      <c r="AD74" s="124"/>
      <c r="AE74" s="123"/>
      <c r="AF74" s="123"/>
      <c r="AG74" s="123"/>
      <c r="AH74" s="124"/>
      <c r="AI74" s="123"/>
      <c r="AJ74" s="123"/>
      <c r="AK74" s="123"/>
      <c r="AL74" s="124"/>
      <c r="AM74" s="123"/>
      <c r="AN74" s="123"/>
      <c r="AO74" s="123"/>
      <c r="AP74" s="124"/>
      <c r="AQ74" s="123"/>
      <c r="AR74" s="206"/>
      <c r="AS74" s="112" t="s">
        <v>134</v>
      </c>
      <c r="AT74" s="113"/>
      <c r="AU74" s="123"/>
      <c r="AV74" s="123"/>
      <c r="AW74" s="123"/>
      <c r="AX74" s="124"/>
      <c r="AY74" s="123"/>
      <c r="AZ74" s="123"/>
      <c r="BA74" s="123"/>
      <c r="BB74" s="124"/>
      <c r="BC74" s="123"/>
      <c r="BD74" s="123"/>
      <c r="BE74" s="123"/>
      <c r="BF74" s="124"/>
      <c r="BG74" s="123"/>
      <c r="BH74" s="123"/>
      <c r="BI74" s="123"/>
      <c r="BJ74" s="124"/>
      <c r="BK74" s="123"/>
      <c r="BL74" s="123"/>
      <c r="BM74" s="123"/>
      <c r="BN74" s="124"/>
      <c r="BO74" s="123"/>
      <c r="BP74" s="123"/>
      <c r="BQ74" s="123"/>
      <c r="BR74" s="124"/>
      <c r="BS74" s="123"/>
      <c r="BT74" s="123"/>
      <c r="BU74" s="123"/>
      <c r="BV74" s="124"/>
      <c r="BW74" s="123"/>
      <c r="BX74" s="206"/>
      <c r="BY74" s="112" t="s">
        <v>134</v>
      </c>
      <c r="BZ74" s="113"/>
      <c r="CA74" s="123"/>
      <c r="CB74" s="206"/>
      <c r="CC74" s="112" t="s">
        <v>134</v>
      </c>
      <c r="CD74" s="113"/>
      <c r="CE74" s="123"/>
      <c r="CF74" s="123"/>
      <c r="CG74" s="123"/>
      <c r="CH74" s="124"/>
      <c r="CI74" s="123"/>
      <c r="CJ74" s="123"/>
      <c r="CK74" s="123"/>
      <c r="CL74" s="124"/>
      <c r="CM74" s="123"/>
      <c r="CN74" s="206"/>
      <c r="CO74" s="112" t="s">
        <v>134</v>
      </c>
      <c r="CP74" s="113"/>
      <c r="CQ74" s="123"/>
      <c r="CR74" s="209"/>
      <c r="CS74" s="112" t="s">
        <v>134</v>
      </c>
      <c r="CT74" s="113"/>
    </row>
    <row r="75" spans="1:98" s="85" customFormat="1" ht="14.5" thickBot="1" x14ac:dyDescent="0.35">
      <c r="A75" s="129"/>
      <c r="B75" s="137"/>
      <c r="C75" s="134"/>
      <c r="D75" s="134"/>
      <c r="E75" s="134"/>
      <c r="F75" s="124"/>
      <c r="G75" s="123"/>
      <c r="H75" s="123"/>
      <c r="I75" s="123"/>
      <c r="J75" s="124"/>
      <c r="K75" s="123"/>
      <c r="L75" s="123"/>
      <c r="M75" s="123"/>
      <c r="N75" s="124"/>
      <c r="O75" s="123"/>
      <c r="P75" s="123"/>
      <c r="Q75" s="123"/>
      <c r="R75" s="124"/>
      <c r="S75" s="123"/>
      <c r="T75" s="123"/>
      <c r="U75" s="123"/>
      <c r="V75" s="124"/>
      <c r="W75" s="123"/>
      <c r="X75" s="123"/>
      <c r="Y75" s="123"/>
      <c r="Z75" s="124"/>
      <c r="AA75" s="123"/>
      <c r="AB75" s="123"/>
      <c r="AC75" s="123"/>
      <c r="AD75" s="124"/>
      <c r="AE75" s="123"/>
      <c r="AF75" s="123"/>
      <c r="AG75" s="123"/>
      <c r="AH75" s="124"/>
      <c r="AI75" s="123"/>
      <c r="AJ75" s="123"/>
      <c r="AK75" s="123"/>
      <c r="AL75" s="124"/>
      <c r="AM75" s="123"/>
      <c r="AN75" s="123"/>
      <c r="AO75" s="123"/>
      <c r="AP75" s="124"/>
      <c r="AQ75" s="123"/>
      <c r="AR75" s="46"/>
      <c r="AS75" s="46"/>
      <c r="AT75" s="115">
        <f>+SUM(AT63:AT74)</f>
        <v>45986064</v>
      </c>
      <c r="AU75" s="123"/>
      <c r="AV75" s="123"/>
      <c r="AW75" s="123"/>
      <c r="AX75" s="124"/>
      <c r="AY75" s="123"/>
      <c r="AZ75" s="123"/>
      <c r="BA75" s="123"/>
      <c r="BB75" s="124"/>
      <c r="BC75" s="123"/>
      <c r="BD75" s="123"/>
      <c r="BE75" s="123"/>
      <c r="BF75" s="124"/>
      <c r="BG75" s="123"/>
      <c r="BH75" s="134"/>
      <c r="BI75" s="134"/>
      <c r="BJ75" s="141"/>
      <c r="BK75" s="134"/>
      <c r="BL75" s="134"/>
      <c r="BM75" s="134"/>
      <c r="BN75" s="141"/>
      <c r="BO75" s="134"/>
      <c r="BP75" s="134"/>
      <c r="BQ75" s="134"/>
      <c r="BR75" s="141"/>
      <c r="BS75" s="134"/>
      <c r="BT75" s="123"/>
      <c r="BU75" s="123"/>
      <c r="BV75" s="124"/>
      <c r="BW75" s="123"/>
      <c r="BX75" s="46"/>
      <c r="BY75" s="46"/>
      <c r="BZ75" s="115">
        <f>+SUM(BZ63:BZ74)</f>
        <v>1392300</v>
      </c>
      <c r="CA75" s="123"/>
      <c r="CB75" s="46"/>
      <c r="CC75" s="46"/>
      <c r="CD75" s="115">
        <f>+SUM(CD63:CD74)</f>
        <v>0</v>
      </c>
      <c r="CE75" s="123"/>
      <c r="CF75" s="123"/>
      <c r="CG75" s="123"/>
      <c r="CH75" s="124"/>
      <c r="CI75" s="123"/>
      <c r="CJ75" s="123"/>
      <c r="CK75" s="123"/>
      <c r="CL75" s="124"/>
      <c r="CM75" s="123"/>
      <c r="CN75" s="46"/>
      <c r="CO75" s="46"/>
      <c r="CP75" s="115">
        <f>+SUM(CP63:CP74)</f>
        <v>116070</v>
      </c>
      <c r="CQ75" s="123"/>
      <c r="CR75" s="46"/>
      <c r="CS75" s="46"/>
      <c r="CT75" s="115">
        <f>+SUM(CT63:CT74)</f>
        <v>0</v>
      </c>
    </row>
    <row r="76" spans="1:98" s="85" customFormat="1" ht="14.5" thickBot="1" x14ac:dyDescent="0.35">
      <c r="A76" s="101"/>
      <c r="B76" s="84"/>
      <c r="C76" s="123"/>
      <c r="D76" s="123"/>
      <c r="E76" s="123"/>
      <c r="F76" s="124"/>
      <c r="G76" s="123"/>
      <c r="H76" s="123"/>
      <c r="I76" s="123"/>
      <c r="J76" s="124"/>
      <c r="K76" s="123"/>
      <c r="L76" s="123"/>
      <c r="M76" s="123"/>
      <c r="N76" s="124"/>
      <c r="O76" s="123"/>
      <c r="P76" s="123"/>
      <c r="Q76" s="123"/>
      <c r="R76" s="124"/>
      <c r="S76" s="123"/>
      <c r="T76" s="123"/>
      <c r="U76" s="123"/>
      <c r="V76" s="124"/>
      <c r="W76" s="123"/>
      <c r="X76" s="123"/>
      <c r="Y76" s="123"/>
      <c r="Z76" s="124"/>
      <c r="AA76" s="123"/>
      <c r="AB76" s="123"/>
      <c r="AC76" s="123"/>
      <c r="AD76" s="124"/>
      <c r="AE76" s="123"/>
      <c r="AF76" s="123"/>
      <c r="AG76" s="123"/>
      <c r="AH76" s="124"/>
      <c r="AI76" s="123"/>
      <c r="AJ76" s="123"/>
      <c r="AK76" s="123"/>
      <c r="AL76" s="124"/>
      <c r="AM76" s="123"/>
      <c r="AN76" s="123"/>
      <c r="AO76" s="123"/>
      <c r="AP76" s="124"/>
      <c r="AQ76" s="123"/>
      <c r="AR76" s="123"/>
      <c r="AS76" s="123"/>
      <c r="AT76" s="124"/>
      <c r="AU76" s="123"/>
      <c r="AV76" s="123"/>
      <c r="AW76" s="123"/>
      <c r="AX76" s="124"/>
      <c r="AY76" s="123"/>
      <c r="AZ76" s="123"/>
      <c r="BA76" s="123"/>
      <c r="BB76" s="124"/>
      <c r="BC76" s="123"/>
      <c r="BD76" s="123"/>
      <c r="BE76" s="123"/>
      <c r="BF76" s="124"/>
      <c r="BG76" s="123"/>
      <c r="BH76" s="123"/>
      <c r="BI76" s="123"/>
      <c r="BJ76" s="124"/>
      <c r="BK76" s="123"/>
      <c r="BL76" s="123"/>
      <c r="BM76" s="123"/>
      <c r="BN76" s="124"/>
      <c r="BO76" s="123"/>
      <c r="BP76" s="123"/>
      <c r="BQ76" s="123"/>
      <c r="BR76" s="124"/>
      <c r="BS76" s="123"/>
      <c r="BT76" s="123"/>
      <c r="BU76" s="123"/>
      <c r="BV76" s="124"/>
      <c r="BW76" s="123"/>
      <c r="BX76" s="123"/>
      <c r="BY76" s="123"/>
      <c r="BZ76" s="124"/>
      <c r="CA76" s="123"/>
      <c r="CB76" s="123"/>
      <c r="CC76" s="123"/>
      <c r="CD76" s="124"/>
      <c r="CE76" s="123"/>
      <c r="CF76" s="123"/>
      <c r="CG76" s="123"/>
      <c r="CH76" s="124"/>
      <c r="CI76" s="123"/>
      <c r="CJ76" s="123"/>
      <c r="CK76" s="123"/>
      <c r="CL76" s="124"/>
      <c r="CM76" s="123"/>
      <c r="CN76" s="123"/>
      <c r="CO76" s="123"/>
      <c r="CP76" s="124"/>
      <c r="CQ76" s="123"/>
      <c r="CR76" s="114"/>
      <c r="CS76" s="102" t="s">
        <v>92</v>
      </c>
      <c r="CT76" s="102" t="s">
        <v>135</v>
      </c>
    </row>
    <row r="77" spans="1:98" x14ac:dyDescent="0.3">
      <c r="CR77" s="204" t="s">
        <v>166</v>
      </c>
      <c r="CS77" s="148" t="s">
        <v>96</v>
      </c>
      <c r="CT77" s="170">
        <v>25629376</v>
      </c>
    </row>
    <row r="78" spans="1:98" x14ac:dyDescent="0.3">
      <c r="CR78" s="205"/>
      <c r="CS78" s="149" t="s">
        <v>117</v>
      </c>
      <c r="CT78" s="171">
        <v>26583663</v>
      </c>
    </row>
    <row r="79" spans="1:98" x14ac:dyDescent="0.3">
      <c r="CR79" s="205"/>
      <c r="CS79" s="149" t="s">
        <v>118</v>
      </c>
      <c r="CT79" s="171">
        <v>26583663</v>
      </c>
    </row>
    <row r="80" spans="1:98" x14ac:dyDescent="0.3">
      <c r="CR80" s="205"/>
      <c r="CS80" s="149" t="s">
        <v>119</v>
      </c>
      <c r="CT80" s="171">
        <v>26583663</v>
      </c>
    </row>
    <row r="81" spans="96:98" x14ac:dyDescent="0.3">
      <c r="CR81" s="205"/>
      <c r="CS81" s="149" t="s">
        <v>121</v>
      </c>
      <c r="CT81" s="171">
        <v>26583663</v>
      </c>
    </row>
    <row r="82" spans="96:98" x14ac:dyDescent="0.3">
      <c r="CR82" s="205"/>
      <c r="CS82" s="149" t="s">
        <v>122</v>
      </c>
      <c r="CT82" s="171">
        <v>26583663</v>
      </c>
    </row>
    <row r="83" spans="96:98" x14ac:dyDescent="0.3">
      <c r="CR83" s="205"/>
      <c r="CS83" s="149" t="s">
        <v>124</v>
      </c>
      <c r="CT83" s="110"/>
    </row>
    <row r="84" spans="96:98" x14ac:dyDescent="0.3">
      <c r="CR84" s="205"/>
      <c r="CS84" s="149" t="s">
        <v>126</v>
      </c>
      <c r="CT84" s="111"/>
    </row>
    <row r="85" spans="96:98" x14ac:dyDescent="0.3">
      <c r="CR85" s="205"/>
      <c r="CS85" s="149" t="s">
        <v>130</v>
      </c>
      <c r="CT85" s="111"/>
    </row>
    <row r="86" spans="96:98" x14ac:dyDescent="0.3">
      <c r="CR86" s="205"/>
      <c r="CS86" s="149" t="s">
        <v>132</v>
      </c>
      <c r="CT86" s="111"/>
    </row>
    <row r="87" spans="96:98" x14ac:dyDescent="0.3">
      <c r="CR87" s="205"/>
      <c r="CS87" s="149" t="s">
        <v>133</v>
      </c>
      <c r="CT87" s="111"/>
    </row>
    <row r="88" spans="96:98" ht="14.5" thickBot="1" x14ac:dyDescent="0.35">
      <c r="CR88" s="206"/>
      <c r="CS88" s="150" t="s">
        <v>134</v>
      </c>
      <c r="CT88" s="113"/>
    </row>
    <row r="89" spans="96:98" ht="14.5" thickBot="1" x14ac:dyDescent="0.35">
      <c r="CR89" s="46"/>
      <c r="CS89" s="46"/>
      <c r="CT89" s="151">
        <f>+SUM(CT77:CT88)</f>
        <v>158547691</v>
      </c>
    </row>
  </sheetData>
  <mergeCells count="324">
    <mergeCell ref="CA16:CD16"/>
    <mergeCell ref="CE16:CH16"/>
    <mergeCell ref="CI16:CL16"/>
    <mergeCell ref="CM16:CP16"/>
    <mergeCell ref="CQ16:CT16"/>
    <mergeCell ref="CB35:CB46"/>
    <mergeCell ref="AU19:AX19"/>
    <mergeCell ref="AV21:AV32"/>
    <mergeCell ref="AY19:BB19"/>
    <mergeCell ref="AZ21:AZ32"/>
    <mergeCell ref="BC19:BF19"/>
    <mergeCell ref="AU39:AU46"/>
    <mergeCell ref="BK35:BK38"/>
    <mergeCell ref="CM19:CP19"/>
    <mergeCell ref="CQ19:CT19"/>
    <mergeCell ref="BX21:BX32"/>
    <mergeCell ref="CB21:CB32"/>
    <mergeCell ref="CF21:CF32"/>
    <mergeCell ref="CJ21:CJ32"/>
    <mergeCell ref="CN21:CN32"/>
    <mergeCell ref="BD21:BD32"/>
    <mergeCell ref="BG19:BJ19"/>
    <mergeCell ref="BH21:BH32"/>
    <mergeCell ref="BL34:BL46"/>
    <mergeCell ref="B16:B17"/>
    <mergeCell ref="C16:F16"/>
    <mergeCell ref="G16:J16"/>
    <mergeCell ref="K16:N16"/>
    <mergeCell ref="O16:R16"/>
    <mergeCell ref="BG16:BJ16"/>
    <mergeCell ref="BK16:BN16"/>
    <mergeCell ref="BO16:BR16"/>
    <mergeCell ref="BS16:BV16"/>
    <mergeCell ref="AM16:AP16"/>
    <mergeCell ref="AQ16:AT16"/>
    <mergeCell ref="AU16:AX16"/>
    <mergeCell ref="AY16:BB16"/>
    <mergeCell ref="BC16:BF16"/>
    <mergeCell ref="D35:D46"/>
    <mergeCell ref="S16:V16"/>
    <mergeCell ref="W16:Z16"/>
    <mergeCell ref="AA16:AD16"/>
    <mergeCell ref="AE16:AH16"/>
    <mergeCell ref="G33:H33"/>
    <mergeCell ref="C23:C24"/>
    <mergeCell ref="C21:C22"/>
    <mergeCell ref="C25:C26"/>
    <mergeCell ref="C29:C30"/>
    <mergeCell ref="C27:C28"/>
    <mergeCell ref="C31:C32"/>
    <mergeCell ref="G21:G22"/>
    <mergeCell ref="G23:G24"/>
    <mergeCell ref="G25:G26"/>
    <mergeCell ref="G27:G28"/>
    <mergeCell ref="G29:G30"/>
    <mergeCell ref="W29:W30"/>
    <mergeCell ref="W31:W32"/>
    <mergeCell ref="AA21:AA22"/>
    <mergeCell ref="AA23:AA24"/>
    <mergeCell ref="AA25:AA26"/>
    <mergeCell ref="AA27:AA28"/>
    <mergeCell ref="AA29:AA30"/>
    <mergeCell ref="G47:H47"/>
    <mergeCell ref="H34:H46"/>
    <mergeCell ref="CE11:CH11"/>
    <mergeCell ref="CI11:CL11"/>
    <mergeCell ref="CM11:CP11"/>
    <mergeCell ref="P21:P32"/>
    <mergeCell ref="O19:R19"/>
    <mergeCell ref="S19:V19"/>
    <mergeCell ref="T21:T32"/>
    <mergeCell ref="X21:X32"/>
    <mergeCell ref="W19:Z19"/>
    <mergeCell ref="AA19:AD19"/>
    <mergeCell ref="AB21:AB32"/>
    <mergeCell ref="AE19:AH19"/>
    <mergeCell ref="AF21:AF32"/>
    <mergeCell ref="AI16:AL16"/>
    <mergeCell ref="BW16:BZ16"/>
    <mergeCell ref="AI19:AL19"/>
    <mergeCell ref="AJ21:AJ32"/>
    <mergeCell ref="AM19:AP19"/>
    <mergeCell ref="AN21:AN32"/>
    <mergeCell ref="AQ19:AT19"/>
    <mergeCell ref="AR21:AR32"/>
    <mergeCell ref="AI21:AI22"/>
    <mergeCell ref="CQ11:CT11"/>
    <mergeCell ref="BG11:BJ11"/>
    <mergeCell ref="BK11:BN11"/>
    <mergeCell ref="BO11:BR11"/>
    <mergeCell ref="BS11:BV11"/>
    <mergeCell ref="BW11:BZ11"/>
    <mergeCell ref="B11:B12"/>
    <mergeCell ref="C11:F11"/>
    <mergeCell ref="G11:J11"/>
    <mergeCell ref="K11:N11"/>
    <mergeCell ref="O11:R11"/>
    <mergeCell ref="BO3:BR3"/>
    <mergeCell ref="BS3:BV3"/>
    <mergeCell ref="AA3:AD3"/>
    <mergeCell ref="AE3:AH3"/>
    <mergeCell ref="AI3:AL3"/>
    <mergeCell ref="AM3:AP3"/>
    <mergeCell ref="AQ3:AT3"/>
    <mergeCell ref="AU3:AX3"/>
    <mergeCell ref="B3:B4"/>
    <mergeCell ref="AY3:BB3"/>
    <mergeCell ref="BC3:BF3"/>
    <mergeCell ref="BG3:BJ3"/>
    <mergeCell ref="BK3:BN3"/>
    <mergeCell ref="C3:F3"/>
    <mergeCell ref="G3:J3"/>
    <mergeCell ref="K3:N3"/>
    <mergeCell ref="O3:R3"/>
    <mergeCell ref="S3:V3"/>
    <mergeCell ref="W3:Z3"/>
    <mergeCell ref="CQ3:CT3"/>
    <mergeCell ref="BW3:BZ3"/>
    <mergeCell ref="CA3:CD3"/>
    <mergeCell ref="CE3:CH3"/>
    <mergeCell ref="CI3:CL3"/>
    <mergeCell ref="CM3:CP3"/>
    <mergeCell ref="B7:B8"/>
    <mergeCell ref="C7:F7"/>
    <mergeCell ref="G7:J7"/>
    <mergeCell ref="K7:N7"/>
    <mergeCell ref="O7:R7"/>
    <mergeCell ref="S7:V7"/>
    <mergeCell ref="W7:Z7"/>
    <mergeCell ref="AA7:AD7"/>
    <mergeCell ref="AE7:AH7"/>
    <mergeCell ref="AI7:AL7"/>
    <mergeCell ref="AM7:AP7"/>
    <mergeCell ref="AQ7:AT7"/>
    <mergeCell ref="AU7:AX7"/>
    <mergeCell ref="AY7:BB7"/>
    <mergeCell ref="BC7:BF7"/>
    <mergeCell ref="BG7:BJ7"/>
    <mergeCell ref="BK7:BN7"/>
    <mergeCell ref="BO7:BR7"/>
    <mergeCell ref="BS7:BV7"/>
    <mergeCell ref="BW7:BZ7"/>
    <mergeCell ref="CA7:CD7"/>
    <mergeCell ref="CE7:CH7"/>
    <mergeCell ref="CI7:CL7"/>
    <mergeCell ref="CM7:CP7"/>
    <mergeCell ref="CQ7:CT7"/>
    <mergeCell ref="D21:D32"/>
    <mergeCell ref="K19:N19"/>
    <mergeCell ref="C19:F19"/>
    <mergeCell ref="G19:J19"/>
    <mergeCell ref="H21:H32"/>
    <mergeCell ref="L21:L32"/>
    <mergeCell ref="AM11:AP11"/>
    <mergeCell ref="AQ11:AT11"/>
    <mergeCell ref="AU11:AX11"/>
    <mergeCell ref="AY11:BB11"/>
    <mergeCell ref="BC11:BF11"/>
    <mergeCell ref="S11:V11"/>
    <mergeCell ref="W11:Z11"/>
    <mergeCell ref="AA11:AD11"/>
    <mergeCell ref="AE11:AH11"/>
    <mergeCell ref="AI11:AL11"/>
    <mergeCell ref="CA11:CD11"/>
    <mergeCell ref="CR21:CR32"/>
    <mergeCell ref="BK19:BN19"/>
    <mergeCell ref="BL21:BL32"/>
    <mergeCell ref="BO19:BR19"/>
    <mergeCell ref="BP21:BP32"/>
    <mergeCell ref="BS19:BV19"/>
    <mergeCell ref="BT21:BT32"/>
    <mergeCell ref="BW19:BZ19"/>
    <mergeCell ref="CA19:CD19"/>
    <mergeCell ref="CE19:CH19"/>
    <mergeCell ref="CI19:CL19"/>
    <mergeCell ref="BO21:BO22"/>
    <mergeCell ref="BO23:BO24"/>
    <mergeCell ref="BO25:BO26"/>
    <mergeCell ref="BO27:BO28"/>
    <mergeCell ref="BO29:BO30"/>
    <mergeCell ref="BO31:BO32"/>
    <mergeCell ref="BS21:BS22"/>
    <mergeCell ref="BS23:BS24"/>
    <mergeCell ref="BS25:BS26"/>
    <mergeCell ref="BS27:BS28"/>
    <mergeCell ref="BS29:BS30"/>
    <mergeCell ref="BS31:BS32"/>
    <mergeCell ref="BW21:BW22"/>
    <mergeCell ref="BK39:BK46"/>
    <mergeCell ref="CR77:CR88"/>
    <mergeCell ref="BH35:BH46"/>
    <mergeCell ref="CN35:CN46"/>
    <mergeCell ref="AR35:AR46"/>
    <mergeCell ref="AR49:AR60"/>
    <mergeCell ref="BT35:BT46"/>
    <mergeCell ref="BT49:BT60"/>
    <mergeCell ref="BD49:BD60"/>
    <mergeCell ref="AR63:AR74"/>
    <mergeCell ref="BX35:BX46"/>
    <mergeCell ref="BX49:BX60"/>
    <mergeCell ref="BX63:BX74"/>
    <mergeCell ref="CB49:CB60"/>
    <mergeCell ref="CB63:CB74"/>
    <mergeCell ref="BD35:BD46"/>
    <mergeCell ref="BP35:BP46"/>
    <mergeCell ref="CN49:CN60"/>
    <mergeCell ref="CN63:CN74"/>
    <mergeCell ref="CR49:CR60"/>
    <mergeCell ref="CR63:CR74"/>
    <mergeCell ref="AU35:AU38"/>
    <mergeCell ref="CR35:CR46"/>
    <mergeCell ref="AV35:AV46"/>
    <mergeCell ref="G31:G32"/>
    <mergeCell ref="K21:K22"/>
    <mergeCell ref="K23:K24"/>
    <mergeCell ref="K25:K26"/>
    <mergeCell ref="K27:K28"/>
    <mergeCell ref="K29:K30"/>
    <mergeCell ref="K31:K32"/>
    <mergeCell ref="O21:O22"/>
    <mergeCell ref="O23:O24"/>
    <mergeCell ref="O25:O26"/>
    <mergeCell ref="O27:O28"/>
    <mergeCell ref="O29:O30"/>
    <mergeCell ref="O31:O32"/>
    <mergeCell ref="S21:S22"/>
    <mergeCell ref="S23:S24"/>
    <mergeCell ref="S25:S26"/>
    <mergeCell ref="S27:S28"/>
    <mergeCell ref="S29:S30"/>
    <mergeCell ref="S31:S32"/>
    <mergeCell ref="W21:W22"/>
    <mergeCell ref="W23:W24"/>
    <mergeCell ref="W25:W26"/>
    <mergeCell ref="W27:W28"/>
    <mergeCell ref="AA31:AA32"/>
    <mergeCell ref="AE21:AE22"/>
    <mergeCell ref="AE23:AE24"/>
    <mergeCell ref="AE25:AE26"/>
    <mergeCell ref="AE27:AE28"/>
    <mergeCell ref="AE29:AE30"/>
    <mergeCell ref="AE31:AE32"/>
    <mergeCell ref="AQ21:AQ22"/>
    <mergeCell ref="AQ23:AQ24"/>
    <mergeCell ref="AQ25:AQ26"/>
    <mergeCell ref="AQ27:AQ28"/>
    <mergeCell ref="AQ29:AQ30"/>
    <mergeCell ref="AQ31:AQ32"/>
    <mergeCell ref="AI23:AI24"/>
    <mergeCell ref="AI25:AI26"/>
    <mergeCell ref="AI27:AI28"/>
    <mergeCell ref="AI29:AI30"/>
    <mergeCell ref="AI31:AI32"/>
    <mergeCell ref="AM21:AM22"/>
    <mergeCell ref="AM23:AM24"/>
    <mergeCell ref="AM25:AM26"/>
    <mergeCell ref="AM27:AM28"/>
    <mergeCell ref="AM29:AM30"/>
    <mergeCell ref="AM31:AM32"/>
    <mergeCell ref="AU21:AU22"/>
    <mergeCell ref="AU23:AU24"/>
    <mergeCell ref="AU25:AU26"/>
    <mergeCell ref="AU27:AU28"/>
    <mergeCell ref="AU29:AU30"/>
    <mergeCell ref="AU31:AU32"/>
    <mergeCell ref="AY21:AY22"/>
    <mergeCell ref="AY23:AY24"/>
    <mergeCell ref="AY25:AY26"/>
    <mergeCell ref="AY27:AY28"/>
    <mergeCell ref="AY29:AY30"/>
    <mergeCell ref="AY31:AY32"/>
    <mergeCell ref="BC21:BC22"/>
    <mergeCell ref="BC23:BC24"/>
    <mergeCell ref="BC25:BC26"/>
    <mergeCell ref="BC27:BC28"/>
    <mergeCell ref="BC29:BC30"/>
    <mergeCell ref="BC31:BC32"/>
    <mergeCell ref="BG29:BG30"/>
    <mergeCell ref="BG31:BG32"/>
    <mergeCell ref="BK21:BK22"/>
    <mergeCell ref="BK23:BK24"/>
    <mergeCell ref="BK25:BK26"/>
    <mergeCell ref="BK27:BK28"/>
    <mergeCell ref="BK29:BK30"/>
    <mergeCell ref="BK31:BK32"/>
    <mergeCell ref="BG23:BG24"/>
    <mergeCell ref="BG25:BG26"/>
    <mergeCell ref="BG27:BG28"/>
    <mergeCell ref="BG21:BG22"/>
    <mergeCell ref="BW23:BW24"/>
    <mergeCell ref="BW25:BW26"/>
    <mergeCell ref="BW27:BW28"/>
    <mergeCell ref="BW29:BW30"/>
    <mergeCell ref="BW31:BW32"/>
    <mergeCell ref="CA21:CA22"/>
    <mergeCell ref="CA23:CA24"/>
    <mergeCell ref="CA25:CA26"/>
    <mergeCell ref="CA27:CA28"/>
    <mergeCell ref="CA29:CA30"/>
    <mergeCell ref="CA31:CA32"/>
    <mergeCell ref="CE21:CE22"/>
    <mergeCell ref="CE23:CE24"/>
    <mergeCell ref="CE25:CE26"/>
    <mergeCell ref="CE27:CE28"/>
    <mergeCell ref="CE29:CE30"/>
    <mergeCell ref="CE31:CE32"/>
    <mergeCell ref="CQ21:CQ22"/>
    <mergeCell ref="CQ23:CQ24"/>
    <mergeCell ref="CQ25:CQ26"/>
    <mergeCell ref="CQ27:CQ28"/>
    <mergeCell ref="CQ29:CQ30"/>
    <mergeCell ref="CQ31:CQ32"/>
    <mergeCell ref="CI21:CI22"/>
    <mergeCell ref="CI23:CI24"/>
    <mergeCell ref="CI25:CI26"/>
    <mergeCell ref="CI27:CI28"/>
    <mergeCell ref="CI29:CI30"/>
    <mergeCell ref="CI31:CI32"/>
    <mergeCell ref="CM21:CM22"/>
    <mergeCell ref="CM23:CM24"/>
    <mergeCell ref="CM25:CM26"/>
    <mergeCell ref="CM27:CM28"/>
    <mergeCell ref="CM29:CM30"/>
    <mergeCell ref="CM31:CM32"/>
  </mergeCells>
  <phoneticPr fontId="9" type="noConversion"/>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AE4"/>
  <sheetViews>
    <sheetView topLeftCell="X1" zoomScale="80" zoomScaleNormal="80" workbookViewId="0">
      <selection activeCell="X2" sqref="X2"/>
    </sheetView>
  </sheetViews>
  <sheetFormatPr baseColWidth="10" defaultColWidth="11.453125" defaultRowHeight="13" x14ac:dyDescent="0.3"/>
  <cols>
    <col min="1" max="1" width="3.81640625" style="16" customWidth="1"/>
    <col min="2" max="2" width="13.54296875" style="16" bestFit="1" customWidth="1"/>
    <col min="3" max="3" width="50.453125" style="16" bestFit="1" customWidth="1"/>
    <col min="4" max="4" width="50.7265625" style="16" customWidth="1"/>
    <col min="5" max="5" width="63.1796875" style="16" bestFit="1" customWidth="1"/>
    <col min="6" max="6" width="50.26953125" style="16" bestFit="1" customWidth="1"/>
    <col min="7" max="7" width="72.54296875" style="16" bestFit="1" customWidth="1"/>
    <col min="8" max="8" width="73.1796875" style="16" bestFit="1" customWidth="1"/>
    <col min="9" max="9" width="50.7265625" style="16" customWidth="1"/>
    <col min="10" max="10" width="71.1796875" style="16" bestFit="1" customWidth="1"/>
    <col min="11" max="11" width="54.453125" style="16" bestFit="1" customWidth="1"/>
    <col min="12" max="12" width="50.7265625" style="16" customWidth="1"/>
    <col min="13" max="13" width="86.7265625" style="16" bestFit="1" customWidth="1"/>
    <col min="14" max="14" width="56.453125" style="16" bestFit="1" customWidth="1"/>
    <col min="15" max="15" width="50.7265625" style="16" customWidth="1"/>
    <col min="16" max="16" width="97.453125" style="16" bestFit="1" customWidth="1"/>
    <col min="17" max="17" width="52.1796875" style="16" bestFit="1" customWidth="1"/>
    <col min="18" max="18" width="71.54296875" style="16" bestFit="1" customWidth="1"/>
    <col min="19" max="19" width="86.26953125" style="16" bestFit="1" customWidth="1"/>
    <col min="20" max="20" width="50.54296875" style="16" bestFit="1" customWidth="1"/>
    <col min="21" max="21" width="47.26953125" style="16" bestFit="1" customWidth="1"/>
    <col min="22" max="22" width="50.7265625" style="16" customWidth="1"/>
    <col min="23" max="23" width="90.26953125" style="16" bestFit="1" customWidth="1"/>
    <col min="24" max="24" width="73.453125" style="16" bestFit="1" customWidth="1"/>
    <col min="25" max="25" width="50.26953125" style="16" bestFit="1" customWidth="1"/>
    <col min="26" max="26" width="50.7265625" style="16" customWidth="1"/>
    <col min="27" max="27" width="66" style="16" bestFit="1" customWidth="1"/>
    <col min="28" max="29" width="50.7265625" style="16" customWidth="1"/>
    <col min="30" max="30" width="50.26953125" style="16" bestFit="1" customWidth="1"/>
    <col min="31" max="31" width="47.7265625" style="16" bestFit="1" customWidth="1"/>
    <col min="32" max="36" width="50.7265625" style="16" customWidth="1"/>
    <col min="37" max="16384" width="11.453125" style="16"/>
  </cols>
  <sheetData>
    <row r="1" spans="2:31" ht="13.5" thickBot="1" x14ac:dyDescent="0.35"/>
    <row r="2" spans="2:31" s="21" customFormat="1" ht="22.5" customHeight="1" x14ac:dyDescent="0.35">
      <c r="B2" s="18" t="s">
        <v>49</v>
      </c>
      <c r="C2" s="19" t="s">
        <v>9</v>
      </c>
      <c r="D2" s="20" t="s">
        <v>167</v>
      </c>
      <c r="E2" s="19" t="s">
        <v>14</v>
      </c>
      <c r="F2" s="20" t="s">
        <v>15</v>
      </c>
      <c r="G2" s="19" t="s">
        <v>16</v>
      </c>
      <c r="H2" s="20" t="s">
        <v>17</v>
      </c>
      <c r="I2" s="19" t="s">
        <v>18</v>
      </c>
      <c r="J2" s="20" t="s">
        <v>22</v>
      </c>
      <c r="K2" s="19" t="s">
        <v>24</v>
      </c>
      <c r="L2" s="20" t="s">
        <v>168</v>
      </c>
      <c r="M2" s="19" t="s">
        <v>169</v>
      </c>
      <c r="N2" s="20" t="s">
        <v>28</v>
      </c>
      <c r="O2" s="19" t="s">
        <v>30</v>
      </c>
      <c r="P2" s="20" t="s">
        <v>31</v>
      </c>
      <c r="Q2" s="19" t="s">
        <v>170</v>
      </c>
      <c r="R2" s="20" t="s">
        <v>171</v>
      </c>
      <c r="S2" s="19" t="s">
        <v>172</v>
      </c>
      <c r="T2" s="20" t="s">
        <v>173</v>
      </c>
      <c r="U2" s="19" t="s">
        <v>174</v>
      </c>
      <c r="V2" s="20" t="s">
        <v>175</v>
      </c>
      <c r="W2" s="19" t="s">
        <v>176</v>
      </c>
      <c r="X2" s="20" t="s">
        <v>177</v>
      </c>
      <c r="Y2" s="19" t="s">
        <v>41</v>
      </c>
      <c r="Z2" s="20" t="s">
        <v>43</v>
      </c>
      <c r="AA2" s="19" t="s">
        <v>44</v>
      </c>
      <c r="AB2" s="20" t="s">
        <v>178</v>
      </c>
      <c r="AC2" s="19" t="s">
        <v>46</v>
      </c>
      <c r="AD2" s="20" t="s">
        <v>179</v>
      </c>
      <c r="AE2" s="19" t="s">
        <v>180</v>
      </c>
    </row>
    <row r="3" spans="2:31" s="42" customFormat="1" ht="409.5" x14ac:dyDescent="0.35">
      <c r="B3" s="17" t="s">
        <v>78</v>
      </c>
      <c r="C3" s="38" t="s">
        <v>181</v>
      </c>
      <c r="D3" s="39" t="s">
        <v>182</v>
      </c>
      <c r="E3" s="38" t="s">
        <v>183</v>
      </c>
      <c r="F3" s="39" t="s">
        <v>184</v>
      </c>
      <c r="G3" s="38" t="s">
        <v>185</v>
      </c>
      <c r="H3" s="39" t="s">
        <v>186</v>
      </c>
      <c r="I3" s="38" t="s">
        <v>187</v>
      </c>
      <c r="J3" s="39" t="s">
        <v>188</v>
      </c>
      <c r="K3" s="38" t="s">
        <v>189</v>
      </c>
      <c r="L3" s="39" t="s">
        <v>190</v>
      </c>
      <c r="M3" s="38" t="s">
        <v>191</v>
      </c>
      <c r="N3" s="39" t="s">
        <v>192</v>
      </c>
      <c r="O3" s="38" t="s">
        <v>193</v>
      </c>
      <c r="P3" s="39" t="s">
        <v>194</v>
      </c>
      <c r="Q3" s="38" t="s">
        <v>195</v>
      </c>
      <c r="R3" s="39" t="s">
        <v>196</v>
      </c>
      <c r="S3" s="38" t="s">
        <v>197</v>
      </c>
      <c r="T3" s="39" t="s">
        <v>198</v>
      </c>
      <c r="U3" s="40" t="s">
        <v>199</v>
      </c>
      <c r="V3" s="39" t="s">
        <v>200</v>
      </c>
      <c r="W3" s="38" t="s">
        <v>201</v>
      </c>
      <c r="X3" s="39" t="s">
        <v>202</v>
      </c>
      <c r="Y3" s="38" t="s">
        <v>203</v>
      </c>
      <c r="Z3" s="39" t="s">
        <v>204</v>
      </c>
      <c r="AA3" s="38" t="s">
        <v>205</v>
      </c>
      <c r="AB3" s="39" t="s">
        <v>206</v>
      </c>
      <c r="AC3" s="38" t="s">
        <v>207</v>
      </c>
      <c r="AD3" s="41" t="s">
        <v>208</v>
      </c>
      <c r="AE3" s="40" t="s">
        <v>209</v>
      </c>
    </row>
    <row r="4" spans="2:31" ht="77.25" customHeight="1" x14ac:dyDescent="0.3"/>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Instructivo</vt:lpstr>
      <vt:lpstr>Articulos y Responsables</vt:lpstr>
      <vt:lpstr>Relación de costos</vt:lpstr>
      <vt:lpstr>Justificación</vt:lpstr>
    </vt:vector>
  </TitlesOfParts>
  <Manager/>
  <Company>Microsoft</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Yuri Andrea Beltran Muñoz</dc:creator>
  <cp:keywords/>
  <dc:description/>
  <cp:lastModifiedBy>Admin</cp:lastModifiedBy>
  <cp:revision/>
  <dcterms:created xsi:type="dcterms:W3CDTF">2019-10-08T13:33:13Z</dcterms:created>
  <dcterms:modified xsi:type="dcterms:W3CDTF">2020-12-10T15:44:55Z</dcterms:modified>
  <cp:category/>
  <cp:contentStatus/>
</cp:coreProperties>
</file>