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ruiz\Documents\SANDRA RUIZ\Disco F\PRESUPUESTO\PRESUPUESTO SANDRA\2022\REPORTES OCTUBRE 2022\EJECUCIONES\DEFINITIVAS\"/>
    </mc:Choice>
  </mc:AlternateContent>
  <xr:revisionPtr revIDLastSave="0" documentId="8_{8075BD18-91CA-4758-AF8D-56213A0164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J GASTOS" sheetId="1" r:id="rId1"/>
    <sheet name="EJ INGRESOS" sheetId="3" r:id="rId2"/>
    <sheet name="EJ RESERVAS" sheetId="4" r:id="rId3"/>
    <sheet name="EJ RESERVAS INGRESOS" sheetId="2" r:id="rId4"/>
  </sheets>
  <definedNames>
    <definedName name="_xlnm.Print_Titles" localSheetId="0">'EJ GASTOS'!$1:$7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0" i="4" l="1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5" i="4"/>
  <c r="K74" i="4"/>
  <c r="K73" i="4"/>
  <c r="K72" i="4"/>
  <c r="K71" i="4"/>
  <c r="K68" i="4"/>
  <c r="K67" i="4"/>
  <c r="K65" i="4"/>
  <c r="K64" i="4"/>
  <c r="K63" i="4"/>
  <c r="K62" i="4"/>
  <c r="K61" i="4"/>
  <c r="K57" i="4"/>
  <c r="K55" i="4"/>
  <c r="K54" i="4"/>
  <c r="K51" i="4"/>
  <c r="K50" i="4"/>
  <c r="K49" i="4"/>
  <c r="K48" i="4"/>
  <c r="K47" i="4"/>
  <c r="K46" i="4"/>
  <c r="K45" i="4"/>
  <c r="K44" i="4"/>
  <c r="K43" i="4"/>
  <c r="K42" i="4"/>
  <c r="K41" i="4"/>
  <c r="K40" i="4"/>
  <c r="K38" i="4"/>
  <c r="K37" i="4"/>
  <c r="K31" i="4"/>
  <c r="K30" i="4"/>
  <c r="K29" i="4"/>
  <c r="K27" i="4"/>
  <c r="K26" i="4"/>
  <c r="K24" i="4"/>
  <c r="K23" i="4"/>
  <c r="K22" i="4"/>
  <c r="K21" i="4"/>
  <c r="K19" i="4"/>
  <c r="K18" i="4"/>
  <c r="K17" i="4"/>
  <c r="K16" i="4"/>
  <c r="K15" i="4"/>
  <c r="K14" i="4"/>
  <c r="R32" i="2"/>
  <c r="N32" i="2"/>
  <c r="J32" i="2"/>
  <c r="F30" i="2"/>
  <c r="F29" i="2"/>
  <c r="F28" i="2"/>
  <c r="F27" i="2"/>
  <c r="S26" i="2"/>
  <c r="S25" i="2" s="1"/>
  <c r="O26" i="2"/>
  <c r="N26" i="2"/>
  <c r="M26" i="2"/>
  <c r="L26" i="2"/>
  <c r="K26" i="2"/>
  <c r="J26" i="2"/>
  <c r="I26" i="2"/>
  <c r="H26" i="2"/>
  <c r="E26" i="2"/>
  <c r="D26" i="2"/>
  <c r="F26" i="2" s="1"/>
  <c r="F25" i="2" s="1"/>
  <c r="F23" i="2" s="1"/>
  <c r="F32" i="2" s="1"/>
  <c r="R25" i="2"/>
  <c r="Q25" i="2"/>
  <c r="Q23" i="2" s="1"/>
  <c r="Q32" i="2" s="1"/>
  <c r="P25" i="2"/>
  <c r="P23" i="2" s="1"/>
  <c r="P32" i="2" s="1"/>
  <c r="O25" i="2"/>
  <c r="N25" i="2"/>
  <c r="M25" i="2"/>
  <c r="M23" i="2" s="1"/>
  <c r="M32" i="2" s="1"/>
  <c r="L25" i="2"/>
  <c r="L23" i="2" s="1"/>
  <c r="L32" i="2" s="1"/>
  <c r="K25" i="2"/>
  <c r="J25" i="2"/>
  <c r="I25" i="2"/>
  <c r="I23" i="2" s="1"/>
  <c r="I32" i="2" s="1"/>
  <c r="H25" i="2"/>
  <c r="H23" i="2" s="1"/>
  <c r="H32" i="2" s="1"/>
  <c r="G25" i="2"/>
  <c r="E25" i="2"/>
  <c r="E23" i="2" s="1"/>
  <c r="E32" i="2" s="1"/>
  <c r="D25" i="2"/>
  <c r="D23" i="2" s="1"/>
  <c r="D32" i="2" s="1"/>
  <c r="K24" i="2"/>
  <c r="F24" i="2"/>
  <c r="R23" i="2"/>
  <c r="O23" i="2"/>
  <c r="O32" i="2" s="1"/>
  <c r="N23" i="2"/>
  <c r="K23" i="2"/>
  <c r="K32" i="2" s="1"/>
  <c r="J23" i="2"/>
  <c r="G23" i="2"/>
  <c r="G32" i="2" s="1"/>
  <c r="F19" i="2"/>
  <c r="L18" i="2"/>
  <c r="L16" i="2" s="1"/>
  <c r="F18" i="2"/>
  <c r="M17" i="2"/>
  <c r="K17" i="2"/>
  <c r="S17" i="2" s="1"/>
  <c r="F17" i="2"/>
  <c r="D17" i="2"/>
  <c r="J16" i="2"/>
  <c r="I16" i="2"/>
  <c r="H16" i="2"/>
  <c r="G16" i="2"/>
  <c r="F16" i="2"/>
  <c r="E16" i="2"/>
  <c r="D16" i="2"/>
  <c r="S15" i="2"/>
  <c r="F15" i="2"/>
  <c r="F14" i="2"/>
  <c r="F13" i="2"/>
  <c r="F12" i="2"/>
  <c r="P11" i="2"/>
  <c r="O11" i="2"/>
  <c r="L11" i="2"/>
  <c r="L10" i="2" s="1"/>
  <c r="L9" i="2" s="1"/>
  <c r="L8" i="2" s="1"/>
  <c r="L21" i="2" s="1"/>
  <c r="L34" i="2" s="1"/>
  <c r="K11" i="2"/>
  <c r="S11" i="2" s="1"/>
  <c r="J11" i="2"/>
  <c r="H11" i="2"/>
  <c r="D11" i="2"/>
  <c r="D10" i="2" s="1"/>
  <c r="R10" i="2"/>
  <c r="Q10" i="2"/>
  <c r="Q9" i="2" s="1"/>
  <c r="Q8" i="2" s="1"/>
  <c r="Q21" i="2" s="1"/>
  <c r="Q34" i="2" s="1"/>
  <c r="P10" i="2"/>
  <c r="P9" i="2" s="1"/>
  <c r="P8" i="2" s="1"/>
  <c r="P21" i="2" s="1"/>
  <c r="P34" i="2" s="1"/>
  <c r="O10" i="2"/>
  <c r="N10" i="2"/>
  <c r="M10" i="2"/>
  <c r="M9" i="2" s="1"/>
  <c r="J10" i="2"/>
  <c r="I10" i="2"/>
  <c r="I9" i="2" s="1"/>
  <c r="I8" i="2" s="1"/>
  <c r="I21" i="2" s="1"/>
  <c r="H10" i="2"/>
  <c r="H9" i="2" s="1"/>
  <c r="H8" i="2" s="1"/>
  <c r="H21" i="2" s="1"/>
  <c r="H34" i="2" s="1"/>
  <c r="G10" i="2"/>
  <c r="E10" i="2"/>
  <c r="E9" i="2" s="1"/>
  <c r="E8" i="2" s="1"/>
  <c r="E21" i="2" s="1"/>
  <c r="R9" i="2"/>
  <c r="R8" i="2" s="1"/>
  <c r="R21" i="2" s="1"/>
  <c r="R34" i="2" s="1"/>
  <c r="O9" i="2"/>
  <c r="N9" i="2"/>
  <c r="N8" i="2" s="1"/>
  <c r="N21" i="2" s="1"/>
  <c r="N34" i="2" s="1"/>
  <c r="J9" i="2"/>
  <c r="J8" i="2" s="1"/>
  <c r="J21" i="2" s="1"/>
  <c r="J34" i="2" s="1"/>
  <c r="G9" i="2"/>
  <c r="O8" i="2"/>
  <c r="O21" i="2" s="1"/>
  <c r="G8" i="2"/>
  <c r="G21" i="2" s="1"/>
  <c r="G34" i="2" s="1"/>
  <c r="T25" i="2" l="1"/>
  <c r="S23" i="2"/>
  <c r="O34" i="2"/>
  <c r="S10" i="2"/>
  <c r="I34" i="2"/>
  <c r="D9" i="2"/>
  <c r="F10" i="2"/>
  <c r="E34" i="2"/>
  <c r="F11" i="2"/>
  <c r="T11" i="2" s="1"/>
  <c r="M18" i="2"/>
  <c r="M16" i="2" s="1"/>
  <c r="M8" i="2" s="1"/>
  <c r="M21" i="2" s="1"/>
  <c r="M34" i="2" s="1"/>
  <c r="T26" i="2"/>
  <c r="K10" i="2"/>
  <c r="K9" i="2" s="1"/>
  <c r="K16" i="2"/>
  <c r="S16" i="2" s="1"/>
  <c r="S18" i="2"/>
  <c r="T10" i="2" l="1"/>
  <c r="S9" i="2"/>
  <c r="T23" i="2"/>
  <c r="S32" i="2"/>
  <c r="T32" i="2" s="1"/>
  <c r="K8" i="2"/>
  <c r="K21" i="2" s="1"/>
  <c r="K34" i="2" s="1"/>
  <c r="F9" i="2"/>
  <c r="D8" i="2"/>
  <c r="F8" i="2" l="1"/>
  <c r="F21" i="2" s="1"/>
  <c r="F34" i="2" s="1"/>
  <c r="D21" i="2"/>
  <c r="D34" i="2" s="1"/>
  <c r="T9" i="2"/>
  <c r="S8" i="2"/>
  <c r="S21" i="2" l="1"/>
  <c r="T8" i="2"/>
  <c r="S34" i="2" l="1"/>
  <c r="T34" i="2" s="1"/>
  <c r="T21" i="2"/>
  <c r="C54" i="1" l="1"/>
  <c r="C37" i="1"/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1" i="1"/>
  <c r="S152" i="1"/>
  <c r="S154" i="1"/>
  <c r="S155" i="1"/>
  <c r="S156" i="1"/>
  <c r="S157" i="1"/>
  <c r="S158" i="1"/>
  <c r="S13" i="1"/>
  <c r="S10" i="1"/>
  <c r="S9" i="1"/>
  <c r="S8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1" i="1"/>
  <c r="O152" i="1"/>
  <c r="O154" i="1"/>
  <c r="O155" i="1"/>
  <c r="O156" i="1"/>
  <c r="O157" i="1"/>
  <c r="O158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0" i="1"/>
  <c r="O9" i="1"/>
  <c r="O8" i="1"/>
  <c r="V12" i="1"/>
  <c r="V11" i="1" s="1"/>
  <c r="U12" i="1"/>
  <c r="T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V153" i="1"/>
  <c r="U153" i="1"/>
  <c r="T153" i="1"/>
  <c r="R153" i="1"/>
  <c r="Q153" i="1"/>
  <c r="P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V150" i="1"/>
  <c r="U150" i="1"/>
  <c r="T150" i="1"/>
  <c r="R150" i="1"/>
  <c r="Q150" i="1"/>
  <c r="P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V54" i="1"/>
  <c r="U54" i="1"/>
  <c r="T54" i="1"/>
  <c r="R54" i="1"/>
  <c r="Q54" i="1"/>
  <c r="P54" i="1"/>
  <c r="N54" i="1"/>
  <c r="M54" i="1"/>
  <c r="L54" i="1"/>
  <c r="K54" i="1"/>
  <c r="J54" i="1"/>
  <c r="I54" i="1"/>
  <c r="H54" i="1"/>
  <c r="G54" i="1"/>
  <c r="F54" i="1"/>
  <c r="E54" i="1"/>
  <c r="D54" i="1"/>
  <c r="V37" i="1"/>
  <c r="U37" i="1"/>
  <c r="T37" i="1"/>
  <c r="T11" i="1" s="1"/>
  <c r="R37" i="1"/>
  <c r="Q37" i="1"/>
  <c r="P37" i="1"/>
  <c r="N37" i="1"/>
  <c r="N11" i="1" s="1"/>
  <c r="M37" i="1"/>
  <c r="L37" i="1"/>
  <c r="L11" i="1" s="1"/>
  <c r="K37" i="1"/>
  <c r="J37" i="1"/>
  <c r="J11" i="1" s="1"/>
  <c r="I37" i="1"/>
  <c r="H37" i="1"/>
  <c r="G37" i="1"/>
  <c r="F37" i="1"/>
  <c r="F11" i="1" s="1"/>
  <c r="E37" i="1"/>
  <c r="D37" i="1"/>
  <c r="K11" i="1" l="1"/>
  <c r="G11" i="1"/>
  <c r="S12" i="1"/>
  <c r="S153" i="1"/>
  <c r="O37" i="1"/>
  <c r="O150" i="1"/>
  <c r="O153" i="1"/>
  <c r="O54" i="1"/>
  <c r="C11" i="1"/>
  <c r="P11" i="1"/>
  <c r="U11" i="1"/>
  <c r="S37" i="1"/>
  <c r="S150" i="1"/>
  <c r="D11" i="1"/>
  <c r="H11" i="1"/>
  <c r="S54" i="1"/>
  <c r="E11" i="1"/>
  <c r="I11" i="1"/>
  <c r="M11" i="1"/>
  <c r="O11" i="1" s="1"/>
  <c r="R11" i="1"/>
  <c r="E159" i="1"/>
  <c r="R159" i="1"/>
  <c r="F159" i="1"/>
  <c r="J159" i="1"/>
  <c r="N159" i="1"/>
  <c r="T159" i="1"/>
  <c r="Q11" i="1"/>
  <c r="I159" i="1"/>
  <c r="M159" i="1"/>
  <c r="O12" i="1"/>
  <c r="C159" i="1"/>
  <c r="G159" i="1"/>
  <c r="K159" i="1"/>
  <c r="P159" i="1"/>
  <c r="U159" i="1"/>
  <c r="D159" i="1"/>
  <c r="H159" i="1"/>
  <c r="L159" i="1"/>
  <c r="Q159" i="1"/>
  <c r="V159" i="1"/>
  <c r="S159" i="1" l="1"/>
  <c r="S11" i="1"/>
  <c r="O159" i="1"/>
</calcChain>
</file>

<file path=xl/sharedStrings.xml><?xml version="1.0" encoding="utf-8"?>
<sst xmlns="http://schemas.openxmlformats.org/spreadsheetml/2006/main" count="645" uniqueCount="482">
  <si>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</si>
  <si>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</si>
  <si>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</si>
  <si>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</si>
  <si>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</si>
  <si>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</si>
  <si>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</si>
  <si>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</si>
  <si>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</si>
  <si>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</si>
  <si>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</si>
  <si>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</si>
  <si>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</si>
  <si>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</si>
  <si>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</si>
  <si>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</si>
  <si>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</si>
  <si>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</si>
  <si>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</si>
  <si>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</si>
  <si>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</si>
  <si>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</si>
  <si>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</si>
  <si>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000000000000000000228  0228 - Programa Funcionamiento - UNIDAD ADMINISTRA</t>
  </si>
  <si>
    <t>O2130509059             Servicio de alumbrado público</t>
  </si>
  <si>
    <t>O2131301001             Sentencias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</si>
  <si>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</si>
  <si>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</si>
  <si>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</si>
  <si>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</si>
  <si>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</si>
  <si>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</si>
  <si>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</si>
  <si>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</si>
  <si>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</si>
  <si>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</si>
  <si>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</si>
  <si>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</si>
  <si>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</si>
  <si>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</si>
  <si>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</si>
  <si>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</si>
  <si>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</si>
  <si>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</si>
  <si>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</si>
  <si>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</si>
  <si>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</si>
  <si>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</si>
  <si>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</si>
  <si>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</si>
  <si>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</si>
  <si>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</si>
  <si>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</si>
  <si>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</si>
  <si>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</si>
  <si>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</si>
  <si>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</si>
  <si>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</si>
  <si>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</si>
  <si>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</si>
  <si>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</si>
  <si>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</si>
  <si>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</si>
  <si>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</si>
  <si>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</si>
  <si>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</si>
  <si>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</si>
  <si>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</si>
  <si>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</si>
  <si>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</si>
  <si>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</si>
  <si>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</si>
  <si>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</si>
  <si>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</si>
  <si>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</si>
  <si>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</si>
  <si>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</si>
  <si>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</si>
  <si>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</si>
  <si>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</si>
  <si>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</si>
  <si>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</si>
  <si>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</si>
  <si>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</si>
  <si>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</si>
  <si>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</si>
  <si>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</si>
  <si>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</si>
  <si>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</si>
  <si>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</si>
  <si>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</si>
  <si>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O2120201003033336103    Diésel oil ACPM (fuel gas gasoil marine gas)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</si>
  <si>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</si>
  <si>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</si>
  <si>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</si>
  <si>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</si>
  <si>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</si>
  <si>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</si>
  <si>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</si>
  <si>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</si>
  <si>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</si>
  <si>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</si>
  <si>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</si>
  <si>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</si>
  <si>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</si>
  <si>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</si>
  <si>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</si>
  <si>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</si>
  <si>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</si>
  <si>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</si>
  <si>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</si>
  <si>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</si>
  <si>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</si>
  <si>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</si>
  <si>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</si>
  <si>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</si>
  <si>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</si>
  <si>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</si>
  <si>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</si>
  <si>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</si>
  <si>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</si>
  <si>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</si>
  <si>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</si>
  <si>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</si>
  <si>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</si>
  <si>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</si>
  <si>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</si>
  <si>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</si>
  <si>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</si>
  <si>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</si>
  <si>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</si>
  <si>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</si>
  <si>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</si>
  <si>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</si>
  <si>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</si>
  <si>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</si>
  <si>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</si>
  <si>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</si>
  <si>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</si>
  <si>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</si>
  <si>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</si>
  <si>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</si>
  <si>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</si>
  <si>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</si>
  <si>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</si>
  <si>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</si>
  <si>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</si>
  <si>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</si>
  <si>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</si>
  <si>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</si>
  <si>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</si>
  <si>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</si>
  <si>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</si>
  <si>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</si>
  <si>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</si>
  <si>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</si>
  <si>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</si>
  <si>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</si>
  <si>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</si>
  <si>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</si>
  <si>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</si>
  <si>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</si>
  <si>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</si>
  <si>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</si>
  <si>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</si>
  <si>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</si>
  <si>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</si>
  <si>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</si>
  <si>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</si>
  <si>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</si>
  <si>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</si>
  <si>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</si>
  <si>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2022</t>
  </si>
  <si>
    <t>GASTOS DE PERSONAL</t>
  </si>
  <si>
    <t>PLANTA PERMANENTE</t>
  </si>
  <si>
    <t>PLANTA TEMPORAL</t>
  </si>
  <si>
    <t xml:space="preserve">ADQUISICION DE BIENES Y SERVICIOS </t>
  </si>
  <si>
    <t>TRANSFERENCIAS CORRIENTES DE FUNCIONAMIENTO</t>
  </si>
  <si>
    <t xml:space="preserve">INVERSION DIRECTA </t>
  </si>
  <si>
    <t xml:space="preserve">TOTAL GASTOS E INVERSIONES </t>
  </si>
  <si>
    <t>MES:                 OCTUBRE</t>
  </si>
  <si>
    <t>LUZ AMANDA CAMACHO SÁNCHEZ</t>
  </si>
  <si>
    <t>RESPONSABLE DEL PRESUPUESTO</t>
  </si>
  <si>
    <t>ORDENADOR DEL GASTO</t>
  </si>
  <si>
    <t>CC No. 51816415 DE BOGOTÁ</t>
  </si>
  <si>
    <t>Teléfono: 3580400</t>
  </si>
  <si>
    <t>CC No. 52.377.133 DE BOGOTÁ D.C.</t>
  </si>
  <si>
    <t xml:space="preserve">SANDRA RUBIELA RUÍZ MEDELLÍN 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</si>
  <si>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</si>
  <si>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</si>
  <si>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</si>
  <si>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</si>
  <si>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</si>
  <si>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</si>
  <si>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</si>
  <si>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</si>
  <si>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</si>
  <si>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</si>
  <si>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</si>
  <si>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</si>
  <si>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</si>
  <si>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</si>
  <si>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</si>
  <si>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</si>
  <si>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</si>
  <si>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</si>
  <si>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</si>
  <si>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</si>
  <si>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</si>
  <si>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</si>
  <si>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</si>
  <si>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</si>
  <si>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</si>
  <si>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</si>
  <si>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</si>
  <si>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</si>
  <si>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</si>
  <si>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</si>
  <si>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</si>
  <si>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</si>
  <si>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</si>
  <si>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</si>
  <si>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</si>
  <si>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</si>
  <si>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</si>
  <si>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</si>
  <si>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</si>
  <si>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</si>
  <si>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</si>
  <si>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</si>
  <si>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</si>
  <si>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</si>
  <si>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</si>
  <si>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</si>
  <si>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</si>
  <si>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</si>
  <si>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</si>
  <si>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</si>
  <si>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</si>
  <si>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</si>
  <si>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</si>
  <si>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</si>
  <si>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</si>
  <si>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</si>
  <si>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</si>
  <si>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</si>
  <si>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</si>
  <si>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</si>
  <si>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</si>
  <si>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</si>
  <si>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</si>
  <si>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</si>
  <si>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</si>
  <si>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CC No. .52.377.133 DE BOGOTÁ D.C.</t>
  </si>
  <si>
    <t>EJECUCION DE PRESUPUESTO RENTAS E INGRESOS</t>
  </si>
  <si>
    <t>ENTIDAD:                                    228 - UNIDAD ADMINISTRATIVA ESPECIAL DE SERVICIOS PÚBLICOS</t>
  </si>
  <si>
    <t>MES:             OCTUBRE</t>
  </si>
  <si>
    <t>UNIDAD EJECUTORA:               01 - UNIDAD 01</t>
  </si>
  <si>
    <t>VIGENCIA FISCAL:  2022</t>
  </si>
  <si>
    <t>Ce.gestores / Pos.presupuestarias</t>
  </si>
  <si>
    <t>Aprop. Inicial</t>
  </si>
  <si>
    <t>Modificac. Acumulado</t>
  </si>
  <si>
    <t>Recaudo Mes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</si>
  <si>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</si>
  <si>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</si>
  <si>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</si>
  <si>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</si>
  <si>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</si>
  <si>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</si>
  <si>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</si>
  <si>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</si>
  <si>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</si>
  <si>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</si>
  <si>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</si>
  <si>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</si>
  <si>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</si>
  <si>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</si>
  <si>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</si>
  <si>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</si>
  <si>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>LUZ AMANDA CAMACHO SANCHEZ</t>
  </si>
  <si>
    <t>CC No. 52.377.133 DE BOGOTA</t>
  </si>
  <si>
    <t>CC No. 51816415 DE BOGOTA</t>
  </si>
  <si>
    <t>TELEFONO 3580400</t>
  </si>
  <si>
    <t>INFORME DE EJECUCION RESERVAS PRESUPUESTALES</t>
  </si>
  <si>
    <t>MES:   OCTUBRE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</si>
  <si>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</si>
  <si>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</si>
  <si>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</si>
  <si>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</si>
  <si>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</si>
  <si>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</si>
  <si>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</si>
  <si>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</si>
  <si>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</si>
  <si>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</si>
  <si>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</si>
  <si>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</si>
  <si>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</si>
  <si>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</si>
  <si>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</si>
  <si>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</si>
  <si>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</si>
  <si>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</si>
  <si>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</si>
  <si>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</si>
  <si>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</si>
  <si>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</si>
  <si>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</si>
  <si>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</si>
  <si>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</si>
  <si>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</si>
  <si>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</si>
  <si>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</si>
  <si>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</si>
  <si>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</si>
  <si>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</si>
  <si>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</si>
  <si>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</si>
  <si>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</si>
  <si>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</si>
  <si>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</si>
  <si>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</si>
  <si>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</si>
  <si>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</si>
  <si>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</si>
  <si>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</si>
  <si>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</si>
  <si>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</si>
  <si>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</si>
  <si>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</si>
  <si>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</si>
  <si>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</si>
  <si>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</si>
  <si>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</si>
  <si>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</si>
  <si>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</si>
  <si>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</si>
  <si>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</si>
  <si>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</si>
  <si>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</si>
  <si>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</si>
  <si>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</si>
  <si>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</si>
  <si>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</si>
  <si>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</si>
  <si>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</si>
  <si>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</si>
  <si>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</si>
  <si>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</si>
  <si>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</si>
  <si>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</si>
  <si>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</si>
  <si>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</si>
  <si>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</si>
  <si>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</si>
  <si>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</si>
  <si>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</si>
  <si>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</si>
  <si>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</si>
  <si>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</si>
  <si>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</si>
  <si>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</si>
  <si>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</si>
  <si>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</si>
  <si>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</si>
  <si>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</si>
  <si>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</si>
  <si>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</si>
  <si>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</si>
  <si>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</si>
  <si>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</si>
  <si>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</si>
  <si>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</si>
  <si>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</si>
  <si>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</si>
  <si>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</si>
  <si>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</si>
  <si>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</si>
  <si>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</si>
  <si>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</si>
  <si>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</si>
  <si>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</si>
  <si>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</si>
  <si>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</si>
  <si>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</si>
  <si>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</si>
  <si>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</si>
  <si>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</si>
  <si>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</si>
  <si>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</si>
  <si>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</si>
  <si>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</si>
  <si>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</si>
  <si>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</si>
  <si>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</si>
  <si>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</si>
  <si>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</si>
  <si>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</si>
  <si>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</si>
  <si>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</si>
  <si>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</si>
  <si>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</si>
  <si>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</si>
  <si>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</si>
  <si>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</si>
  <si>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</si>
  <si>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</si>
  <si>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</si>
  <si>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</si>
  <si>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</si>
  <si>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</si>
  <si>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</si>
  <si>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</si>
  <si>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</si>
  <si>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</si>
  <si>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</si>
  <si>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</si>
  <si>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</si>
  <si>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</si>
  <si>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</si>
  <si>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</si>
  <si>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</si>
  <si>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</si>
  <si>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</si>
  <si>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</si>
  <si>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</si>
  <si>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</si>
  <si>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</si>
  <si>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</si>
  <si>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</si>
  <si>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</si>
  <si>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</si>
  <si>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</si>
  <si>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</si>
  <si>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</si>
  <si>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</si>
  <si>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</si>
  <si>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</si>
  <si>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</si>
  <si>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</si>
  <si>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</si>
  <si>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</si>
  <si>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</si>
  <si>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</si>
  <si>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</si>
  <si>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</si>
  <si>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</si>
  <si>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</si>
  <si>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</si>
  <si>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</si>
  <si>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</si>
  <si>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</si>
  <si>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</si>
  <si>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</si>
  <si>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</si>
  <si>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</si>
  <si>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</si>
  <si>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</si>
  <si>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</si>
  <si>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</si>
  <si>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</si>
  <si>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1082001022</t>
  </si>
  <si>
    <t>Servicios de alojamiento; servicios de suministro de comidas y bebidas; servicios de transporte; y servicios de distribución de electricidad, gas y agua</t>
  </si>
  <si>
    <t>1080100021</t>
  </si>
  <si>
    <t>1080100012</t>
  </si>
  <si>
    <t>Edificaciones y estructuras - Mejoras de tierras y terrenos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</si>
  <si>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</si>
  <si>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</si>
  <si>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</si>
  <si>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</si>
  <si>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</si>
  <si>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</si>
  <si>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</si>
  <si>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</si>
  <si>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</si>
  <si>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</si>
  <si>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</si>
  <si>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</si>
  <si>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1082000052</t>
  </si>
  <si>
    <t>Productos metálicos y paquetes de software</t>
  </si>
  <si>
    <t>1082000041</t>
  </si>
  <si>
    <t>Otros bienes transportables (excepto productos metálicos, maquinaria y equipo)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</si>
</sst>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&quot;$&quot;\ #,##0"/>
    <numFmt numFmtId="165" formatCode="_-* #,##0_-;\-* #,##0_-;_-* &quot;-&quot;??_-;_-@_-"/>
    <numFmt numFmtId="166" formatCode="_(* #,##0_);_(* \(#,##0\);_(* &quot;-&quot;??_);_(@_)"/>
    <numFmt numFmtId="167" formatCode="_-&quot;$&quot;\ * #,##0_-;\-&quot;$&quot;\ * #,##0_-;_-&quot;$&quot;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9">
    <xf numFmtId="0" fontId="0" fillId="0" borderId="0" xfId="0"/>
    <xf numFmtId="0" fontId="18" fillId="0" borderId="0" xfId="0" applyFont="1"/>
    <xf numFmtId="0" fontId="19" fillId="33" borderId="10" xfId="0" applyFont="1" applyFill="1" applyBorder="1"/>
    <xf numFmtId="164" fontId="19" fillId="33" borderId="10" xfId="1" applyNumberFormat="1" applyFont="1" applyFill="1" applyBorder="1"/>
    <xf numFmtId="164" fontId="19" fillId="33" borderId="10" xfId="0" applyNumberFormat="1" applyFont="1" applyFill="1" applyBorder="1"/>
    <xf numFmtId="43" fontId="20" fillId="33" borderId="10" xfId="1" applyFont="1" applyFill="1" applyBorder="1"/>
    <xf numFmtId="0" fontId="20" fillId="33" borderId="10" xfId="0" applyFont="1" applyFill="1" applyBorder="1"/>
    <xf numFmtId="0" fontId="16" fillId="0" borderId="0" xfId="0" applyFont="1"/>
    <xf numFmtId="41" fontId="20" fillId="33" borderId="10" xfId="2" applyFont="1" applyFill="1" applyBorder="1"/>
    <xf numFmtId="10" fontId="20" fillId="33" borderId="10" xfId="3" applyNumberFormat="1" applyFont="1" applyFill="1" applyBorder="1"/>
    <xf numFmtId="41" fontId="19" fillId="33" borderId="10" xfId="2" applyFont="1" applyFill="1" applyBorder="1"/>
    <xf numFmtId="41" fontId="19" fillId="33" borderId="10" xfId="0" applyNumberFormat="1" applyFont="1" applyFill="1" applyBorder="1"/>
    <xf numFmtId="0" fontId="18" fillId="34" borderId="10" xfId="0" applyFont="1" applyFill="1" applyBorder="1"/>
    <xf numFmtId="41" fontId="18" fillId="34" borderId="10" xfId="2" applyFont="1" applyFill="1" applyBorder="1"/>
    <xf numFmtId="41" fontId="18" fillId="34" borderId="10" xfId="0" applyNumberFormat="1" applyFont="1" applyFill="1" applyBorder="1"/>
    <xf numFmtId="10" fontId="21" fillId="35" borderId="10" xfId="3" applyNumberFormat="1" applyFont="1" applyFill="1" applyBorder="1"/>
    <xf numFmtId="0" fontId="18" fillId="0" borderId="10" xfId="0" applyFont="1" applyBorder="1"/>
    <xf numFmtId="41" fontId="18" fillId="0" borderId="10" xfId="2" applyFont="1" applyBorder="1"/>
    <xf numFmtId="41" fontId="18" fillId="0" borderId="10" xfId="0" applyNumberFormat="1" applyFont="1" applyBorder="1"/>
    <xf numFmtId="0" fontId="0" fillId="0" borderId="10" xfId="0" applyBorder="1"/>
    <xf numFmtId="41" fontId="0" fillId="0" borderId="10" xfId="2" applyFont="1" applyBorder="1"/>
    <xf numFmtId="0" fontId="22" fillId="0" borderId="0" xfId="0" applyFont="1"/>
    <xf numFmtId="0" fontId="22" fillId="35" borderId="0" xfId="0" applyFont="1" applyFill="1"/>
    <xf numFmtId="41" fontId="22" fillId="35" borderId="0" xfId="0" applyNumberFormat="1" applyFont="1" applyFill="1"/>
    <xf numFmtId="165" fontId="22" fillId="35" borderId="0" xfId="1" applyNumberFormat="1" applyFont="1" applyFill="1" applyBorder="1"/>
    <xf numFmtId="43" fontId="22" fillId="35" borderId="0" xfId="1" applyFont="1" applyFill="1" applyBorder="1"/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/>
    </xf>
    <xf numFmtId="165" fontId="18" fillId="35" borderId="0" xfId="1" applyNumberFormat="1" applyFont="1" applyFill="1" applyBorder="1" applyAlignment="1">
      <alignment horizontal="center"/>
    </xf>
    <xf numFmtId="0" fontId="18" fillId="35" borderId="11" xfId="0" applyFont="1" applyFill="1" applyBorder="1" applyAlignment="1">
      <alignment horizontal="center" wrapText="1"/>
    </xf>
    <xf numFmtId="165" fontId="18" fillId="35" borderId="11" xfId="1" applyNumberFormat="1" applyFont="1" applyFill="1" applyBorder="1" applyAlignment="1">
      <alignment horizontal="center"/>
    </xf>
    <xf numFmtId="0" fontId="18" fillId="35" borderId="0" xfId="0" applyFont="1" applyFill="1" applyAlignment="1">
      <alignment horizont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16" fillId="0" borderId="0" xfId="0" quotePrefix="1" applyFont="1"/>
    <xf numFmtId="0" fontId="16" fillId="36" borderId="12" xfId="0" applyFont="1" applyFill="1" applyBorder="1" applyAlignment="1">
      <alignment vertical="center"/>
    </xf>
    <xf numFmtId="0" fontId="16" fillId="36" borderId="13" xfId="0" applyFont="1" applyFill="1" applyBorder="1" applyAlignment="1">
      <alignment vertical="center"/>
    </xf>
    <xf numFmtId="0" fontId="16" fillId="36" borderId="13" xfId="0" applyFont="1" applyFill="1" applyBorder="1" applyAlignment="1">
      <alignment horizontal="center" vertical="center" wrapText="1"/>
    </xf>
    <xf numFmtId="0" fontId="16" fillId="36" borderId="13" xfId="0" quotePrefix="1" applyFont="1" applyFill="1" applyBorder="1" applyAlignment="1">
      <alignment horizontal="center" vertical="center" wrapText="1"/>
    </xf>
    <xf numFmtId="0" fontId="16" fillId="36" borderId="14" xfId="0" applyFont="1" applyFill="1" applyBorder="1" applyAlignment="1">
      <alignment horizontal="center" vertical="center" wrapText="1"/>
    </xf>
    <xf numFmtId="16" fontId="0" fillId="0" borderId="15" xfId="0" quotePrefix="1" applyNumberFormat="1" applyBorder="1"/>
    <xf numFmtId="0" fontId="16" fillId="0" borderId="16" xfId="0" applyFont="1" applyBorder="1"/>
    <xf numFmtId="166" fontId="0" fillId="0" borderId="16" xfId="1" applyNumberFormat="1" applyFont="1" applyBorder="1"/>
    <xf numFmtId="9" fontId="1" fillId="0" borderId="17" xfId="3" applyFont="1" applyBorder="1"/>
    <xf numFmtId="9" fontId="0" fillId="0" borderId="0" xfId="3" applyFont="1"/>
    <xf numFmtId="0" fontId="0" fillId="0" borderId="18" xfId="0" quotePrefix="1" applyBorder="1"/>
    <xf numFmtId="0" fontId="0" fillId="0" borderId="19" xfId="0" applyBorder="1"/>
    <xf numFmtId="166" fontId="0" fillId="0" borderId="19" xfId="1" applyNumberFormat="1" applyFont="1" applyBorder="1"/>
    <xf numFmtId="9" fontId="1" fillId="0" borderId="20" xfId="3" applyFont="1" applyBorder="1"/>
    <xf numFmtId="166" fontId="0" fillId="0" borderId="0" xfId="0" applyNumberFormat="1"/>
    <xf numFmtId="166" fontId="0" fillId="35" borderId="19" xfId="1" applyNumberFormat="1" applyFont="1" applyFill="1" applyBorder="1"/>
    <xf numFmtId="166" fontId="0" fillId="37" borderId="19" xfId="1" applyNumberFormat="1" applyFont="1" applyFill="1" applyBorder="1"/>
    <xf numFmtId="166" fontId="0" fillId="37" borderId="19" xfId="0" applyNumberFormat="1" applyFill="1" applyBorder="1"/>
    <xf numFmtId="166" fontId="24" fillId="37" borderId="19" xfId="0" applyNumberFormat="1" applyFont="1" applyFill="1" applyBorder="1"/>
    <xf numFmtId="166" fontId="25" fillId="37" borderId="19" xfId="0" applyNumberFormat="1" applyFont="1" applyFill="1" applyBorder="1"/>
    <xf numFmtId="0" fontId="0" fillId="0" borderId="20" xfId="0" applyBorder="1"/>
    <xf numFmtId="0" fontId="16" fillId="38" borderId="18" xfId="0" applyFont="1" applyFill="1" applyBorder="1" applyAlignment="1">
      <alignment vertical="center"/>
    </xf>
    <xf numFmtId="0" fontId="16" fillId="38" borderId="19" xfId="0" applyFont="1" applyFill="1" applyBorder="1" applyAlignment="1">
      <alignment vertical="center"/>
    </xf>
    <xf numFmtId="166" fontId="16" fillId="38" borderId="19" xfId="1" applyNumberFormat="1" applyFont="1" applyFill="1" applyBorder="1" applyAlignment="1">
      <alignment horizontal="right" vertical="center" wrapText="1"/>
    </xf>
    <xf numFmtId="9" fontId="16" fillId="38" borderId="20" xfId="3" applyFont="1" applyFill="1" applyBorder="1" applyAlignment="1">
      <alignment horizontal="center" vertical="center" wrapText="1"/>
    </xf>
    <xf numFmtId="0" fontId="16" fillId="0" borderId="18" xfId="0" quotePrefix="1" applyFont="1" applyBorder="1"/>
    <xf numFmtId="0" fontId="16" fillId="0" borderId="19" xfId="0" applyFont="1" applyBorder="1"/>
    <xf numFmtId="10" fontId="0" fillId="0" borderId="20" xfId="3" applyNumberFormat="1" applyFont="1" applyBorder="1"/>
    <xf numFmtId="0" fontId="0" fillId="0" borderId="18" xfId="0" applyBorder="1"/>
    <xf numFmtId="166" fontId="16" fillId="39" borderId="19" xfId="0" applyNumberFormat="1" applyFont="1" applyFill="1" applyBorder="1"/>
    <xf numFmtId="41" fontId="24" fillId="0" borderId="19" xfId="2" applyFont="1" applyBorder="1"/>
    <xf numFmtId="0" fontId="16" fillId="40" borderId="18" xfId="0" applyFont="1" applyFill="1" applyBorder="1" applyAlignment="1">
      <alignment vertical="center"/>
    </xf>
    <xf numFmtId="0" fontId="16" fillId="40" borderId="19" xfId="0" applyFont="1" applyFill="1" applyBorder="1" applyAlignment="1">
      <alignment vertical="center"/>
    </xf>
    <xf numFmtId="166" fontId="16" fillId="40" borderId="19" xfId="1" applyNumberFormat="1" applyFont="1" applyFill="1" applyBorder="1" applyAlignment="1">
      <alignment horizontal="right" vertical="center" wrapText="1"/>
    </xf>
    <xf numFmtId="10" fontId="16" fillId="40" borderId="20" xfId="3" applyNumberFormat="1" applyFont="1" applyFill="1" applyBorder="1" applyAlignment="1">
      <alignment horizontal="center" vertical="center" wrapText="1"/>
    </xf>
    <xf numFmtId="0" fontId="16" fillId="41" borderId="21" xfId="0" applyFont="1" applyFill="1" applyBorder="1" applyAlignment="1">
      <alignment vertical="center"/>
    </xf>
    <xf numFmtId="0" fontId="16" fillId="41" borderId="22" xfId="0" applyFont="1" applyFill="1" applyBorder="1" applyAlignment="1">
      <alignment vertical="center"/>
    </xf>
    <xf numFmtId="166" fontId="16" fillId="41" borderId="22" xfId="1" applyNumberFormat="1" applyFont="1" applyFill="1" applyBorder="1" applyAlignment="1">
      <alignment horizontal="right" vertical="center" wrapText="1"/>
    </xf>
    <xf numFmtId="10" fontId="16" fillId="41" borderId="23" xfId="3" applyNumberFormat="1" applyFont="1" applyFill="1" applyBorder="1" applyAlignment="1">
      <alignment horizontal="center" vertical="center" wrapText="1"/>
    </xf>
    <xf numFmtId="0" fontId="0" fillId="35" borderId="0" xfId="0" applyFill="1"/>
    <xf numFmtId="0" fontId="16" fillId="35" borderId="0" xfId="0" applyFont="1" applyFill="1" applyAlignment="1">
      <alignment vertical="center"/>
    </xf>
    <xf numFmtId="166" fontId="16" fillId="35" borderId="0" xfId="1" applyNumberFormat="1" applyFont="1" applyFill="1" applyBorder="1" applyAlignment="1">
      <alignment horizontal="right" vertical="center" wrapText="1"/>
    </xf>
    <xf numFmtId="10" fontId="16" fillId="35" borderId="0" xfId="3" applyNumberFormat="1" applyFont="1" applyFill="1" applyBorder="1" applyAlignment="1">
      <alignment horizontal="center" vertical="center" wrapText="1"/>
    </xf>
    <xf numFmtId="166" fontId="0" fillId="35" borderId="0" xfId="0" applyNumberFormat="1" applyFill="1"/>
    <xf numFmtId="0" fontId="26" fillId="0" borderId="0" xfId="0" applyFont="1"/>
    <xf numFmtId="0" fontId="19" fillId="35" borderId="0" xfId="0" applyFont="1" applyFill="1" applyAlignment="1">
      <alignment horizontal="center"/>
    </xf>
    <xf numFmtId="3" fontId="19" fillId="35" borderId="0" xfId="0" applyNumberFormat="1" applyFont="1" applyFill="1" applyAlignment="1">
      <alignment horizontal="center"/>
    </xf>
    <xf numFmtId="165" fontId="19" fillId="35" borderId="0" xfId="1" applyNumberFormat="1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35" borderId="11" xfId="0" applyFont="1" applyFill="1" applyBorder="1"/>
    <xf numFmtId="0" fontId="19" fillId="35" borderId="11" xfId="0" applyFont="1" applyFill="1" applyBorder="1" applyAlignment="1">
      <alignment horizontal="center"/>
    </xf>
    <xf numFmtId="0" fontId="19" fillId="35" borderId="0" xfId="0" applyFont="1" applyFill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165" fontId="18" fillId="0" borderId="10" xfId="1" applyNumberFormat="1" applyFont="1" applyBorder="1"/>
    <xf numFmtId="0" fontId="18" fillId="0" borderId="10" xfId="0" applyFont="1" applyBorder="1" applyAlignment="1">
      <alignment horizontal="left" vertical="center" wrapText="1"/>
    </xf>
    <xf numFmtId="0" fontId="16" fillId="0" borderId="10" xfId="0" applyFont="1" applyBorder="1"/>
    <xf numFmtId="0" fontId="18" fillId="35" borderId="0" xfId="0" applyFont="1" applyFill="1" applyAlignment="1">
      <alignment wrapText="1"/>
    </xf>
    <xf numFmtId="165" fontId="18" fillId="35" borderId="0" xfId="1" applyNumberFormat="1" applyFont="1" applyFill="1" applyBorder="1" applyAlignment="1"/>
    <xf numFmtId="165" fontId="18" fillId="35" borderId="0" xfId="1" applyNumberFormat="1" applyFont="1" applyFill="1" applyBorder="1" applyAlignment="1">
      <alignment horizontal="center" vertical="center"/>
    </xf>
    <xf numFmtId="165" fontId="18" fillId="35" borderId="0" xfId="1" applyNumberFormat="1" applyFont="1" applyFill="1" applyBorder="1" applyAlignment="1">
      <alignment vertical="center"/>
    </xf>
    <xf numFmtId="0" fontId="25" fillId="35" borderId="10" xfId="0" applyFont="1" applyFill="1" applyBorder="1" applyAlignment="1">
      <alignment horizontal="center" wrapText="1"/>
    </xf>
    <xf numFmtId="0" fontId="25" fillId="35" borderId="10" xfId="0" applyFont="1" applyFill="1" applyBorder="1"/>
    <xf numFmtId="165" fontId="25" fillId="35" borderId="10" xfId="1" applyNumberFormat="1" applyFont="1" applyFill="1" applyBorder="1"/>
    <xf numFmtId="167" fontId="25" fillId="35" borderId="10" xfId="1" applyNumberFormat="1" applyFont="1" applyFill="1" applyBorder="1"/>
    <xf numFmtId="167" fontId="25" fillId="35" borderId="10" xfId="0" applyNumberFormat="1" applyFont="1" applyFill="1" applyBorder="1"/>
    <xf numFmtId="0" fontId="25" fillId="35" borderId="10" xfId="0" applyFont="1" applyFill="1" applyBorder="1" applyAlignment="1">
      <alignment horizontal="left" vertical="center" wrapText="1"/>
    </xf>
    <xf numFmtId="0" fontId="27" fillId="34" borderId="10" xfId="0" applyFont="1" applyFill="1" applyBorder="1" applyAlignment="1">
      <alignment vertical="top"/>
    </xf>
    <xf numFmtId="0" fontId="27" fillId="34" borderId="1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34" borderId="10" xfId="0" applyFill="1" applyBorder="1" applyAlignment="1">
      <alignment vertical="top"/>
    </xf>
    <xf numFmtId="3" fontId="27" fillId="34" borderId="10" xfId="0" applyNumberFormat="1" applyFont="1" applyFill="1" applyBorder="1" applyAlignment="1">
      <alignment horizontal="right" vertical="top"/>
    </xf>
    <xf numFmtId="9" fontId="27" fillId="34" borderId="10" xfId="3" applyFont="1" applyFill="1" applyBorder="1" applyAlignment="1">
      <alignment horizontal="right" vertical="top"/>
    </xf>
    <xf numFmtId="0" fontId="28" fillId="42" borderId="10" xfId="0" applyFont="1" applyFill="1" applyBorder="1" applyAlignment="1">
      <alignment vertical="top"/>
    </xf>
    <xf numFmtId="0" fontId="29" fillId="42" borderId="10" xfId="0" applyFont="1" applyFill="1" applyBorder="1" applyAlignment="1">
      <alignment vertical="top"/>
    </xf>
    <xf numFmtId="3" fontId="29" fillId="42" borderId="10" xfId="0" applyNumberFormat="1" applyFont="1" applyFill="1" applyBorder="1" applyAlignment="1">
      <alignment horizontal="right" vertical="top"/>
    </xf>
    <xf numFmtId="10" fontId="28" fillId="42" borderId="10" xfId="3" applyNumberFormat="1" applyFont="1" applyFill="1" applyBorder="1" applyAlignment="1">
      <alignment horizontal="right" vertical="top"/>
    </xf>
    <xf numFmtId="0" fontId="26" fillId="0" borderId="10" xfId="0" applyFont="1" applyBorder="1"/>
    <xf numFmtId="3" fontId="26" fillId="0" borderId="10" xfId="0" applyNumberFormat="1" applyFont="1" applyBorder="1" applyAlignment="1">
      <alignment horizontal="right"/>
    </xf>
    <xf numFmtId="10" fontId="27" fillId="35" borderId="10" xfId="3" applyNumberFormat="1" applyFont="1" applyFill="1" applyBorder="1" applyAlignment="1">
      <alignment vertical="top" wrapText="1"/>
    </xf>
    <xf numFmtId="0" fontId="26" fillId="0" borderId="10" xfId="0" applyFont="1" applyBorder="1" applyAlignment="1">
      <alignment horizontal="left"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[0]" xfId="2" builtinId="6"/>
    <cellStyle name="Neutral" xfId="11" builtinId="28" customBuiltin="1"/>
    <cellStyle name="Normal" xfId="0" builtinId="0"/>
    <cellStyle name="Notas" xfId="18" builtinId="10" customBuiltin="1"/>
    <cellStyle name="Porcentaje" xfId="3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79"/>
  <sheetViews>
    <sheetView tabSelected="1" zoomScale="54" zoomScaleNormal="54" workbookViewId="0">
      <pane xSplit="2" ySplit="7" topLeftCell="C122" activePane="bottomRight" state="frozen"/>
      <selection pane="topRight" activeCell="C1" sqref="C1"/>
      <selection pane="bottomLeft" activeCell="A8" sqref="A8"/>
      <selection pane="bottomRight" activeCell="A153" sqref="A153:XFD153"/>
    </sheetView>
  </sheetViews>
  <sheetFormatPr baseColWidth="10" defaultRowHeight="14.5" x14ac:dyDescent="0.35"/>
  <cols>
    <col min="2" max="2" width="80.81640625" customWidth="1"/>
    <col min="3" max="3" width="21.1796875" customWidth="1"/>
    <col min="4" max="4" width="18.90625" customWidth="1"/>
    <col min="5" max="5" width="19.7265625" customWidth="1"/>
    <col min="6" max="6" width="21.36328125" customWidth="1"/>
    <col min="7" max="7" width="15.36328125" customWidth="1"/>
    <col min="8" max="11" width="21.7265625" customWidth="1"/>
    <col min="12" max="12" width="19.90625" customWidth="1"/>
    <col min="13" max="14" width="21.7265625" customWidth="1"/>
    <col min="15" max="15" width="13.6328125" customWidth="1"/>
    <col min="16" max="18" width="21.7265625" customWidth="1"/>
    <col min="19" max="19" width="10.7265625" customWidth="1"/>
    <col min="20" max="20" width="20.81640625" customWidth="1"/>
    <col min="21" max="21" width="22.1796875" customWidth="1"/>
    <col min="22" max="22" width="17.81640625" customWidth="1"/>
  </cols>
  <sheetData>
    <row r="1" spans="2:25" s="1" customFormat="1" x14ac:dyDescent="0.35">
      <c r="B1" s="34" t="s">
        <v>166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2:25" s="1" customFormat="1" x14ac:dyDescent="0.35">
      <c r="B2" s="35" t="s">
        <v>167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2:25" s="1" customFormat="1" x14ac:dyDescent="0.35">
      <c r="B3" s="35" t="s">
        <v>168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2:25" s="1" customFormat="1" x14ac:dyDescent="0.35">
      <c r="B4" s="34" t="s">
        <v>169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2:25" s="1" customFormat="1" ht="15" customHeight="1" x14ac:dyDescent="0.35">
      <c r="B5" s="2" t="s">
        <v>170</v>
      </c>
      <c r="C5" s="3"/>
      <c r="D5" s="3"/>
      <c r="E5" s="3"/>
      <c r="F5" s="3"/>
      <c r="G5" s="3"/>
      <c r="H5" s="3"/>
      <c r="I5" s="3"/>
      <c r="J5" s="4"/>
      <c r="K5" s="3"/>
      <c r="L5" s="3"/>
      <c r="M5" s="3"/>
      <c r="N5" s="3"/>
      <c r="O5" s="5"/>
      <c r="P5" s="3"/>
      <c r="Q5" s="3"/>
      <c r="R5" s="3"/>
      <c r="S5" s="6"/>
      <c r="T5" s="33" t="s">
        <v>180</v>
      </c>
      <c r="U5" s="33"/>
      <c r="V5" s="33"/>
    </row>
    <row r="6" spans="2:25" s="1" customFormat="1" ht="15" customHeight="1" x14ac:dyDescent="0.35">
      <c r="B6" s="2" t="s">
        <v>171</v>
      </c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  <c r="O6" s="5"/>
      <c r="P6" s="3"/>
      <c r="Q6" s="3"/>
      <c r="R6" s="3"/>
      <c r="S6" s="6"/>
      <c r="T6" s="33" t="s">
        <v>172</v>
      </c>
      <c r="U6" s="33"/>
      <c r="V6" s="33"/>
    </row>
    <row r="7" spans="2:25" s="7" customFormat="1" ht="30.5" customHeight="1" x14ac:dyDescent="0.35">
      <c r="B7" s="27" t="s">
        <v>0</v>
      </c>
      <c r="C7" s="26" t="s">
        <v>1</v>
      </c>
      <c r="D7" s="27" t="s">
        <v>2</v>
      </c>
      <c r="E7" s="27" t="s">
        <v>3</v>
      </c>
      <c r="F7" s="27" t="s">
        <v>4</v>
      </c>
      <c r="G7" s="27" t="s">
        <v>5</v>
      </c>
      <c r="H7" s="27" t="s">
        <v>6</v>
      </c>
      <c r="I7" s="27" t="s">
        <v>7</v>
      </c>
      <c r="J7" s="27" t="s">
        <v>8</v>
      </c>
      <c r="K7" s="27" t="s">
        <v>9</v>
      </c>
      <c r="L7" s="27" t="s">
        <v>10</v>
      </c>
      <c r="M7" s="27" t="s">
        <v>11</v>
      </c>
      <c r="N7" s="27" t="s">
        <v>12</v>
      </c>
      <c r="O7" s="27" t="s">
        <v>13</v>
      </c>
      <c r="P7" s="27" t="s">
        <v>14</v>
      </c>
      <c r="Q7" s="27" t="s">
        <v>15</v>
      </c>
      <c r="R7" s="27" t="s">
        <v>16</v>
      </c>
      <c r="S7" s="27" t="s">
        <v>17</v>
      </c>
      <c r="T7" s="27" t="s">
        <v>18</v>
      </c>
      <c r="U7" s="27" t="s">
        <v>19</v>
      </c>
      <c r="V7" s="27" t="s">
        <v>20</v>
      </c>
    </row>
    <row r="8" spans="2:25" s="7" customFormat="1" x14ac:dyDescent="0.35">
      <c r="B8" s="6" t="s">
        <v>21</v>
      </c>
      <c r="C8" s="8">
        <v>395195079000</v>
      </c>
      <c r="D8" s="8">
        <v>0</v>
      </c>
      <c r="E8" s="8">
        <v>2100000000</v>
      </c>
      <c r="F8" s="8">
        <v>397295079000</v>
      </c>
      <c r="G8" s="8">
        <v>0</v>
      </c>
      <c r="H8" s="8">
        <v>397295079000</v>
      </c>
      <c r="I8" s="8">
        <v>22893453356</v>
      </c>
      <c r="J8" s="8">
        <v>373519983489</v>
      </c>
      <c r="K8" s="8">
        <v>23775095511</v>
      </c>
      <c r="L8" s="8">
        <v>28524434729</v>
      </c>
      <c r="M8" s="8">
        <v>333776574074</v>
      </c>
      <c r="N8" s="8">
        <v>39743409415</v>
      </c>
      <c r="O8" s="9">
        <f t="shared" ref="O8:O71" si="0">+M8/H8</f>
        <v>0.84012259833200698</v>
      </c>
      <c r="P8" s="8">
        <v>47739908790</v>
      </c>
      <c r="Q8" s="8">
        <v>215643875802</v>
      </c>
      <c r="R8" s="8">
        <v>118132698272</v>
      </c>
      <c r="S8" s="9">
        <f t="shared" ref="S8:S11" si="1">+Q8/H8</f>
        <v>0.54278013295503214</v>
      </c>
      <c r="T8" s="8">
        <v>47739908784</v>
      </c>
      <c r="U8" s="8">
        <v>215643875792</v>
      </c>
      <c r="V8" s="6">
        <v>10</v>
      </c>
    </row>
    <row r="9" spans="2:25" s="7" customFormat="1" x14ac:dyDescent="0.35">
      <c r="B9" s="6" t="s">
        <v>22</v>
      </c>
      <c r="C9" s="8">
        <v>395195079000</v>
      </c>
      <c r="D9" s="8">
        <v>0</v>
      </c>
      <c r="E9" s="8">
        <v>2100000000</v>
      </c>
      <c r="F9" s="8">
        <v>397295079000</v>
      </c>
      <c r="G9" s="8">
        <v>0</v>
      </c>
      <c r="H9" s="8">
        <v>397295079000</v>
      </c>
      <c r="I9" s="8">
        <v>22893453356</v>
      </c>
      <c r="J9" s="8">
        <v>373519983489</v>
      </c>
      <c r="K9" s="8">
        <v>23775095511</v>
      </c>
      <c r="L9" s="8">
        <v>28524434729</v>
      </c>
      <c r="M9" s="8">
        <v>333776574074</v>
      </c>
      <c r="N9" s="8">
        <v>39743409415</v>
      </c>
      <c r="O9" s="9">
        <f t="shared" si="0"/>
        <v>0.84012259833200698</v>
      </c>
      <c r="P9" s="8">
        <v>47739908790</v>
      </c>
      <c r="Q9" s="8">
        <v>215643875802</v>
      </c>
      <c r="R9" s="8">
        <v>118132698272</v>
      </c>
      <c r="S9" s="9">
        <f t="shared" si="1"/>
        <v>0.54278013295503214</v>
      </c>
      <c r="T9" s="8">
        <v>47739908784</v>
      </c>
      <c r="U9" s="8">
        <v>215643875792</v>
      </c>
      <c r="V9" s="6">
        <v>10</v>
      </c>
    </row>
    <row r="10" spans="2:25" s="7" customFormat="1" x14ac:dyDescent="0.35">
      <c r="B10" s="6" t="s">
        <v>23</v>
      </c>
      <c r="C10" s="8">
        <v>242012527000</v>
      </c>
      <c r="D10" s="8">
        <v>0</v>
      </c>
      <c r="E10" s="8">
        <v>0</v>
      </c>
      <c r="F10" s="8">
        <v>242012527000</v>
      </c>
      <c r="G10" s="8">
        <v>0</v>
      </c>
      <c r="H10" s="8">
        <v>242012527000</v>
      </c>
      <c r="I10" s="8">
        <v>1309053533</v>
      </c>
      <c r="J10" s="8">
        <v>233189415650</v>
      </c>
      <c r="K10" s="8">
        <v>8823111350</v>
      </c>
      <c r="L10" s="8">
        <v>1410633999</v>
      </c>
      <c r="M10" s="8">
        <v>232763320133</v>
      </c>
      <c r="N10" s="8">
        <v>426095517</v>
      </c>
      <c r="O10" s="9">
        <f t="shared" si="0"/>
        <v>0.96178211524149737</v>
      </c>
      <c r="P10" s="8">
        <v>40383762523</v>
      </c>
      <c r="Q10" s="8">
        <v>177181339937</v>
      </c>
      <c r="R10" s="8">
        <v>55581980196</v>
      </c>
      <c r="S10" s="9">
        <f t="shared" si="1"/>
        <v>0.73211639964818842</v>
      </c>
      <c r="T10" s="8">
        <v>40383762521</v>
      </c>
      <c r="U10" s="8">
        <v>177181339936</v>
      </c>
      <c r="V10" s="6">
        <v>1</v>
      </c>
    </row>
    <row r="11" spans="2:25" s="7" customFormat="1" x14ac:dyDescent="0.35">
      <c r="B11" s="2" t="s">
        <v>173</v>
      </c>
      <c r="C11" s="10">
        <f t="shared" ref="C11:N11" si="2">+C12+C37</f>
        <v>18164190000</v>
      </c>
      <c r="D11" s="10">
        <f t="shared" si="2"/>
        <v>0</v>
      </c>
      <c r="E11" s="10">
        <f t="shared" si="2"/>
        <v>-1000000</v>
      </c>
      <c r="F11" s="10">
        <f t="shared" si="2"/>
        <v>18163190000</v>
      </c>
      <c r="G11" s="10">
        <f t="shared" si="2"/>
        <v>0</v>
      </c>
      <c r="H11" s="10">
        <f t="shared" si="2"/>
        <v>18163190000</v>
      </c>
      <c r="I11" s="10">
        <f t="shared" si="2"/>
        <v>1154210700</v>
      </c>
      <c r="J11" s="10">
        <f t="shared" si="2"/>
        <v>12556723119</v>
      </c>
      <c r="K11" s="10">
        <f t="shared" si="2"/>
        <v>5606466881</v>
      </c>
      <c r="L11" s="10">
        <f t="shared" si="2"/>
        <v>1154210700</v>
      </c>
      <c r="M11" s="10">
        <f t="shared" si="2"/>
        <v>12556723119</v>
      </c>
      <c r="N11" s="10">
        <f t="shared" si="2"/>
        <v>0</v>
      </c>
      <c r="O11" s="9">
        <f t="shared" si="0"/>
        <v>0.69132807172088162</v>
      </c>
      <c r="P11" s="10">
        <f>+P12+P37</f>
        <v>1156007300</v>
      </c>
      <c r="Q11" s="10">
        <f>+Q12+Q37</f>
        <v>12550737697</v>
      </c>
      <c r="R11" s="10">
        <f>+R12+R37</f>
        <v>5985422</v>
      </c>
      <c r="S11" s="9">
        <f t="shared" si="1"/>
        <v>0.69099853588494087</v>
      </c>
      <c r="T11" s="10">
        <f>+T12+T37</f>
        <v>1156007300</v>
      </c>
      <c r="U11" s="10">
        <f>+U12+U37</f>
        <v>12550737693</v>
      </c>
      <c r="V11" s="11">
        <f>+V12+V35</f>
        <v>5</v>
      </c>
      <c r="W11" s="1"/>
      <c r="X11" s="1"/>
      <c r="Y11" s="1"/>
    </row>
    <row r="12" spans="2:25" s="7" customFormat="1" x14ac:dyDescent="0.35">
      <c r="B12" s="2" t="s">
        <v>174</v>
      </c>
      <c r="C12" s="10">
        <f>SUM(C13:C36)</f>
        <v>18090683000</v>
      </c>
      <c r="D12" s="10">
        <f t="shared" ref="D12:N12" si="3">SUM(D13:D36)</f>
        <v>0</v>
      </c>
      <c r="E12" s="10">
        <f t="shared" si="3"/>
        <v>-1000000</v>
      </c>
      <c r="F12" s="10">
        <f t="shared" si="3"/>
        <v>18089683000</v>
      </c>
      <c r="G12" s="10">
        <f t="shared" si="3"/>
        <v>0</v>
      </c>
      <c r="H12" s="10">
        <f t="shared" si="3"/>
        <v>18089683000</v>
      </c>
      <c r="I12" s="10">
        <f t="shared" si="3"/>
        <v>1149434848</v>
      </c>
      <c r="J12" s="10">
        <f t="shared" si="3"/>
        <v>12500556761</v>
      </c>
      <c r="K12" s="10">
        <f t="shared" si="3"/>
        <v>5589126239</v>
      </c>
      <c r="L12" s="10">
        <f t="shared" si="3"/>
        <v>1149434848</v>
      </c>
      <c r="M12" s="10">
        <f t="shared" si="3"/>
        <v>12500556761</v>
      </c>
      <c r="N12" s="10">
        <f t="shared" si="3"/>
        <v>0</v>
      </c>
      <c r="O12" s="9">
        <f t="shared" si="0"/>
        <v>0.69103238354149155</v>
      </c>
      <c r="P12" s="10">
        <f>SUM(P13:P36)</f>
        <v>1151231448</v>
      </c>
      <c r="Q12" s="10">
        <f>SUM(Q13:Q36)</f>
        <v>12494571339</v>
      </c>
      <c r="R12" s="10">
        <f>SUM(R13:R36)</f>
        <v>5985422</v>
      </c>
      <c r="S12" s="9">
        <f>+Q12/H12</f>
        <v>0.69070150864445767</v>
      </c>
      <c r="T12" s="10">
        <f>SUM(T13:T36)</f>
        <v>1151231448</v>
      </c>
      <c r="U12" s="10">
        <f>SUM(U13:U36)</f>
        <v>12494571339</v>
      </c>
      <c r="V12" s="11">
        <f>SUM(V13:V36)</f>
        <v>0</v>
      </c>
      <c r="W12" s="1"/>
      <c r="X12" s="1"/>
      <c r="Y12" s="1"/>
    </row>
    <row r="13" spans="2:25" x14ac:dyDescent="0.35">
      <c r="B13" s="19" t="s">
        <v>26</v>
      </c>
      <c r="C13" s="20">
        <v>7274506000</v>
      </c>
      <c r="D13" s="20">
        <v>0</v>
      </c>
      <c r="E13" s="20">
        <v>0</v>
      </c>
      <c r="F13" s="20">
        <v>7274506000</v>
      </c>
      <c r="G13" s="20">
        <v>0</v>
      </c>
      <c r="H13" s="20">
        <v>7274506000</v>
      </c>
      <c r="I13" s="20">
        <v>583705323</v>
      </c>
      <c r="J13" s="20">
        <v>5790052062</v>
      </c>
      <c r="K13" s="20">
        <v>1484453938</v>
      </c>
      <c r="L13" s="20">
        <v>583705323</v>
      </c>
      <c r="M13" s="20">
        <v>5790052062</v>
      </c>
      <c r="N13" s="20">
        <v>0</v>
      </c>
      <c r="O13" s="15">
        <f t="shared" si="0"/>
        <v>0.79593749211286646</v>
      </c>
      <c r="P13" s="20">
        <v>583705323</v>
      </c>
      <c r="Q13" s="20">
        <v>5790052062</v>
      </c>
      <c r="R13" s="20">
        <v>0</v>
      </c>
      <c r="S13" s="15">
        <f>+Q13/H13</f>
        <v>0.79593749211286646</v>
      </c>
      <c r="T13" s="20">
        <v>583705314</v>
      </c>
      <c r="U13" s="20">
        <v>5790052095</v>
      </c>
      <c r="V13" s="19">
        <v>-33</v>
      </c>
    </row>
    <row r="14" spans="2:25" x14ac:dyDescent="0.35">
      <c r="B14" s="19" t="s">
        <v>27</v>
      </c>
      <c r="C14" s="20">
        <v>128055000</v>
      </c>
      <c r="D14" s="20">
        <v>0</v>
      </c>
      <c r="E14" s="20">
        <v>-37109751</v>
      </c>
      <c r="F14" s="20">
        <v>90945249</v>
      </c>
      <c r="G14" s="20">
        <v>0</v>
      </c>
      <c r="H14" s="20">
        <v>90945249</v>
      </c>
      <c r="I14" s="20">
        <v>8584322</v>
      </c>
      <c r="J14" s="20">
        <v>60063529</v>
      </c>
      <c r="K14" s="20">
        <v>30881720</v>
      </c>
      <c r="L14" s="20">
        <v>8584322</v>
      </c>
      <c r="M14" s="20">
        <v>60063529</v>
      </c>
      <c r="N14" s="20">
        <v>0</v>
      </c>
      <c r="O14" s="15">
        <f t="shared" si="0"/>
        <v>0.6604361377909912</v>
      </c>
      <c r="P14" s="20">
        <v>8584322</v>
      </c>
      <c r="Q14" s="20">
        <v>60063529</v>
      </c>
      <c r="R14" s="20">
        <v>0</v>
      </c>
      <c r="S14" s="15">
        <f t="shared" ref="S14:S77" si="4">+Q14/H14</f>
        <v>0.6604361377909912</v>
      </c>
      <c r="T14" s="20">
        <v>8584323</v>
      </c>
      <c r="U14" s="20">
        <v>60063527</v>
      </c>
      <c r="V14" s="19">
        <v>2</v>
      </c>
    </row>
    <row r="15" spans="2:25" x14ac:dyDescent="0.35">
      <c r="B15" s="19" t="s">
        <v>28</v>
      </c>
      <c r="C15" s="20">
        <v>552045000</v>
      </c>
      <c r="D15" s="20">
        <v>0</v>
      </c>
      <c r="E15" s="20">
        <v>0</v>
      </c>
      <c r="F15" s="20">
        <v>552045000</v>
      </c>
      <c r="G15" s="20">
        <v>0</v>
      </c>
      <c r="H15" s="20">
        <v>552045000</v>
      </c>
      <c r="I15" s="20">
        <v>48959012</v>
      </c>
      <c r="J15" s="20">
        <v>457773939</v>
      </c>
      <c r="K15" s="20">
        <v>94271061</v>
      </c>
      <c r="L15" s="20">
        <v>48959012</v>
      </c>
      <c r="M15" s="20">
        <v>457773939</v>
      </c>
      <c r="N15" s="20">
        <v>0</v>
      </c>
      <c r="O15" s="15">
        <f t="shared" si="0"/>
        <v>0.82923301361302071</v>
      </c>
      <c r="P15" s="20">
        <v>48959012</v>
      </c>
      <c r="Q15" s="20">
        <v>457773939</v>
      </c>
      <c r="R15" s="20">
        <v>0</v>
      </c>
      <c r="S15" s="15">
        <f t="shared" si="4"/>
        <v>0.82923301361302071</v>
      </c>
      <c r="T15" s="20">
        <v>48959012</v>
      </c>
      <c r="U15" s="20">
        <v>457773933</v>
      </c>
      <c r="V15" s="19">
        <v>6</v>
      </c>
    </row>
    <row r="16" spans="2:25" x14ac:dyDescent="0.35">
      <c r="B16" s="19" t="s">
        <v>29</v>
      </c>
      <c r="C16" s="20">
        <v>9141000</v>
      </c>
      <c r="D16" s="20">
        <v>0</v>
      </c>
      <c r="E16" s="20">
        <v>0</v>
      </c>
      <c r="F16" s="20">
        <v>9141000</v>
      </c>
      <c r="G16" s="20">
        <v>0</v>
      </c>
      <c r="H16" s="20">
        <v>9141000</v>
      </c>
      <c r="I16" s="20">
        <v>581992</v>
      </c>
      <c r="J16" s="20">
        <v>5022238</v>
      </c>
      <c r="K16" s="20">
        <v>4118762</v>
      </c>
      <c r="L16" s="20">
        <v>581992</v>
      </c>
      <c r="M16" s="20">
        <v>5022238</v>
      </c>
      <c r="N16" s="20">
        <v>0</v>
      </c>
      <c r="O16" s="15">
        <f t="shared" si="0"/>
        <v>0.54941888196039823</v>
      </c>
      <c r="P16" s="20">
        <v>581992</v>
      </c>
      <c r="Q16" s="20">
        <v>5022238</v>
      </c>
      <c r="R16" s="20">
        <v>0</v>
      </c>
      <c r="S16" s="15">
        <f t="shared" si="4"/>
        <v>0.54941888196039823</v>
      </c>
      <c r="T16" s="20">
        <v>581994</v>
      </c>
      <c r="U16" s="20">
        <v>5022239</v>
      </c>
      <c r="V16" s="19">
        <v>-1</v>
      </c>
    </row>
    <row r="17" spans="2:22" x14ac:dyDescent="0.35">
      <c r="B17" s="19" t="s">
        <v>30</v>
      </c>
      <c r="C17" s="20">
        <v>14718000</v>
      </c>
      <c r="D17" s="20">
        <v>0</v>
      </c>
      <c r="E17" s="20">
        <v>0</v>
      </c>
      <c r="F17" s="20">
        <v>14718000</v>
      </c>
      <c r="G17" s="20">
        <v>0</v>
      </c>
      <c r="H17" s="20">
        <v>14718000</v>
      </c>
      <c r="I17" s="20">
        <v>906130</v>
      </c>
      <c r="J17" s="20">
        <v>9951880</v>
      </c>
      <c r="K17" s="20">
        <v>4766120</v>
      </c>
      <c r="L17" s="20">
        <v>906130</v>
      </c>
      <c r="M17" s="20">
        <v>9951880</v>
      </c>
      <c r="N17" s="20">
        <v>0</v>
      </c>
      <c r="O17" s="15">
        <f t="shared" si="0"/>
        <v>0.67617067536350051</v>
      </c>
      <c r="P17" s="20">
        <v>906130</v>
      </c>
      <c r="Q17" s="20">
        <v>9951880</v>
      </c>
      <c r="R17" s="20">
        <v>0</v>
      </c>
      <c r="S17" s="15">
        <f t="shared" si="4"/>
        <v>0.67617067536350051</v>
      </c>
      <c r="T17" s="20">
        <v>906132</v>
      </c>
      <c r="U17" s="20">
        <v>9951882</v>
      </c>
      <c r="V17" s="19">
        <v>-2</v>
      </c>
    </row>
    <row r="18" spans="2:22" x14ac:dyDescent="0.35">
      <c r="B18" s="19" t="s">
        <v>31</v>
      </c>
      <c r="C18" s="20">
        <v>232774000</v>
      </c>
      <c r="D18" s="20">
        <v>0</v>
      </c>
      <c r="E18" s="20">
        <v>-31180597</v>
      </c>
      <c r="F18" s="20">
        <v>201593403</v>
      </c>
      <c r="G18" s="20">
        <v>0</v>
      </c>
      <c r="H18" s="20">
        <v>201593403</v>
      </c>
      <c r="I18" s="20">
        <v>9561690</v>
      </c>
      <c r="J18" s="20">
        <v>142631227</v>
      </c>
      <c r="K18" s="20">
        <v>58962176</v>
      </c>
      <c r="L18" s="20">
        <v>9561690</v>
      </c>
      <c r="M18" s="20">
        <v>142631227</v>
      </c>
      <c r="N18" s="20">
        <v>0</v>
      </c>
      <c r="O18" s="15">
        <f t="shared" si="0"/>
        <v>0.70751931798085677</v>
      </c>
      <c r="P18" s="20">
        <v>9561690</v>
      </c>
      <c r="Q18" s="20">
        <v>142631227</v>
      </c>
      <c r="R18" s="20">
        <v>0</v>
      </c>
      <c r="S18" s="15">
        <f t="shared" si="4"/>
        <v>0.70751931798085677</v>
      </c>
      <c r="T18" s="20">
        <v>9561691</v>
      </c>
      <c r="U18" s="20">
        <v>142631231</v>
      </c>
      <c r="V18" s="19">
        <v>-4</v>
      </c>
    </row>
    <row r="19" spans="2:22" x14ac:dyDescent="0.35">
      <c r="B19" s="19" t="s">
        <v>32</v>
      </c>
      <c r="C19" s="20">
        <v>1020816000</v>
      </c>
      <c r="D19" s="20">
        <v>0</v>
      </c>
      <c r="E19" s="20">
        <v>0</v>
      </c>
      <c r="F19" s="20">
        <v>1020816000</v>
      </c>
      <c r="G19" s="20">
        <v>0</v>
      </c>
      <c r="H19" s="20">
        <v>1020816000</v>
      </c>
      <c r="I19" s="20">
        <v>2840673</v>
      </c>
      <c r="J19" s="20">
        <v>31359152</v>
      </c>
      <c r="K19" s="20">
        <v>989456848</v>
      </c>
      <c r="L19" s="20">
        <v>2840673</v>
      </c>
      <c r="M19" s="20">
        <v>31359152</v>
      </c>
      <c r="N19" s="20">
        <v>0</v>
      </c>
      <c r="O19" s="15">
        <f t="shared" si="0"/>
        <v>3.0719690913935518E-2</v>
      </c>
      <c r="P19" s="20">
        <v>2840673</v>
      </c>
      <c r="Q19" s="20">
        <v>31359152</v>
      </c>
      <c r="R19" s="20">
        <v>0</v>
      </c>
      <c r="S19" s="15">
        <f t="shared" si="4"/>
        <v>3.0719690913935518E-2</v>
      </c>
      <c r="T19" s="20">
        <v>2840671</v>
      </c>
      <c r="U19" s="20">
        <v>31359145</v>
      </c>
      <c r="V19" s="19">
        <v>7</v>
      </c>
    </row>
    <row r="20" spans="2:22" x14ac:dyDescent="0.35">
      <c r="B20" s="19" t="s">
        <v>33</v>
      </c>
      <c r="C20" s="20">
        <v>489679000</v>
      </c>
      <c r="D20" s="20">
        <v>0</v>
      </c>
      <c r="E20" s="20">
        <v>0</v>
      </c>
      <c r="F20" s="20">
        <v>489679000</v>
      </c>
      <c r="G20" s="20">
        <v>0</v>
      </c>
      <c r="H20" s="20">
        <v>489679000</v>
      </c>
      <c r="I20" s="20">
        <v>31162541</v>
      </c>
      <c r="J20" s="20">
        <v>376284577</v>
      </c>
      <c r="K20" s="20">
        <v>113394423</v>
      </c>
      <c r="L20" s="20">
        <v>31162541</v>
      </c>
      <c r="M20" s="20">
        <v>376284577</v>
      </c>
      <c r="N20" s="20">
        <v>0</v>
      </c>
      <c r="O20" s="15">
        <f t="shared" si="0"/>
        <v>0.76843110895096589</v>
      </c>
      <c r="P20" s="20">
        <v>31162541</v>
      </c>
      <c r="Q20" s="20">
        <v>376284577</v>
      </c>
      <c r="R20" s="20">
        <v>0</v>
      </c>
      <c r="S20" s="15">
        <f t="shared" si="4"/>
        <v>0.76843110895096589</v>
      </c>
      <c r="T20" s="20">
        <v>31162540</v>
      </c>
      <c r="U20" s="20">
        <v>376284573</v>
      </c>
      <c r="V20" s="19">
        <v>4</v>
      </c>
    </row>
    <row r="21" spans="2:22" x14ac:dyDescent="0.35">
      <c r="B21" s="19" t="s">
        <v>34</v>
      </c>
      <c r="C21" s="20">
        <v>2480370000</v>
      </c>
      <c r="D21" s="20">
        <v>0</v>
      </c>
      <c r="E21" s="20">
        <v>-1000000</v>
      </c>
      <c r="F21" s="20">
        <v>2479370000</v>
      </c>
      <c r="G21" s="20">
        <v>0</v>
      </c>
      <c r="H21" s="20">
        <v>2479370000</v>
      </c>
      <c r="I21" s="20">
        <v>184624869</v>
      </c>
      <c r="J21" s="20">
        <v>1828900879</v>
      </c>
      <c r="K21" s="20">
        <v>650469121</v>
      </c>
      <c r="L21" s="20">
        <v>184624869</v>
      </c>
      <c r="M21" s="20">
        <v>1828900879</v>
      </c>
      <c r="N21" s="20">
        <v>0</v>
      </c>
      <c r="O21" s="15">
        <f t="shared" si="0"/>
        <v>0.73764741809411261</v>
      </c>
      <c r="P21" s="20">
        <v>184624869</v>
      </c>
      <c r="Q21" s="20">
        <v>1828900879</v>
      </c>
      <c r="R21" s="20">
        <v>0</v>
      </c>
      <c r="S21" s="15">
        <f t="shared" si="4"/>
        <v>0.73764741809411261</v>
      </c>
      <c r="T21" s="20">
        <v>184624871</v>
      </c>
      <c r="U21" s="20">
        <v>1828900878</v>
      </c>
      <c r="V21" s="19">
        <v>1</v>
      </c>
    </row>
    <row r="22" spans="2:22" x14ac:dyDescent="0.35">
      <c r="B22" s="19" t="s">
        <v>35</v>
      </c>
      <c r="C22" s="20">
        <v>1134271000</v>
      </c>
      <c r="D22" s="20">
        <v>-15021868</v>
      </c>
      <c r="E22" s="20">
        <v>-78370039</v>
      </c>
      <c r="F22" s="20">
        <v>1055900961</v>
      </c>
      <c r="G22" s="20">
        <v>0</v>
      </c>
      <c r="H22" s="20">
        <v>1055900961</v>
      </c>
      <c r="I22" s="20">
        <v>0</v>
      </c>
      <c r="J22" s="20">
        <v>1035274474</v>
      </c>
      <c r="K22" s="20">
        <v>20626487</v>
      </c>
      <c r="L22" s="20">
        <v>0</v>
      </c>
      <c r="M22" s="20">
        <v>1035274474</v>
      </c>
      <c r="N22" s="20">
        <v>0</v>
      </c>
      <c r="O22" s="15">
        <f t="shared" si="0"/>
        <v>0.98046550977615787</v>
      </c>
      <c r="P22" s="20">
        <v>0</v>
      </c>
      <c r="Q22" s="20">
        <v>1035274474</v>
      </c>
      <c r="R22" s="20">
        <v>0</v>
      </c>
      <c r="S22" s="15">
        <f t="shared" si="4"/>
        <v>0.98046550977615787</v>
      </c>
      <c r="T22" s="20">
        <v>0</v>
      </c>
      <c r="U22" s="20">
        <v>1035274473</v>
      </c>
      <c r="V22" s="19">
        <v>1</v>
      </c>
    </row>
    <row r="23" spans="2:22" x14ac:dyDescent="0.35">
      <c r="B23" s="19" t="s">
        <v>36</v>
      </c>
      <c r="C23" s="20">
        <v>54885000</v>
      </c>
      <c r="D23" s="20">
        <v>2500000</v>
      </c>
      <c r="E23" s="20">
        <v>2500000</v>
      </c>
      <c r="F23" s="20">
        <v>57385000</v>
      </c>
      <c r="G23" s="20">
        <v>0</v>
      </c>
      <c r="H23" s="20">
        <v>57385000</v>
      </c>
      <c r="I23" s="20">
        <v>5325074</v>
      </c>
      <c r="J23" s="20">
        <v>56032554</v>
      </c>
      <c r="K23" s="20">
        <v>1352446</v>
      </c>
      <c r="L23" s="20">
        <v>5325074</v>
      </c>
      <c r="M23" s="20">
        <v>56032554</v>
      </c>
      <c r="N23" s="20">
        <v>0</v>
      </c>
      <c r="O23" s="15">
        <f t="shared" si="0"/>
        <v>0.97643206412825656</v>
      </c>
      <c r="P23" s="20">
        <v>5325074</v>
      </c>
      <c r="Q23" s="20">
        <v>56032554</v>
      </c>
      <c r="R23" s="20">
        <v>0</v>
      </c>
      <c r="S23" s="15">
        <f t="shared" si="4"/>
        <v>0.97643206412825656</v>
      </c>
      <c r="T23" s="20">
        <v>5325077</v>
      </c>
      <c r="U23" s="20">
        <v>56032553</v>
      </c>
      <c r="V23" s="19">
        <v>1</v>
      </c>
    </row>
    <row r="24" spans="2:22" x14ac:dyDescent="0.35">
      <c r="B24" s="19" t="s">
        <v>37</v>
      </c>
      <c r="C24" s="20">
        <v>719460000</v>
      </c>
      <c r="D24" s="20">
        <v>0</v>
      </c>
      <c r="E24" s="20">
        <v>0</v>
      </c>
      <c r="F24" s="20">
        <v>719460000</v>
      </c>
      <c r="G24" s="20">
        <v>0</v>
      </c>
      <c r="H24" s="20">
        <v>719460000</v>
      </c>
      <c r="I24" s="20">
        <v>61184250</v>
      </c>
      <c r="J24" s="20">
        <v>550367094</v>
      </c>
      <c r="K24" s="20">
        <v>169092906</v>
      </c>
      <c r="L24" s="20">
        <v>61184250</v>
      </c>
      <c r="M24" s="20">
        <v>550367094</v>
      </c>
      <c r="N24" s="20">
        <v>0</v>
      </c>
      <c r="O24" s="15">
        <f t="shared" si="0"/>
        <v>0.7649724710199316</v>
      </c>
      <c r="P24" s="20">
        <v>61966950</v>
      </c>
      <c r="Q24" s="20">
        <v>547920975</v>
      </c>
      <c r="R24" s="20">
        <v>2446119</v>
      </c>
      <c r="S24" s="15">
        <f t="shared" si="4"/>
        <v>0.76157253356684185</v>
      </c>
      <c r="T24" s="20">
        <v>61966949</v>
      </c>
      <c r="U24" s="20">
        <v>547920978</v>
      </c>
      <c r="V24" s="19">
        <v>-3</v>
      </c>
    </row>
    <row r="25" spans="2:22" x14ac:dyDescent="0.35">
      <c r="B25" s="19" t="s">
        <v>38</v>
      </c>
      <c r="C25" s="20">
        <v>568110000</v>
      </c>
      <c r="D25" s="20">
        <v>0</v>
      </c>
      <c r="E25" s="20">
        <v>0</v>
      </c>
      <c r="F25" s="20">
        <v>568110000</v>
      </c>
      <c r="G25" s="20">
        <v>0</v>
      </c>
      <c r="H25" s="20">
        <v>568110000</v>
      </c>
      <c r="I25" s="20">
        <v>35395050</v>
      </c>
      <c r="J25" s="20">
        <v>358455962</v>
      </c>
      <c r="K25" s="20">
        <v>209654038</v>
      </c>
      <c r="L25" s="20">
        <v>35395050</v>
      </c>
      <c r="M25" s="20">
        <v>358455962</v>
      </c>
      <c r="N25" s="20">
        <v>0</v>
      </c>
      <c r="O25" s="15">
        <f t="shared" si="0"/>
        <v>0.63096224674798895</v>
      </c>
      <c r="P25" s="20">
        <v>35395050</v>
      </c>
      <c r="Q25" s="20">
        <v>358455962</v>
      </c>
      <c r="R25" s="20">
        <v>0</v>
      </c>
      <c r="S25" s="15">
        <f t="shared" si="4"/>
        <v>0.63096224674798895</v>
      </c>
      <c r="T25" s="20">
        <v>35395050</v>
      </c>
      <c r="U25" s="20">
        <v>358455961</v>
      </c>
      <c r="V25" s="19">
        <v>1</v>
      </c>
    </row>
    <row r="26" spans="2:22" x14ac:dyDescent="0.35">
      <c r="B26" s="19" t="s">
        <v>39</v>
      </c>
      <c r="C26" s="20">
        <v>24851000</v>
      </c>
      <c r="D26" s="20">
        <v>0</v>
      </c>
      <c r="E26" s="20">
        <v>0</v>
      </c>
      <c r="F26" s="20">
        <v>24851000</v>
      </c>
      <c r="G26" s="20">
        <v>0</v>
      </c>
      <c r="H26" s="20">
        <v>24851000</v>
      </c>
      <c r="I26" s="20">
        <v>0</v>
      </c>
      <c r="J26" s="20">
        <v>0</v>
      </c>
      <c r="K26" s="20">
        <v>24851000</v>
      </c>
      <c r="L26" s="20">
        <v>0</v>
      </c>
      <c r="M26" s="20">
        <v>0</v>
      </c>
      <c r="N26" s="20">
        <v>0</v>
      </c>
      <c r="O26" s="15">
        <f t="shared" si="0"/>
        <v>0</v>
      </c>
      <c r="P26" s="20">
        <v>0</v>
      </c>
      <c r="Q26" s="20">
        <v>0</v>
      </c>
      <c r="R26" s="20">
        <v>0</v>
      </c>
      <c r="S26" s="15">
        <f t="shared" si="4"/>
        <v>0</v>
      </c>
      <c r="T26" s="20">
        <v>0</v>
      </c>
      <c r="U26" s="20">
        <v>0</v>
      </c>
      <c r="V26" s="19">
        <v>0</v>
      </c>
    </row>
    <row r="27" spans="2:22" x14ac:dyDescent="0.35">
      <c r="B27" s="19" t="s">
        <v>40</v>
      </c>
      <c r="C27" s="20">
        <v>887161000</v>
      </c>
      <c r="D27" s="20">
        <v>0</v>
      </c>
      <c r="E27" s="20">
        <v>0</v>
      </c>
      <c r="F27" s="20">
        <v>887161000</v>
      </c>
      <c r="G27" s="20">
        <v>0</v>
      </c>
      <c r="H27" s="20">
        <v>887161000</v>
      </c>
      <c r="I27" s="20">
        <v>68414120</v>
      </c>
      <c r="J27" s="20">
        <v>644105367</v>
      </c>
      <c r="K27" s="20">
        <v>243055633</v>
      </c>
      <c r="L27" s="20">
        <v>68414120</v>
      </c>
      <c r="M27" s="20">
        <v>644105367</v>
      </c>
      <c r="N27" s="20">
        <v>0</v>
      </c>
      <c r="O27" s="15">
        <f t="shared" si="0"/>
        <v>0.72602984914801261</v>
      </c>
      <c r="P27" s="20">
        <v>68989520</v>
      </c>
      <c r="Q27" s="20">
        <v>642279591</v>
      </c>
      <c r="R27" s="20">
        <v>1825776</v>
      </c>
      <c r="S27" s="15">
        <f t="shared" si="4"/>
        <v>0.72397185065619429</v>
      </c>
      <c r="T27" s="20">
        <v>68989522</v>
      </c>
      <c r="U27" s="20">
        <v>642279588</v>
      </c>
      <c r="V27" s="19">
        <v>3</v>
      </c>
    </row>
    <row r="28" spans="2:22" x14ac:dyDescent="0.35">
      <c r="B28" s="19" t="s">
        <v>41</v>
      </c>
      <c r="C28" s="20">
        <v>956897000</v>
      </c>
      <c r="D28" s="20">
        <v>0</v>
      </c>
      <c r="E28" s="20">
        <v>0</v>
      </c>
      <c r="F28" s="20">
        <v>956897000</v>
      </c>
      <c r="G28" s="20">
        <v>0</v>
      </c>
      <c r="H28" s="20">
        <v>956897000</v>
      </c>
      <c r="I28" s="20">
        <v>3745509</v>
      </c>
      <c r="J28" s="20">
        <v>42174667</v>
      </c>
      <c r="K28" s="20">
        <v>914722333</v>
      </c>
      <c r="L28" s="20">
        <v>3745509</v>
      </c>
      <c r="M28" s="20">
        <v>42174667</v>
      </c>
      <c r="N28" s="20">
        <v>0</v>
      </c>
      <c r="O28" s="15">
        <f t="shared" si="0"/>
        <v>4.4074406127305239E-2</v>
      </c>
      <c r="P28" s="20">
        <v>3745509</v>
      </c>
      <c r="Q28" s="20">
        <v>42174667</v>
      </c>
      <c r="R28" s="20">
        <v>0</v>
      </c>
      <c r="S28" s="15">
        <f t="shared" si="4"/>
        <v>4.4074406127305239E-2</v>
      </c>
      <c r="T28" s="20">
        <v>3745509</v>
      </c>
      <c r="U28" s="20">
        <v>42174662</v>
      </c>
      <c r="V28" s="19">
        <v>5</v>
      </c>
    </row>
    <row r="29" spans="2:22" x14ac:dyDescent="0.35">
      <c r="B29" s="19" t="s">
        <v>42</v>
      </c>
      <c r="C29" s="20">
        <v>293280000</v>
      </c>
      <c r="D29" s="20">
        <v>0</v>
      </c>
      <c r="E29" s="20">
        <v>0</v>
      </c>
      <c r="F29" s="20">
        <v>293280000</v>
      </c>
      <c r="G29" s="20">
        <v>0</v>
      </c>
      <c r="H29" s="20">
        <v>293280000</v>
      </c>
      <c r="I29" s="20">
        <v>0</v>
      </c>
      <c r="J29" s="20">
        <v>284004</v>
      </c>
      <c r="K29" s="20">
        <v>292995996</v>
      </c>
      <c r="L29" s="20">
        <v>0</v>
      </c>
      <c r="M29" s="20">
        <v>284004</v>
      </c>
      <c r="N29" s="20">
        <v>0</v>
      </c>
      <c r="O29" s="15">
        <f t="shared" si="0"/>
        <v>9.6837152209492631E-4</v>
      </c>
      <c r="P29" s="20">
        <v>0</v>
      </c>
      <c r="Q29" s="20">
        <v>284004</v>
      </c>
      <c r="R29" s="20">
        <v>0</v>
      </c>
      <c r="S29" s="15">
        <f t="shared" si="4"/>
        <v>9.6837152209492631E-4</v>
      </c>
      <c r="T29" s="20">
        <v>0</v>
      </c>
      <c r="U29" s="20">
        <v>284003</v>
      </c>
      <c r="V29" s="19">
        <v>1</v>
      </c>
    </row>
    <row r="30" spans="2:22" x14ac:dyDescent="0.35">
      <c r="B30" s="19" t="s">
        <v>43</v>
      </c>
      <c r="C30" s="20">
        <v>494499000</v>
      </c>
      <c r="D30" s="20">
        <v>0</v>
      </c>
      <c r="E30" s="20">
        <v>0</v>
      </c>
      <c r="F30" s="20">
        <v>494499000</v>
      </c>
      <c r="G30" s="20">
        <v>0</v>
      </c>
      <c r="H30" s="20">
        <v>494499000</v>
      </c>
      <c r="I30" s="20">
        <v>36785600</v>
      </c>
      <c r="J30" s="20">
        <v>374480216</v>
      </c>
      <c r="K30" s="20">
        <v>120018784</v>
      </c>
      <c r="L30" s="20">
        <v>36785600</v>
      </c>
      <c r="M30" s="20">
        <v>374480216</v>
      </c>
      <c r="N30" s="20">
        <v>0</v>
      </c>
      <c r="O30" s="15">
        <f t="shared" si="0"/>
        <v>0.75729216034815039</v>
      </c>
      <c r="P30" s="20">
        <v>36969800</v>
      </c>
      <c r="Q30" s="20">
        <v>373828400</v>
      </c>
      <c r="R30" s="20">
        <v>651816</v>
      </c>
      <c r="S30" s="15">
        <f t="shared" si="4"/>
        <v>0.75597402623665566</v>
      </c>
      <c r="T30" s="20">
        <v>36969800</v>
      </c>
      <c r="U30" s="20">
        <v>373828399</v>
      </c>
      <c r="V30" s="19">
        <v>1</v>
      </c>
    </row>
    <row r="31" spans="2:22" x14ac:dyDescent="0.35">
      <c r="B31" s="19" t="s">
        <v>44</v>
      </c>
      <c r="C31" s="20">
        <v>60904000</v>
      </c>
      <c r="D31" s="20">
        <v>0</v>
      </c>
      <c r="E31" s="20">
        <v>0</v>
      </c>
      <c r="F31" s="20">
        <v>60904000</v>
      </c>
      <c r="G31" s="20">
        <v>0</v>
      </c>
      <c r="H31" s="20">
        <v>60904000</v>
      </c>
      <c r="I31" s="20">
        <v>6703200</v>
      </c>
      <c r="J31" s="20">
        <v>58121541</v>
      </c>
      <c r="K31" s="20">
        <v>2782459</v>
      </c>
      <c r="L31" s="20">
        <v>6703200</v>
      </c>
      <c r="M31" s="20">
        <v>58121541</v>
      </c>
      <c r="N31" s="20">
        <v>0</v>
      </c>
      <c r="O31" s="15">
        <f t="shared" si="0"/>
        <v>0.95431401878365951</v>
      </c>
      <c r="P31" s="20">
        <v>6727300</v>
      </c>
      <c r="Q31" s="20">
        <v>57949900</v>
      </c>
      <c r="R31" s="20">
        <v>171641</v>
      </c>
      <c r="S31" s="15">
        <f t="shared" si="4"/>
        <v>0.95149579666360173</v>
      </c>
      <c r="T31" s="20">
        <v>6727300</v>
      </c>
      <c r="U31" s="20">
        <v>57949902</v>
      </c>
      <c r="V31" s="19">
        <v>-2</v>
      </c>
    </row>
    <row r="32" spans="2:22" x14ac:dyDescent="0.35">
      <c r="B32" s="19" t="s">
        <v>45</v>
      </c>
      <c r="C32" s="20">
        <v>370913000</v>
      </c>
      <c r="D32" s="20">
        <v>0</v>
      </c>
      <c r="E32" s="20">
        <v>0</v>
      </c>
      <c r="F32" s="20">
        <v>370913000</v>
      </c>
      <c r="G32" s="20">
        <v>0</v>
      </c>
      <c r="H32" s="20">
        <v>370913000</v>
      </c>
      <c r="I32" s="20">
        <v>27591400</v>
      </c>
      <c r="J32" s="20">
        <v>280904862</v>
      </c>
      <c r="K32" s="20">
        <v>90008138</v>
      </c>
      <c r="L32" s="20">
        <v>27591400</v>
      </c>
      <c r="M32" s="20">
        <v>280904862</v>
      </c>
      <c r="N32" s="20">
        <v>0</v>
      </c>
      <c r="O32" s="15">
        <f t="shared" si="0"/>
        <v>0.75733355800416813</v>
      </c>
      <c r="P32" s="20">
        <v>27729500</v>
      </c>
      <c r="Q32" s="20">
        <v>280390700</v>
      </c>
      <c r="R32" s="20">
        <v>514162</v>
      </c>
      <c r="S32" s="15">
        <f t="shared" si="4"/>
        <v>0.75594735153526571</v>
      </c>
      <c r="T32" s="20">
        <v>27729502</v>
      </c>
      <c r="U32" s="20">
        <v>280390702</v>
      </c>
      <c r="V32" s="19">
        <v>-2</v>
      </c>
    </row>
    <row r="33" spans="2:25" x14ac:dyDescent="0.35">
      <c r="B33" s="19" t="s">
        <v>46</v>
      </c>
      <c r="C33" s="20">
        <v>247275000</v>
      </c>
      <c r="D33" s="20">
        <v>0</v>
      </c>
      <c r="E33" s="20">
        <v>0</v>
      </c>
      <c r="F33" s="20">
        <v>247275000</v>
      </c>
      <c r="G33" s="20">
        <v>0</v>
      </c>
      <c r="H33" s="20">
        <v>247275000</v>
      </c>
      <c r="I33" s="20">
        <v>18396000</v>
      </c>
      <c r="J33" s="20">
        <v>187325497</v>
      </c>
      <c r="K33" s="20">
        <v>59949503</v>
      </c>
      <c r="L33" s="20">
        <v>18396000</v>
      </c>
      <c r="M33" s="20">
        <v>187325497</v>
      </c>
      <c r="N33" s="20">
        <v>0</v>
      </c>
      <c r="O33" s="15">
        <f t="shared" si="0"/>
        <v>0.75755938529976752</v>
      </c>
      <c r="P33" s="20">
        <v>18488100</v>
      </c>
      <c r="Q33" s="20">
        <v>186949589</v>
      </c>
      <c r="R33" s="20">
        <v>375908</v>
      </c>
      <c r="S33" s="15">
        <f t="shared" si="4"/>
        <v>0.75603918309574358</v>
      </c>
      <c r="T33" s="20">
        <v>18488098</v>
      </c>
      <c r="U33" s="20">
        <v>186949585</v>
      </c>
      <c r="V33" s="19">
        <v>4</v>
      </c>
    </row>
    <row r="34" spans="2:25" x14ac:dyDescent="0.35">
      <c r="B34" s="19" t="s">
        <v>47</v>
      </c>
      <c r="C34" s="20">
        <v>0</v>
      </c>
      <c r="D34" s="20">
        <v>7272798</v>
      </c>
      <c r="E34" s="20">
        <v>123711317</v>
      </c>
      <c r="F34" s="20">
        <v>123711317</v>
      </c>
      <c r="G34" s="20">
        <v>0</v>
      </c>
      <c r="H34" s="20">
        <v>123711317</v>
      </c>
      <c r="I34" s="20">
        <v>7284064</v>
      </c>
      <c r="J34" s="20">
        <v>122938205</v>
      </c>
      <c r="K34" s="20">
        <v>773112</v>
      </c>
      <c r="L34" s="20">
        <v>7284064</v>
      </c>
      <c r="M34" s="20">
        <v>122938205</v>
      </c>
      <c r="N34" s="20">
        <v>0</v>
      </c>
      <c r="O34" s="15">
        <f t="shared" si="0"/>
        <v>0.99375067682773111</v>
      </c>
      <c r="P34" s="20">
        <v>7284064</v>
      </c>
      <c r="Q34" s="20">
        <v>122938205</v>
      </c>
      <c r="R34" s="20">
        <v>0</v>
      </c>
      <c r="S34" s="15">
        <f t="shared" si="4"/>
        <v>0.99375067682773111</v>
      </c>
      <c r="T34" s="20">
        <v>7284063</v>
      </c>
      <c r="U34" s="20">
        <v>122938199</v>
      </c>
      <c r="V34" s="19">
        <v>6</v>
      </c>
    </row>
    <row r="35" spans="2:25" x14ac:dyDescent="0.35">
      <c r="B35" s="19" t="s">
        <v>48</v>
      </c>
      <c r="C35" s="20">
        <v>40450000</v>
      </c>
      <c r="D35" s="20">
        <v>0</v>
      </c>
      <c r="E35" s="20">
        <v>-2800000</v>
      </c>
      <c r="F35" s="20">
        <v>37650000</v>
      </c>
      <c r="G35" s="20">
        <v>0</v>
      </c>
      <c r="H35" s="20">
        <v>37650000</v>
      </c>
      <c r="I35" s="20">
        <v>2434959</v>
      </c>
      <c r="J35" s="20">
        <v>30584708</v>
      </c>
      <c r="K35" s="20">
        <v>7065292</v>
      </c>
      <c r="L35" s="20">
        <v>2434959</v>
      </c>
      <c r="M35" s="20">
        <v>30584708</v>
      </c>
      <c r="N35" s="20">
        <v>0</v>
      </c>
      <c r="O35" s="15">
        <f t="shared" si="0"/>
        <v>0.81234284196547146</v>
      </c>
      <c r="P35" s="20">
        <v>2434959</v>
      </c>
      <c r="Q35" s="20">
        <v>30584708</v>
      </c>
      <c r="R35" s="20">
        <v>0</v>
      </c>
      <c r="S35" s="15">
        <f t="shared" si="4"/>
        <v>0.81234284196547146</v>
      </c>
      <c r="T35" s="20">
        <v>2434958</v>
      </c>
      <c r="U35" s="20">
        <v>30584703</v>
      </c>
      <c r="V35" s="19">
        <v>5</v>
      </c>
    </row>
    <row r="36" spans="2:25" x14ac:dyDescent="0.35">
      <c r="B36" s="19" t="s">
        <v>49</v>
      </c>
      <c r="C36" s="20">
        <v>35623000</v>
      </c>
      <c r="D36" s="20">
        <v>5249070</v>
      </c>
      <c r="E36" s="20">
        <v>23249070</v>
      </c>
      <c r="F36" s="20">
        <v>58872070</v>
      </c>
      <c r="G36" s="20">
        <v>0</v>
      </c>
      <c r="H36" s="20">
        <v>58872070</v>
      </c>
      <c r="I36" s="20">
        <v>5249070</v>
      </c>
      <c r="J36" s="20">
        <v>57468127</v>
      </c>
      <c r="K36" s="20">
        <v>1403943</v>
      </c>
      <c r="L36" s="20">
        <v>5249070</v>
      </c>
      <c r="M36" s="20">
        <v>57468127</v>
      </c>
      <c r="N36" s="20">
        <v>0</v>
      </c>
      <c r="O36" s="15">
        <f t="shared" si="0"/>
        <v>0.97615264759672971</v>
      </c>
      <c r="P36" s="20">
        <v>5249070</v>
      </c>
      <c r="Q36" s="20">
        <v>57468127</v>
      </c>
      <c r="R36" s="20">
        <v>0</v>
      </c>
      <c r="S36" s="15">
        <f t="shared" si="4"/>
        <v>0.97615264759672971</v>
      </c>
      <c r="T36" s="20">
        <v>5249072</v>
      </c>
      <c r="U36" s="20">
        <v>57468128</v>
      </c>
      <c r="V36" s="19">
        <v>-1</v>
      </c>
    </row>
    <row r="37" spans="2:25" s="7" customFormat="1" x14ac:dyDescent="0.35">
      <c r="B37" s="12" t="s">
        <v>175</v>
      </c>
      <c r="C37" s="13">
        <f>SUM(C38:C53)</f>
        <v>73507000</v>
      </c>
      <c r="D37" s="13">
        <f t="shared" ref="D37:N37" si="5">SUM(D38:D53)</f>
        <v>0</v>
      </c>
      <c r="E37" s="13">
        <f t="shared" si="5"/>
        <v>0</v>
      </c>
      <c r="F37" s="13">
        <f t="shared" si="5"/>
        <v>73507000</v>
      </c>
      <c r="G37" s="13">
        <f t="shared" si="5"/>
        <v>0</v>
      </c>
      <c r="H37" s="13">
        <f t="shared" si="5"/>
        <v>73507000</v>
      </c>
      <c r="I37" s="13">
        <f t="shared" si="5"/>
        <v>4775852</v>
      </c>
      <c r="J37" s="13">
        <f t="shared" si="5"/>
        <v>56166358</v>
      </c>
      <c r="K37" s="13">
        <f t="shared" si="5"/>
        <v>17340642</v>
      </c>
      <c r="L37" s="13">
        <f t="shared" si="5"/>
        <v>4775852</v>
      </c>
      <c r="M37" s="13">
        <f t="shared" si="5"/>
        <v>56166358</v>
      </c>
      <c r="N37" s="13">
        <f t="shared" si="5"/>
        <v>0</v>
      </c>
      <c r="O37" s="9">
        <f t="shared" si="0"/>
        <v>0.76409536506727249</v>
      </c>
      <c r="P37" s="13">
        <f>SUM(P38:P53)</f>
        <v>4775852</v>
      </c>
      <c r="Q37" s="13">
        <f>SUM(Q38:Q53)</f>
        <v>56166358</v>
      </c>
      <c r="R37" s="13">
        <f>SUM(R38:R53)</f>
        <v>0</v>
      </c>
      <c r="S37" s="9">
        <f t="shared" si="4"/>
        <v>0.76409536506727249</v>
      </c>
      <c r="T37" s="13">
        <f>SUM(T38:T53)</f>
        <v>4775852</v>
      </c>
      <c r="U37" s="13">
        <f>SUM(U38:U53)</f>
        <v>56166354</v>
      </c>
      <c r="V37" s="14">
        <f t="shared" ref="V37" si="6">SUM(V38:V52)</f>
        <v>4</v>
      </c>
      <c r="W37" s="1"/>
      <c r="X37" s="1"/>
      <c r="Y37" s="1"/>
    </row>
    <row r="38" spans="2:25" x14ac:dyDescent="0.35">
      <c r="B38" s="19" t="s">
        <v>50</v>
      </c>
      <c r="C38" s="20">
        <v>6887000</v>
      </c>
      <c r="D38" s="20">
        <v>0</v>
      </c>
      <c r="E38" s="20">
        <v>0</v>
      </c>
      <c r="F38" s="20">
        <v>6887000</v>
      </c>
      <c r="G38" s="20">
        <v>0</v>
      </c>
      <c r="H38" s="20">
        <v>6887000</v>
      </c>
      <c r="I38" s="20">
        <v>587631</v>
      </c>
      <c r="J38" s="20">
        <v>5471803</v>
      </c>
      <c r="K38" s="20">
        <v>1415197</v>
      </c>
      <c r="L38" s="20">
        <v>587631</v>
      </c>
      <c r="M38" s="20">
        <v>5471803</v>
      </c>
      <c r="N38" s="20">
        <v>0</v>
      </c>
      <c r="O38" s="15">
        <f t="shared" si="0"/>
        <v>0.79451183388993751</v>
      </c>
      <c r="P38" s="20">
        <v>587631</v>
      </c>
      <c r="Q38" s="20">
        <v>5471803</v>
      </c>
      <c r="R38" s="20">
        <v>0</v>
      </c>
      <c r="S38" s="15">
        <f t="shared" si="4"/>
        <v>0.79451183388993751</v>
      </c>
      <c r="T38" s="20">
        <v>587631</v>
      </c>
      <c r="U38" s="20">
        <v>5471799</v>
      </c>
      <c r="V38" s="19">
        <v>4</v>
      </c>
    </row>
    <row r="39" spans="2:25" x14ac:dyDescent="0.35">
      <c r="B39" s="19" t="s">
        <v>51</v>
      </c>
      <c r="C39" s="20">
        <v>35945000</v>
      </c>
      <c r="D39" s="20">
        <v>0</v>
      </c>
      <c r="E39" s="20">
        <v>-200000</v>
      </c>
      <c r="F39" s="20">
        <v>35745000</v>
      </c>
      <c r="G39" s="20">
        <v>0</v>
      </c>
      <c r="H39" s="20">
        <v>35745000</v>
      </c>
      <c r="I39" s="20">
        <v>3067462</v>
      </c>
      <c r="J39" s="20">
        <v>31086220</v>
      </c>
      <c r="K39" s="20">
        <v>4658780</v>
      </c>
      <c r="L39" s="20">
        <v>3067462</v>
      </c>
      <c r="M39" s="20">
        <v>31086220</v>
      </c>
      <c r="N39" s="20">
        <v>0</v>
      </c>
      <c r="O39" s="15">
        <f t="shared" si="0"/>
        <v>0.86966624702755635</v>
      </c>
      <c r="P39" s="20">
        <v>3067462</v>
      </c>
      <c r="Q39" s="20">
        <v>31086220</v>
      </c>
      <c r="R39" s="20">
        <v>0</v>
      </c>
      <c r="S39" s="15">
        <f t="shared" si="4"/>
        <v>0.86966624702755635</v>
      </c>
      <c r="T39" s="20">
        <v>3067462</v>
      </c>
      <c r="U39" s="20">
        <v>31086220</v>
      </c>
      <c r="V39" s="19">
        <v>0</v>
      </c>
    </row>
    <row r="40" spans="2:25" x14ac:dyDescent="0.35">
      <c r="B40" s="19" t="s">
        <v>52</v>
      </c>
      <c r="C40" s="20">
        <v>1101000</v>
      </c>
      <c r="D40" s="20">
        <v>0</v>
      </c>
      <c r="E40" s="20">
        <v>200000</v>
      </c>
      <c r="F40" s="20">
        <v>1301000</v>
      </c>
      <c r="G40" s="20">
        <v>0</v>
      </c>
      <c r="H40" s="20">
        <v>1301000</v>
      </c>
      <c r="I40" s="20">
        <v>0</v>
      </c>
      <c r="J40" s="20">
        <v>1127292</v>
      </c>
      <c r="K40" s="20">
        <v>173708</v>
      </c>
      <c r="L40" s="20">
        <v>0</v>
      </c>
      <c r="M40" s="20">
        <v>1127292</v>
      </c>
      <c r="N40" s="20">
        <v>0</v>
      </c>
      <c r="O40" s="15">
        <f t="shared" si="0"/>
        <v>0.86648116833205224</v>
      </c>
      <c r="P40" s="20">
        <v>0</v>
      </c>
      <c r="Q40" s="20">
        <v>1127292</v>
      </c>
      <c r="R40" s="20">
        <v>0</v>
      </c>
      <c r="S40" s="15">
        <f t="shared" si="4"/>
        <v>0.86648116833205224</v>
      </c>
      <c r="T40" s="20">
        <v>0</v>
      </c>
      <c r="U40" s="20">
        <v>1127292</v>
      </c>
      <c r="V40" s="19">
        <v>0</v>
      </c>
    </row>
    <row r="41" spans="2:25" x14ac:dyDescent="0.35">
      <c r="B41" s="19" t="s">
        <v>53</v>
      </c>
      <c r="C41" s="20">
        <v>3724000</v>
      </c>
      <c r="D41" s="20">
        <v>0</v>
      </c>
      <c r="E41" s="20">
        <v>0</v>
      </c>
      <c r="F41" s="20">
        <v>3724000</v>
      </c>
      <c r="G41" s="20">
        <v>0</v>
      </c>
      <c r="H41" s="20">
        <v>3724000</v>
      </c>
      <c r="I41" s="20">
        <v>0</v>
      </c>
      <c r="J41" s="20">
        <v>0</v>
      </c>
      <c r="K41" s="20">
        <v>3724000</v>
      </c>
      <c r="L41" s="20">
        <v>0</v>
      </c>
      <c r="M41" s="20">
        <v>0</v>
      </c>
      <c r="N41" s="20">
        <v>0</v>
      </c>
      <c r="O41" s="15">
        <f t="shared" si="0"/>
        <v>0</v>
      </c>
      <c r="P41" s="20">
        <v>0</v>
      </c>
      <c r="Q41" s="20">
        <v>0</v>
      </c>
      <c r="R41" s="20">
        <v>0</v>
      </c>
      <c r="S41" s="15">
        <f t="shared" si="4"/>
        <v>0</v>
      </c>
      <c r="T41" s="20">
        <v>0</v>
      </c>
      <c r="U41" s="20">
        <v>0</v>
      </c>
      <c r="V41" s="19">
        <v>0</v>
      </c>
    </row>
    <row r="42" spans="2:25" x14ac:dyDescent="0.35">
      <c r="B42" s="19" t="s">
        <v>54</v>
      </c>
      <c r="C42" s="20">
        <v>1788000</v>
      </c>
      <c r="D42" s="20">
        <v>0</v>
      </c>
      <c r="E42" s="20">
        <v>40000</v>
      </c>
      <c r="F42" s="20">
        <v>1828000</v>
      </c>
      <c r="G42" s="20">
        <v>0</v>
      </c>
      <c r="H42" s="20">
        <v>1828000</v>
      </c>
      <c r="I42" s="20">
        <v>0</v>
      </c>
      <c r="J42" s="20">
        <v>1827731</v>
      </c>
      <c r="K42" s="20">
        <v>269</v>
      </c>
      <c r="L42" s="20">
        <v>0</v>
      </c>
      <c r="M42" s="20">
        <v>1827731</v>
      </c>
      <c r="N42" s="20">
        <v>0</v>
      </c>
      <c r="O42" s="15">
        <f t="shared" si="0"/>
        <v>0.99985284463894963</v>
      </c>
      <c r="P42" s="20">
        <v>0</v>
      </c>
      <c r="Q42" s="20">
        <v>1827731</v>
      </c>
      <c r="R42" s="20">
        <v>0</v>
      </c>
      <c r="S42" s="15">
        <f t="shared" si="4"/>
        <v>0.99985284463894963</v>
      </c>
      <c r="T42" s="20">
        <v>0</v>
      </c>
      <c r="U42" s="20">
        <v>1827731</v>
      </c>
      <c r="V42" s="19">
        <v>0</v>
      </c>
    </row>
    <row r="43" spans="2:25" x14ac:dyDescent="0.35">
      <c r="B43" s="19" t="s">
        <v>55</v>
      </c>
      <c r="C43" s="20">
        <v>4063000</v>
      </c>
      <c r="D43" s="20">
        <v>0</v>
      </c>
      <c r="E43" s="20">
        <v>50000</v>
      </c>
      <c r="F43" s="20">
        <v>4113000</v>
      </c>
      <c r="G43" s="20">
        <v>0</v>
      </c>
      <c r="H43" s="20">
        <v>4113000</v>
      </c>
      <c r="I43" s="20">
        <v>0</v>
      </c>
      <c r="J43" s="20">
        <v>4088224</v>
      </c>
      <c r="K43" s="20">
        <v>24776</v>
      </c>
      <c r="L43" s="20">
        <v>0</v>
      </c>
      <c r="M43" s="20">
        <v>4088224</v>
      </c>
      <c r="N43" s="20">
        <v>0</v>
      </c>
      <c r="O43" s="15">
        <f t="shared" si="0"/>
        <v>0.99397617310965236</v>
      </c>
      <c r="P43" s="20">
        <v>0</v>
      </c>
      <c r="Q43" s="20">
        <v>4088224</v>
      </c>
      <c r="R43" s="20">
        <v>0</v>
      </c>
      <c r="S43" s="15">
        <f t="shared" si="4"/>
        <v>0.99397617310965236</v>
      </c>
      <c r="T43" s="20">
        <v>0</v>
      </c>
      <c r="U43" s="20">
        <v>4088224</v>
      </c>
      <c r="V43" s="19">
        <v>0</v>
      </c>
    </row>
    <row r="44" spans="2:25" x14ac:dyDescent="0.35">
      <c r="B44" s="19" t="s">
        <v>56</v>
      </c>
      <c r="C44" s="20">
        <v>1797000</v>
      </c>
      <c r="D44" s="20">
        <v>0</v>
      </c>
      <c r="E44" s="20">
        <v>-90000</v>
      </c>
      <c r="F44" s="20">
        <v>1707000</v>
      </c>
      <c r="G44" s="20">
        <v>0</v>
      </c>
      <c r="H44" s="20">
        <v>1707000</v>
      </c>
      <c r="I44" s="20">
        <v>153373</v>
      </c>
      <c r="J44" s="20">
        <v>1426369</v>
      </c>
      <c r="K44" s="20">
        <v>280631</v>
      </c>
      <c r="L44" s="20">
        <v>153373</v>
      </c>
      <c r="M44" s="20">
        <v>1426369</v>
      </c>
      <c r="N44" s="20">
        <v>0</v>
      </c>
      <c r="O44" s="15">
        <f t="shared" si="0"/>
        <v>0.83559988283538367</v>
      </c>
      <c r="P44" s="20">
        <v>153373</v>
      </c>
      <c r="Q44" s="20">
        <v>1426369</v>
      </c>
      <c r="R44" s="20">
        <v>0</v>
      </c>
      <c r="S44" s="15">
        <f t="shared" si="4"/>
        <v>0.83559988283538367</v>
      </c>
      <c r="T44" s="20">
        <v>153373</v>
      </c>
      <c r="U44" s="20">
        <v>1426369</v>
      </c>
      <c r="V44" s="19">
        <v>0</v>
      </c>
    </row>
    <row r="45" spans="2:25" x14ac:dyDescent="0.35">
      <c r="B45" s="19" t="s">
        <v>57</v>
      </c>
      <c r="C45" s="20">
        <v>4661000</v>
      </c>
      <c r="D45" s="20">
        <v>0</v>
      </c>
      <c r="E45" s="20">
        <v>0</v>
      </c>
      <c r="F45" s="20">
        <v>4661000</v>
      </c>
      <c r="G45" s="20">
        <v>0</v>
      </c>
      <c r="H45" s="20">
        <v>4661000</v>
      </c>
      <c r="I45" s="20">
        <v>386550</v>
      </c>
      <c r="J45" s="20">
        <v>3614175</v>
      </c>
      <c r="K45" s="20">
        <v>1046825</v>
      </c>
      <c r="L45" s="20">
        <v>386550</v>
      </c>
      <c r="M45" s="20">
        <v>3614175</v>
      </c>
      <c r="N45" s="20">
        <v>0</v>
      </c>
      <c r="O45" s="15">
        <f t="shared" si="0"/>
        <v>0.77540763784595579</v>
      </c>
      <c r="P45" s="20">
        <v>386550</v>
      </c>
      <c r="Q45" s="20">
        <v>3614175</v>
      </c>
      <c r="R45" s="20">
        <v>0</v>
      </c>
      <c r="S45" s="15">
        <f t="shared" si="4"/>
        <v>0.77540763784595579</v>
      </c>
      <c r="T45" s="20">
        <v>386551</v>
      </c>
      <c r="U45" s="20">
        <v>3614185</v>
      </c>
      <c r="V45" s="19">
        <v>-10</v>
      </c>
    </row>
    <row r="46" spans="2:25" x14ac:dyDescent="0.35">
      <c r="B46" s="19" t="s">
        <v>58</v>
      </c>
      <c r="C46" s="20">
        <v>3302000</v>
      </c>
      <c r="D46" s="20">
        <v>0</v>
      </c>
      <c r="E46" s="20">
        <v>0</v>
      </c>
      <c r="F46" s="20">
        <v>3302000</v>
      </c>
      <c r="G46" s="20">
        <v>0</v>
      </c>
      <c r="H46" s="20">
        <v>3302000</v>
      </c>
      <c r="I46" s="20">
        <v>273836</v>
      </c>
      <c r="J46" s="20">
        <v>2560268</v>
      </c>
      <c r="K46" s="20">
        <v>741732</v>
      </c>
      <c r="L46" s="20">
        <v>273836</v>
      </c>
      <c r="M46" s="20">
        <v>2560268</v>
      </c>
      <c r="N46" s="20">
        <v>0</v>
      </c>
      <c r="O46" s="15">
        <f t="shared" si="0"/>
        <v>0.77536886735311927</v>
      </c>
      <c r="P46" s="20">
        <v>273836</v>
      </c>
      <c r="Q46" s="20">
        <v>2560268</v>
      </c>
      <c r="R46" s="20">
        <v>0</v>
      </c>
      <c r="S46" s="15">
        <f t="shared" si="4"/>
        <v>0.77536886735311927</v>
      </c>
      <c r="T46" s="20">
        <v>273836</v>
      </c>
      <c r="U46" s="20">
        <v>2560264</v>
      </c>
      <c r="V46" s="19">
        <v>4</v>
      </c>
    </row>
    <row r="47" spans="2:25" x14ac:dyDescent="0.35">
      <c r="B47" s="19" t="s">
        <v>59</v>
      </c>
      <c r="C47" s="20">
        <v>4519000</v>
      </c>
      <c r="D47" s="20">
        <v>0</v>
      </c>
      <c r="E47" s="20">
        <v>0</v>
      </c>
      <c r="F47" s="20">
        <v>4519000</v>
      </c>
      <c r="G47" s="20">
        <v>0</v>
      </c>
      <c r="H47" s="20">
        <v>4519000</v>
      </c>
      <c r="I47" s="20">
        <v>0</v>
      </c>
      <c r="J47" s="20">
        <v>0</v>
      </c>
      <c r="K47" s="20">
        <v>4519000</v>
      </c>
      <c r="L47" s="20">
        <v>0</v>
      </c>
      <c r="M47" s="20">
        <v>0</v>
      </c>
      <c r="N47" s="20">
        <v>0</v>
      </c>
      <c r="O47" s="15">
        <f t="shared" si="0"/>
        <v>0</v>
      </c>
      <c r="P47" s="20">
        <v>0</v>
      </c>
      <c r="Q47" s="20">
        <v>0</v>
      </c>
      <c r="R47" s="20">
        <v>0</v>
      </c>
      <c r="S47" s="15">
        <f t="shared" si="4"/>
        <v>0</v>
      </c>
      <c r="T47" s="20">
        <v>0</v>
      </c>
      <c r="U47" s="20">
        <v>0</v>
      </c>
      <c r="V47" s="19">
        <v>0</v>
      </c>
    </row>
    <row r="48" spans="2:25" x14ac:dyDescent="0.35">
      <c r="B48" s="19" t="s">
        <v>60</v>
      </c>
      <c r="C48" s="20">
        <v>1788000</v>
      </c>
      <c r="D48" s="20">
        <v>0</v>
      </c>
      <c r="E48" s="20">
        <v>0</v>
      </c>
      <c r="F48" s="20">
        <v>1788000</v>
      </c>
      <c r="G48" s="20">
        <v>0</v>
      </c>
      <c r="H48" s="20">
        <v>1788000</v>
      </c>
      <c r="I48" s="20">
        <v>128900</v>
      </c>
      <c r="J48" s="20">
        <v>1527900</v>
      </c>
      <c r="K48" s="20">
        <v>260100</v>
      </c>
      <c r="L48" s="20">
        <v>128900</v>
      </c>
      <c r="M48" s="20">
        <v>1527900</v>
      </c>
      <c r="N48" s="20">
        <v>0</v>
      </c>
      <c r="O48" s="15">
        <f t="shared" si="0"/>
        <v>0.85453020134228186</v>
      </c>
      <c r="P48" s="20">
        <v>128900</v>
      </c>
      <c r="Q48" s="20">
        <v>1527900</v>
      </c>
      <c r="R48" s="20">
        <v>0</v>
      </c>
      <c r="S48" s="15">
        <f t="shared" si="4"/>
        <v>0.85453020134228186</v>
      </c>
      <c r="T48" s="20">
        <v>128899</v>
      </c>
      <c r="U48" s="20">
        <v>1527898</v>
      </c>
      <c r="V48" s="19">
        <v>2</v>
      </c>
    </row>
    <row r="49" spans="2:25" x14ac:dyDescent="0.35">
      <c r="B49" s="19" t="s">
        <v>61</v>
      </c>
      <c r="C49" s="20">
        <v>203000</v>
      </c>
      <c r="D49" s="20">
        <v>0</v>
      </c>
      <c r="E49" s="20">
        <v>0</v>
      </c>
      <c r="F49" s="20">
        <v>203000</v>
      </c>
      <c r="G49" s="20">
        <v>0</v>
      </c>
      <c r="H49" s="20">
        <v>203000</v>
      </c>
      <c r="I49" s="20">
        <v>16900</v>
      </c>
      <c r="J49" s="20">
        <v>146000</v>
      </c>
      <c r="K49" s="20">
        <v>57000</v>
      </c>
      <c r="L49" s="20">
        <v>16900</v>
      </c>
      <c r="M49" s="20">
        <v>146000</v>
      </c>
      <c r="N49" s="20">
        <v>0</v>
      </c>
      <c r="O49" s="15">
        <f t="shared" si="0"/>
        <v>0.71921182266009853</v>
      </c>
      <c r="P49" s="20">
        <v>16900</v>
      </c>
      <c r="Q49" s="20">
        <v>146000</v>
      </c>
      <c r="R49" s="20">
        <v>0</v>
      </c>
      <c r="S49" s="15">
        <f t="shared" si="4"/>
        <v>0.71921182266009853</v>
      </c>
      <c r="T49" s="20">
        <v>16900</v>
      </c>
      <c r="U49" s="20">
        <v>145997</v>
      </c>
      <c r="V49" s="19">
        <v>3</v>
      </c>
    </row>
    <row r="50" spans="2:25" x14ac:dyDescent="0.35">
      <c r="B50" s="19" t="s">
        <v>62</v>
      </c>
      <c r="C50" s="20">
        <v>1341000</v>
      </c>
      <c r="D50" s="20">
        <v>0</v>
      </c>
      <c r="E50" s="20">
        <v>0</v>
      </c>
      <c r="F50" s="20">
        <v>1341000</v>
      </c>
      <c r="G50" s="20">
        <v>0</v>
      </c>
      <c r="H50" s="20">
        <v>1341000</v>
      </c>
      <c r="I50" s="20">
        <v>96700</v>
      </c>
      <c r="J50" s="20">
        <v>1146000</v>
      </c>
      <c r="K50" s="20">
        <v>195000</v>
      </c>
      <c r="L50" s="20">
        <v>96700</v>
      </c>
      <c r="M50" s="20">
        <v>1146000</v>
      </c>
      <c r="N50" s="20">
        <v>0</v>
      </c>
      <c r="O50" s="15">
        <f t="shared" si="0"/>
        <v>0.85458612975391501</v>
      </c>
      <c r="P50" s="20">
        <v>96700</v>
      </c>
      <c r="Q50" s="20">
        <v>1146000</v>
      </c>
      <c r="R50" s="20">
        <v>0</v>
      </c>
      <c r="S50" s="15">
        <f t="shared" si="4"/>
        <v>0.85458612975391501</v>
      </c>
      <c r="T50" s="20">
        <v>96700</v>
      </c>
      <c r="U50" s="20">
        <v>1146003</v>
      </c>
      <c r="V50" s="19">
        <v>-3</v>
      </c>
    </row>
    <row r="51" spans="2:25" x14ac:dyDescent="0.35">
      <c r="B51" s="19" t="s">
        <v>63</v>
      </c>
      <c r="C51" s="20">
        <v>894000</v>
      </c>
      <c r="D51" s="20">
        <v>0</v>
      </c>
      <c r="E51" s="20">
        <v>0</v>
      </c>
      <c r="F51" s="20">
        <v>894000</v>
      </c>
      <c r="G51" s="20">
        <v>0</v>
      </c>
      <c r="H51" s="20">
        <v>894000</v>
      </c>
      <c r="I51" s="20">
        <v>64500</v>
      </c>
      <c r="J51" s="20">
        <v>764200</v>
      </c>
      <c r="K51" s="20">
        <v>129800</v>
      </c>
      <c r="L51" s="20">
        <v>64500</v>
      </c>
      <c r="M51" s="20">
        <v>764200</v>
      </c>
      <c r="N51" s="20">
        <v>0</v>
      </c>
      <c r="O51" s="15">
        <f t="shared" si="0"/>
        <v>0.85480984340044741</v>
      </c>
      <c r="P51" s="20">
        <v>64500</v>
      </c>
      <c r="Q51" s="20">
        <v>764200</v>
      </c>
      <c r="R51" s="20">
        <v>0</v>
      </c>
      <c r="S51" s="15">
        <f t="shared" si="4"/>
        <v>0.85480984340044741</v>
      </c>
      <c r="T51" s="20">
        <v>64500</v>
      </c>
      <c r="U51" s="20">
        <v>764196</v>
      </c>
      <c r="V51" s="19">
        <v>4</v>
      </c>
    </row>
    <row r="52" spans="2:25" x14ac:dyDescent="0.35">
      <c r="B52" s="19" t="s">
        <v>64</v>
      </c>
      <c r="C52" s="20">
        <v>200000</v>
      </c>
      <c r="D52" s="20">
        <v>0</v>
      </c>
      <c r="E52" s="20">
        <v>5000</v>
      </c>
      <c r="F52" s="20">
        <v>205000</v>
      </c>
      <c r="G52" s="20">
        <v>0</v>
      </c>
      <c r="H52" s="20">
        <v>205000</v>
      </c>
      <c r="I52" s="20">
        <v>0</v>
      </c>
      <c r="J52" s="20">
        <v>204497</v>
      </c>
      <c r="K52" s="20">
        <v>503</v>
      </c>
      <c r="L52" s="20">
        <v>0</v>
      </c>
      <c r="M52" s="20">
        <v>204497</v>
      </c>
      <c r="N52" s="20">
        <v>0</v>
      </c>
      <c r="O52" s="15">
        <f t="shared" si="0"/>
        <v>0.99754634146341459</v>
      </c>
      <c r="P52" s="20">
        <v>0</v>
      </c>
      <c r="Q52" s="20">
        <v>204497</v>
      </c>
      <c r="R52" s="20">
        <v>0</v>
      </c>
      <c r="S52" s="15">
        <f t="shared" si="4"/>
        <v>0.99754634146341459</v>
      </c>
      <c r="T52" s="20">
        <v>0</v>
      </c>
      <c r="U52" s="20">
        <v>204497</v>
      </c>
      <c r="V52" s="19">
        <v>0</v>
      </c>
    </row>
    <row r="53" spans="2:25" x14ac:dyDescent="0.35">
      <c r="B53" s="19" t="s">
        <v>65</v>
      </c>
      <c r="C53" s="20">
        <v>1294000</v>
      </c>
      <c r="D53" s="20">
        <v>0</v>
      </c>
      <c r="E53" s="20">
        <v>-5000</v>
      </c>
      <c r="F53" s="20">
        <v>1289000</v>
      </c>
      <c r="G53" s="20">
        <v>0</v>
      </c>
      <c r="H53" s="20">
        <v>1289000</v>
      </c>
      <c r="I53" s="20">
        <v>0</v>
      </c>
      <c r="J53" s="20">
        <v>1175679</v>
      </c>
      <c r="K53" s="20">
        <v>113321</v>
      </c>
      <c r="L53" s="20">
        <v>0</v>
      </c>
      <c r="M53" s="20">
        <v>1175679</v>
      </c>
      <c r="N53" s="20">
        <v>0</v>
      </c>
      <c r="O53" s="15">
        <f t="shared" si="0"/>
        <v>0.91208611326609779</v>
      </c>
      <c r="P53" s="20">
        <v>0</v>
      </c>
      <c r="Q53" s="20">
        <v>1175679</v>
      </c>
      <c r="R53" s="20">
        <v>0</v>
      </c>
      <c r="S53" s="15">
        <f t="shared" si="4"/>
        <v>0.91208611326609779</v>
      </c>
      <c r="T53" s="20">
        <v>0</v>
      </c>
      <c r="U53" s="20">
        <v>1175679</v>
      </c>
      <c r="V53" s="19">
        <v>0</v>
      </c>
    </row>
    <row r="54" spans="2:25" s="7" customFormat="1" x14ac:dyDescent="0.35">
      <c r="B54" s="12" t="s">
        <v>176</v>
      </c>
      <c r="C54" s="13">
        <f>SUM(C55:C149)</f>
        <v>7833737000</v>
      </c>
      <c r="D54" s="13">
        <f t="shared" ref="D54:N54" si="7">SUM(D55:D149)</f>
        <v>0</v>
      </c>
      <c r="E54" s="13">
        <f t="shared" si="7"/>
        <v>1000000</v>
      </c>
      <c r="F54" s="13">
        <f t="shared" si="7"/>
        <v>7834737000</v>
      </c>
      <c r="G54" s="13">
        <f t="shared" si="7"/>
        <v>0</v>
      </c>
      <c r="H54" s="13">
        <f t="shared" si="7"/>
        <v>7834737000</v>
      </c>
      <c r="I54" s="13">
        <f t="shared" si="7"/>
        <v>154842833</v>
      </c>
      <c r="J54" s="13">
        <f t="shared" si="7"/>
        <v>5000334577</v>
      </c>
      <c r="K54" s="13">
        <f t="shared" si="7"/>
        <v>2834402423</v>
      </c>
      <c r="L54" s="13">
        <f t="shared" si="7"/>
        <v>256423299</v>
      </c>
      <c r="M54" s="13">
        <f t="shared" si="7"/>
        <v>4574239060</v>
      </c>
      <c r="N54" s="13">
        <f t="shared" si="7"/>
        <v>426095517</v>
      </c>
      <c r="O54" s="9">
        <f t="shared" si="0"/>
        <v>0.58384079261371502</v>
      </c>
      <c r="P54" s="13">
        <f>SUM(P55:P149)</f>
        <v>566964926</v>
      </c>
      <c r="Q54" s="13">
        <f>SUM(Q55:Q149)</f>
        <v>3005780825</v>
      </c>
      <c r="R54" s="13">
        <f>SUM(R55:R149)</f>
        <v>1568458235</v>
      </c>
      <c r="S54" s="9">
        <f t="shared" si="4"/>
        <v>0.38364795461545165</v>
      </c>
      <c r="T54" s="13">
        <f>SUM(T55:T149)</f>
        <v>566964924</v>
      </c>
      <c r="U54" s="13">
        <f>SUM(U55:U149)</f>
        <v>3005780828</v>
      </c>
      <c r="V54" s="14">
        <f>SUM(V55:V149)</f>
        <v>-3</v>
      </c>
      <c r="W54" s="1"/>
      <c r="X54" s="1"/>
      <c r="Y54" s="1"/>
    </row>
    <row r="55" spans="2:25" x14ac:dyDescent="0.35">
      <c r="B55" s="19" t="s">
        <v>66</v>
      </c>
      <c r="C55" s="20">
        <v>6060000</v>
      </c>
      <c r="D55" s="20">
        <v>0</v>
      </c>
      <c r="E55" s="20">
        <v>0</v>
      </c>
      <c r="F55" s="20">
        <v>6060000</v>
      </c>
      <c r="G55" s="20">
        <v>0</v>
      </c>
      <c r="H55" s="20">
        <v>6060000</v>
      </c>
      <c r="I55" s="20">
        <v>6060000</v>
      </c>
      <c r="J55" s="20">
        <v>6060000</v>
      </c>
      <c r="K55" s="20">
        <v>0</v>
      </c>
      <c r="L55" s="20">
        <v>2570938</v>
      </c>
      <c r="M55" s="20">
        <v>2570938</v>
      </c>
      <c r="N55" s="20">
        <v>3489062</v>
      </c>
      <c r="O55" s="15">
        <f t="shared" si="0"/>
        <v>0.42424719471947192</v>
      </c>
      <c r="P55" s="20">
        <v>0</v>
      </c>
      <c r="Q55" s="20">
        <v>0</v>
      </c>
      <c r="R55" s="20">
        <v>2570938</v>
      </c>
      <c r="S55" s="15">
        <f t="shared" si="4"/>
        <v>0</v>
      </c>
      <c r="T55" s="20">
        <v>0</v>
      </c>
      <c r="U55" s="20">
        <v>0</v>
      </c>
      <c r="V55" s="19">
        <v>0</v>
      </c>
    </row>
    <row r="56" spans="2:25" x14ac:dyDescent="0.35">
      <c r="B56" s="19" t="s">
        <v>67</v>
      </c>
      <c r="C56" s="20">
        <v>6000000</v>
      </c>
      <c r="D56" s="20">
        <v>0</v>
      </c>
      <c r="E56" s="20">
        <v>0</v>
      </c>
      <c r="F56" s="20">
        <v>6000000</v>
      </c>
      <c r="G56" s="20">
        <v>0</v>
      </c>
      <c r="H56" s="20">
        <v>6000000</v>
      </c>
      <c r="I56" s="20">
        <v>0</v>
      </c>
      <c r="J56" s="20">
        <v>6000000</v>
      </c>
      <c r="K56" s="20">
        <v>0</v>
      </c>
      <c r="L56" s="20">
        <v>0</v>
      </c>
      <c r="M56" s="20">
        <v>5531562</v>
      </c>
      <c r="N56" s="20">
        <v>468438</v>
      </c>
      <c r="O56" s="15">
        <f t="shared" si="0"/>
        <v>0.92192700000000005</v>
      </c>
      <c r="P56" s="20">
        <v>0</v>
      </c>
      <c r="Q56" s="20">
        <v>3531562</v>
      </c>
      <c r="R56" s="20">
        <v>2000000</v>
      </c>
      <c r="S56" s="15">
        <f t="shared" si="4"/>
        <v>0.58859366666666668</v>
      </c>
      <c r="T56" s="20">
        <v>0</v>
      </c>
      <c r="U56" s="20">
        <v>3531562</v>
      </c>
      <c r="V56" s="19">
        <v>0</v>
      </c>
    </row>
    <row r="57" spans="2:25" x14ac:dyDescent="0.35">
      <c r="B57" s="19" t="s">
        <v>68</v>
      </c>
      <c r="C57" s="20">
        <v>1020000</v>
      </c>
      <c r="D57" s="20">
        <v>0</v>
      </c>
      <c r="E57" s="20">
        <v>0</v>
      </c>
      <c r="F57" s="20">
        <v>1020000</v>
      </c>
      <c r="G57" s="20">
        <v>0</v>
      </c>
      <c r="H57" s="20">
        <v>1020000</v>
      </c>
      <c r="I57" s="20">
        <v>0</v>
      </c>
      <c r="J57" s="20">
        <v>1000000</v>
      </c>
      <c r="K57" s="20">
        <v>20000</v>
      </c>
      <c r="L57" s="20">
        <v>0</v>
      </c>
      <c r="M57" s="20">
        <v>1000000</v>
      </c>
      <c r="N57" s="20">
        <v>0</v>
      </c>
      <c r="O57" s="15">
        <f t="shared" si="0"/>
        <v>0.98039215686274506</v>
      </c>
      <c r="P57" s="20">
        <v>0</v>
      </c>
      <c r="Q57" s="20">
        <v>1000000</v>
      </c>
      <c r="R57" s="20">
        <v>0</v>
      </c>
      <c r="S57" s="15">
        <f t="shared" si="4"/>
        <v>0.98039215686274506</v>
      </c>
      <c r="T57" s="20">
        <v>0</v>
      </c>
      <c r="U57" s="20">
        <v>1000000</v>
      </c>
      <c r="V57" s="19">
        <v>0</v>
      </c>
    </row>
    <row r="58" spans="2:25" x14ac:dyDescent="0.35">
      <c r="B58" s="19" t="s">
        <v>69</v>
      </c>
      <c r="C58" s="20">
        <v>1400000</v>
      </c>
      <c r="D58" s="20">
        <v>0</v>
      </c>
      <c r="E58" s="20">
        <v>0</v>
      </c>
      <c r="F58" s="20">
        <v>1400000</v>
      </c>
      <c r="G58" s="20">
        <v>0</v>
      </c>
      <c r="H58" s="20">
        <v>1400000</v>
      </c>
      <c r="I58" s="20">
        <v>0</v>
      </c>
      <c r="J58" s="20">
        <v>0</v>
      </c>
      <c r="K58" s="20">
        <v>1400000</v>
      </c>
      <c r="L58" s="20">
        <v>0</v>
      </c>
      <c r="M58" s="20">
        <v>0</v>
      </c>
      <c r="N58" s="20">
        <v>0</v>
      </c>
      <c r="O58" s="15">
        <f t="shared" si="0"/>
        <v>0</v>
      </c>
      <c r="P58" s="20">
        <v>0</v>
      </c>
      <c r="Q58" s="20">
        <v>0</v>
      </c>
      <c r="R58" s="20">
        <v>0</v>
      </c>
      <c r="S58" s="15">
        <f t="shared" si="4"/>
        <v>0</v>
      </c>
      <c r="T58" s="20">
        <v>0</v>
      </c>
      <c r="U58" s="20">
        <v>0</v>
      </c>
      <c r="V58" s="19">
        <v>0</v>
      </c>
    </row>
    <row r="59" spans="2:25" x14ac:dyDescent="0.35">
      <c r="B59" s="19" t="s">
        <v>70</v>
      </c>
      <c r="C59" s="20">
        <v>1000000</v>
      </c>
      <c r="D59" s="20">
        <v>0</v>
      </c>
      <c r="E59" s="20">
        <v>0</v>
      </c>
      <c r="F59" s="20">
        <v>1000000</v>
      </c>
      <c r="G59" s="20">
        <v>0</v>
      </c>
      <c r="H59" s="20">
        <v>1000000</v>
      </c>
      <c r="I59" s="20">
        <v>0</v>
      </c>
      <c r="J59" s="20">
        <v>1000000</v>
      </c>
      <c r="K59" s="20">
        <v>0</v>
      </c>
      <c r="L59" s="20">
        <v>0</v>
      </c>
      <c r="M59" s="20">
        <v>1000000</v>
      </c>
      <c r="N59" s="20">
        <v>0</v>
      </c>
      <c r="O59" s="15">
        <f t="shared" si="0"/>
        <v>1</v>
      </c>
      <c r="P59" s="20">
        <v>0</v>
      </c>
      <c r="Q59" s="20">
        <v>1000000</v>
      </c>
      <c r="R59" s="20">
        <v>0</v>
      </c>
      <c r="S59" s="15">
        <f t="shared" si="4"/>
        <v>1</v>
      </c>
      <c r="T59" s="20">
        <v>0</v>
      </c>
      <c r="U59" s="20">
        <v>1000000</v>
      </c>
      <c r="V59" s="19">
        <v>0</v>
      </c>
    </row>
    <row r="60" spans="2:25" x14ac:dyDescent="0.35">
      <c r="B60" s="19" t="s">
        <v>71</v>
      </c>
      <c r="C60" s="20">
        <v>1000000</v>
      </c>
      <c r="D60" s="20">
        <v>0</v>
      </c>
      <c r="E60" s="20">
        <v>0</v>
      </c>
      <c r="F60" s="20">
        <v>1000000</v>
      </c>
      <c r="G60" s="20">
        <v>0</v>
      </c>
      <c r="H60" s="20">
        <v>1000000</v>
      </c>
      <c r="I60" s="20">
        <v>0</v>
      </c>
      <c r="J60" s="20">
        <v>0</v>
      </c>
      <c r="K60" s="20">
        <v>1000000</v>
      </c>
      <c r="L60" s="20">
        <v>0</v>
      </c>
      <c r="M60" s="20">
        <v>0</v>
      </c>
      <c r="N60" s="20">
        <v>0</v>
      </c>
      <c r="O60" s="15">
        <f t="shared" si="0"/>
        <v>0</v>
      </c>
      <c r="P60" s="20">
        <v>0</v>
      </c>
      <c r="Q60" s="20">
        <v>0</v>
      </c>
      <c r="R60" s="20">
        <v>0</v>
      </c>
      <c r="S60" s="15">
        <f t="shared" si="4"/>
        <v>0</v>
      </c>
      <c r="T60" s="20">
        <v>0</v>
      </c>
      <c r="U60" s="20">
        <v>0</v>
      </c>
      <c r="V60" s="19">
        <v>0</v>
      </c>
    </row>
    <row r="61" spans="2:25" x14ac:dyDescent="0.35">
      <c r="B61" s="19" t="s">
        <v>72</v>
      </c>
      <c r="C61" s="20">
        <v>5492000</v>
      </c>
      <c r="D61" s="20">
        <v>0</v>
      </c>
      <c r="E61" s="20">
        <v>-476000</v>
      </c>
      <c r="F61" s="20">
        <v>5016000</v>
      </c>
      <c r="G61" s="20">
        <v>0</v>
      </c>
      <c r="H61" s="20">
        <v>5016000</v>
      </c>
      <c r="I61" s="20">
        <v>0</v>
      </c>
      <c r="J61" s="20">
        <v>4800000</v>
      </c>
      <c r="K61" s="20">
        <v>216000</v>
      </c>
      <c r="L61" s="20">
        <v>0</v>
      </c>
      <c r="M61" s="20">
        <v>2850545</v>
      </c>
      <c r="N61" s="20">
        <v>1949455</v>
      </c>
      <c r="O61" s="15">
        <f t="shared" si="0"/>
        <v>0.56829047049441783</v>
      </c>
      <c r="P61" s="20">
        <v>0</v>
      </c>
      <c r="Q61" s="20">
        <v>0</v>
      </c>
      <c r="R61" s="20">
        <v>2850545</v>
      </c>
      <c r="S61" s="15">
        <f t="shared" si="4"/>
        <v>0</v>
      </c>
      <c r="T61" s="20">
        <v>0</v>
      </c>
      <c r="U61" s="20">
        <v>0</v>
      </c>
      <c r="V61" s="19">
        <v>0</v>
      </c>
    </row>
    <row r="62" spans="2:25" x14ac:dyDescent="0.35">
      <c r="B62" s="19" t="s">
        <v>73</v>
      </c>
      <c r="C62" s="20">
        <v>10371000</v>
      </c>
      <c r="D62" s="20">
        <v>0</v>
      </c>
      <c r="E62" s="20">
        <v>-1593000</v>
      </c>
      <c r="F62" s="20">
        <v>8778000</v>
      </c>
      <c r="G62" s="20">
        <v>0</v>
      </c>
      <c r="H62" s="20">
        <v>8778000</v>
      </c>
      <c r="I62" s="20">
        <v>0</v>
      </c>
      <c r="J62" s="20">
        <v>8400000</v>
      </c>
      <c r="K62" s="20">
        <v>378000</v>
      </c>
      <c r="L62" s="20">
        <v>0</v>
      </c>
      <c r="M62" s="20">
        <v>4988455</v>
      </c>
      <c r="N62" s="20">
        <v>3411545</v>
      </c>
      <c r="O62" s="15">
        <f t="shared" si="0"/>
        <v>0.56829061289587601</v>
      </c>
      <c r="P62" s="20">
        <v>0</v>
      </c>
      <c r="Q62" s="20">
        <v>0</v>
      </c>
      <c r="R62" s="20">
        <v>4988455</v>
      </c>
      <c r="S62" s="15">
        <f t="shared" si="4"/>
        <v>0</v>
      </c>
      <c r="T62" s="20">
        <v>0</v>
      </c>
      <c r="U62" s="20">
        <v>0</v>
      </c>
      <c r="V62" s="19">
        <v>0</v>
      </c>
    </row>
    <row r="63" spans="2:25" x14ac:dyDescent="0.35">
      <c r="B63" s="19" t="s">
        <v>74</v>
      </c>
      <c r="C63" s="20">
        <v>1924000</v>
      </c>
      <c r="D63" s="20">
        <v>0</v>
      </c>
      <c r="E63" s="20">
        <v>476000</v>
      </c>
      <c r="F63" s="20">
        <v>2400000</v>
      </c>
      <c r="G63" s="20">
        <v>0</v>
      </c>
      <c r="H63" s="20">
        <v>2400000</v>
      </c>
      <c r="I63" s="20">
        <v>0</v>
      </c>
      <c r="J63" s="20">
        <v>2400000</v>
      </c>
      <c r="K63" s="20">
        <v>0</v>
      </c>
      <c r="L63" s="20">
        <v>0</v>
      </c>
      <c r="M63" s="20">
        <v>1425273</v>
      </c>
      <c r="N63" s="20">
        <v>974727</v>
      </c>
      <c r="O63" s="15">
        <f t="shared" si="0"/>
        <v>0.59386375000000002</v>
      </c>
      <c r="P63" s="20">
        <v>0</v>
      </c>
      <c r="Q63" s="20">
        <v>0</v>
      </c>
      <c r="R63" s="20">
        <v>1425273</v>
      </c>
      <c r="S63" s="15">
        <f t="shared" si="4"/>
        <v>0</v>
      </c>
      <c r="T63" s="20">
        <v>0</v>
      </c>
      <c r="U63" s="20">
        <v>0</v>
      </c>
      <c r="V63" s="19">
        <v>0</v>
      </c>
    </row>
    <row r="64" spans="2:25" x14ac:dyDescent="0.35">
      <c r="B64" s="19" t="s">
        <v>75</v>
      </c>
      <c r="C64" s="20">
        <v>2607000</v>
      </c>
      <c r="D64" s="20">
        <v>0</v>
      </c>
      <c r="E64" s="20">
        <v>1593000</v>
      </c>
      <c r="F64" s="20">
        <v>4200000</v>
      </c>
      <c r="G64" s="20">
        <v>0</v>
      </c>
      <c r="H64" s="20">
        <v>4200000</v>
      </c>
      <c r="I64" s="20">
        <v>0</v>
      </c>
      <c r="J64" s="20">
        <v>4200000</v>
      </c>
      <c r="K64" s="20">
        <v>0</v>
      </c>
      <c r="L64" s="20">
        <v>0</v>
      </c>
      <c r="M64" s="20">
        <v>2494227</v>
      </c>
      <c r="N64" s="20">
        <v>1705773</v>
      </c>
      <c r="O64" s="15">
        <f t="shared" si="0"/>
        <v>0.59386357142857138</v>
      </c>
      <c r="P64" s="20">
        <v>0</v>
      </c>
      <c r="Q64" s="20">
        <v>0</v>
      </c>
      <c r="R64" s="20">
        <v>2494227</v>
      </c>
      <c r="S64" s="15">
        <f t="shared" si="4"/>
        <v>0</v>
      </c>
      <c r="T64" s="20">
        <v>0</v>
      </c>
      <c r="U64" s="20">
        <v>0</v>
      </c>
      <c r="V64" s="19">
        <v>0</v>
      </c>
    </row>
    <row r="65" spans="2:22" x14ac:dyDescent="0.35">
      <c r="B65" s="19" t="s">
        <v>76</v>
      </c>
      <c r="C65" s="20">
        <v>855000</v>
      </c>
      <c r="D65" s="20">
        <v>0</v>
      </c>
      <c r="E65" s="20">
        <v>0</v>
      </c>
      <c r="F65" s="20">
        <v>855000</v>
      </c>
      <c r="G65" s="20">
        <v>0</v>
      </c>
      <c r="H65" s="20">
        <v>855000</v>
      </c>
      <c r="I65" s="20">
        <v>467294</v>
      </c>
      <c r="J65" s="20">
        <v>467294</v>
      </c>
      <c r="K65" s="20">
        <v>387706</v>
      </c>
      <c r="L65" s="20">
        <v>339617</v>
      </c>
      <c r="M65" s="20">
        <v>339617</v>
      </c>
      <c r="N65" s="20">
        <v>127677</v>
      </c>
      <c r="O65" s="15">
        <f t="shared" si="0"/>
        <v>0.39721286549707602</v>
      </c>
      <c r="P65" s="20">
        <v>0</v>
      </c>
      <c r="Q65" s="20">
        <v>0</v>
      </c>
      <c r="R65" s="20">
        <v>339617</v>
      </c>
      <c r="S65" s="15">
        <f t="shared" si="4"/>
        <v>0</v>
      </c>
      <c r="T65" s="20">
        <v>0</v>
      </c>
      <c r="U65" s="20">
        <v>0</v>
      </c>
      <c r="V65" s="19">
        <v>0</v>
      </c>
    </row>
    <row r="66" spans="2:22" x14ac:dyDescent="0.35">
      <c r="B66" s="19" t="s">
        <v>77</v>
      </c>
      <c r="C66" s="20">
        <v>20000000</v>
      </c>
      <c r="D66" s="20">
        <v>0</v>
      </c>
      <c r="E66" s="20">
        <v>0</v>
      </c>
      <c r="F66" s="20">
        <v>20000000</v>
      </c>
      <c r="G66" s="20">
        <v>0</v>
      </c>
      <c r="H66" s="20">
        <v>20000000</v>
      </c>
      <c r="I66" s="20">
        <v>6491773</v>
      </c>
      <c r="J66" s="20">
        <v>12906111</v>
      </c>
      <c r="K66" s="20">
        <v>7093889</v>
      </c>
      <c r="L66" s="20">
        <v>0</v>
      </c>
      <c r="M66" s="20">
        <v>5318261</v>
      </c>
      <c r="N66" s="20">
        <v>7587850</v>
      </c>
      <c r="O66" s="15">
        <f t="shared" si="0"/>
        <v>0.26591304999999998</v>
      </c>
      <c r="P66" s="20">
        <v>0</v>
      </c>
      <c r="Q66" s="20">
        <v>0</v>
      </c>
      <c r="R66" s="20">
        <v>5318261</v>
      </c>
      <c r="S66" s="15">
        <f t="shared" si="4"/>
        <v>0</v>
      </c>
      <c r="T66" s="20">
        <v>0</v>
      </c>
      <c r="U66" s="20">
        <v>0</v>
      </c>
      <c r="V66" s="19">
        <v>0</v>
      </c>
    </row>
    <row r="67" spans="2:22" x14ac:dyDescent="0.35">
      <c r="B67" s="19" t="s">
        <v>78</v>
      </c>
      <c r="C67" s="20">
        <v>2460000</v>
      </c>
      <c r="D67" s="20">
        <v>0</v>
      </c>
      <c r="E67" s="20">
        <v>0</v>
      </c>
      <c r="F67" s="20">
        <v>2460000</v>
      </c>
      <c r="G67" s="20">
        <v>0</v>
      </c>
      <c r="H67" s="20">
        <v>2460000</v>
      </c>
      <c r="I67" s="20">
        <v>0</v>
      </c>
      <c r="J67" s="20">
        <v>0</v>
      </c>
      <c r="K67" s="20">
        <v>2460000</v>
      </c>
      <c r="L67" s="20">
        <v>0</v>
      </c>
      <c r="M67" s="20">
        <v>0</v>
      </c>
      <c r="N67" s="20">
        <v>0</v>
      </c>
      <c r="O67" s="15">
        <f t="shared" si="0"/>
        <v>0</v>
      </c>
      <c r="P67" s="20">
        <v>0</v>
      </c>
      <c r="Q67" s="20">
        <v>0</v>
      </c>
      <c r="R67" s="20">
        <v>0</v>
      </c>
      <c r="S67" s="15">
        <f t="shared" si="4"/>
        <v>0</v>
      </c>
      <c r="T67" s="20">
        <v>0</v>
      </c>
      <c r="U67" s="20">
        <v>0</v>
      </c>
      <c r="V67" s="19">
        <v>0</v>
      </c>
    </row>
    <row r="68" spans="2:22" x14ac:dyDescent="0.35">
      <c r="B68" s="19" t="s">
        <v>79</v>
      </c>
      <c r="C68" s="20">
        <v>20000000</v>
      </c>
      <c r="D68" s="20">
        <v>0</v>
      </c>
      <c r="E68" s="20">
        <v>0</v>
      </c>
      <c r="F68" s="20">
        <v>20000000</v>
      </c>
      <c r="G68" s="20">
        <v>0</v>
      </c>
      <c r="H68" s="20">
        <v>20000000</v>
      </c>
      <c r="I68" s="20">
        <v>0</v>
      </c>
      <c r="J68" s="20">
        <v>0</v>
      </c>
      <c r="K68" s="20">
        <v>20000000</v>
      </c>
      <c r="L68" s="20">
        <v>0</v>
      </c>
      <c r="M68" s="20">
        <v>0</v>
      </c>
      <c r="N68" s="20">
        <v>0</v>
      </c>
      <c r="O68" s="15">
        <f t="shared" si="0"/>
        <v>0</v>
      </c>
      <c r="P68" s="20">
        <v>0</v>
      </c>
      <c r="Q68" s="20">
        <v>0</v>
      </c>
      <c r="R68" s="20">
        <v>0</v>
      </c>
      <c r="S68" s="15">
        <f t="shared" si="4"/>
        <v>0</v>
      </c>
      <c r="T68" s="20">
        <v>0</v>
      </c>
      <c r="U68" s="20">
        <v>0</v>
      </c>
      <c r="V68" s="19">
        <v>0</v>
      </c>
    </row>
    <row r="69" spans="2:22" x14ac:dyDescent="0.35">
      <c r="B69" s="19" t="s">
        <v>80</v>
      </c>
      <c r="C69" s="20">
        <v>15000000</v>
      </c>
      <c r="D69" s="20">
        <v>0</v>
      </c>
      <c r="E69" s="20">
        <v>0</v>
      </c>
      <c r="F69" s="20">
        <v>15000000</v>
      </c>
      <c r="G69" s="20">
        <v>0</v>
      </c>
      <c r="H69" s="20">
        <v>15000000</v>
      </c>
      <c r="I69" s="20">
        <v>0</v>
      </c>
      <c r="J69" s="20">
        <v>0</v>
      </c>
      <c r="K69" s="20">
        <v>15000000</v>
      </c>
      <c r="L69" s="20">
        <v>0</v>
      </c>
      <c r="M69" s="20">
        <v>0</v>
      </c>
      <c r="N69" s="20">
        <v>0</v>
      </c>
      <c r="O69" s="15">
        <f t="shared" si="0"/>
        <v>0</v>
      </c>
      <c r="P69" s="20">
        <v>0</v>
      </c>
      <c r="Q69" s="20">
        <v>0</v>
      </c>
      <c r="R69" s="20">
        <v>0</v>
      </c>
      <c r="S69" s="15">
        <f t="shared" si="4"/>
        <v>0</v>
      </c>
      <c r="T69" s="20">
        <v>0</v>
      </c>
      <c r="U69" s="20">
        <v>0</v>
      </c>
      <c r="V69" s="19">
        <v>0</v>
      </c>
    </row>
    <row r="70" spans="2:22" x14ac:dyDescent="0.35">
      <c r="B70" s="19" t="s">
        <v>81</v>
      </c>
      <c r="C70" s="20">
        <v>1680000</v>
      </c>
      <c r="D70" s="20">
        <v>0</v>
      </c>
      <c r="E70" s="20">
        <v>0</v>
      </c>
      <c r="F70" s="20">
        <v>1680000</v>
      </c>
      <c r="G70" s="20">
        <v>0</v>
      </c>
      <c r="H70" s="20">
        <v>1680000</v>
      </c>
      <c r="I70" s="20">
        <v>0</v>
      </c>
      <c r="J70" s="20">
        <v>0</v>
      </c>
      <c r="K70" s="20">
        <v>1680000</v>
      </c>
      <c r="L70" s="20">
        <v>0</v>
      </c>
      <c r="M70" s="20">
        <v>0</v>
      </c>
      <c r="N70" s="20">
        <v>0</v>
      </c>
      <c r="O70" s="15">
        <f t="shared" si="0"/>
        <v>0</v>
      </c>
      <c r="P70" s="20">
        <v>0</v>
      </c>
      <c r="Q70" s="20">
        <v>0</v>
      </c>
      <c r="R70" s="20">
        <v>0</v>
      </c>
      <c r="S70" s="15">
        <f t="shared" si="4"/>
        <v>0</v>
      </c>
      <c r="T70" s="20">
        <v>0</v>
      </c>
      <c r="U70" s="20">
        <v>0</v>
      </c>
      <c r="V70" s="19">
        <v>0</v>
      </c>
    </row>
    <row r="71" spans="2:22" x14ac:dyDescent="0.35">
      <c r="B71" s="19" t="s">
        <v>82</v>
      </c>
      <c r="C71" s="20">
        <v>3000000</v>
      </c>
      <c r="D71" s="20">
        <v>0</v>
      </c>
      <c r="E71" s="20">
        <v>0</v>
      </c>
      <c r="F71" s="20">
        <v>3000000</v>
      </c>
      <c r="G71" s="20">
        <v>0</v>
      </c>
      <c r="H71" s="20">
        <v>3000000</v>
      </c>
      <c r="I71" s="20">
        <v>735974</v>
      </c>
      <c r="J71" s="20">
        <v>735974</v>
      </c>
      <c r="K71" s="20">
        <v>2264026</v>
      </c>
      <c r="L71" s="20">
        <v>0</v>
      </c>
      <c r="M71" s="20">
        <v>0</v>
      </c>
      <c r="N71" s="20">
        <v>735974</v>
      </c>
      <c r="O71" s="15">
        <f t="shared" si="0"/>
        <v>0</v>
      </c>
      <c r="P71" s="20">
        <v>0</v>
      </c>
      <c r="Q71" s="20">
        <v>0</v>
      </c>
      <c r="R71" s="20">
        <v>0</v>
      </c>
      <c r="S71" s="15">
        <f t="shared" si="4"/>
        <v>0</v>
      </c>
      <c r="T71" s="20">
        <v>0</v>
      </c>
      <c r="U71" s="20">
        <v>0</v>
      </c>
      <c r="V71" s="19">
        <v>0</v>
      </c>
    </row>
    <row r="72" spans="2:22" x14ac:dyDescent="0.35">
      <c r="B72" s="19" t="s">
        <v>83</v>
      </c>
      <c r="C72" s="20">
        <v>3600000</v>
      </c>
      <c r="D72" s="20">
        <v>0</v>
      </c>
      <c r="E72" s="20">
        <v>0</v>
      </c>
      <c r="F72" s="20">
        <v>3600000</v>
      </c>
      <c r="G72" s="20">
        <v>0</v>
      </c>
      <c r="H72" s="20">
        <v>3600000</v>
      </c>
      <c r="I72" s="20">
        <v>0</v>
      </c>
      <c r="J72" s="20">
        <v>0</v>
      </c>
      <c r="K72" s="20">
        <v>3600000</v>
      </c>
      <c r="L72" s="20">
        <v>0</v>
      </c>
      <c r="M72" s="20">
        <v>0</v>
      </c>
      <c r="N72" s="20">
        <v>0</v>
      </c>
      <c r="O72" s="15">
        <f t="shared" ref="O72:O135" si="8">+M72/H72</f>
        <v>0</v>
      </c>
      <c r="P72" s="20">
        <v>0</v>
      </c>
      <c r="Q72" s="20">
        <v>0</v>
      </c>
      <c r="R72" s="20">
        <v>0</v>
      </c>
      <c r="S72" s="15">
        <f t="shared" si="4"/>
        <v>0</v>
      </c>
      <c r="T72" s="20">
        <v>0</v>
      </c>
      <c r="U72" s="20">
        <v>0</v>
      </c>
      <c r="V72" s="19">
        <v>0</v>
      </c>
    </row>
    <row r="73" spans="2:22" x14ac:dyDescent="0.35">
      <c r="B73" s="19" t="s">
        <v>84</v>
      </c>
      <c r="C73" s="20">
        <v>1850000</v>
      </c>
      <c r="D73" s="20">
        <v>0</v>
      </c>
      <c r="E73" s="20">
        <v>0</v>
      </c>
      <c r="F73" s="20">
        <v>1850000</v>
      </c>
      <c r="G73" s="20">
        <v>0</v>
      </c>
      <c r="H73" s="20">
        <v>1850000</v>
      </c>
      <c r="I73" s="20">
        <v>1850000</v>
      </c>
      <c r="J73" s="20">
        <v>1850000</v>
      </c>
      <c r="K73" s="20">
        <v>0</v>
      </c>
      <c r="L73" s="20">
        <v>0</v>
      </c>
      <c r="M73" s="20">
        <v>0</v>
      </c>
      <c r="N73" s="20">
        <v>1850000</v>
      </c>
      <c r="O73" s="15">
        <f t="shared" si="8"/>
        <v>0</v>
      </c>
      <c r="P73" s="20">
        <v>0</v>
      </c>
      <c r="Q73" s="20">
        <v>0</v>
      </c>
      <c r="R73" s="20">
        <v>0</v>
      </c>
      <c r="S73" s="15">
        <f t="shared" si="4"/>
        <v>0</v>
      </c>
      <c r="T73" s="20">
        <v>0</v>
      </c>
      <c r="U73" s="20">
        <v>0</v>
      </c>
      <c r="V73" s="19">
        <v>0</v>
      </c>
    </row>
    <row r="74" spans="2:22" x14ac:dyDescent="0.35">
      <c r="B74" s="19" t="s">
        <v>85</v>
      </c>
      <c r="C74" s="20">
        <v>630000</v>
      </c>
      <c r="D74" s="20">
        <v>0</v>
      </c>
      <c r="E74" s="20">
        <v>0</v>
      </c>
      <c r="F74" s="20">
        <v>630000</v>
      </c>
      <c r="G74" s="20">
        <v>0</v>
      </c>
      <c r="H74" s="20">
        <v>630000</v>
      </c>
      <c r="I74" s="20">
        <v>404320</v>
      </c>
      <c r="J74" s="20">
        <v>404320</v>
      </c>
      <c r="K74" s="20">
        <v>225680</v>
      </c>
      <c r="L74" s="20">
        <v>0</v>
      </c>
      <c r="M74" s="20">
        <v>0</v>
      </c>
      <c r="N74" s="20">
        <v>404320</v>
      </c>
      <c r="O74" s="15">
        <f t="shared" si="8"/>
        <v>0</v>
      </c>
      <c r="P74" s="20">
        <v>0</v>
      </c>
      <c r="Q74" s="20">
        <v>0</v>
      </c>
      <c r="R74" s="20">
        <v>0</v>
      </c>
      <c r="S74" s="15">
        <f t="shared" si="4"/>
        <v>0</v>
      </c>
      <c r="T74" s="20">
        <v>0</v>
      </c>
      <c r="U74" s="20">
        <v>0</v>
      </c>
      <c r="V74" s="19">
        <v>0</v>
      </c>
    </row>
    <row r="75" spans="2:22" x14ac:dyDescent="0.35">
      <c r="B75" s="19" t="s">
        <v>86</v>
      </c>
      <c r="C75" s="20">
        <v>1500000</v>
      </c>
      <c r="D75" s="20">
        <v>0</v>
      </c>
      <c r="E75" s="20">
        <v>0</v>
      </c>
      <c r="F75" s="20">
        <v>1500000</v>
      </c>
      <c r="G75" s="20">
        <v>0</v>
      </c>
      <c r="H75" s="20">
        <v>1500000</v>
      </c>
      <c r="I75" s="20">
        <v>0</v>
      </c>
      <c r="J75" s="20">
        <v>0</v>
      </c>
      <c r="K75" s="20">
        <v>1500000</v>
      </c>
      <c r="L75" s="20">
        <v>0</v>
      </c>
      <c r="M75" s="20">
        <v>0</v>
      </c>
      <c r="N75" s="20">
        <v>0</v>
      </c>
      <c r="O75" s="15">
        <f t="shared" si="8"/>
        <v>0</v>
      </c>
      <c r="P75" s="20">
        <v>0</v>
      </c>
      <c r="Q75" s="20">
        <v>0</v>
      </c>
      <c r="R75" s="20">
        <v>0</v>
      </c>
      <c r="S75" s="15">
        <f t="shared" si="4"/>
        <v>0</v>
      </c>
      <c r="T75" s="20">
        <v>0</v>
      </c>
      <c r="U75" s="20">
        <v>0</v>
      </c>
      <c r="V75" s="19">
        <v>0</v>
      </c>
    </row>
    <row r="76" spans="2:22" x14ac:dyDescent="0.35">
      <c r="B76" s="19" t="s">
        <v>87</v>
      </c>
      <c r="C76" s="20">
        <v>1000000</v>
      </c>
      <c r="D76" s="20">
        <v>0</v>
      </c>
      <c r="E76" s="20">
        <v>0</v>
      </c>
      <c r="F76" s="20">
        <v>1000000</v>
      </c>
      <c r="G76" s="20">
        <v>0</v>
      </c>
      <c r="H76" s="20">
        <v>1000000</v>
      </c>
      <c r="I76" s="20">
        <v>0</v>
      </c>
      <c r="J76" s="20">
        <v>0</v>
      </c>
      <c r="K76" s="20">
        <v>1000000</v>
      </c>
      <c r="L76" s="20">
        <v>0</v>
      </c>
      <c r="M76" s="20">
        <v>0</v>
      </c>
      <c r="N76" s="20">
        <v>0</v>
      </c>
      <c r="O76" s="15">
        <f t="shared" si="8"/>
        <v>0</v>
      </c>
      <c r="P76" s="20">
        <v>0</v>
      </c>
      <c r="Q76" s="20">
        <v>0</v>
      </c>
      <c r="R76" s="20">
        <v>0</v>
      </c>
      <c r="S76" s="15">
        <f t="shared" si="4"/>
        <v>0</v>
      </c>
      <c r="T76" s="20">
        <v>0</v>
      </c>
      <c r="U76" s="20">
        <v>0</v>
      </c>
      <c r="V76" s="19">
        <v>0</v>
      </c>
    </row>
    <row r="77" spans="2:22" x14ac:dyDescent="0.35">
      <c r="B77" s="19" t="s">
        <v>88</v>
      </c>
      <c r="C77" s="20">
        <v>650000</v>
      </c>
      <c r="D77" s="20">
        <v>0</v>
      </c>
      <c r="E77" s="20">
        <v>0</v>
      </c>
      <c r="F77" s="20">
        <v>650000</v>
      </c>
      <c r="G77" s="20">
        <v>0</v>
      </c>
      <c r="H77" s="20">
        <v>650000</v>
      </c>
      <c r="I77" s="20">
        <v>0</v>
      </c>
      <c r="J77" s="20">
        <v>228693</v>
      </c>
      <c r="K77" s="20">
        <v>421307</v>
      </c>
      <c r="L77" s="20">
        <v>0</v>
      </c>
      <c r="M77" s="20">
        <v>200727</v>
      </c>
      <c r="N77" s="20">
        <v>27966</v>
      </c>
      <c r="O77" s="15">
        <f t="shared" si="8"/>
        <v>0.30881076923076922</v>
      </c>
      <c r="P77" s="20">
        <v>0</v>
      </c>
      <c r="Q77" s="20">
        <v>0</v>
      </c>
      <c r="R77" s="20">
        <v>200727</v>
      </c>
      <c r="S77" s="15">
        <f t="shared" si="4"/>
        <v>0</v>
      </c>
      <c r="T77" s="20">
        <v>0</v>
      </c>
      <c r="U77" s="20">
        <v>0</v>
      </c>
      <c r="V77" s="19">
        <v>0</v>
      </c>
    </row>
    <row r="78" spans="2:22" x14ac:dyDescent="0.35">
      <c r="B78" s="19" t="s">
        <v>89</v>
      </c>
      <c r="C78" s="20">
        <v>500000</v>
      </c>
      <c r="D78" s="20">
        <v>0</v>
      </c>
      <c r="E78" s="20">
        <v>0</v>
      </c>
      <c r="F78" s="20">
        <v>500000</v>
      </c>
      <c r="G78" s="20">
        <v>0</v>
      </c>
      <c r="H78" s="20">
        <v>500000</v>
      </c>
      <c r="I78" s="20">
        <v>154008</v>
      </c>
      <c r="J78" s="20">
        <v>414661</v>
      </c>
      <c r="K78" s="20">
        <v>85339</v>
      </c>
      <c r="L78" s="20">
        <v>0</v>
      </c>
      <c r="M78" s="20">
        <v>116000</v>
      </c>
      <c r="N78" s="20">
        <v>298661</v>
      </c>
      <c r="O78" s="15">
        <f t="shared" si="8"/>
        <v>0.23200000000000001</v>
      </c>
      <c r="P78" s="20">
        <v>0</v>
      </c>
      <c r="Q78" s="20">
        <v>0</v>
      </c>
      <c r="R78" s="20">
        <v>116000</v>
      </c>
      <c r="S78" s="15">
        <f t="shared" ref="S78:S141" si="9">+Q78/H78</f>
        <v>0</v>
      </c>
      <c r="T78" s="20">
        <v>0</v>
      </c>
      <c r="U78" s="20">
        <v>0</v>
      </c>
      <c r="V78" s="19">
        <v>0</v>
      </c>
    </row>
    <row r="79" spans="2:22" x14ac:dyDescent="0.35">
      <c r="B79" s="19" t="s">
        <v>90</v>
      </c>
      <c r="C79" s="20">
        <v>50000000</v>
      </c>
      <c r="D79" s="20">
        <v>0</v>
      </c>
      <c r="E79" s="20">
        <v>-5000000</v>
      </c>
      <c r="F79" s="20">
        <v>45000000</v>
      </c>
      <c r="G79" s="20">
        <v>0</v>
      </c>
      <c r="H79" s="20">
        <v>45000000</v>
      </c>
      <c r="I79" s="20">
        <v>0</v>
      </c>
      <c r="J79" s="20">
        <v>45000000</v>
      </c>
      <c r="K79" s="20">
        <v>0</v>
      </c>
      <c r="L79" s="20">
        <v>0</v>
      </c>
      <c r="M79" s="20">
        <v>42000000</v>
      </c>
      <c r="N79" s="20">
        <v>3000000</v>
      </c>
      <c r="O79" s="15">
        <f t="shared" si="8"/>
        <v>0.93333333333333335</v>
      </c>
      <c r="P79" s="20">
        <v>3499566</v>
      </c>
      <c r="Q79" s="20">
        <v>30277106</v>
      </c>
      <c r="R79" s="20">
        <v>11722894</v>
      </c>
      <c r="S79" s="15">
        <f t="shared" si="9"/>
        <v>0.67282457777777782</v>
      </c>
      <c r="T79" s="20">
        <v>3499566</v>
      </c>
      <c r="U79" s="20">
        <v>30277106</v>
      </c>
      <c r="V79" s="19">
        <v>0</v>
      </c>
    </row>
    <row r="80" spans="2:22" x14ac:dyDescent="0.35">
      <c r="B80" s="19" t="s">
        <v>91</v>
      </c>
      <c r="C80" s="20">
        <v>0</v>
      </c>
      <c r="D80" s="20">
        <v>0</v>
      </c>
      <c r="E80" s="20">
        <v>5000000</v>
      </c>
      <c r="F80" s="20">
        <v>5000000</v>
      </c>
      <c r="G80" s="20">
        <v>0</v>
      </c>
      <c r="H80" s="20">
        <v>5000000</v>
      </c>
      <c r="I80" s="20">
        <v>0</v>
      </c>
      <c r="J80" s="20">
        <v>5000000</v>
      </c>
      <c r="K80" s="20">
        <v>0</v>
      </c>
      <c r="L80" s="20">
        <v>0</v>
      </c>
      <c r="M80" s="20">
        <v>5000000</v>
      </c>
      <c r="N80" s="20">
        <v>0</v>
      </c>
      <c r="O80" s="15">
        <f t="shared" si="8"/>
        <v>1</v>
      </c>
      <c r="P80" s="20">
        <v>0</v>
      </c>
      <c r="Q80" s="20">
        <v>0</v>
      </c>
      <c r="R80" s="20">
        <v>5000000</v>
      </c>
      <c r="S80" s="15">
        <f t="shared" si="9"/>
        <v>0</v>
      </c>
      <c r="T80" s="20">
        <v>0</v>
      </c>
      <c r="U80" s="20">
        <v>0</v>
      </c>
      <c r="V80" s="19">
        <v>0</v>
      </c>
    </row>
    <row r="81" spans="2:22" x14ac:dyDescent="0.35">
      <c r="B81" s="19" t="s">
        <v>92</v>
      </c>
      <c r="C81" s="20">
        <v>10000000</v>
      </c>
      <c r="D81" s="20">
        <v>0</v>
      </c>
      <c r="E81" s="20">
        <v>0</v>
      </c>
      <c r="F81" s="20">
        <v>10000000</v>
      </c>
      <c r="G81" s="20">
        <v>0</v>
      </c>
      <c r="H81" s="20">
        <v>10000000</v>
      </c>
      <c r="I81" s="20">
        <v>0</v>
      </c>
      <c r="J81" s="20">
        <v>5000000</v>
      </c>
      <c r="K81" s="20">
        <v>5000000</v>
      </c>
      <c r="L81" s="20">
        <v>0</v>
      </c>
      <c r="M81" s="20">
        <v>2000000</v>
      </c>
      <c r="N81" s="20">
        <v>3000000</v>
      </c>
      <c r="O81" s="15">
        <f t="shared" si="8"/>
        <v>0.2</v>
      </c>
      <c r="P81" s="20">
        <v>0</v>
      </c>
      <c r="Q81" s="20">
        <v>2000000</v>
      </c>
      <c r="R81" s="20">
        <v>0</v>
      </c>
      <c r="S81" s="15">
        <f t="shared" si="9"/>
        <v>0.2</v>
      </c>
      <c r="T81" s="20">
        <v>0</v>
      </c>
      <c r="U81" s="20">
        <v>2000000</v>
      </c>
      <c r="V81" s="19">
        <v>0</v>
      </c>
    </row>
    <row r="82" spans="2:22" x14ac:dyDescent="0.35">
      <c r="B82" s="19" t="s">
        <v>93</v>
      </c>
      <c r="C82" s="20">
        <v>90000</v>
      </c>
      <c r="D82" s="20">
        <v>0</v>
      </c>
      <c r="E82" s="20">
        <v>0</v>
      </c>
      <c r="F82" s="20">
        <v>90000</v>
      </c>
      <c r="G82" s="20">
        <v>0</v>
      </c>
      <c r="H82" s="20">
        <v>90000</v>
      </c>
      <c r="I82" s="20">
        <v>44233</v>
      </c>
      <c r="J82" s="20">
        <v>44233</v>
      </c>
      <c r="K82" s="20">
        <v>45767</v>
      </c>
      <c r="L82" s="20">
        <v>0</v>
      </c>
      <c r="M82" s="20">
        <v>0</v>
      </c>
      <c r="N82" s="20">
        <v>44233</v>
      </c>
      <c r="O82" s="15">
        <f t="shared" si="8"/>
        <v>0</v>
      </c>
      <c r="P82" s="20">
        <v>0</v>
      </c>
      <c r="Q82" s="20">
        <v>0</v>
      </c>
      <c r="R82" s="20">
        <v>0</v>
      </c>
      <c r="S82" s="15">
        <f t="shared" si="9"/>
        <v>0</v>
      </c>
      <c r="T82" s="20">
        <v>0</v>
      </c>
      <c r="U82" s="20">
        <v>0</v>
      </c>
      <c r="V82" s="19">
        <v>0</v>
      </c>
    </row>
    <row r="83" spans="2:22" x14ac:dyDescent="0.35">
      <c r="B83" s="19" t="s">
        <v>94</v>
      </c>
      <c r="C83" s="20">
        <v>10000000</v>
      </c>
      <c r="D83" s="20">
        <v>0</v>
      </c>
      <c r="E83" s="20">
        <v>0</v>
      </c>
      <c r="F83" s="20">
        <v>10000000</v>
      </c>
      <c r="G83" s="20">
        <v>0</v>
      </c>
      <c r="H83" s="20">
        <v>10000000</v>
      </c>
      <c r="I83" s="20">
        <v>0</v>
      </c>
      <c r="J83" s="20">
        <v>0</v>
      </c>
      <c r="K83" s="20">
        <v>10000000</v>
      </c>
      <c r="L83" s="20">
        <v>0</v>
      </c>
      <c r="M83" s="20">
        <v>0</v>
      </c>
      <c r="N83" s="20">
        <v>0</v>
      </c>
      <c r="O83" s="15">
        <f t="shared" si="8"/>
        <v>0</v>
      </c>
      <c r="P83" s="20">
        <v>0</v>
      </c>
      <c r="Q83" s="20">
        <v>0</v>
      </c>
      <c r="R83" s="20">
        <v>0</v>
      </c>
      <c r="S83" s="15">
        <f t="shared" si="9"/>
        <v>0</v>
      </c>
      <c r="T83" s="20">
        <v>0</v>
      </c>
      <c r="U83" s="20">
        <v>0</v>
      </c>
      <c r="V83" s="19">
        <v>0</v>
      </c>
    </row>
    <row r="84" spans="2:22" x14ac:dyDescent="0.35">
      <c r="B84" s="19" t="s">
        <v>95</v>
      </c>
      <c r="C84" s="20">
        <v>5000000</v>
      </c>
      <c r="D84" s="20">
        <v>0</v>
      </c>
      <c r="E84" s="20">
        <v>0</v>
      </c>
      <c r="F84" s="20">
        <v>5000000</v>
      </c>
      <c r="G84" s="20">
        <v>0</v>
      </c>
      <c r="H84" s="20">
        <v>5000000</v>
      </c>
      <c r="I84" s="20">
        <v>0</v>
      </c>
      <c r="J84" s="20">
        <v>0</v>
      </c>
      <c r="K84" s="20">
        <v>5000000</v>
      </c>
      <c r="L84" s="20">
        <v>0</v>
      </c>
      <c r="M84" s="20">
        <v>0</v>
      </c>
      <c r="N84" s="20">
        <v>0</v>
      </c>
      <c r="O84" s="15">
        <f t="shared" si="8"/>
        <v>0</v>
      </c>
      <c r="P84" s="20">
        <v>0</v>
      </c>
      <c r="Q84" s="20">
        <v>0</v>
      </c>
      <c r="R84" s="20">
        <v>0</v>
      </c>
      <c r="S84" s="15">
        <f t="shared" si="9"/>
        <v>0</v>
      </c>
      <c r="T84" s="20">
        <v>0</v>
      </c>
      <c r="U84" s="20">
        <v>0</v>
      </c>
      <c r="V84" s="19">
        <v>0</v>
      </c>
    </row>
    <row r="85" spans="2:22" x14ac:dyDescent="0.35">
      <c r="B85" s="19" t="s">
        <v>96</v>
      </c>
      <c r="C85" s="20">
        <v>10000000</v>
      </c>
      <c r="D85" s="20">
        <v>0</v>
      </c>
      <c r="E85" s="20">
        <v>0</v>
      </c>
      <c r="F85" s="20">
        <v>10000000</v>
      </c>
      <c r="G85" s="20">
        <v>0</v>
      </c>
      <c r="H85" s="20">
        <v>10000000</v>
      </c>
      <c r="I85" s="20">
        <v>0</v>
      </c>
      <c r="J85" s="20">
        <v>0</v>
      </c>
      <c r="K85" s="20">
        <v>10000000</v>
      </c>
      <c r="L85" s="20">
        <v>0</v>
      </c>
      <c r="M85" s="20">
        <v>0</v>
      </c>
      <c r="N85" s="20">
        <v>0</v>
      </c>
      <c r="O85" s="15">
        <f t="shared" si="8"/>
        <v>0</v>
      </c>
      <c r="P85" s="20">
        <v>0</v>
      </c>
      <c r="Q85" s="20">
        <v>0</v>
      </c>
      <c r="R85" s="20">
        <v>0</v>
      </c>
      <c r="S85" s="15">
        <f t="shared" si="9"/>
        <v>0</v>
      </c>
      <c r="T85" s="20">
        <v>0</v>
      </c>
      <c r="U85" s="20">
        <v>0</v>
      </c>
      <c r="V85" s="19">
        <v>0</v>
      </c>
    </row>
    <row r="86" spans="2:22" x14ac:dyDescent="0.35">
      <c r="B86" s="19" t="s">
        <v>97</v>
      </c>
      <c r="C86" s="20">
        <v>575000</v>
      </c>
      <c r="D86" s="20">
        <v>0</v>
      </c>
      <c r="E86" s="20">
        <v>0</v>
      </c>
      <c r="F86" s="20">
        <v>575000</v>
      </c>
      <c r="G86" s="20">
        <v>0</v>
      </c>
      <c r="H86" s="20">
        <v>575000</v>
      </c>
      <c r="I86" s="20">
        <v>0</v>
      </c>
      <c r="J86" s="20">
        <v>569672</v>
      </c>
      <c r="K86" s="20">
        <v>5328</v>
      </c>
      <c r="L86" s="20">
        <v>0</v>
      </c>
      <c r="M86" s="20">
        <v>173460</v>
      </c>
      <c r="N86" s="20">
        <v>396212</v>
      </c>
      <c r="O86" s="15">
        <f t="shared" si="8"/>
        <v>0.3016695652173913</v>
      </c>
      <c r="P86" s="20">
        <v>0</v>
      </c>
      <c r="Q86" s="20">
        <v>0</v>
      </c>
      <c r="R86" s="20">
        <v>173460</v>
      </c>
      <c r="S86" s="15">
        <f t="shared" si="9"/>
        <v>0</v>
      </c>
      <c r="T86" s="20">
        <v>0</v>
      </c>
      <c r="U86" s="20">
        <v>0</v>
      </c>
      <c r="V86" s="19">
        <v>0</v>
      </c>
    </row>
    <row r="87" spans="2:22" x14ac:dyDescent="0.35">
      <c r="B87" s="19" t="s">
        <v>98</v>
      </c>
      <c r="C87" s="20">
        <v>60000</v>
      </c>
      <c r="D87" s="20">
        <v>0</v>
      </c>
      <c r="E87" s="20">
        <v>0</v>
      </c>
      <c r="F87" s="20">
        <v>60000</v>
      </c>
      <c r="G87" s="20">
        <v>0</v>
      </c>
      <c r="H87" s="20">
        <v>60000</v>
      </c>
      <c r="I87" s="20">
        <v>20616</v>
      </c>
      <c r="J87" s="20">
        <v>20616</v>
      </c>
      <c r="K87" s="20">
        <v>39384</v>
      </c>
      <c r="L87" s="20">
        <v>0</v>
      </c>
      <c r="M87" s="20">
        <v>0</v>
      </c>
      <c r="N87" s="20">
        <v>20616</v>
      </c>
      <c r="O87" s="15">
        <f t="shared" si="8"/>
        <v>0</v>
      </c>
      <c r="P87" s="20">
        <v>0</v>
      </c>
      <c r="Q87" s="20">
        <v>0</v>
      </c>
      <c r="R87" s="20">
        <v>0</v>
      </c>
      <c r="S87" s="15">
        <f t="shared" si="9"/>
        <v>0</v>
      </c>
      <c r="T87" s="20">
        <v>0</v>
      </c>
      <c r="U87" s="20">
        <v>0</v>
      </c>
      <c r="V87" s="19">
        <v>0</v>
      </c>
    </row>
    <row r="88" spans="2:22" x14ac:dyDescent="0.35">
      <c r="B88" s="19" t="s">
        <v>99</v>
      </c>
      <c r="C88" s="20">
        <v>21000000</v>
      </c>
      <c r="D88" s="20">
        <v>0</v>
      </c>
      <c r="E88" s="20">
        <v>0</v>
      </c>
      <c r="F88" s="20">
        <v>21000000</v>
      </c>
      <c r="G88" s="20">
        <v>0</v>
      </c>
      <c r="H88" s="20">
        <v>21000000</v>
      </c>
      <c r="I88" s="20">
        <v>0</v>
      </c>
      <c r="J88" s="20">
        <v>0</v>
      </c>
      <c r="K88" s="20">
        <v>21000000</v>
      </c>
      <c r="L88" s="20">
        <v>0</v>
      </c>
      <c r="M88" s="20">
        <v>0</v>
      </c>
      <c r="N88" s="20">
        <v>0</v>
      </c>
      <c r="O88" s="15">
        <f t="shared" si="8"/>
        <v>0</v>
      </c>
      <c r="P88" s="20">
        <v>0</v>
      </c>
      <c r="Q88" s="20">
        <v>0</v>
      </c>
      <c r="R88" s="20">
        <v>0</v>
      </c>
      <c r="S88" s="15">
        <f t="shared" si="9"/>
        <v>0</v>
      </c>
      <c r="T88" s="20">
        <v>0</v>
      </c>
      <c r="U88" s="20">
        <v>0</v>
      </c>
      <c r="V88" s="19">
        <v>0</v>
      </c>
    </row>
    <row r="89" spans="2:22" x14ac:dyDescent="0.35">
      <c r="B89" s="19" t="s">
        <v>100</v>
      </c>
      <c r="C89" s="20">
        <v>6550000</v>
      </c>
      <c r="D89" s="20">
        <v>0</v>
      </c>
      <c r="E89" s="20">
        <v>0</v>
      </c>
      <c r="F89" s="20">
        <v>6550000</v>
      </c>
      <c r="G89" s="20">
        <v>0</v>
      </c>
      <c r="H89" s="20">
        <v>6550000</v>
      </c>
      <c r="I89" s="20">
        <v>0</v>
      </c>
      <c r="J89" s="20">
        <v>0</v>
      </c>
      <c r="K89" s="20">
        <v>6550000</v>
      </c>
      <c r="L89" s="20">
        <v>0</v>
      </c>
      <c r="M89" s="20">
        <v>0</v>
      </c>
      <c r="N89" s="20">
        <v>0</v>
      </c>
      <c r="O89" s="15">
        <f t="shared" si="8"/>
        <v>0</v>
      </c>
      <c r="P89" s="20">
        <v>0</v>
      </c>
      <c r="Q89" s="20">
        <v>0</v>
      </c>
      <c r="R89" s="20">
        <v>0</v>
      </c>
      <c r="S89" s="15">
        <f t="shared" si="9"/>
        <v>0</v>
      </c>
      <c r="T89" s="20">
        <v>0</v>
      </c>
      <c r="U89" s="20">
        <v>0</v>
      </c>
      <c r="V89" s="19">
        <v>0</v>
      </c>
    </row>
    <row r="90" spans="2:22" x14ac:dyDescent="0.35">
      <c r="B90" s="19" t="s">
        <v>101</v>
      </c>
      <c r="C90" s="20">
        <v>600000</v>
      </c>
      <c r="D90" s="20">
        <v>0</v>
      </c>
      <c r="E90" s="20">
        <v>0</v>
      </c>
      <c r="F90" s="20">
        <v>600000</v>
      </c>
      <c r="G90" s="20">
        <v>0</v>
      </c>
      <c r="H90" s="20">
        <v>600000</v>
      </c>
      <c r="I90" s="20">
        <v>50764</v>
      </c>
      <c r="J90" s="20">
        <v>50764</v>
      </c>
      <c r="K90" s="20">
        <v>549236</v>
      </c>
      <c r="L90" s="20">
        <v>0</v>
      </c>
      <c r="M90" s="20">
        <v>0</v>
      </c>
      <c r="N90" s="20">
        <v>50764</v>
      </c>
      <c r="O90" s="15">
        <f t="shared" si="8"/>
        <v>0</v>
      </c>
      <c r="P90" s="20">
        <v>0</v>
      </c>
      <c r="Q90" s="20">
        <v>0</v>
      </c>
      <c r="R90" s="20">
        <v>0</v>
      </c>
      <c r="S90" s="15">
        <f t="shared" si="9"/>
        <v>0</v>
      </c>
      <c r="T90" s="20">
        <v>0</v>
      </c>
      <c r="U90" s="20">
        <v>0</v>
      </c>
      <c r="V90" s="19">
        <v>0</v>
      </c>
    </row>
    <row r="91" spans="2:22" x14ac:dyDescent="0.35">
      <c r="B91" s="19" t="s">
        <v>102</v>
      </c>
      <c r="C91" s="20">
        <v>162000</v>
      </c>
      <c r="D91" s="20">
        <v>0</v>
      </c>
      <c r="E91" s="20">
        <v>0</v>
      </c>
      <c r="F91" s="20">
        <v>162000</v>
      </c>
      <c r="G91" s="20">
        <v>0</v>
      </c>
      <c r="H91" s="20">
        <v>162000</v>
      </c>
      <c r="I91" s="20">
        <v>0</v>
      </c>
      <c r="J91" s="20">
        <v>112923</v>
      </c>
      <c r="K91" s="20">
        <v>49077</v>
      </c>
      <c r="L91" s="20">
        <v>0</v>
      </c>
      <c r="M91" s="20">
        <v>81420</v>
      </c>
      <c r="N91" s="20">
        <v>31503</v>
      </c>
      <c r="O91" s="15">
        <f t="shared" si="8"/>
        <v>0.50259259259259259</v>
      </c>
      <c r="P91" s="20">
        <v>0</v>
      </c>
      <c r="Q91" s="20">
        <v>0</v>
      </c>
      <c r="R91" s="20">
        <v>81420</v>
      </c>
      <c r="S91" s="15">
        <f t="shared" si="9"/>
        <v>0</v>
      </c>
      <c r="T91" s="20">
        <v>0</v>
      </c>
      <c r="U91" s="20">
        <v>0</v>
      </c>
      <c r="V91" s="19">
        <v>0</v>
      </c>
    </row>
    <row r="92" spans="2:22" x14ac:dyDescent="0.35">
      <c r="B92" s="19" t="s">
        <v>103</v>
      </c>
      <c r="C92" s="20">
        <v>1600000</v>
      </c>
      <c r="D92" s="20">
        <v>0</v>
      </c>
      <c r="E92" s="20">
        <v>0</v>
      </c>
      <c r="F92" s="20">
        <v>1600000</v>
      </c>
      <c r="G92" s="20">
        <v>0</v>
      </c>
      <c r="H92" s="20">
        <v>1600000</v>
      </c>
      <c r="I92" s="20">
        <v>470769</v>
      </c>
      <c r="J92" s="20">
        <v>1140182</v>
      </c>
      <c r="K92" s="20">
        <v>459818</v>
      </c>
      <c r="L92" s="20">
        <v>0</v>
      </c>
      <c r="M92" s="20">
        <v>535004</v>
      </c>
      <c r="N92" s="20">
        <v>605178</v>
      </c>
      <c r="O92" s="15">
        <f t="shared" si="8"/>
        <v>0.33437749999999999</v>
      </c>
      <c r="P92" s="20">
        <v>0</v>
      </c>
      <c r="Q92" s="20">
        <v>0</v>
      </c>
      <c r="R92" s="20">
        <v>535004</v>
      </c>
      <c r="S92" s="15">
        <f t="shared" si="9"/>
        <v>0</v>
      </c>
      <c r="T92" s="20">
        <v>0</v>
      </c>
      <c r="U92" s="20">
        <v>0</v>
      </c>
      <c r="V92" s="19">
        <v>0</v>
      </c>
    </row>
    <row r="93" spans="2:22" x14ac:dyDescent="0.35">
      <c r="B93" s="19" t="s">
        <v>104</v>
      </c>
      <c r="C93" s="20">
        <v>500000</v>
      </c>
      <c r="D93" s="20">
        <v>0</v>
      </c>
      <c r="E93" s="20">
        <v>0</v>
      </c>
      <c r="F93" s="20">
        <v>500000</v>
      </c>
      <c r="G93" s="20">
        <v>0</v>
      </c>
      <c r="H93" s="20">
        <v>500000</v>
      </c>
      <c r="I93" s="20">
        <v>0</v>
      </c>
      <c r="J93" s="20">
        <v>476266</v>
      </c>
      <c r="K93" s="20">
        <v>23734</v>
      </c>
      <c r="L93" s="20">
        <v>0</v>
      </c>
      <c r="M93" s="20">
        <v>375600</v>
      </c>
      <c r="N93" s="20">
        <v>100666</v>
      </c>
      <c r="O93" s="15">
        <f t="shared" si="8"/>
        <v>0.75119999999999998</v>
      </c>
      <c r="P93" s="20">
        <v>0</v>
      </c>
      <c r="Q93" s="20">
        <v>0</v>
      </c>
      <c r="R93" s="20">
        <v>375600</v>
      </c>
      <c r="S93" s="15">
        <f t="shared" si="9"/>
        <v>0</v>
      </c>
      <c r="T93" s="20">
        <v>0</v>
      </c>
      <c r="U93" s="20">
        <v>0</v>
      </c>
      <c r="V93" s="19">
        <v>0</v>
      </c>
    </row>
    <row r="94" spans="2:22" x14ac:dyDescent="0.35">
      <c r="B94" s="19" t="s">
        <v>105</v>
      </c>
      <c r="C94" s="20">
        <v>1800000</v>
      </c>
      <c r="D94" s="20">
        <v>0</v>
      </c>
      <c r="E94" s="20">
        <v>0</v>
      </c>
      <c r="F94" s="20">
        <v>1800000</v>
      </c>
      <c r="G94" s="20">
        <v>0</v>
      </c>
      <c r="H94" s="20">
        <v>1800000</v>
      </c>
      <c r="I94" s="20">
        <v>207200</v>
      </c>
      <c r="J94" s="20">
        <v>413204</v>
      </c>
      <c r="K94" s="20">
        <v>1386796</v>
      </c>
      <c r="L94" s="20">
        <v>207200</v>
      </c>
      <c r="M94" s="20">
        <v>325200</v>
      </c>
      <c r="N94" s="20">
        <v>88004</v>
      </c>
      <c r="O94" s="15">
        <f t="shared" si="8"/>
        <v>0.18066666666666667</v>
      </c>
      <c r="P94" s="20">
        <v>0</v>
      </c>
      <c r="Q94" s="20">
        <v>0</v>
      </c>
      <c r="R94" s="20">
        <v>325200</v>
      </c>
      <c r="S94" s="15">
        <f t="shared" si="9"/>
        <v>0</v>
      </c>
      <c r="T94" s="20">
        <v>0</v>
      </c>
      <c r="U94" s="20">
        <v>0</v>
      </c>
      <c r="V94" s="19">
        <v>0</v>
      </c>
    </row>
    <row r="95" spans="2:22" x14ac:dyDescent="0.35">
      <c r="B95" s="19" t="s">
        <v>106</v>
      </c>
      <c r="C95" s="20">
        <v>220000</v>
      </c>
      <c r="D95" s="20">
        <v>0</v>
      </c>
      <c r="E95" s="20">
        <v>0</v>
      </c>
      <c r="F95" s="20">
        <v>220000</v>
      </c>
      <c r="G95" s="20">
        <v>0</v>
      </c>
      <c r="H95" s="20">
        <v>220000</v>
      </c>
      <c r="I95" s="20">
        <v>0</v>
      </c>
      <c r="J95" s="20">
        <v>0</v>
      </c>
      <c r="K95" s="20">
        <v>220000</v>
      </c>
      <c r="L95" s="20">
        <v>0</v>
      </c>
      <c r="M95" s="20">
        <v>0</v>
      </c>
      <c r="N95" s="20">
        <v>0</v>
      </c>
      <c r="O95" s="15">
        <f t="shared" si="8"/>
        <v>0</v>
      </c>
      <c r="P95" s="20">
        <v>0</v>
      </c>
      <c r="Q95" s="20">
        <v>0</v>
      </c>
      <c r="R95" s="20">
        <v>0</v>
      </c>
      <c r="S95" s="15">
        <f t="shared" si="9"/>
        <v>0</v>
      </c>
      <c r="T95" s="20">
        <v>0</v>
      </c>
      <c r="U95" s="20">
        <v>0</v>
      </c>
      <c r="V95" s="19">
        <v>0</v>
      </c>
    </row>
    <row r="96" spans="2:22" x14ac:dyDescent="0.35">
      <c r="B96" s="19" t="s">
        <v>107</v>
      </c>
      <c r="C96" s="20">
        <v>3000000</v>
      </c>
      <c r="D96" s="20">
        <v>0</v>
      </c>
      <c r="E96" s="20">
        <v>0</v>
      </c>
      <c r="F96" s="20">
        <v>3000000</v>
      </c>
      <c r="G96" s="20">
        <v>0</v>
      </c>
      <c r="H96" s="20">
        <v>3000000</v>
      </c>
      <c r="I96" s="20">
        <v>0</v>
      </c>
      <c r="J96" s="20">
        <v>0</v>
      </c>
      <c r="K96" s="20">
        <v>3000000</v>
      </c>
      <c r="L96" s="20">
        <v>0</v>
      </c>
      <c r="M96" s="20">
        <v>0</v>
      </c>
      <c r="N96" s="20">
        <v>0</v>
      </c>
      <c r="O96" s="15">
        <f t="shared" si="8"/>
        <v>0</v>
      </c>
      <c r="P96" s="20">
        <v>0</v>
      </c>
      <c r="Q96" s="20">
        <v>0</v>
      </c>
      <c r="R96" s="20">
        <v>0</v>
      </c>
      <c r="S96" s="15">
        <f t="shared" si="9"/>
        <v>0</v>
      </c>
      <c r="T96" s="20">
        <v>0</v>
      </c>
      <c r="U96" s="20">
        <v>0</v>
      </c>
      <c r="V96" s="19">
        <v>0</v>
      </c>
    </row>
    <row r="97" spans="2:22" x14ac:dyDescent="0.35">
      <c r="B97" s="19" t="s">
        <v>108</v>
      </c>
      <c r="C97" s="20">
        <v>450000</v>
      </c>
      <c r="D97" s="20">
        <v>0</v>
      </c>
      <c r="E97" s="20">
        <v>0</v>
      </c>
      <c r="F97" s="20">
        <v>450000</v>
      </c>
      <c r="G97" s="20">
        <v>0</v>
      </c>
      <c r="H97" s="20">
        <v>450000</v>
      </c>
      <c r="I97" s="20">
        <v>204714</v>
      </c>
      <c r="J97" s="20">
        <v>204714</v>
      </c>
      <c r="K97" s="20">
        <v>245286</v>
      </c>
      <c r="L97" s="20">
        <v>0</v>
      </c>
      <c r="M97" s="20">
        <v>0</v>
      </c>
      <c r="N97" s="20">
        <v>204714</v>
      </c>
      <c r="O97" s="15">
        <f t="shared" si="8"/>
        <v>0</v>
      </c>
      <c r="P97" s="20">
        <v>0</v>
      </c>
      <c r="Q97" s="20">
        <v>0</v>
      </c>
      <c r="R97" s="20">
        <v>0</v>
      </c>
      <c r="S97" s="15">
        <f t="shared" si="9"/>
        <v>0</v>
      </c>
      <c r="T97" s="20">
        <v>0</v>
      </c>
      <c r="U97" s="20">
        <v>0</v>
      </c>
      <c r="V97" s="19">
        <v>0</v>
      </c>
    </row>
    <row r="98" spans="2:22" x14ac:dyDescent="0.35">
      <c r="B98" s="19" t="s">
        <v>109</v>
      </c>
      <c r="C98" s="20">
        <v>600000</v>
      </c>
      <c r="D98" s="20">
        <v>0</v>
      </c>
      <c r="E98" s="20">
        <v>0</v>
      </c>
      <c r="F98" s="20">
        <v>600000</v>
      </c>
      <c r="G98" s="20">
        <v>0</v>
      </c>
      <c r="H98" s="20">
        <v>600000</v>
      </c>
      <c r="I98" s="20">
        <v>0</v>
      </c>
      <c r="J98" s="20">
        <v>0</v>
      </c>
      <c r="K98" s="20">
        <v>600000</v>
      </c>
      <c r="L98" s="20">
        <v>0</v>
      </c>
      <c r="M98" s="20">
        <v>0</v>
      </c>
      <c r="N98" s="20">
        <v>0</v>
      </c>
      <c r="O98" s="15">
        <f t="shared" si="8"/>
        <v>0</v>
      </c>
      <c r="P98" s="20">
        <v>0</v>
      </c>
      <c r="Q98" s="20">
        <v>0</v>
      </c>
      <c r="R98" s="20">
        <v>0</v>
      </c>
      <c r="S98" s="15">
        <f t="shared" si="9"/>
        <v>0</v>
      </c>
      <c r="T98" s="20">
        <v>0</v>
      </c>
      <c r="U98" s="20">
        <v>0</v>
      </c>
      <c r="V98" s="19">
        <v>0</v>
      </c>
    </row>
    <row r="99" spans="2:22" x14ac:dyDescent="0.35">
      <c r="B99" s="19" t="s">
        <v>110</v>
      </c>
      <c r="C99" s="20">
        <v>1216000</v>
      </c>
      <c r="D99" s="20">
        <v>0</v>
      </c>
      <c r="E99" s="20">
        <v>0</v>
      </c>
      <c r="F99" s="20">
        <v>1216000</v>
      </c>
      <c r="G99" s="20">
        <v>0</v>
      </c>
      <c r="H99" s="20">
        <v>1216000</v>
      </c>
      <c r="I99" s="20">
        <v>888329</v>
      </c>
      <c r="J99" s="20">
        <v>1070907</v>
      </c>
      <c r="K99" s="20">
        <v>145093</v>
      </c>
      <c r="L99" s="20">
        <v>0</v>
      </c>
      <c r="M99" s="20">
        <v>163330</v>
      </c>
      <c r="N99" s="20">
        <v>907577</v>
      </c>
      <c r="O99" s="15">
        <f t="shared" si="8"/>
        <v>0.1343174342105263</v>
      </c>
      <c r="P99" s="20">
        <v>0</v>
      </c>
      <c r="Q99" s="20">
        <v>0</v>
      </c>
      <c r="R99" s="20">
        <v>163330</v>
      </c>
      <c r="S99" s="15">
        <f t="shared" si="9"/>
        <v>0</v>
      </c>
      <c r="T99" s="20">
        <v>0</v>
      </c>
      <c r="U99" s="20">
        <v>0</v>
      </c>
      <c r="V99" s="19">
        <v>0</v>
      </c>
    </row>
    <row r="100" spans="2:22" x14ac:dyDescent="0.35">
      <c r="B100" s="19" t="s">
        <v>111</v>
      </c>
      <c r="C100" s="20">
        <v>500000</v>
      </c>
      <c r="D100" s="20">
        <v>0</v>
      </c>
      <c r="E100" s="20">
        <v>0</v>
      </c>
      <c r="F100" s="20">
        <v>500000</v>
      </c>
      <c r="G100" s="20">
        <v>0</v>
      </c>
      <c r="H100" s="20">
        <v>500000</v>
      </c>
      <c r="I100" s="20">
        <v>0</v>
      </c>
      <c r="J100" s="20">
        <v>0</v>
      </c>
      <c r="K100" s="20">
        <v>500000</v>
      </c>
      <c r="L100" s="20">
        <v>0</v>
      </c>
      <c r="M100" s="20">
        <v>0</v>
      </c>
      <c r="N100" s="20">
        <v>0</v>
      </c>
      <c r="O100" s="15">
        <f t="shared" si="8"/>
        <v>0</v>
      </c>
      <c r="P100" s="20">
        <v>0</v>
      </c>
      <c r="Q100" s="20">
        <v>0</v>
      </c>
      <c r="R100" s="20">
        <v>0</v>
      </c>
      <c r="S100" s="15">
        <f t="shared" si="9"/>
        <v>0</v>
      </c>
      <c r="T100" s="20">
        <v>0</v>
      </c>
      <c r="U100" s="20">
        <v>0</v>
      </c>
      <c r="V100" s="19">
        <v>0</v>
      </c>
    </row>
    <row r="101" spans="2:22" x14ac:dyDescent="0.35">
      <c r="B101" s="19" t="s">
        <v>112</v>
      </c>
      <c r="C101" s="20">
        <v>360000</v>
      </c>
      <c r="D101" s="20">
        <v>0</v>
      </c>
      <c r="E101" s="20">
        <v>0</v>
      </c>
      <c r="F101" s="20">
        <v>360000</v>
      </c>
      <c r="G101" s="20">
        <v>0</v>
      </c>
      <c r="H101" s="20">
        <v>360000</v>
      </c>
      <c r="I101" s="20">
        <v>0</v>
      </c>
      <c r="J101" s="20">
        <v>0</v>
      </c>
      <c r="K101" s="20">
        <v>360000</v>
      </c>
      <c r="L101" s="20">
        <v>0</v>
      </c>
      <c r="M101" s="20">
        <v>0</v>
      </c>
      <c r="N101" s="20">
        <v>0</v>
      </c>
      <c r="O101" s="15">
        <f t="shared" si="8"/>
        <v>0</v>
      </c>
      <c r="P101" s="20">
        <v>0</v>
      </c>
      <c r="Q101" s="20">
        <v>0</v>
      </c>
      <c r="R101" s="20">
        <v>0</v>
      </c>
      <c r="S101" s="15">
        <f t="shared" si="9"/>
        <v>0</v>
      </c>
      <c r="T101" s="20">
        <v>0</v>
      </c>
      <c r="U101" s="20">
        <v>0</v>
      </c>
      <c r="V101" s="19">
        <v>0</v>
      </c>
    </row>
    <row r="102" spans="2:22" x14ac:dyDescent="0.35">
      <c r="B102" s="19" t="s">
        <v>113</v>
      </c>
      <c r="C102" s="20">
        <v>200000</v>
      </c>
      <c r="D102" s="20">
        <v>0</v>
      </c>
      <c r="E102" s="20">
        <v>0</v>
      </c>
      <c r="F102" s="20">
        <v>200000</v>
      </c>
      <c r="G102" s="20">
        <v>0</v>
      </c>
      <c r="H102" s="20">
        <v>200000</v>
      </c>
      <c r="I102" s="20">
        <v>0</v>
      </c>
      <c r="J102" s="20">
        <v>0</v>
      </c>
      <c r="K102" s="20">
        <v>200000</v>
      </c>
      <c r="L102" s="20">
        <v>0</v>
      </c>
      <c r="M102" s="20">
        <v>0</v>
      </c>
      <c r="N102" s="20">
        <v>0</v>
      </c>
      <c r="O102" s="15">
        <f t="shared" si="8"/>
        <v>0</v>
      </c>
      <c r="P102" s="20">
        <v>0</v>
      </c>
      <c r="Q102" s="20">
        <v>0</v>
      </c>
      <c r="R102" s="20">
        <v>0</v>
      </c>
      <c r="S102" s="15">
        <f t="shared" si="9"/>
        <v>0</v>
      </c>
      <c r="T102" s="20">
        <v>0</v>
      </c>
      <c r="U102" s="20">
        <v>0</v>
      </c>
      <c r="V102" s="19">
        <v>0</v>
      </c>
    </row>
    <row r="103" spans="2:22" x14ac:dyDescent="0.35">
      <c r="B103" s="19" t="s">
        <v>114</v>
      </c>
      <c r="C103" s="20">
        <v>460000</v>
      </c>
      <c r="D103" s="20">
        <v>0</v>
      </c>
      <c r="E103" s="20">
        <v>0</v>
      </c>
      <c r="F103" s="20">
        <v>460000</v>
      </c>
      <c r="G103" s="20">
        <v>0</v>
      </c>
      <c r="H103" s="20">
        <v>460000</v>
      </c>
      <c r="I103" s="20">
        <v>0</v>
      </c>
      <c r="J103" s="20">
        <v>0</v>
      </c>
      <c r="K103" s="20">
        <v>460000</v>
      </c>
      <c r="L103" s="20">
        <v>0</v>
      </c>
      <c r="M103" s="20">
        <v>0</v>
      </c>
      <c r="N103" s="20">
        <v>0</v>
      </c>
      <c r="O103" s="15">
        <f t="shared" si="8"/>
        <v>0</v>
      </c>
      <c r="P103" s="20">
        <v>0</v>
      </c>
      <c r="Q103" s="20">
        <v>0</v>
      </c>
      <c r="R103" s="20">
        <v>0</v>
      </c>
      <c r="S103" s="15">
        <f t="shared" si="9"/>
        <v>0</v>
      </c>
      <c r="T103" s="20">
        <v>0</v>
      </c>
      <c r="U103" s="20">
        <v>0</v>
      </c>
      <c r="V103" s="19">
        <v>0</v>
      </c>
    </row>
    <row r="104" spans="2:22" x14ac:dyDescent="0.35">
      <c r="B104" s="19" t="s">
        <v>115</v>
      </c>
      <c r="C104" s="20">
        <v>300000</v>
      </c>
      <c r="D104" s="20">
        <v>0</v>
      </c>
      <c r="E104" s="20">
        <v>0</v>
      </c>
      <c r="F104" s="20">
        <v>300000</v>
      </c>
      <c r="G104" s="20">
        <v>0</v>
      </c>
      <c r="H104" s="20">
        <v>300000</v>
      </c>
      <c r="I104" s="20">
        <v>102067</v>
      </c>
      <c r="J104" s="20">
        <v>102067</v>
      </c>
      <c r="K104" s="20">
        <v>197933</v>
      </c>
      <c r="L104" s="20">
        <v>0</v>
      </c>
      <c r="M104" s="20">
        <v>0</v>
      </c>
      <c r="N104" s="20">
        <v>102067</v>
      </c>
      <c r="O104" s="15">
        <f t="shared" si="8"/>
        <v>0</v>
      </c>
      <c r="P104" s="20">
        <v>0</v>
      </c>
      <c r="Q104" s="20">
        <v>0</v>
      </c>
      <c r="R104" s="20">
        <v>0</v>
      </c>
      <c r="S104" s="15">
        <f t="shared" si="9"/>
        <v>0</v>
      </c>
      <c r="T104" s="20">
        <v>0</v>
      </c>
      <c r="U104" s="20">
        <v>0</v>
      </c>
      <c r="V104" s="19">
        <v>0</v>
      </c>
    </row>
    <row r="105" spans="2:22" x14ac:dyDescent="0.35">
      <c r="B105" s="19" t="s">
        <v>116</v>
      </c>
      <c r="C105" s="20">
        <v>900000</v>
      </c>
      <c r="D105" s="20">
        <v>0</v>
      </c>
      <c r="E105" s="20">
        <v>0</v>
      </c>
      <c r="F105" s="20">
        <v>900000</v>
      </c>
      <c r="G105" s="20">
        <v>0</v>
      </c>
      <c r="H105" s="20">
        <v>900000</v>
      </c>
      <c r="I105" s="20">
        <v>0</v>
      </c>
      <c r="J105" s="20">
        <v>0</v>
      </c>
      <c r="K105" s="20">
        <v>900000</v>
      </c>
      <c r="L105" s="20">
        <v>0</v>
      </c>
      <c r="M105" s="20">
        <v>0</v>
      </c>
      <c r="N105" s="20">
        <v>0</v>
      </c>
      <c r="O105" s="15">
        <f t="shared" si="8"/>
        <v>0</v>
      </c>
      <c r="P105" s="20">
        <v>0</v>
      </c>
      <c r="Q105" s="20">
        <v>0</v>
      </c>
      <c r="R105" s="20">
        <v>0</v>
      </c>
      <c r="S105" s="15">
        <f t="shared" si="9"/>
        <v>0</v>
      </c>
      <c r="T105" s="20">
        <v>0</v>
      </c>
      <c r="U105" s="20">
        <v>0</v>
      </c>
      <c r="V105" s="19">
        <v>0</v>
      </c>
    </row>
    <row r="106" spans="2:22" x14ac:dyDescent="0.35">
      <c r="B106" s="19" t="s">
        <v>117</v>
      </c>
      <c r="C106" s="20">
        <v>720000</v>
      </c>
      <c r="D106" s="20">
        <v>0</v>
      </c>
      <c r="E106" s="20">
        <v>0</v>
      </c>
      <c r="F106" s="20">
        <v>720000</v>
      </c>
      <c r="G106" s="20">
        <v>0</v>
      </c>
      <c r="H106" s="20">
        <v>720000</v>
      </c>
      <c r="I106" s="20">
        <v>720000</v>
      </c>
      <c r="J106" s="20">
        <v>720000</v>
      </c>
      <c r="K106" s="20">
        <v>0</v>
      </c>
      <c r="L106" s="20">
        <v>0</v>
      </c>
      <c r="M106" s="20">
        <v>0</v>
      </c>
      <c r="N106" s="20">
        <v>720000</v>
      </c>
      <c r="O106" s="15">
        <f t="shared" si="8"/>
        <v>0</v>
      </c>
      <c r="P106" s="20">
        <v>0</v>
      </c>
      <c r="Q106" s="20">
        <v>0</v>
      </c>
      <c r="R106" s="20">
        <v>0</v>
      </c>
      <c r="S106" s="15">
        <f t="shared" si="9"/>
        <v>0</v>
      </c>
      <c r="T106" s="20">
        <v>0</v>
      </c>
      <c r="U106" s="20">
        <v>0</v>
      </c>
      <c r="V106" s="19">
        <v>0</v>
      </c>
    </row>
    <row r="107" spans="2:22" x14ac:dyDescent="0.35">
      <c r="B107" s="19" t="s">
        <v>118</v>
      </c>
      <c r="C107" s="20">
        <v>150000</v>
      </c>
      <c r="D107" s="20">
        <v>0</v>
      </c>
      <c r="E107" s="20">
        <v>0</v>
      </c>
      <c r="F107" s="20">
        <v>150000</v>
      </c>
      <c r="G107" s="20">
        <v>0</v>
      </c>
      <c r="H107" s="20">
        <v>150000</v>
      </c>
      <c r="I107" s="20">
        <v>116861</v>
      </c>
      <c r="J107" s="20">
        <v>116861</v>
      </c>
      <c r="K107" s="20">
        <v>33139</v>
      </c>
      <c r="L107" s="20">
        <v>0</v>
      </c>
      <c r="M107" s="20">
        <v>0</v>
      </c>
      <c r="N107" s="20">
        <v>116861</v>
      </c>
      <c r="O107" s="15">
        <f t="shared" si="8"/>
        <v>0</v>
      </c>
      <c r="P107" s="20">
        <v>0</v>
      </c>
      <c r="Q107" s="20">
        <v>0</v>
      </c>
      <c r="R107" s="20">
        <v>0</v>
      </c>
      <c r="S107" s="15">
        <f t="shared" si="9"/>
        <v>0</v>
      </c>
      <c r="T107" s="20">
        <v>0</v>
      </c>
      <c r="U107" s="20">
        <v>0</v>
      </c>
      <c r="V107" s="19">
        <v>0</v>
      </c>
    </row>
    <row r="108" spans="2:22" x14ac:dyDescent="0.35">
      <c r="B108" s="19" t="s">
        <v>119</v>
      </c>
      <c r="C108" s="20">
        <v>872000</v>
      </c>
      <c r="D108" s="20">
        <v>0</v>
      </c>
      <c r="E108" s="20">
        <v>0</v>
      </c>
      <c r="F108" s="20">
        <v>872000</v>
      </c>
      <c r="G108" s="20">
        <v>0</v>
      </c>
      <c r="H108" s="20">
        <v>872000</v>
      </c>
      <c r="I108" s="20">
        <v>222740</v>
      </c>
      <c r="J108" s="20">
        <v>293548</v>
      </c>
      <c r="K108" s="20">
        <v>578452</v>
      </c>
      <c r="L108" s="20">
        <v>0</v>
      </c>
      <c r="M108" s="20">
        <v>23400</v>
      </c>
      <c r="N108" s="20">
        <v>270148</v>
      </c>
      <c r="O108" s="15">
        <f t="shared" si="8"/>
        <v>2.6834862385321102E-2</v>
      </c>
      <c r="P108" s="20">
        <v>0</v>
      </c>
      <c r="Q108" s="20">
        <v>0</v>
      </c>
      <c r="R108" s="20">
        <v>23400</v>
      </c>
      <c r="S108" s="15">
        <f t="shared" si="9"/>
        <v>0</v>
      </c>
      <c r="T108" s="20">
        <v>0</v>
      </c>
      <c r="U108" s="20">
        <v>0</v>
      </c>
      <c r="V108" s="19">
        <v>0</v>
      </c>
    </row>
    <row r="109" spans="2:22" x14ac:dyDescent="0.35">
      <c r="B109" s="19" t="s">
        <v>120</v>
      </c>
      <c r="C109" s="20">
        <v>232000</v>
      </c>
      <c r="D109" s="20">
        <v>0</v>
      </c>
      <c r="E109" s="20">
        <v>0</v>
      </c>
      <c r="F109" s="20">
        <v>232000</v>
      </c>
      <c r="G109" s="20">
        <v>0</v>
      </c>
      <c r="H109" s="20">
        <v>232000</v>
      </c>
      <c r="I109" s="20">
        <v>0</v>
      </c>
      <c r="J109" s="20">
        <v>44485</v>
      </c>
      <c r="K109" s="20">
        <v>187515</v>
      </c>
      <c r="L109" s="20">
        <v>0</v>
      </c>
      <c r="M109" s="20">
        <v>27040</v>
      </c>
      <c r="N109" s="20">
        <v>17445</v>
      </c>
      <c r="O109" s="15">
        <f t="shared" si="8"/>
        <v>0.11655172413793104</v>
      </c>
      <c r="P109" s="20">
        <v>0</v>
      </c>
      <c r="Q109" s="20">
        <v>0</v>
      </c>
      <c r="R109" s="20">
        <v>27040</v>
      </c>
      <c r="S109" s="15">
        <f t="shared" si="9"/>
        <v>0</v>
      </c>
      <c r="T109" s="20">
        <v>0</v>
      </c>
      <c r="U109" s="20">
        <v>0</v>
      </c>
      <c r="V109" s="19">
        <v>0</v>
      </c>
    </row>
    <row r="110" spans="2:22" x14ac:dyDescent="0.35">
      <c r="B110" s="19" t="s">
        <v>121</v>
      </c>
      <c r="C110" s="20">
        <v>2000000</v>
      </c>
      <c r="D110" s="20">
        <v>0</v>
      </c>
      <c r="E110" s="20">
        <v>0</v>
      </c>
      <c r="F110" s="20">
        <v>2000000</v>
      </c>
      <c r="G110" s="20">
        <v>0</v>
      </c>
      <c r="H110" s="20">
        <v>2000000</v>
      </c>
      <c r="I110" s="20">
        <v>1149753</v>
      </c>
      <c r="J110" s="20">
        <v>1149753</v>
      </c>
      <c r="K110" s="20">
        <v>850247</v>
      </c>
      <c r="L110" s="20">
        <v>258586</v>
      </c>
      <c r="M110" s="20">
        <v>258586</v>
      </c>
      <c r="N110" s="20">
        <v>891167</v>
      </c>
      <c r="O110" s="15">
        <f t="shared" si="8"/>
        <v>0.12929299999999999</v>
      </c>
      <c r="P110" s="20">
        <v>0</v>
      </c>
      <c r="Q110" s="20">
        <v>0</v>
      </c>
      <c r="R110" s="20">
        <v>258586</v>
      </c>
      <c r="S110" s="15">
        <f t="shared" si="9"/>
        <v>0</v>
      </c>
      <c r="T110" s="20">
        <v>0</v>
      </c>
      <c r="U110" s="20">
        <v>0</v>
      </c>
      <c r="V110" s="19">
        <v>0</v>
      </c>
    </row>
    <row r="111" spans="2:22" x14ac:dyDescent="0.35">
      <c r="B111" s="19" t="s">
        <v>122</v>
      </c>
      <c r="C111" s="20">
        <v>5000000</v>
      </c>
      <c r="D111" s="20">
        <v>0</v>
      </c>
      <c r="E111" s="20">
        <v>0</v>
      </c>
      <c r="F111" s="20">
        <v>5000000</v>
      </c>
      <c r="G111" s="20">
        <v>0</v>
      </c>
      <c r="H111" s="20">
        <v>5000000</v>
      </c>
      <c r="I111" s="20">
        <v>0</v>
      </c>
      <c r="J111" s="20">
        <v>0</v>
      </c>
      <c r="K111" s="20">
        <v>5000000</v>
      </c>
      <c r="L111" s="20">
        <v>0</v>
      </c>
      <c r="M111" s="20">
        <v>0</v>
      </c>
      <c r="N111" s="20">
        <v>0</v>
      </c>
      <c r="O111" s="15">
        <f t="shared" si="8"/>
        <v>0</v>
      </c>
      <c r="P111" s="20">
        <v>0</v>
      </c>
      <c r="Q111" s="20">
        <v>0</v>
      </c>
      <c r="R111" s="20">
        <v>0</v>
      </c>
      <c r="S111" s="15">
        <f t="shared" si="9"/>
        <v>0</v>
      </c>
      <c r="T111" s="20">
        <v>0</v>
      </c>
      <c r="U111" s="20">
        <v>0</v>
      </c>
      <c r="V111" s="19">
        <v>0</v>
      </c>
    </row>
    <row r="112" spans="2:22" x14ac:dyDescent="0.35">
      <c r="B112" s="19" t="s">
        <v>123</v>
      </c>
      <c r="C112" s="20">
        <v>240000</v>
      </c>
      <c r="D112" s="20">
        <v>0</v>
      </c>
      <c r="E112" s="20">
        <v>0</v>
      </c>
      <c r="F112" s="20">
        <v>240000</v>
      </c>
      <c r="G112" s="20">
        <v>0</v>
      </c>
      <c r="H112" s="20">
        <v>240000</v>
      </c>
      <c r="I112" s="20">
        <v>0</v>
      </c>
      <c r="J112" s="20">
        <v>0</v>
      </c>
      <c r="K112" s="20">
        <v>240000</v>
      </c>
      <c r="L112" s="20">
        <v>0</v>
      </c>
      <c r="M112" s="20">
        <v>0</v>
      </c>
      <c r="N112" s="20">
        <v>0</v>
      </c>
      <c r="O112" s="15">
        <f t="shared" si="8"/>
        <v>0</v>
      </c>
      <c r="P112" s="20">
        <v>0</v>
      </c>
      <c r="Q112" s="20">
        <v>0</v>
      </c>
      <c r="R112" s="20">
        <v>0</v>
      </c>
      <c r="S112" s="15">
        <f t="shared" si="9"/>
        <v>0</v>
      </c>
      <c r="T112" s="20">
        <v>0</v>
      </c>
      <c r="U112" s="20">
        <v>0</v>
      </c>
      <c r="V112" s="19">
        <v>0</v>
      </c>
    </row>
    <row r="113" spans="2:22" x14ac:dyDescent="0.35">
      <c r="B113" s="19" t="s">
        <v>124</v>
      </c>
      <c r="C113" s="20">
        <v>400000</v>
      </c>
      <c r="D113" s="20">
        <v>0</v>
      </c>
      <c r="E113" s="20">
        <v>0</v>
      </c>
      <c r="F113" s="20">
        <v>400000</v>
      </c>
      <c r="G113" s="20">
        <v>0</v>
      </c>
      <c r="H113" s="20">
        <v>400000</v>
      </c>
      <c r="I113" s="20">
        <v>0</v>
      </c>
      <c r="J113" s="20">
        <v>400000</v>
      </c>
      <c r="K113" s="20">
        <v>0</v>
      </c>
      <c r="L113" s="20">
        <v>0</v>
      </c>
      <c r="M113" s="20">
        <v>400000</v>
      </c>
      <c r="N113" s="20">
        <v>0</v>
      </c>
      <c r="O113" s="15">
        <f t="shared" si="8"/>
        <v>1</v>
      </c>
      <c r="P113" s="20">
        <v>0</v>
      </c>
      <c r="Q113" s="20">
        <v>400000</v>
      </c>
      <c r="R113" s="20">
        <v>0</v>
      </c>
      <c r="S113" s="15">
        <f t="shared" si="9"/>
        <v>1</v>
      </c>
      <c r="T113" s="20">
        <v>0</v>
      </c>
      <c r="U113" s="20">
        <v>400000</v>
      </c>
      <c r="V113" s="19">
        <v>0</v>
      </c>
    </row>
    <row r="114" spans="2:22" x14ac:dyDescent="0.35">
      <c r="B114" s="19" t="s">
        <v>125</v>
      </c>
      <c r="C114" s="20">
        <v>970000</v>
      </c>
      <c r="D114" s="20">
        <v>0</v>
      </c>
      <c r="E114" s="20">
        <v>0</v>
      </c>
      <c r="F114" s="20">
        <v>970000</v>
      </c>
      <c r="G114" s="20">
        <v>0</v>
      </c>
      <c r="H114" s="20">
        <v>970000</v>
      </c>
      <c r="I114" s="20">
        <v>638715</v>
      </c>
      <c r="J114" s="20">
        <v>638715</v>
      </c>
      <c r="K114" s="20">
        <v>331285</v>
      </c>
      <c r="L114" s="20">
        <v>103600</v>
      </c>
      <c r="M114" s="20">
        <v>103600</v>
      </c>
      <c r="N114" s="20">
        <v>535115</v>
      </c>
      <c r="O114" s="15">
        <f t="shared" si="8"/>
        <v>0.10680412371134021</v>
      </c>
      <c r="P114" s="20">
        <v>0</v>
      </c>
      <c r="Q114" s="20">
        <v>0</v>
      </c>
      <c r="R114" s="20">
        <v>103600</v>
      </c>
      <c r="S114" s="15">
        <f t="shared" si="9"/>
        <v>0</v>
      </c>
      <c r="T114" s="20">
        <v>0</v>
      </c>
      <c r="U114" s="20">
        <v>0</v>
      </c>
      <c r="V114" s="19">
        <v>0</v>
      </c>
    </row>
    <row r="115" spans="2:22" x14ac:dyDescent="0.35">
      <c r="B115" s="19" t="s">
        <v>126</v>
      </c>
      <c r="C115" s="20">
        <v>2200000</v>
      </c>
      <c r="D115" s="20">
        <v>0</v>
      </c>
      <c r="E115" s="20">
        <v>0</v>
      </c>
      <c r="F115" s="20">
        <v>2200000</v>
      </c>
      <c r="G115" s="20">
        <v>0</v>
      </c>
      <c r="H115" s="20">
        <v>2200000</v>
      </c>
      <c r="I115" s="20">
        <v>1251803</v>
      </c>
      <c r="J115" s="20">
        <v>1251803</v>
      </c>
      <c r="K115" s="20">
        <v>948197</v>
      </c>
      <c r="L115" s="20">
        <v>923283</v>
      </c>
      <c r="M115" s="20">
        <v>923283</v>
      </c>
      <c r="N115" s="20">
        <v>328520</v>
      </c>
      <c r="O115" s="15">
        <f t="shared" si="8"/>
        <v>0.41967409090909091</v>
      </c>
      <c r="P115" s="20">
        <v>0</v>
      </c>
      <c r="Q115" s="20">
        <v>0</v>
      </c>
      <c r="R115" s="20">
        <v>923283</v>
      </c>
      <c r="S115" s="15">
        <f t="shared" si="9"/>
        <v>0</v>
      </c>
      <c r="T115" s="20">
        <v>0</v>
      </c>
      <c r="U115" s="20">
        <v>0</v>
      </c>
      <c r="V115" s="19">
        <v>0</v>
      </c>
    </row>
    <row r="116" spans="2:22" x14ac:dyDescent="0.35">
      <c r="B116" s="19" t="s">
        <v>127</v>
      </c>
      <c r="C116" s="20">
        <v>3605000</v>
      </c>
      <c r="D116" s="20">
        <v>0</v>
      </c>
      <c r="E116" s="20">
        <v>0</v>
      </c>
      <c r="F116" s="20">
        <v>3605000</v>
      </c>
      <c r="G116" s="20">
        <v>0</v>
      </c>
      <c r="H116" s="20">
        <v>3605000</v>
      </c>
      <c r="I116" s="20">
        <v>0</v>
      </c>
      <c r="J116" s="20">
        <v>3000000</v>
      </c>
      <c r="K116" s="20">
        <v>605000</v>
      </c>
      <c r="L116" s="20">
        <v>0</v>
      </c>
      <c r="M116" s="20">
        <v>1000000</v>
      </c>
      <c r="N116" s="20">
        <v>2000000</v>
      </c>
      <c r="O116" s="15">
        <f t="shared" si="8"/>
        <v>0.27739251040221913</v>
      </c>
      <c r="P116" s="20">
        <v>0</v>
      </c>
      <c r="Q116" s="20">
        <v>1000000</v>
      </c>
      <c r="R116" s="20">
        <v>0</v>
      </c>
      <c r="S116" s="15">
        <f t="shared" si="9"/>
        <v>0.27739251040221913</v>
      </c>
      <c r="T116" s="20">
        <v>0</v>
      </c>
      <c r="U116" s="20">
        <v>1000000</v>
      </c>
      <c r="V116" s="19">
        <v>0</v>
      </c>
    </row>
    <row r="117" spans="2:22" x14ac:dyDescent="0.35">
      <c r="B117" s="19" t="s">
        <v>128</v>
      </c>
      <c r="C117" s="20">
        <v>140000000</v>
      </c>
      <c r="D117" s="20">
        <v>0</v>
      </c>
      <c r="E117" s="20">
        <v>0</v>
      </c>
      <c r="F117" s="20">
        <v>140000000</v>
      </c>
      <c r="G117" s="20">
        <v>0</v>
      </c>
      <c r="H117" s="20">
        <v>140000000</v>
      </c>
      <c r="I117" s="20">
        <v>0</v>
      </c>
      <c r="J117" s="20">
        <v>140000000</v>
      </c>
      <c r="K117" s="20">
        <v>0</v>
      </c>
      <c r="L117" s="20">
        <v>0</v>
      </c>
      <c r="M117" s="20">
        <v>139339909</v>
      </c>
      <c r="N117" s="20">
        <v>660091</v>
      </c>
      <c r="O117" s="15">
        <f t="shared" si="8"/>
        <v>0.99528506428571428</v>
      </c>
      <c r="P117" s="20">
        <v>221759</v>
      </c>
      <c r="Q117" s="20">
        <v>399526</v>
      </c>
      <c r="R117" s="20">
        <v>138940383</v>
      </c>
      <c r="S117" s="15">
        <f t="shared" si="9"/>
        <v>2.853757142857143E-3</v>
      </c>
      <c r="T117" s="20">
        <v>221759</v>
      </c>
      <c r="U117" s="20">
        <v>399526</v>
      </c>
      <c r="V117" s="19">
        <v>0</v>
      </c>
    </row>
    <row r="118" spans="2:22" x14ac:dyDescent="0.35">
      <c r="B118" s="19" t="s">
        <v>129</v>
      </c>
      <c r="C118" s="20">
        <v>0</v>
      </c>
      <c r="D118" s="20">
        <v>0</v>
      </c>
      <c r="E118" s="20">
        <v>6520300</v>
      </c>
      <c r="F118" s="20">
        <v>6520300</v>
      </c>
      <c r="G118" s="20">
        <v>0</v>
      </c>
      <c r="H118" s="20">
        <v>6520300</v>
      </c>
      <c r="I118" s="20">
        <v>0</v>
      </c>
      <c r="J118" s="20">
        <v>6520300</v>
      </c>
      <c r="K118" s="20">
        <v>0</v>
      </c>
      <c r="L118" s="20">
        <v>0</v>
      </c>
      <c r="M118" s="20">
        <v>6353566</v>
      </c>
      <c r="N118" s="20">
        <v>166734</v>
      </c>
      <c r="O118" s="15">
        <f t="shared" si="8"/>
        <v>0.97442847721730597</v>
      </c>
      <c r="P118" s="20">
        <v>0</v>
      </c>
      <c r="Q118" s="20">
        <v>6115668</v>
      </c>
      <c r="R118" s="20">
        <v>237898</v>
      </c>
      <c r="S118" s="15">
        <f t="shared" si="9"/>
        <v>0.93794273269634831</v>
      </c>
      <c r="T118" s="20">
        <v>0</v>
      </c>
      <c r="U118" s="20">
        <v>6115668</v>
      </c>
      <c r="V118" s="19">
        <v>0</v>
      </c>
    </row>
    <row r="119" spans="2:22" x14ac:dyDescent="0.35">
      <c r="B119" s="19" t="s">
        <v>130</v>
      </c>
      <c r="C119" s="20">
        <v>26000000</v>
      </c>
      <c r="D119" s="20">
        <v>0</v>
      </c>
      <c r="E119" s="20">
        <v>0</v>
      </c>
      <c r="F119" s="20">
        <v>26000000</v>
      </c>
      <c r="G119" s="20">
        <v>0</v>
      </c>
      <c r="H119" s="20">
        <v>26000000</v>
      </c>
      <c r="I119" s="20">
        <v>0</v>
      </c>
      <c r="J119" s="20">
        <v>232939</v>
      </c>
      <c r="K119" s="20">
        <v>25767061</v>
      </c>
      <c r="L119" s="20">
        <v>0</v>
      </c>
      <c r="M119" s="20">
        <v>232939</v>
      </c>
      <c r="N119" s="20">
        <v>0</v>
      </c>
      <c r="O119" s="15">
        <f t="shared" si="8"/>
        <v>8.9591923076923069E-3</v>
      </c>
      <c r="P119" s="20">
        <v>0</v>
      </c>
      <c r="Q119" s="20">
        <v>221492</v>
      </c>
      <c r="R119" s="20">
        <v>11447</v>
      </c>
      <c r="S119" s="15">
        <f t="shared" si="9"/>
        <v>8.5189230769230767E-3</v>
      </c>
      <c r="T119" s="20">
        <v>0</v>
      </c>
      <c r="U119" s="20">
        <v>221492</v>
      </c>
      <c r="V119" s="19">
        <v>0</v>
      </c>
    </row>
    <row r="120" spans="2:22" x14ac:dyDescent="0.35">
      <c r="B120" s="19" t="s">
        <v>131</v>
      </c>
      <c r="C120" s="20">
        <v>201000000</v>
      </c>
      <c r="D120" s="20">
        <v>0</v>
      </c>
      <c r="E120" s="20">
        <v>0</v>
      </c>
      <c r="F120" s="20">
        <v>201000000</v>
      </c>
      <c r="G120" s="20">
        <v>0</v>
      </c>
      <c r="H120" s="20">
        <v>201000000</v>
      </c>
      <c r="I120" s="20">
        <v>0</v>
      </c>
      <c r="J120" s="20">
        <v>1799829</v>
      </c>
      <c r="K120" s="20">
        <v>199200171</v>
      </c>
      <c r="L120" s="20">
        <v>0</v>
      </c>
      <c r="M120" s="20">
        <v>1799829</v>
      </c>
      <c r="N120" s="20">
        <v>0</v>
      </c>
      <c r="O120" s="15">
        <f t="shared" si="8"/>
        <v>8.954373134328359E-3</v>
      </c>
      <c r="P120" s="20">
        <v>0</v>
      </c>
      <c r="Q120" s="20">
        <v>1711386</v>
      </c>
      <c r="R120" s="20">
        <v>88443</v>
      </c>
      <c r="S120" s="15">
        <f t="shared" si="9"/>
        <v>8.5143582089552243E-3</v>
      </c>
      <c r="T120" s="20">
        <v>0</v>
      </c>
      <c r="U120" s="20">
        <v>1711386</v>
      </c>
      <c r="V120" s="19">
        <v>0</v>
      </c>
    </row>
    <row r="121" spans="2:22" x14ac:dyDescent="0.35">
      <c r="B121" s="19" t="s">
        <v>132</v>
      </c>
      <c r="C121" s="20">
        <v>900000000</v>
      </c>
      <c r="D121" s="20">
        <v>0</v>
      </c>
      <c r="E121" s="20">
        <v>0</v>
      </c>
      <c r="F121" s="20">
        <v>900000000</v>
      </c>
      <c r="G121" s="20">
        <v>0</v>
      </c>
      <c r="H121" s="20">
        <v>900000000</v>
      </c>
      <c r="I121" s="20">
        <v>0</v>
      </c>
      <c r="J121" s="20">
        <v>795678</v>
      </c>
      <c r="K121" s="20">
        <v>899204322</v>
      </c>
      <c r="L121" s="20">
        <v>0</v>
      </c>
      <c r="M121" s="20">
        <v>795678</v>
      </c>
      <c r="N121" s="20">
        <v>0</v>
      </c>
      <c r="O121" s="15">
        <f t="shared" si="8"/>
        <v>8.8408666666666671E-4</v>
      </c>
      <c r="P121" s="20">
        <v>0</v>
      </c>
      <c r="Q121" s="20">
        <v>756579</v>
      </c>
      <c r="R121" s="20">
        <v>39099</v>
      </c>
      <c r="S121" s="15">
        <f t="shared" si="9"/>
        <v>8.4064333333333334E-4</v>
      </c>
      <c r="T121" s="20">
        <v>0</v>
      </c>
      <c r="U121" s="20">
        <v>756579</v>
      </c>
      <c r="V121" s="19">
        <v>0</v>
      </c>
    </row>
    <row r="122" spans="2:22" x14ac:dyDescent="0.35">
      <c r="B122" s="19" t="s">
        <v>133</v>
      </c>
      <c r="C122" s="20">
        <v>7500000</v>
      </c>
      <c r="D122" s="20">
        <v>0</v>
      </c>
      <c r="E122" s="20">
        <v>0</v>
      </c>
      <c r="F122" s="20">
        <v>7500000</v>
      </c>
      <c r="G122" s="20">
        <v>0</v>
      </c>
      <c r="H122" s="20">
        <v>7500000</v>
      </c>
      <c r="I122" s="20">
        <v>0</v>
      </c>
      <c r="J122" s="20">
        <v>0</v>
      </c>
      <c r="K122" s="20">
        <v>7500000</v>
      </c>
      <c r="L122" s="20">
        <v>0</v>
      </c>
      <c r="M122" s="20">
        <v>0</v>
      </c>
      <c r="N122" s="20">
        <v>0</v>
      </c>
      <c r="O122" s="15">
        <f t="shared" si="8"/>
        <v>0</v>
      </c>
      <c r="P122" s="20">
        <v>0</v>
      </c>
      <c r="Q122" s="20">
        <v>0</v>
      </c>
      <c r="R122" s="20">
        <v>0</v>
      </c>
      <c r="S122" s="15">
        <f t="shared" si="9"/>
        <v>0</v>
      </c>
      <c r="T122" s="20">
        <v>0</v>
      </c>
      <c r="U122" s="20">
        <v>0</v>
      </c>
      <c r="V122" s="19">
        <v>0</v>
      </c>
    </row>
    <row r="123" spans="2:22" x14ac:dyDescent="0.35">
      <c r="B123" s="19" t="s">
        <v>134</v>
      </c>
      <c r="C123" s="20">
        <v>190000000</v>
      </c>
      <c r="D123" s="20">
        <v>0</v>
      </c>
      <c r="E123" s="20">
        <v>-6520300</v>
      </c>
      <c r="F123" s="20">
        <v>183479700</v>
      </c>
      <c r="G123" s="20">
        <v>0</v>
      </c>
      <c r="H123" s="20">
        <v>183479700</v>
      </c>
      <c r="I123" s="20">
        <v>25006583</v>
      </c>
      <c r="J123" s="20">
        <v>34097893</v>
      </c>
      <c r="K123" s="20">
        <v>149381807</v>
      </c>
      <c r="L123" s="20">
        <v>0</v>
      </c>
      <c r="M123" s="20">
        <v>5894236</v>
      </c>
      <c r="N123" s="20">
        <v>28203657</v>
      </c>
      <c r="O123" s="15">
        <f t="shared" si="8"/>
        <v>3.2124730964787927E-2</v>
      </c>
      <c r="P123" s="20">
        <v>0</v>
      </c>
      <c r="Q123" s="20">
        <v>5868525</v>
      </c>
      <c r="R123" s="20">
        <v>25711</v>
      </c>
      <c r="S123" s="15">
        <f t="shared" si="9"/>
        <v>3.1984601021257393E-2</v>
      </c>
      <c r="T123" s="20">
        <v>0</v>
      </c>
      <c r="U123" s="20">
        <v>5868525</v>
      </c>
      <c r="V123" s="19">
        <v>0</v>
      </c>
    </row>
    <row r="124" spans="2:22" x14ac:dyDescent="0.35">
      <c r="B124" s="19" t="s">
        <v>135</v>
      </c>
      <c r="C124" s="20">
        <v>215000</v>
      </c>
      <c r="D124" s="20">
        <v>0</v>
      </c>
      <c r="E124" s="20">
        <v>0</v>
      </c>
      <c r="F124" s="20">
        <v>215000</v>
      </c>
      <c r="G124" s="20">
        <v>0</v>
      </c>
      <c r="H124" s="20">
        <v>215000</v>
      </c>
      <c r="I124" s="20">
        <v>13245</v>
      </c>
      <c r="J124" s="20">
        <v>148010</v>
      </c>
      <c r="K124" s="20">
        <v>66990</v>
      </c>
      <c r="L124" s="20">
        <v>13245</v>
      </c>
      <c r="M124" s="20">
        <v>148010</v>
      </c>
      <c r="N124" s="20">
        <v>0</v>
      </c>
      <c r="O124" s="15">
        <f t="shared" si="8"/>
        <v>0.68841860465116278</v>
      </c>
      <c r="P124" s="20">
        <v>13245</v>
      </c>
      <c r="Q124" s="20">
        <v>148010</v>
      </c>
      <c r="R124" s="20">
        <v>0</v>
      </c>
      <c r="S124" s="15">
        <f t="shared" si="9"/>
        <v>0.68841860465116278</v>
      </c>
      <c r="T124" s="20">
        <v>13245</v>
      </c>
      <c r="U124" s="20">
        <v>148014</v>
      </c>
      <c r="V124" s="19">
        <v>-4</v>
      </c>
    </row>
    <row r="125" spans="2:22" x14ac:dyDescent="0.35">
      <c r="B125" s="19" t="s">
        <v>136</v>
      </c>
      <c r="C125" s="20">
        <v>400000000</v>
      </c>
      <c r="D125" s="20">
        <v>0</v>
      </c>
      <c r="E125" s="20">
        <v>0</v>
      </c>
      <c r="F125" s="20">
        <v>400000000</v>
      </c>
      <c r="G125" s="20">
        <v>0</v>
      </c>
      <c r="H125" s="20">
        <v>400000000</v>
      </c>
      <c r="I125" s="20">
        <v>0</v>
      </c>
      <c r="J125" s="20">
        <v>288058395</v>
      </c>
      <c r="K125" s="20">
        <v>111941605</v>
      </c>
      <c r="L125" s="20">
        <v>0</v>
      </c>
      <c r="M125" s="20">
        <v>288058395</v>
      </c>
      <c r="N125" s="20">
        <v>0</v>
      </c>
      <c r="O125" s="15">
        <f t="shared" si="8"/>
        <v>0.72014598750000003</v>
      </c>
      <c r="P125" s="20">
        <v>44915418</v>
      </c>
      <c r="Q125" s="20">
        <v>163654869</v>
      </c>
      <c r="R125" s="20">
        <v>124403526</v>
      </c>
      <c r="S125" s="15">
        <f t="shared" si="9"/>
        <v>0.40913717249999998</v>
      </c>
      <c r="T125" s="20">
        <v>44915418</v>
      </c>
      <c r="U125" s="20">
        <v>163654869</v>
      </c>
      <c r="V125" s="19">
        <v>0</v>
      </c>
    </row>
    <row r="126" spans="2:22" x14ac:dyDescent="0.35">
      <c r="B126" s="19" t="s">
        <v>137</v>
      </c>
      <c r="C126" s="20">
        <v>15000000</v>
      </c>
      <c r="D126" s="20">
        <v>0</v>
      </c>
      <c r="E126" s="20">
        <v>-6135840</v>
      </c>
      <c r="F126" s="20">
        <v>8864160</v>
      </c>
      <c r="G126" s="20">
        <v>0</v>
      </c>
      <c r="H126" s="20">
        <v>8864160</v>
      </c>
      <c r="I126" s="20">
        <v>0</v>
      </c>
      <c r="J126" s="20">
        <v>5000000</v>
      </c>
      <c r="K126" s="20">
        <v>3864160</v>
      </c>
      <c r="L126" s="20">
        <v>0</v>
      </c>
      <c r="M126" s="20">
        <v>4576100</v>
      </c>
      <c r="N126" s="20">
        <v>423900</v>
      </c>
      <c r="O126" s="15">
        <f t="shared" si="8"/>
        <v>0.51624745040703235</v>
      </c>
      <c r="P126" s="20">
        <v>0</v>
      </c>
      <c r="Q126" s="20">
        <v>3073800</v>
      </c>
      <c r="R126" s="20">
        <v>1502300</v>
      </c>
      <c r="S126" s="15">
        <f t="shared" si="9"/>
        <v>0.34676720636811609</v>
      </c>
      <c r="T126" s="20">
        <v>0</v>
      </c>
      <c r="U126" s="20">
        <v>3073800</v>
      </c>
      <c r="V126" s="19">
        <v>0</v>
      </c>
    </row>
    <row r="127" spans="2:22" x14ac:dyDescent="0.35">
      <c r="B127" s="19" t="s">
        <v>138</v>
      </c>
      <c r="C127" s="20">
        <v>1200000000</v>
      </c>
      <c r="D127" s="20">
        <v>0</v>
      </c>
      <c r="E127" s="20">
        <v>-800000000</v>
      </c>
      <c r="F127" s="20">
        <v>400000000</v>
      </c>
      <c r="G127" s="20">
        <v>0</v>
      </c>
      <c r="H127" s="20">
        <v>400000000</v>
      </c>
      <c r="I127" s="20">
        <v>0</v>
      </c>
      <c r="J127" s="20">
        <v>0</v>
      </c>
      <c r="K127" s="20">
        <v>400000000</v>
      </c>
      <c r="L127" s="20">
        <v>0</v>
      </c>
      <c r="M127" s="20">
        <v>0</v>
      </c>
      <c r="N127" s="20">
        <v>0</v>
      </c>
      <c r="O127" s="15">
        <f t="shared" si="8"/>
        <v>0</v>
      </c>
      <c r="P127" s="20">
        <v>0</v>
      </c>
      <c r="Q127" s="20">
        <v>0</v>
      </c>
      <c r="R127" s="20">
        <v>0</v>
      </c>
      <c r="S127" s="15">
        <f t="shared" si="9"/>
        <v>0</v>
      </c>
      <c r="T127" s="20">
        <v>0</v>
      </c>
      <c r="U127" s="20">
        <v>0</v>
      </c>
      <c r="V127" s="19">
        <v>0</v>
      </c>
    </row>
    <row r="128" spans="2:22" x14ac:dyDescent="0.35">
      <c r="B128" s="19" t="s">
        <v>139</v>
      </c>
      <c r="C128" s="20">
        <v>1100000000</v>
      </c>
      <c r="D128" s="20">
        <v>0</v>
      </c>
      <c r="E128" s="20">
        <v>811625000</v>
      </c>
      <c r="F128" s="20">
        <v>1911625000</v>
      </c>
      <c r="G128" s="20">
        <v>0</v>
      </c>
      <c r="H128" s="20">
        <v>1911625000</v>
      </c>
      <c r="I128" s="20">
        <v>89584667</v>
      </c>
      <c r="J128" s="20">
        <v>1680143000</v>
      </c>
      <c r="K128" s="20">
        <v>231482000</v>
      </c>
      <c r="L128" s="20">
        <v>204600000</v>
      </c>
      <c r="M128" s="20">
        <v>1486143000</v>
      </c>
      <c r="N128" s="20">
        <v>194000000</v>
      </c>
      <c r="O128" s="15">
        <f t="shared" si="8"/>
        <v>0.77742391944026679</v>
      </c>
      <c r="P128" s="20">
        <v>113893333</v>
      </c>
      <c r="Q128" s="20">
        <v>844410733</v>
      </c>
      <c r="R128" s="20">
        <v>641732267</v>
      </c>
      <c r="S128" s="15">
        <f t="shared" si="9"/>
        <v>0.44172404786503627</v>
      </c>
      <c r="T128" s="20">
        <v>113893333</v>
      </c>
      <c r="U128" s="20">
        <v>844410733</v>
      </c>
      <c r="V128" s="19">
        <v>0</v>
      </c>
    </row>
    <row r="129" spans="2:22" x14ac:dyDescent="0.35">
      <c r="B129" s="19" t="s">
        <v>140</v>
      </c>
      <c r="C129" s="20">
        <v>10000000</v>
      </c>
      <c r="D129" s="20">
        <v>0</v>
      </c>
      <c r="E129" s="20">
        <v>0</v>
      </c>
      <c r="F129" s="20">
        <v>10000000</v>
      </c>
      <c r="G129" s="20">
        <v>0</v>
      </c>
      <c r="H129" s="20">
        <v>10000000</v>
      </c>
      <c r="I129" s="20">
        <v>0</v>
      </c>
      <c r="J129" s="20">
        <v>0</v>
      </c>
      <c r="K129" s="20">
        <v>10000000</v>
      </c>
      <c r="L129" s="20">
        <v>0</v>
      </c>
      <c r="M129" s="20">
        <v>0</v>
      </c>
      <c r="N129" s="20">
        <v>0</v>
      </c>
      <c r="O129" s="15">
        <f t="shared" si="8"/>
        <v>0</v>
      </c>
      <c r="P129" s="20">
        <v>0</v>
      </c>
      <c r="Q129" s="20">
        <v>0</v>
      </c>
      <c r="R129" s="20">
        <v>0</v>
      </c>
      <c r="S129" s="15">
        <f t="shared" si="9"/>
        <v>0</v>
      </c>
      <c r="T129" s="20">
        <v>0</v>
      </c>
      <c r="U129" s="20">
        <v>0</v>
      </c>
      <c r="V129" s="19">
        <v>0</v>
      </c>
    </row>
    <row r="130" spans="2:22" x14ac:dyDescent="0.35">
      <c r="B130" s="19" t="s">
        <v>141</v>
      </c>
      <c r="C130" s="20">
        <v>963665000</v>
      </c>
      <c r="D130" s="20">
        <v>0</v>
      </c>
      <c r="E130" s="20">
        <v>-5489160</v>
      </c>
      <c r="F130" s="20">
        <v>958175840</v>
      </c>
      <c r="G130" s="20">
        <v>0</v>
      </c>
      <c r="H130" s="20">
        <v>958175840</v>
      </c>
      <c r="I130" s="20">
        <v>0</v>
      </c>
      <c r="J130" s="20">
        <v>844858856</v>
      </c>
      <c r="K130" s="20">
        <v>113316984</v>
      </c>
      <c r="L130" s="20">
        <v>0</v>
      </c>
      <c r="M130" s="20">
        <v>840168856</v>
      </c>
      <c r="N130" s="20">
        <v>4690000</v>
      </c>
      <c r="O130" s="15">
        <f t="shared" si="8"/>
        <v>0.87684203767859559</v>
      </c>
      <c r="P130" s="20">
        <v>66204240</v>
      </c>
      <c r="Q130" s="20">
        <v>672157360</v>
      </c>
      <c r="R130" s="20">
        <v>168011496</v>
      </c>
      <c r="S130" s="15">
        <f t="shared" si="9"/>
        <v>0.70149687765034863</v>
      </c>
      <c r="T130" s="20">
        <v>66204240</v>
      </c>
      <c r="U130" s="20">
        <v>672157360</v>
      </c>
      <c r="V130" s="19">
        <v>0</v>
      </c>
    </row>
    <row r="131" spans="2:22" x14ac:dyDescent="0.35">
      <c r="B131" s="19" t="s">
        <v>142</v>
      </c>
      <c r="C131" s="20">
        <v>70000000</v>
      </c>
      <c r="D131" s="20">
        <v>0</v>
      </c>
      <c r="E131" s="20">
        <v>0</v>
      </c>
      <c r="F131" s="20">
        <v>70000000</v>
      </c>
      <c r="G131" s="20">
        <v>0</v>
      </c>
      <c r="H131" s="20">
        <v>70000000</v>
      </c>
      <c r="I131" s="20">
        <v>0</v>
      </c>
      <c r="J131" s="20">
        <v>70000000</v>
      </c>
      <c r="K131" s="20">
        <v>0</v>
      </c>
      <c r="L131" s="20">
        <v>0</v>
      </c>
      <c r="M131" s="20">
        <v>70000000</v>
      </c>
      <c r="N131" s="20">
        <v>0</v>
      </c>
      <c r="O131" s="15">
        <f t="shared" si="8"/>
        <v>1</v>
      </c>
      <c r="P131" s="20">
        <v>2486840</v>
      </c>
      <c r="Q131" s="20">
        <v>22353903</v>
      </c>
      <c r="R131" s="20">
        <v>47646097</v>
      </c>
      <c r="S131" s="15">
        <f t="shared" si="9"/>
        <v>0.31934147142857144</v>
      </c>
      <c r="T131" s="20">
        <v>2486840</v>
      </c>
      <c r="U131" s="20">
        <v>22353903</v>
      </c>
      <c r="V131" s="19">
        <v>0</v>
      </c>
    </row>
    <row r="132" spans="2:22" x14ac:dyDescent="0.35">
      <c r="B132" s="19" t="s">
        <v>143</v>
      </c>
      <c r="C132" s="20">
        <v>42436000</v>
      </c>
      <c r="D132" s="20">
        <v>0</v>
      </c>
      <c r="E132" s="20">
        <v>0</v>
      </c>
      <c r="F132" s="20">
        <v>42436000</v>
      </c>
      <c r="G132" s="20">
        <v>0</v>
      </c>
      <c r="H132" s="20">
        <v>42436000</v>
      </c>
      <c r="I132" s="20">
        <v>0</v>
      </c>
      <c r="J132" s="20">
        <v>42346000</v>
      </c>
      <c r="K132" s="20">
        <v>90000</v>
      </c>
      <c r="L132" s="20">
        <v>0</v>
      </c>
      <c r="M132" s="20">
        <v>42346000</v>
      </c>
      <c r="N132" s="20">
        <v>0</v>
      </c>
      <c r="O132" s="15">
        <f t="shared" si="8"/>
        <v>0.99787915920444903</v>
      </c>
      <c r="P132" s="20">
        <v>721660</v>
      </c>
      <c r="Q132" s="20">
        <v>5445744</v>
      </c>
      <c r="R132" s="20">
        <v>36900256</v>
      </c>
      <c r="S132" s="15">
        <f t="shared" si="9"/>
        <v>0.12832840041474219</v>
      </c>
      <c r="T132" s="20">
        <v>721660</v>
      </c>
      <c r="U132" s="20">
        <v>5445744</v>
      </c>
      <c r="V132" s="19">
        <v>0</v>
      </c>
    </row>
    <row r="133" spans="2:22" x14ac:dyDescent="0.35">
      <c r="B133" s="19" t="s">
        <v>144</v>
      </c>
      <c r="C133" s="20">
        <v>5000000</v>
      </c>
      <c r="D133" s="20">
        <v>0</v>
      </c>
      <c r="E133" s="20">
        <v>0</v>
      </c>
      <c r="F133" s="20">
        <v>5000000</v>
      </c>
      <c r="G133" s="20">
        <v>0</v>
      </c>
      <c r="H133" s="20">
        <v>5000000</v>
      </c>
      <c r="I133" s="20">
        <v>0</v>
      </c>
      <c r="J133" s="20">
        <v>0</v>
      </c>
      <c r="K133" s="20">
        <v>5000000</v>
      </c>
      <c r="L133" s="20">
        <v>0</v>
      </c>
      <c r="M133" s="20">
        <v>0</v>
      </c>
      <c r="N133" s="20">
        <v>0</v>
      </c>
      <c r="O133" s="15">
        <f t="shared" si="8"/>
        <v>0</v>
      </c>
      <c r="P133" s="20">
        <v>0</v>
      </c>
      <c r="Q133" s="20">
        <v>0</v>
      </c>
      <c r="R133" s="20">
        <v>0</v>
      </c>
      <c r="S133" s="15">
        <f t="shared" si="9"/>
        <v>0</v>
      </c>
      <c r="T133" s="20">
        <v>0</v>
      </c>
      <c r="U133" s="20">
        <v>0</v>
      </c>
      <c r="V133" s="19">
        <v>0</v>
      </c>
    </row>
    <row r="134" spans="2:22" x14ac:dyDescent="0.35">
      <c r="B134" s="19" t="s">
        <v>145</v>
      </c>
      <c r="C134" s="20">
        <v>824400000</v>
      </c>
      <c r="D134" s="20">
        <v>0</v>
      </c>
      <c r="E134" s="20">
        <v>0</v>
      </c>
      <c r="F134" s="20">
        <v>824400000</v>
      </c>
      <c r="G134" s="20">
        <v>0</v>
      </c>
      <c r="H134" s="20">
        <v>824400000</v>
      </c>
      <c r="I134" s="20">
        <v>0</v>
      </c>
      <c r="J134" s="20">
        <v>817416844</v>
      </c>
      <c r="K134" s="20">
        <v>6983156</v>
      </c>
      <c r="L134" s="20">
        <v>0</v>
      </c>
      <c r="M134" s="20">
        <v>817416844</v>
      </c>
      <c r="N134" s="20">
        <v>0</v>
      </c>
      <c r="O134" s="15">
        <f t="shared" si="8"/>
        <v>0.99152940805434253</v>
      </c>
      <c r="P134" s="20">
        <v>221403784</v>
      </c>
      <c r="Q134" s="20">
        <v>615037370</v>
      </c>
      <c r="R134" s="20">
        <v>202379474</v>
      </c>
      <c r="S134" s="15">
        <f t="shared" si="9"/>
        <v>0.74604241872877242</v>
      </c>
      <c r="T134" s="20">
        <v>221403782</v>
      </c>
      <c r="U134" s="20">
        <v>615037369</v>
      </c>
      <c r="V134" s="19">
        <v>1</v>
      </c>
    </row>
    <row r="135" spans="2:22" x14ac:dyDescent="0.35">
      <c r="B135" s="19" t="s">
        <v>146</v>
      </c>
      <c r="C135" s="20">
        <v>442900000</v>
      </c>
      <c r="D135" s="20">
        <v>0</v>
      </c>
      <c r="E135" s="20">
        <v>0</v>
      </c>
      <c r="F135" s="20">
        <v>442900000</v>
      </c>
      <c r="G135" s="20">
        <v>0</v>
      </c>
      <c r="H135" s="20">
        <v>442900000</v>
      </c>
      <c r="I135" s="20">
        <v>0</v>
      </c>
      <c r="J135" s="20">
        <v>421871946</v>
      </c>
      <c r="K135" s="20">
        <v>21028054</v>
      </c>
      <c r="L135" s="20">
        <v>30420425</v>
      </c>
      <c r="M135" s="20">
        <v>414056709</v>
      </c>
      <c r="N135" s="20">
        <v>7815237</v>
      </c>
      <c r="O135" s="15">
        <f t="shared" si="8"/>
        <v>0.93487629035899755</v>
      </c>
      <c r="P135" s="20">
        <v>104945116</v>
      </c>
      <c r="Q135" s="20">
        <v>361825520</v>
      </c>
      <c r="R135" s="20">
        <v>52231189</v>
      </c>
      <c r="S135" s="15">
        <f t="shared" si="9"/>
        <v>0.81694630842176563</v>
      </c>
      <c r="T135" s="20">
        <v>104945116</v>
      </c>
      <c r="U135" s="20">
        <v>361825520</v>
      </c>
      <c r="V135" s="19">
        <v>0</v>
      </c>
    </row>
    <row r="136" spans="2:22" x14ac:dyDescent="0.35">
      <c r="B136" s="19" t="s">
        <v>147</v>
      </c>
      <c r="C136" s="20">
        <v>130000000</v>
      </c>
      <c r="D136" s="20">
        <v>0</v>
      </c>
      <c r="E136" s="20">
        <v>0</v>
      </c>
      <c r="F136" s="20">
        <v>130000000</v>
      </c>
      <c r="G136" s="20">
        <v>0</v>
      </c>
      <c r="H136" s="20">
        <v>130000000</v>
      </c>
      <c r="I136" s="20">
        <v>0</v>
      </c>
      <c r="J136" s="20">
        <v>130000000</v>
      </c>
      <c r="K136" s="20">
        <v>0</v>
      </c>
      <c r="L136" s="20">
        <v>0</v>
      </c>
      <c r="M136" s="20">
        <v>130000000</v>
      </c>
      <c r="N136" s="20">
        <v>0</v>
      </c>
      <c r="O136" s="15">
        <f t="shared" ref="O136:O159" si="10">+M136/H136</f>
        <v>1</v>
      </c>
      <c r="P136" s="20">
        <v>0</v>
      </c>
      <c r="Q136" s="20">
        <v>92456549</v>
      </c>
      <c r="R136" s="20">
        <v>37543451</v>
      </c>
      <c r="S136" s="15">
        <f t="shared" si="9"/>
        <v>0.7112042230769231</v>
      </c>
      <c r="T136" s="20">
        <v>0</v>
      </c>
      <c r="U136" s="20">
        <v>92456549</v>
      </c>
      <c r="V136" s="19">
        <v>0</v>
      </c>
    </row>
    <row r="137" spans="2:22" x14ac:dyDescent="0.35">
      <c r="B137" s="19" t="s">
        <v>148</v>
      </c>
      <c r="C137" s="20">
        <v>2060000</v>
      </c>
      <c r="D137" s="20">
        <v>0</v>
      </c>
      <c r="E137" s="20">
        <v>0</v>
      </c>
      <c r="F137" s="20">
        <v>2060000</v>
      </c>
      <c r="G137" s="20">
        <v>0</v>
      </c>
      <c r="H137" s="20">
        <v>2060000</v>
      </c>
      <c r="I137" s="20">
        <v>0</v>
      </c>
      <c r="J137" s="20">
        <v>2060000</v>
      </c>
      <c r="K137" s="20">
        <v>0</v>
      </c>
      <c r="L137" s="20">
        <v>0</v>
      </c>
      <c r="M137" s="20">
        <v>2060000</v>
      </c>
      <c r="N137" s="20">
        <v>0</v>
      </c>
      <c r="O137" s="15">
        <f t="shared" si="10"/>
        <v>1</v>
      </c>
      <c r="P137" s="20">
        <v>0</v>
      </c>
      <c r="Q137" s="20">
        <v>0</v>
      </c>
      <c r="R137" s="20">
        <v>2060000</v>
      </c>
      <c r="S137" s="15">
        <f t="shared" si="9"/>
        <v>0</v>
      </c>
      <c r="T137" s="20">
        <v>0</v>
      </c>
      <c r="U137" s="20">
        <v>0</v>
      </c>
      <c r="V137" s="19">
        <v>0</v>
      </c>
    </row>
    <row r="138" spans="2:22" x14ac:dyDescent="0.35">
      <c r="B138" s="19" t="s">
        <v>149</v>
      </c>
      <c r="C138" s="20">
        <v>51500000</v>
      </c>
      <c r="D138" s="20">
        <v>0</v>
      </c>
      <c r="E138" s="20">
        <v>0</v>
      </c>
      <c r="F138" s="20">
        <v>51500000</v>
      </c>
      <c r="G138" s="20">
        <v>0</v>
      </c>
      <c r="H138" s="20">
        <v>51500000</v>
      </c>
      <c r="I138" s="20">
        <v>0</v>
      </c>
      <c r="J138" s="20">
        <v>51500000</v>
      </c>
      <c r="K138" s="20">
        <v>0</v>
      </c>
      <c r="L138" s="20">
        <v>0</v>
      </c>
      <c r="M138" s="20">
        <v>51500000</v>
      </c>
      <c r="N138" s="20">
        <v>0</v>
      </c>
      <c r="O138" s="15">
        <f t="shared" si="10"/>
        <v>1</v>
      </c>
      <c r="P138" s="20">
        <v>4298570</v>
      </c>
      <c r="Q138" s="20">
        <v>35103219</v>
      </c>
      <c r="R138" s="20">
        <v>16396781</v>
      </c>
      <c r="S138" s="15">
        <f t="shared" si="9"/>
        <v>0.68161590291262131</v>
      </c>
      <c r="T138" s="20">
        <v>4298570</v>
      </c>
      <c r="U138" s="20">
        <v>35103219</v>
      </c>
      <c r="V138" s="19">
        <v>0</v>
      </c>
    </row>
    <row r="139" spans="2:22" x14ac:dyDescent="0.35">
      <c r="B139" s="19" t="s">
        <v>150</v>
      </c>
      <c r="C139" s="20">
        <v>41200000</v>
      </c>
      <c r="D139" s="20">
        <v>0</v>
      </c>
      <c r="E139" s="20">
        <v>0</v>
      </c>
      <c r="F139" s="20">
        <v>41200000</v>
      </c>
      <c r="G139" s="20">
        <v>0</v>
      </c>
      <c r="H139" s="20">
        <v>41200000</v>
      </c>
      <c r="I139" s="20">
        <v>0</v>
      </c>
      <c r="J139" s="20">
        <v>25000000</v>
      </c>
      <c r="K139" s="20">
        <v>16200000</v>
      </c>
      <c r="L139" s="20">
        <v>0</v>
      </c>
      <c r="M139" s="20">
        <v>25000000</v>
      </c>
      <c r="N139" s="20">
        <v>0</v>
      </c>
      <c r="O139" s="15">
        <f t="shared" si="10"/>
        <v>0.60679611650485432</v>
      </c>
      <c r="P139" s="20">
        <v>0</v>
      </c>
      <c r="Q139" s="20">
        <v>0</v>
      </c>
      <c r="R139" s="20">
        <v>25000000</v>
      </c>
      <c r="S139" s="15">
        <f t="shared" si="9"/>
        <v>0</v>
      </c>
      <c r="T139" s="20">
        <v>0</v>
      </c>
      <c r="U139" s="20">
        <v>0</v>
      </c>
      <c r="V139" s="19">
        <v>0</v>
      </c>
    </row>
    <row r="140" spans="2:22" x14ac:dyDescent="0.35">
      <c r="B140" s="19" t="s">
        <v>151</v>
      </c>
      <c r="C140" s="20">
        <v>40000000</v>
      </c>
      <c r="D140" s="20">
        <v>0</v>
      </c>
      <c r="E140" s="20">
        <v>-30000000</v>
      </c>
      <c r="F140" s="20">
        <v>10000000</v>
      </c>
      <c r="G140" s="20">
        <v>0</v>
      </c>
      <c r="H140" s="20">
        <v>10000000</v>
      </c>
      <c r="I140" s="20">
        <v>0</v>
      </c>
      <c r="J140" s="20">
        <v>6000000</v>
      </c>
      <c r="K140" s="20">
        <v>4000000</v>
      </c>
      <c r="L140" s="20">
        <v>0</v>
      </c>
      <c r="M140" s="20">
        <v>2000000</v>
      </c>
      <c r="N140" s="20">
        <v>4000000</v>
      </c>
      <c r="O140" s="15">
        <f t="shared" si="10"/>
        <v>0.2</v>
      </c>
      <c r="P140" s="20">
        <v>0</v>
      </c>
      <c r="Q140" s="20">
        <v>2000000</v>
      </c>
      <c r="R140" s="20">
        <v>0</v>
      </c>
      <c r="S140" s="15">
        <f t="shared" si="9"/>
        <v>0.2</v>
      </c>
      <c r="T140" s="20">
        <v>0</v>
      </c>
      <c r="U140" s="20">
        <v>2000000</v>
      </c>
      <c r="V140" s="19">
        <v>0</v>
      </c>
    </row>
    <row r="141" spans="2:22" x14ac:dyDescent="0.35">
      <c r="B141" s="19" t="s">
        <v>152</v>
      </c>
      <c r="C141" s="20">
        <v>13000000</v>
      </c>
      <c r="D141" s="20">
        <v>0</v>
      </c>
      <c r="E141" s="20">
        <v>0</v>
      </c>
      <c r="F141" s="20">
        <v>13000000</v>
      </c>
      <c r="G141" s="20">
        <v>0</v>
      </c>
      <c r="H141" s="20">
        <v>13000000</v>
      </c>
      <c r="I141" s="20">
        <v>5000000</v>
      </c>
      <c r="J141" s="20">
        <v>11000000</v>
      </c>
      <c r="K141" s="20">
        <v>2000000</v>
      </c>
      <c r="L141" s="20">
        <v>5000000</v>
      </c>
      <c r="M141" s="20">
        <v>7000000</v>
      </c>
      <c r="N141" s="20">
        <v>4000000</v>
      </c>
      <c r="O141" s="15">
        <f t="shared" si="10"/>
        <v>0.53846153846153844</v>
      </c>
      <c r="P141" s="20">
        <v>0</v>
      </c>
      <c r="Q141" s="20">
        <v>2000000</v>
      </c>
      <c r="R141" s="20">
        <v>5000000</v>
      </c>
      <c r="S141" s="15">
        <f t="shared" si="9"/>
        <v>0.15384615384615385</v>
      </c>
      <c r="T141" s="20">
        <v>0</v>
      </c>
      <c r="U141" s="20">
        <v>2000000</v>
      </c>
      <c r="V141" s="19">
        <v>0</v>
      </c>
    </row>
    <row r="142" spans="2:22" x14ac:dyDescent="0.35">
      <c r="B142" s="19" t="s">
        <v>153</v>
      </c>
      <c r="C142" s="20">
        <v>295000000</v>
      </c>
      <c r="D142" s="20">
        <v>0</v>
      </c>
      <c r="E142" s="20">
        <v>-10000000</v>
      </c>
      <c r="F142" s="20">
        <v>285000000</v>
      </c>
      <c r="G142" s="20">
        <v>0</v>
      </c>
      <c r="H142" s="20">
        <v>285000000</v>
      </c>
      <c r="I142" s="20">
        <v>0</v>
      </c>
      <c r="J142" s="20">
        <v>6000000</v>
      </c>
      <c r="K142" s="20">
        <v>279000000</v>
      </c>
      <c r="L142" s="20">
        <v>0</v>
      </c>
      <c r="M142" s="20">
        <v>4000000</v>
      </c>
      <c r="N142" s="20">
        <v>2000000</v>
      </c>
      <c r="O142" s="15">
        <f t="shared" si="10"/>
        <v>1.4035087719298246E-2</v>
      </c>
      <c r="P142" s="20">
        <v>0</v>
      </c>
      <c r="Q142" s="20">
        <v>2000000</v>
      </c>
      <c r="R142" s="20">
        <v>2000000</v>
      </c>
      <c r="S142" s="15">
        <f t="shared" ref="S142:S159" si="11">+Q142/H142</f>
        <v>7.0175438596491229E-3</v>
      </c>
      <c r="T142" s="20">
        <v>0</v>
      </c>
      <c r="U142" s="20">
        <v>2000000</v>
      </c>
      <c r="V142" s="19">
        <v>0</v>
      </c>
    </row>
    <row r="143" spans="2:22" x14ac:dyDescent="0.35">
      <c r="B143" s="19" t="s">
        <v>154</v>
      </c>
      <c r="C143" s="20">
        <v>15000000</v>
      </c>
      <c r="D143" s="20">
        <v>-1500000</v>
      </c>
      <c r="E143" s="20">
        <v>-2000000</v>
      </c>
      <c r="F143" s="20">
        <v>13000000</v>
      </c>
      <c r="G143" s="20">
        <v>0</v>
      </c>
      <c r="H143" s="20">
        <v>13000000</v>
      </c>
      <c r="I143" s="20">
        <v>0</v>
      </c>
      <c r="J143" s="20">
        <v>6000000</v>
      </c>
      <c r="K143" s="20">
        <v>7000000</v>
      </c>
      <c r="L143" s="20">
        <v>0</v>
      </c>
      <c r="M143" s="20">
        <v>3952600</v>
      </c>
      <c r="N143" s="20">
        <v>2047400</v>
      </c>
      <c r="O143" s="15">
        <f t="shared" si="10"/>
        <v>0.30404615384615385</v>
      </c>
      <c r="P143" s="20">
        <v>0</v>
      </c>
      <c r="Q143" s="20">
        <v>3952600</v>
      </c>
      <c r="R143" s="20">
        <v>0</v>
      </c>
      <c r="S143" s="15">
        <f t="shared" si="11"/>
        <v>0.30404615384615385</v>
      </c>
      <c r="T143" s="20">
        <v>0</v>
      </c>
      <c r="U143" s="20">
        <v>3952600</v>
      </c>
      <c r="V143" s="19">
        <v>0</v>
      </c>
    </row>
    <row r="144" spans="2:22" x14ac:dyDescent="0.35">
      <c r="B144" s="19" t="s">
        <v>155</v>
      </c>
      <c r="C144" s="20">
        <v>0</v>
      </c>
      <c r="D144" s="20">
        <v>1500000</v>
      </c>
      <c r="E144" s="20">
        <v>3000000</v>
      </c>
      <c r="F144" s="20">
        <v>3000000</v>
      </c>
      <c r="G144" s="20">
        <v>0</v>
      </c>
      <c r="H144" s="20">
        <v>3000000</v>
      </c>
      <c r="I144" s="20">
        <v>1500000</v>
      </c>
      <c r="J144" s="20">
        <v>3000000</v>
      </c>
      <c r="K144" s="20">
        <v>0</v>
      </c>
      <c r="L144" s="20">
        <v>500000</v>
      </c>
      <c r="M144" s="20">
        <v>500000</v>
      </c>
      <c r="N144" s="20">
        <v>2500000</v>
      </c>
      <c r="O144" s="15">
        <f t="shared" si="10"/>
        <v>0.16666666666666666</v>
      </c>
      <c r="P144" s="20">
        <v>0</v>
      </c>
      <c r="Q144" s="20">
        <v>0</v>
      </c>
      <c r="R144" s="20">
        <v>500000</v>
      </c>
      <c r="S144" s="15">
        <f t="shared" si="11"/>
        <v>0</v>
      </c>
      <c r="T144" s="20">
        <v>0</v>
      </c>
      <c r="U144" s="20">
        <v>0</v>
      </c>
      <c r="V144" s="19">
        <v>0</v>
      </c>
    </row>
    <row r="145" spans="2:25" x14ac:dyDescent="0.35">
      <c r="B145" s="19" t="s">
        <v>156</v>
      </c>
      <c r="C145" s="20">
        <v>77250000</v>
      </c>
      <c r="D145" s="20">
        <v>0</v>
      </c>
      <c r="E145" s="20">
        <v>0</v>
      </c>
      <c r="F145" s="20">
        <v>77250000</v>
      </c>
      <c r="G145" s="20">
        <v>0</v>
      </c>
      <c r="H145" s="20">
        <v>77250000</v>
      </c>
      <c r="I145" s="20">
        <v>6538800</v>
      </c>
      <c r="J145" s="20">
        <v>20518800</v>
      </c>
      <c r="K145" s="20">
        <v>56731200</v>
      </c>
      <c r="L145" s="20">
        <v>6538800</v>
      </c>
      <c r="M145" s="20">
        <v>10518800</v>
      </c>
      <c r="N145" s="20">
        <v>10000000</v>
      </c>
      <c r="O145" s="15">
        <f t="shared" si="10"/>
        <v>0.13616569579288026</v>
      </c>
      <c r="P145" s="20">
        <v>0</v>
      </c>
      <c r="Q145" s="20">
        <v>0</v>
      </c>
      <c r="R145" s="20">
        <v>10518800</v>
      </c>
      <c r="S145" s="15">
        <f t="shared" si="11"/>
        <v>0</v>
      </c>
      <c r="T145" s="20">
        <v>0</v>
      </c>
      <c r="U145" s="20">
        <v>0</v>
      </c>
      <c r="V145" s="19">
        <v>0</v>
      </c>
    </row>
    <row r="146" spans="2:25" x14ac:dyDescent="0.35">
      <c r="B146" s="19" t="s">
        <v>157</v>
      </c>
      <c r="C146" s="20">
        <v>109180000</v>
      </c>
      <c r="D146" s="20">
        <v>0</v>
      </c>
      <c r="E146" s="20">
        <v>0</v>
      </c>
      <c r="F146" s="20">
        <v>109180000</v>
      </c>
      <c r="G146" s="20">
        <v>0</v>
      </c>
      <c r="H146" s="20">
        <v>109180000</v>
      </c>
      <c r="I146" s="20">
        <v>0</v>
      </c>
      <c r="J146" s="20">
        <v>2000000</v>
      </c>
      <c r="K146" s="20">
        <v>107180000</v>
      </c>
      <c r="L146" s="20">
        <v>0</v>
      </c>
      <c r="M146" s="20">
        <v>2000000</v>
      </c>
      <c r="N146" s="20">
        <v>0</v>
      </c>
      <c r="O146" s="15">
        <f t="shared" si="10"/>
        <v>1.8318373328448434E-2</v>
      </c>
      <c r="P146" s="20">
        <v>0</v>
      </c>
      <c r="Q146" s="20">
        <v>0</v>
      </c>
      <c r="R146" s="20">
        <v>2000000</v>
      </c>
      <c r="S146" s="15">
        <f t="shared" si="11"/>
        <v>0</v>
      </c>
      <c r="T146" s="20">
        <v>0</v>
      </c>
      <c r="U146" s="20">
        <v>0</v>
      </c>
      <c r="V146" s="19">
        <v>0</v>
      </c>
    </row>
    <row r="147" spans="2:25" x14ac:dyDescent="0.35">
      <c r="B147" s="19" t="s">
        <v>158</v>
      </c>
      <c r="C147" s="20">
        <v>18000000</v>
      </c>
      <c r="D147" s="20">
        <v>0</v>
      </c>
      <c r="E147" s="20">
        <v>0</v>
      </c>
      <c r="F147" s="20">
        <v>18000000</v>
      </c>
      <c r="G147" s="20">
        <v>0</v>
      </c>
      <c r="H147" s="20">
        <v>18000000</v>
      </c>
      <c r="I147" s="20">
        <v>0</v>
      </c>
      <c r="J147" s="20">
        <v>18000000</v>
      </c>
      <c r="K147" s="20">
        <v>0</v>
      </c>
      <c r="L147" s="20">
        <v>0</v>
      </c>
      <c r="M147" s="20">
        <v>18000000</v>
      </c>
      <c r="N147" s="20">
        <v>0</v>
      </c>
      <c r="O147" s="15">
        <f t="shared" si="10"/>
        <v>1</v>
      </c>
      <c r="P147" s="20">
        <v>638060</v>
      </c>
      <c r="Q147" s="20">
        <v>7951513</v>
      </c>
      <c r="R147" s="20">
        <v>10048487</v>
      </c>
      <c r="S147" s="15">
        <f t="shared" si="11"/>
        <v>0.44175072222222223</v>
      </c>
      <c r="T147" s="20">
        <v>638060</v>
      </c>
      <c r="U147" s="20">
        <v>7951513</v>
      </c>
      <c r="V147" s="19">
        <v>0</v>
      </c>
    </row>
    <row r="148" spans="2:25" x14ac:dyDescent="0.35">
      <c r="B148" s="19" t="s">
        <v>159</v>
      </c>
      <c r="C148" s="20">
        <v>216300000</v>
      </c>
      <c r="D148" s="20">
        <v>0</v>
      </c>
      <c r="E148" s="20">
        <v>0</v>
      </c>
      <c r="F148" s="20">
        <v>216300000</v>
      </c>
      <c r="G148" s="20">
        <v>0</v>
      </c>
      <c r="H148" s="20">
        <v>216300000</v>
      </c>
      <c r="I148" s="20">
        <v>0</v>
      </c>
      <c r="J148" s="20">
        <v>215718640</v>
      </c>
      <c r="K148" s="20">
        <v>581360</v>
      </c>
      <c r="L148" s="20">
        <v>0</v>
      </c>
      <c r="M148" s="20">
        <v>93718640</v>
      </c>
      <c r="N148" s="20">
        <v>122000000</v>
      </c>
      <c r="O148" s="15">
        <f t="shared" si="10"/>
        <v>0.43328081368469717</v>
      </c>
      <c r="P148" s="20">
        <v>0</v>
      </c>
      <c r="Q148" s="20">
        <v>93718640</v>
      </c>
      <c r="R148" s="20">
        <v>0</v>
      </c>
      <c r="S148" s="15">
        <f t="shared" si="11"/>
        <v>0.43328081368469717</v>
      </c>
      <c r="T148" s="20">
        <v>0</v>
      </c>
      <c r="U148" s="20">
        <v>93718640</v>
      </c>
      <c r="V148" s="19">
        <v>0</v>
      </c>
    </row>
    <row r="149" spans="2:25" x14ac:dyDescent="0.35">
      <c r="B149" s="19" t="s">
        <v>160</v>
      </c>
      <c r="C149" s="20">
        <v>35000000</v>
      </c>
      <c r="D149" s="20">
        <v>0</v>
      </c>
      <c r="E149" s="20">
        <v>40000000</v>
      </c>
      <c r="F149" s="20">
        <v>75000000</v>
      </c>
      <c r="G149" s="20">
        <v>0</v>
      </c>
      <c r="H149" s="20">
        <v>75000000</v>
      </c>
      <c r="I149" s="20">
        <v>4947605</v>
      </c>
      <c r="J149" s="20">
        <v>32559681</v>
      </c>
      <c r="K149" s="20">
        <v>42440319</v>
      </c>
      <c r="L149" s="20">
        <v>4947605</v>
      </c>
      <c r="M149" s="20">
        <v>25433421</v>
      </c>
      <c r="N149" s="20">
        <v>7126260</v>
      </c>
      <c r="O149" s="15">
        <f t="shared" si="10"/>
        <v>0.33911227999999999</v>
      </c>
      <c r="P149" s="20">
        <v>3723335</v>
      </c>
      <c r="Q149" s="20">
        <v>24209151</v>
      </c>
      <c r="R149" s="20">
        <v>1224270</v>
      </c>
      <c r="S149" s="15">
        <f t="shared" si="11"/>
        <v>0.32278867999999999</v>
      </c>
      <c r="T149" s="20">
        <v>3723335</v>
      </c>
      <c r="U149" s="20">
        <v>24209151</v>
      </c>
      <c r="V149" s="19">
        <v>0</v>
      </c>
    </row>
    <row r="150" spans="2:25" s="7" customFormat="1" x14ac:dyDescent="0.35">
      <c r="B150" s="12" t="s">
        <v>177</v>
      </c>
      <c r="C150" s="13">
        <f>SUM(C151:C152)</f>
        <v>216014600000</v>
      </c>
      <c r="D150" s="13">
        <f t="shared" ref="D150:V150" si="12">SUM(D151:D152)</f>
        <v>0</v>
      </c>
      <c r="E150" s="13">
        <f t="shared" si="12"/>
        <v>0</v>
      </c>
      <c r="F150" s="13">
        <f t="shared" si="12"/>
        <v>216014600000</v>
      </c>
      <c r="G150" s="13">
        <f t="shared" si="12"/>
        <v>0</v>
      </c>
      <c r="H150" s="13">
        <f t="shared" si="12"/>
        <v>216014600000</v>
      </c>
      <c r="I150" s="13">
        <f t="shared" si="12"/>
        <v>0</v>
      </c>
      <c r="J150" s="13">
        <f t="shared" si="12"/>
        <v>215632357954</v>
      </c>
      <c r="K150" s="13">
        <f t="shared" si="12"/>
        <v>382242046</v>
      </c>
      <c r="L150" s="13">
        <f t="shared" si="12"/>
        <v>0</v>
      </c>
      <c r="M150" s="13">
        <f t="shared" si="12"/>
        <v>215632357954</v>
      </c>
      <c r="N150" s="13">
        <f t="shared" si="12"/>
        <v>0</v>
      </c>
      <c r="O150" s="9">
        <f t="shared" si="10"/>
        <v>0.99823048050455854</v>
      </c>
      <c r="P150" s="13">
        <f t="shared" si="12"/>
        <v>38660790297</v>
      </c>
      <c r="Q150" s="13">
        <f t="shared" si="12"/>
        <v>161624821415</v>
      </c>
      <c r="R150" s="13">
        <f t="shared" si="12"/>
        <v>54007536539</v>
      </c>
      <c r="S150" s="9">
        <f t="shared" si="11"/>
        <v>0.74821248848457467</v>
      </c>
      <c r="T150" s="13">
        <f t="shared" si="12"/>
        <v>38660790297</v>
      </c>
      <c r="U150" s="13">
        <f t="shared" si="12"/>
        <v>161624821415</v>
      </c>
      <c r="V150" s="14">
        <f t="shared" si="12"/>
        <v>0</v>
      </c>
      <c r="W150" s="1"/>
      <c r="X150" s="1"/>
      <c r="Y150" s="1"/>
    </row>
    <row r="151" spans="2:25" x14ac:dyDescent="0.35">
      <c r="B151" s="19" t="s">
        <v>24</v>
      </c>
      <c r="C151" s="20">
        <v>215614600000</v>
      </c>
      <c r="D151" s="20">
        <v>0</v>
      </c>
      <c r="E151" s="20">
        <v>0</v>
      </c>
      <c r="F151" s="20">
        <v>215614600000</v>
      </c>
      <c r="G151" s="20">
        <v>0</v>
      </c>
      <c r="H151" s="20">
        <v>215614600000</v>
      </c>
      <c r="I151" s="20">
        <v>0</v>
      </c>
      <c r="J151" s="20">
        <v>215614600000</v>
      </c>
      <c r="K151" s="20">
        <v>0</v>
      </c>
      <c r="L151" s="20">
        <v>0</v>
      </c>
      <c r="M151" s="20">
        <v>215614600000</v>
      </c>
      <c r="N151" s="20">
        <v>0</v>
      </c>
      <c r="O151" s="15">
        <f t="shared" si="10"/>
        <v>1</v>
      </c>
      <c r="P151" s="20">
        <v>38643032343</v>
      </c>
      <c r="Q151" s="20">
        <v>161607063461</v>
      </c>
      <c r="R151" s="20">
        <v>54007536539</v>
      </c>
      <c r="S151" s="15">
        <f t="shared" si="11"/>
        <v>0.74951818411647453</v>
      </c>
      <c r="T151" s="20">
        <v>38643032343</v>
      </c>
      <c r="U151" s="20">
        <v>161607063461</v>
      </c>
      <c r="V151" s="19">
        <v>0</v>
      </c>
    </row>
    <row r="152" spans="2:25" x14ac:dyDescent="0.35">
      <c r="B152" s="19" t="s">
        <v>25</v>
      </c>
      <c r="C152" s="20">
        <v>400000000</v>
      </c>
      <c r="D152" s="20">
        <v>0</v>
      </c>
      <c r="E152" s="20">
        <v>0</v>
      </c>
      <c r="F152" s="20">
        <v>400000000</v>
      </c>
      <c r="G152" s="20">
        <v>0</v>
      </c>
      <c r="H152" s="20">
        <v>400000000</v>
      </c>
      <c r="I152" s="20">
        <v>0</v>
      </c>
      <c r="J152" s="20">
        <v>17757954</v>
      </c>
      <c r="K152" s="20">
        <v>382242046</v>
      </c>
      <c r="L152" s="20">
        <v>0</v>
      </c>
      <c r="M152" s="20">
        <v>17757954</v>
      </c>
      <c r="N152" s="20">
        <v>0</v>
      </c>
      <c r="O152" s="15">
        <f t="shared" si="10"/>
        <v>4.4394885000000002E-2</v>
      </c>
      <c r="P152" s="20">
        <v>17757954</v>
      </c>
      <c r="Q152" s="20">
        <v>17757954</v>
      </c>
      <c r="R152" s="20">
        <v>0</v>
      </c>
      <c r="S152" s="15">
        <f t="shared" si="11"/>
        <v>4.4394885000000002E-2</v>
      </c>
      <c r="T152" s="20">
        <v>17757954</v>
      </c>
      <c r="U152" s="20">
        <v>17757954</v>
      </c>
      <c r="V152" s="19">
        <v>0</v>
      </c>
    </row>
    <row r="153" spans="2:25" s="7" customFormat="1" x14ac:dyDescent="0.35">
      <c r="B153" s="12" t="s">
        <v>178</v>
      </c>
      <c r="C153" s="13">
        <f t="shared" ref="C153:N153" si="13">SUM(C154:C158)</f>
        <v>153182552000</v>
      </c>
      <c r="D153" s="13">
        <f t="shared" si="13"/>
        <v>0</v>
      </c>
      <c r="E153" s="13">
        <f t="shared" si="13"/>
        <v>2100000000</v>
      </c>
      <c r="F153" s="13">
        <f t="shared" si="13"/>
        <v>155282552000</v>
      </c>
      <c r="G153" s="13">
        <f t="shared" si="13"/>
        <v>0</v>
      </c>
      <c r="H153" s="13">
        <f t="shared" si="13"/>
        <v>155282552000</v>
      </c>
      <c r="I153" s="13">
        <f t="shared" si="13"/>
        <v>21584399823</v>
      </c>
      <c r="J153" s="13">
        <f t="shared" si="13"/>
        <v>140330567839</v>
      </c>
      <c r="K153" s="13">
        <f t="shared" si="13"/>
        <v>14951984161</v>
      </c>
      <c r="L153" s="13">
        <f t="shared" si="13"/>
        <v>27113800730</v>
      </c>
      <c r="M153" s="13">
        <f t="shared" si="13"/>
        <v>101013253941</v>
      </c>
      <c r="N153" s="13">
        <f t="shared" si="13"/>
        <v>39317313898</v>
      </c>
      <c r="O153" s="9">
        <f t="shared" si="10"/>
        <v>0.65051258264354128</v>
      </c>
      <c r="P153" s="13">
        <f>SUM(P154:P158)</f>
        <v>7356146267</v>
      </c>
      <c r="Q153" s="13">
        <f>SUM(Q154:Q158)</f>
        <v>38462535865</v>
      </c>
      <c r="R153" s="13">
        <f>SUM(R154:R158)</f>
        <v>62550718076</v>
      </c>
      <c r="S153" s="9">
        <f t="shared" si="11"/>
        <v>0.24769386753123429</v>
      </c>
      <c r="T153" s="13">
        <f>SUM(T154:T158)</f>
        <v>7356146263</v>
      </c>
      <c r="U153" s="13">
        <f>SUM(U154:U158)</f>
        <v>38462535856</v>
      </c>
      <c r="V153" s="14">
        <f>SUM(V154:V158)</f>
        <v>9</v>
      </c>
      <c r="W153" s="1"/>
      <c r="X153" s="1"/>
      <c r="Y153" s="1"/>
    </row>
    <row r="154" spans="2:25" x14ac:dyDescent="0.35">
      <c r="B154" s="19" t="s">
        <v>161</v>
      </c>
      <c r="C154" s="20">
        <v>100000000</v>
      </c>
      <c r="D154" s="20">
        <v>500000000</v>
      </c>
      <c r="E154" s="20">
        <v>800000000</v>
      </c>
      <c r="F154" s="20">
        <v>900000000</v>
      </c>
      <c r="G154" s="20">
        <v>0</v>
      </c>
      <c r="H154" s="20">
        <v>900000000</v>
      </c>
      <c r="I154" s="20">
        <v>500000000</v>
      </c>
      <c r="J154" s="20">
        <v>900000000</v>
      </c>
      <c r="K154" s="20">
        <v>0</v>
      </c>
      <c r="L154" s="20">
        <v>500000000</v>
      </c>
      <c r="M154" s="20">
        <v>900000000</v>
      </c>
      <c r="N154" s="20">
        <v>0</v>
      </c>
      <c r="O154" s="15">
        <f t="shared" si="10"/>
        <v>1</v>
      </c>
      <c r="P154" s="20">
        <v>0</v>
      </c>
      <c r="Q154" s="20">
        <v>400000000</v>
      </c>
      <c r="R154" s="20">
        <v>500000000</v>
      </c>
      <c r="S154" s="15">
        <f t="shared" si="11"/>
        <v>0.44444444444444442</v>
      </c>
      <c r="T154" s="20">
        <v>0</v>
      </c>
      <c r="U154" s="20">
        <v>400000000</v>
      </c>
      <c r="V154" s="19">
        <v>0</v>
      </c>
    </row>
    <row r="155" spans="2:25" x14ac:dyDescent="0.35">
      <c r="B155" s="19" t="s">
        <v>162</v>
      </c>
      <c r="C155" s="20">
        <v>7872786000</v>
      </c>
      <c r="D155" s="20">
        <v>0</v>
      </c>
      <c r="E155" s="20">
        <v>3930000000</v>
      </c>
      <c r="F155" s="20">
        <v>11802786000</v>
      </c>
      <c r="G155" s="20">
        <v>0</v>
      </c>
      <c r="H155" s="20">
        <v>11802786000</v>
      </c>
      <c r="I155" s="20">
        <v>121571133</v>
      </c>
      <c r="J155" s="20">
        <v>11139272935</v>
      </c>
      <c r="K155" s="20">
        <v>663513065</v>
      </c>
      <c r="L155" s="20">
        <v>8412487939</v>
      </c>
      <c r="M155" s="20">
        <v>10731882408</v>
      </c>
      <c r="N155" s="20">
        <v>407390527</v>
      </c>
      <c r="O155" s="15">
        <f t="shared" si="10"/>
        <v>0.90926688054837224</v>
      </c>
      <c r="P155" s="20">
        <v>211441304</v>
      </c>
      <c r="Q155" s="20">
        <v>1728933340</v>
      </c>
      <c r="R155" s="20">
        <v>9002949068</v>
      </c>
      <c r="S155" s="15">
        <f t="shared" si="11"/>
        <v>0.14648518917482703</v>
      </c>
      <c r="T155" s="20">
        <v>211441302</v>
      </c>
      <c r="U155" s="20">
        <v>1728933336</v>
      </c>
      <c r="V155" s="19">
        <v>4</v>
      </c>
    </row>
    <row r="156" spans="2:25" x14ac:dyDescent="0.35">
      <c r="B156" s="19" t="s">
        <v>163</v>
      </c>
      <c r="C156" s="20">
        <v>124369766000</v>
      </c>
      <c r="D156" s="20">
        <v>-500000000</v>
      </c>
      <c r="E156" s="20">
        <v>-4900000000</v>
      </c>
      <c r="F156" s="20">
        <v>119469766000</v>
      </c>
      <c r="G156" s="20">
        <v>0</v>
      </c>
      <c r="H156" s="20">
        <v>119469766000</v>
      </c>
      <c r="I156" s="20">
        <v>20400067886</v>
      </c>
      <c r="J156" s="20">
        <v>106860185819</v>
      </c>
      <c r="K156" s="20">
        <v>12609580181</v>
      </c>
      <c r="L156" s="20">
        <v>17750931718</v>
      </c>
      <c r="M156" s="20">
        <v>68911526422</v>
      </c>
      <c r="N156" s="20">
        <v>37948659397</v>
      </c>
      <c r="O156" s="15">
        <f t="shared" si="10"/>
        <v>0.57681142877604696</v>
      </c>
      <c r="P156" s="20">
        <v>4893688977</v>
      </c>
      <c r="Q156" s="20">
        <v>23165659768</v>
      </c>
      <c r="R156" s="20">
        <v>45745866654</v>
      </c>
      <c r="S156" s="15">
        <f t="shared" si="11"/>
        <v>0.19390395196722826</v>
      </c>
      <c r="T156" s="20">
        <v>4893688977</v>
      </c>
      <c r="U156" s="20">
        <v>23165659768</v>
      </c>
      <c r="V156" s="19">
        <v>0</v>
      </c>
    </row>
    <row r="157" spans="2:25" x14ac:dyDescent="0.35">
      <c r="B157" s="19" t="s">
        <v>164</v>
      </c>
      <c r="C157" s="20">
        <v>7900000000</v>
      </c>
      <c r="D157" s="20">
        <v>0</v>
      </c>
      <c r="E157" s="20">
        <v>700000000</v>
      </c>
      <c r="F157" s="20">
        <v>8600000000</v>
      </c>
      <c r="G157" s="20">
        <v>0</v>
      </c>
      <c r="H157" s="20">
        <v>8600000000</v>
      </c>
      <c r="I157" s="20">
        <v>34313880</v>
      </c>
      <c r="J157" s="20">
        <v>8588100000</v>
      </c>
      <c r="K157" s="20">
        <v>11900000</v>
      </c>
      <c r="L157" s="20">
        <v>0</v>
      </c>
      <c r="M157" s="20">
        <v>8496566453</v>
      </c>
      <c r="N157" s="20">
        <v>91533547</v>
      </c>
      <c r="O157" s="15">
        <f t="shared" si="10"/>
        <v>0.98797284337209301</v>
      </c>
      <c r="P157" s="20">
        <v>1308016655</v>
      </c>
      <c r="Q157" s="20">
        <v>4551753571</v>
      </c>
      <c r="R157" s="20">
        <v>3944812882</v>
      </c>
      <c r="S157" s="15">
        <f t="shared" si="11"/>
        <v>0.52927367104651157</v>
      </c>
      <c r="T157" s="20">
        <v>1308016655</v>
      </c>
      <c r="U157" s="20">
        <v>4551753571</v>
      </c>
      <c r="V157" s="19">
        <v>0</v>
      </c>
    </row>
    <row r="158" spans="2:25" x14ac:dyDescent="0.35">
      <c r="B158" s="19" t="s">
        <v>165</v>
      </c>
      <c r="C158" s="20">
        <v>12940000000</v>
      </c>
      <c r="D158" s="20">
        <v>0</v>
      </c>
      <c r="E158" s="20">
        <v>1570000000</v>
      </c>
      <c r="F158" s="20">
        <v>14510000000</v>
      </c>
      <c r="G158" s="20">
        <v>0</v>
      </c>
      <c r="H158" s="20">
        <v>14510000000</v>
      </c>
      <c r="I158" s="20">
        <v>528446924</v>
      </c>
      <c r="J158" s="20">
        <v>12843009085</v>
      </c>
      <c r="K158" s="20">
        <v>1666990915</v>
      </c>
      <c r="L158" s="20">
        <v>450381073</v>
      </c>
      <c r="M158" s="20">
        <v>11973278658</v>
      </c>
      <c r="N158" s="20">
        <v>869730427</v>
      </c>
      <c r="O158" s="15">
        <f t="shared" si="10"/>
        <v>0.82517427002067545</v>
      </c>
      <c r="P158" s="20">
        <v>942999331</v>
      </c>
      <c r="Q158" s="20">
        <v>8616189186</v>
      </c>
      <c r="R158" s="20">
        <v>3357089472</v>
      </c>
      <c r="S158" s="15">
        <f t="shared" si="11"/>
        <v>0.59381041943487245</v>
      </c>
      <c r="T158" s="20">
        <v>942999329</v>
      </c>
      <c r="U158" s="20">
        <v>8616189181</v>
      </c>
      <c r="V158" s="19">
        <v>5</v>
      </c>
    </row>
    <row r="159" spans="2:25" s="7" customFormat="1" x14ac:dyDescent="0.35">
      <c r="B159" s="16" t="s">
        <v>179</v>
      </c>
      <c r="C159" s="17">
        <f>+C153+C150+C54+C37+C12</f>
        <v>395195079000</v>
      </c>
      <c r="D159" s="17">
        <f t="shared" ref="D159:N159" si="14">+D153+D150+D54+D37+D12</f>
        <v>0</v>
      </c>
      <c r="E159" s="17">
        <f t="shared" si="14"/>
        <v>2100000000</v>
      </c>
      <c r="F159" s="17">
        <f t="shared" si="14"/>
        <v>397295079000</v>
      </c>
      <c r="G159" s="17">
        <f t="shared" si="14"/>
        <v>0</v>
      </c>
      <c r="H159" s="17">
        <f t="shared" si="14"/>
        <v>397295079000</v>
      </c>
      <c r="I159" s="17">
        <f t="shared" si="14"/>
        <v>22893453356</v>
      </c>
      <c r="J159" s="17">
        <f t="shared" si="14"/>
        <v>373519983489</v>
      </c>
      <c r="K159" s="17">
        <f t="shared" si="14"/>
        <v>23775095511</v>
      </c>
      <c r="L159" s="17">
        <f t="shared" si="14"/>
        <v>28524434729</v>
      </c>
      <c r="M159" s="17">
        <f t="shared" si="14"/>
        <v>333776574074</v>
      </c>
      <c r="N159" s="17">
        <f t="shared" si="14"/>
        <v>39743409415</v>
      </c>
      <c r="O159" s="15">
        <f t="shared" si="10"/>
        <v>0.84012259833200698</v>
      </c>
      <c r="P159" s="17">
        <f>+P153+P150+P54+P37+P12</f>
        <v>47739908790</v>
      </c>
      <c r="Q159" s="17">
        <f>+Q153+Q150+Q54+Q37+Q12</f>
        <v>215643875802</v>
      </c>
      <c r="R159" s="17">
        <f>+R153+R150+R54+R37+R12</f>
        <v>118132698272</v>
      </c>
      <c r="S159" s="15">
        <f t="shared" si="11"/>
        <v>0.54278013295503214</v>
      </c>
      <c r="T159" s="17">
        <f>+T153+T150+T54+T37+T12</f>
        <v>47739908784</v>
      </c>
      <c r="U159" s="17">
        <f>+U153+U150+U54+U37+U12</f>
        <v>215643875792</v>
      </c>
      <c r="V159" s="18">
        <f>+V153+V150+V54+V37+V12</f>
        <v>10</v>
      </c>
      <c r="W159" s="1"/>
      <c r="X159" s="1"/>
      <c r="Y159" s="1"/>
    </row>
    <row r="160" spans="2:25" s="21" customFormat="1" ht="12" x14ac:dyDescent="0.3"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2:22" s="21" customFormat="1" ht="12" x14ac:dyDescent="0.3"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2:22" s="21" customFormat="1" ht="12" x14ac:dyDescent="0.3"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2:22" s="21" customFormat="1" ht="12" x14ac:dyDescent="0.3"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2:22" s="21" customFormat="1" ht="12" x14ac:dyDescent="0.3"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2:22" s="21" customFormat="1" ht="12" x14ac:dyDescent="0.3"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2:22" s="21" customFormat="1" ht="12" x14ac:dyDescent="0.3"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2:22" s="21" customFormat="1" ht="12" x14ac:dyDescent="0.3"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2:22" s="21" customFormat="1" ht="12" x14ac:dyDescent="0.3"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2:22" s="21" customFormat="1" ht="12" x14ac:dyDescent="0.3"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2:22" s="21" customFormat="1" ht="12" x14ac:dyDescent="0.3"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2:22" s="21" customFormat="1" ht="12" x14ac:dyDescent="0.3">
      <c r="B171" s="22"/>
      <c r="C171" s="22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5"/>
      <c r="P171" s="22"/>
      <c r="Q171" s="24"/>
      <c r="R171" s="24"/>
      <c r="S171" s="24"/>
      <c r="T171" s="22"/>
      <c r="U171" s="24"/>
      <c r="V171" s="24"/>
    </row>
    <row r="172" spans="2:22" s="21" customFormat="1" ht="12" x14ac:dyDescent="0.3"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2:22" s="21" customFormat="1" ht="12" x14ac:dyDescent="0.3">
      <c r="B173" s="22"/>
      <c r="C173" s="22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5"/>
      <c r="P173" s="22"/>
      <c r="Q173" s="24"/>
      <c r="R173" s="24"/>
      <c r="S173" s="24"/>
      <c r="T173" s="22"/>
      <c r="U173" s="24"/>
      <c r="V173" s="24"/>
    </row>
    <row r="174" spans="2:22" s="21" customFormat="1" ht="15" customHeight="1" x14ac:dyDescent="0.3">
      <c r="B174" s="22"/>
      <c r="C174" s="22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5"/>
      <c r="P174" s="22"/>
      <c r="Q174" s="24"/>
      <c r="R174" s="24"/>
      <c r="S174" s="24"/>
      <c r="T174" s="22"/>
      <c r="U174" s="24"/>
      <c r="V174" s="24"/>
    </row>
    <row r="175" spans="2:22" s="21" customFormat="1" ht="15" customHeight="1" x14ac:dyDescent="0.3">
      <c r="B175" s="22"/>
      <c r="C175" s="22"/>
      <c r="D175" s="24"/>
      <c r="E175" s="30" t="s">
        <v>187</v>
      </c>
      <c r="F175" s="30"/>
      <c r="G175" s="30"/>
      <c r="H175" s="24"/>
      <c r="I175" s="24"/>
      <c r="J175" s="24"/>
      <c r="K175" s="24"/>
      <c r="L175" s="24"/>
      <c r="M175" s="24"/>
      <c r="N175" s="31" t="s">
        <v>181</v>
      </c>
      <c r="O175" s="31"/>
      <c r="P175" s="22"/>
      <c r="Q175" s="24"/>
      <c r="R175" s="22"/>
      <c r="S175" s="22"/>
      <c r="T175" s="22"/>
      <c r="U175" s="24"/>
      <c r="V175" s="24"/>
    </row>
    <row r="176" spans="2:22" s="21" customFormat="1" ht="15" customHeight="1" x14ac:dyDescent="0.3">
      <c r="B176" s="22"/>
      <c r="C176" s="22"/>
      <c r="D176" s="24"/>
      <c r="E176" s="32" t="s">
        <v>182</v>
      </c>
      <c r="F176" s="32"/>
      <c r="G176" s="32"/>
      <c r="H176" s="24"/>
      <c r="I176" s="24"/>
      <c r="J176" s="24"/>
      <c r="K176" s="24"/>
      <c r="L176" s="24"/>
      <c r="M176" s="24"/>
      <c r="N176" s="29" t="s">
        <v>183</v>
      </c>
      <c r="O176" s="29"/>
      <c r="P176" s="22"/>
      <c r="Q176" s="24"/>
      <c r="R176" s="22"/>
      <c r="S176" s="22"/>
      <c r="T176" s="22"/>
      <c r="U176" s="24"/>
      <c r="V176" s="24"/>
    </row>
    <row r="177" spans="2:22" s="21" customFormat="1" ht="12" x14ac:dyDescent="0.3">
      <c r="B177" s="22"/>
      <c r="C177" s="22"/>
      <c r="D177" s="24"/>
      <c r="E177" s="28" t="s">
        <v>186</v>
      </c>
      <c r="F177" s="28"/>
      <c r="G177" s="28"/>
      <c r="H177" s="24"/>
      <c r="I177" s="24"/>
      <c r="J177" s="24"/>
      <c r="K177" s="24"/>
      <c r="L177" s="24"/>
      <c r="M177" s="24"/>
      <c r="N177" s="29" t="s">
        <v>184</v>
      </c>
      <c r="O177" s="29"/>
      <c r="P177" s="22"/>
      <c r="Q177" s="24"/>
      <c r="R177" s="22"/>
      <c r="S177" s="22"/>
      <c r="T177" s="22"/>
      <c r="U177" s="24"/>
      <c r="V177" s="24"/>
    </row>
    <row r="178" spans="2:22" s="21" customFormat="1" ht="12" x14ac:dyDescent="0.3">
      <c r="B178" s="22"/>
      <c r="C178" s="22"/>
      <c r="D178" s="24"/>
      <c r="E178" s="28" t="s">
        <v>185</v>
      </c>
      <c r="F178" s="28"/>
      <c r="G178" s="28"/>
      <c r="H178" s="24"/>
      <c r="I178" s="24"/>
      <c r="J178" s="24"/>
      <c r="M178" s="24"/>
      <c r="N178" s="29" t="s">
        <v>185</v>
      </c>
      <c r="O178" s="29"/>
      <c r="P178" s="22"/>
      <c r="Q178" s="24"/>
      <c r="R178" s="22"/>
      <c r="S178" s="22"/>
      <c r="T178" s="22"/>
      <c r="U178" s="24"/>
      <c r="V178" s="24"/>
    </row>
    <row r="179" spans="2:22" s="21" customFormat="1" ht="12" x14ac:dyDescent="0.3">
      <c r="B179" s="22"/>
      <c r="C179" s="22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5"/>
      <c r="P179" s="22"/>
      <c r="Q179" s="24"/>
      <c r="R179" s="24"/>
      <c r="S179" s="24"/>
      <c r="T179" s="22"/>
      <c r="U179" s="24"/>
      <c r="V179" s="24"/>
    </row>
  </sheetData>
  <mergeCells count="14">
    <mergeCell ref="T6:V6"/>
    <mergeCell ref="B1:V1"/>
    <mergeCell ref="B2:V2"/>
    <mergeCell ref="B3:V3"/>
    <mergeCell ref="B4:V4"/>
    <mergeCell ref="T5:V5"/>
    <mergeCell ref="E178:G178"/>
    <mergeCell ref="N178:O178"/>
    <mergeCell ref="E175:G175"/>
    <mergeCell ref="N175:O175"/>
    <mergeCell ref="E176:G176"/>
    <mergeCell ref="N176:O176"/>
    <mergeCell ref="E177:G177"/>
    <mergeCell ref="N177:O177"/>
  </mergeCells>
  <printOptions horizontalCentered="1"/>
  <pageMargins left="0.23622047244094491" right="0.31496062992125984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FB07-A692-4496-9352-403EE371E464}">
  <dimension ref="A1:M35"/>
  <sheetViews>
    <sheetView zoomScale="69" zoomScaleNormal="69" workbookViewId="0">
      <selection sqref="A1:M1"/>
    </sheetView>
  </sheetViews>
  <sheetFormatPr baseColWidth="10" defaultRowHeight="14.5" x14ac:dyDescent="0.35"/>
  <cols>
    <col min="1" max="1" width="64.81640625" customWidth="1"/>
    <col min="2" max="2" width="15.7265625" bestFit="1" customWidth="1"/>
    <col min="3" max="3" width="11" bestFit="1" customWidth="1"/>
    <col min="4" max="4" width="13.7265625" bestFit="1" customWidth="1"/>
    <col min="5" max="5" width="15.7265625" bestFit="1" customWidth="1"/>
    <col min="6" max="6" width="14.7265625" bestFit="1" customWidth="1"/>
    <col min="7" max="8" width="15.7265625" bestFit="1" customWidth="1"/>
    <col min="9" max="13" width="11" bestFit="1" customWidth="1"/>
  </cols>
  <sheetData>
    <row r="1" spans="1:13" s="7" customFormat="1" ht="15.5" x14ac:dyDescent="0.35">
      <c r="A1" s="90" t="s">
        <v>166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7" customFormat="1" ht="15.5" x14ac:dyDescent="0.35">
      <c r="A2" s="90" t="s">
        <v>167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7" customFormat="1" ht="15.5" x14ac:dyDescent="0.35">
      <c r="A3" s="90" t="s">
        <v>168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s="7" customFormat="1" ht="15.5" x14ac:dyDescent="0.35">
      <c r="A4" s="90" t="s">
        <v>254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s="7" customFormat="1" x14ac:dyDescent="0.3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7" customFormat="1" x14ac:dyDescent="0.35">
      <c r="A6" s="16" t="s">
        <v>255</v>
      </c>
      <c r="B6" s="92"/>
      <c r="C6" s="92"/>
      <c r="D6" s="92"/>
      <c r="E6" s="92"/>
      <c r="F6" s="92"/>
      <c r="G6" s="92"/>
      <c r="H6" s="92"/>
      <c r="I6" s="16"/>
      <c r="J6" s="93" t="s">
        <v>256</v>
      </c>
      <c r="K6" s="93"/>
      <c r="L6" s="93"/>
      <c r="M6" s="93"/>
    </row>
    <row r="7" spans="1:13" s="7" customFormat="1" x14ac:dyDescent="0.35">
      <c r="A7" s="16" t="s">
        <v>257</v>
      </c>
      <c r="B7" s="92"/>
      <c r="C7" s="92"/>
      <c r="D7" s="92"/>
      <c r="E7" s="92"/>
      <c r="F7" s="92"/>
      <c r="G7" s="92"/>
      <c r="H7" s="92"/>
      <c r="I7" s="16"/>
      <c r="J7" s="93" t="s">
        <v>258</v>
      </c>
      <c r="K7" s="93"/>
      <c r="L7" s="93"/>
      <c r="M7" s="93"/>
    </row>
    <row r="8" spans="1:13" s="7" customFormat="1" x14ac:dyDescent="0.35">
      <c r="A8" s="94" t="s">
        <v>259</v>
      </c>
      <c r="B8" s="94" t="s">
        <v>260</v>
      </c>
      <c r="C8" s="94" t="s">
        <v>2</v>
      </c>
      <c r="D8" s="94" t="s">
        <v>261</v>
      </c>
      <c r="E8" s="94" t="s">
        <v>4</v>
      </c>
      <c r="F8" s="94" t="s">
        <v>262</v>
      </c>
      <c r="G8" s="94" t="s">
        <v>210</v>
      </c>
      <c r="H8" s="94" t="s">
        <v>263</v>
      </c>
      <c r="I8" s="94" t="s">
        <v>264</v>
      </c>
      <c r="J8" s="94" t="s">
        <v>265</v>
      </c>
      <c r="K8" s="94" t="s">
        <v>266</v>
      </c>
      <c r="L8" s="94" t="s">
        <v>267</v>
      </c>
      <c r="M8" s="94" t="s">
        <v>268</v>
      </c>
    </row>
    <row r="9" spans="1:13" x14ac:dyDescent="0.35">
      <c r="A9" s="19" t="s">
        <v>21</v>
      </c>
      <c r="B9" s="20">
        <v>-395195079000</v>
      </c>
      <c r="C9" s="20">
        <v>0</v>
      </c>
      <c r="D9" s="20">
        <v>-2100000000</v>
      </c>
      <c r="E9" s="20">
        <v>-397295079000</v>
      </c>
      <c r="F9" s="20">
        <v>-46996361326</v>
      </c>
      <c r="G9" s="20">
        <v>-242052587943</v>
      </c>
      <c r="H9" s="20">
        <v>-155242491057</v>
      </c>
      <c r="I9" s="20">
        <v>60.9251</v>
      </c>
      <c r="J9" s="20">
        <v>0</v>
      </c>
      <c r="K9" s="20">
        <v>0</v>
      </c>
      <c r="L9" s="20">
        <v>0</v>
      </c>
      <c r="M9" s="20">
        <v>0</v>
      </c>
    </row>
    <row r="10" spans="1:13" x14ac:dyDescent="0.35">
      <c r="A10" s="19" t="s">
        <v>22</v>
      </c>
      <c r="B10" s="20">
        <v>-395195079000</v>
      </c>
      <c r="C10" s="20">
        <v>0</v>
      </c>
      <c r="D10" s="20">
        <v>-2100000000</v>
      </c>
      <c r="E10" s="20">
        <v>-397295079000</v>
      </c>
      <c r="F10" s="20">
        <v>-46996361326</v>
      </c>
      <c r="G10" s="20">
        <v>-242052587943</v>
      </c>
      <c r="H10" s="20">
        <v>-155242491057</v>
      </c>
      <c r="I10" s="20">
        <v>60.9251</v>
      </c>
      <c r="J10" s="20">
        <v>0</v>
      </c>
      <c r="K10" s="20">
        <v>0</v>
      </c>
      <c r="L10" s="20">
        <v>0</v>
      </c>
      <c r="M10" s="20">
        <v>0</v>
      </c>
    </row>
    <row r="11" spans="1:13" x14ac:dyDescent="0.35">
      <c r="A11" s="19" t="s">
        <v>269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-1218172</v>
      </c>
      <c r="H11" s="20">
        <v>1218172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</row>
    <row r="12" spans="1:13" x14ac:dyDescent="0.35">
      <c r="A12" s="19" t="s">
        <v>270</v>
      </c>
      <c r="B12" s="20">
        <v>-25899000</v>
      </c>
      <c r="C12" s="20">
        <v>0</v>
      </c>
      <c r="D12" s="20">
        <v>0</v>
      </c>
      <c r="E12" s="20">
        <v>-25899000</v>
      </c>
      <c r="F12" s="20">
        <v>-1810138</v>
      </c>
      <c r="G12" s="20">
        <v>-22934762</v>
      </c>
      <c r="H12" s="20">
        <v>-2964238</v>
      </c>
      <c r="I12" s="20">
        <v>88.554599999999994</v>
      </c>
      <c r="J12" s="20">
        <v>0</v>
      </c>
      <c r="K12" s="20">
        <v>0</v>
      </c>
      <c r="L12" s="20">
        <v>0</v>
      </c>
      <c r="M12" s="20">
        <v>0</v>
      </c>
    </row>
    <row r="13" spans="1:13" x14ac:dyDescent="0.35">
      <c r="A13" s="19" t="s">
        <v>271</v>
      </c>
      <c r="B13" s="20">
        <v>-2250753000</v>
      </c>
      <c r="C13" s="20">
        <v>0</v>
      </c>
      <c r="D13" s="20">
        <v>0</v>
      </c>
      <c r="E13" s="20">
        <v>-2250753000</v>
      </c>
      <c r="F13" s="20">
        <v>0</v>
      </c>
      <c r="G13" s="20">
        <v>-2665268080</v>
      </c>
      <c r="H13" s="20">
        <v>414515080</v>
      </c>
      <c r="I13" s="20">
        <v>118.41670000000001</v>
      </c>
      <c r="J13" s="20">
        <v>0</v>
      </c>
      <c r="K13" s="20">
        <v>0</v>
      </c>
      <c r="L13" s="20">
        <v>0</v>
      </c>
      <c r="M13" s="20">
        <v>0</v>
      </c>
    </row>
    <row r="14" spans="1:13" x14ac:dyDescent="0.35">
      <c r="A14" s="19" t="s">
        <v>272</v>
      </c>
      <c r="B14" s="20">
        <v>-820000000</v>
      </c>
      <c r="C14" s="20">
        <v>0</v>
      </c>
      <c r="D14" s="20">
        <v>0</v>
      </c>
      <c r="E14" s="20">
        <v>-820000000</v>
      </c>
      <c r="F14" s="20">
        <v>-22428606</v>
      </c>
      <c r="G14" s="20">
        <v>-1556205417</v>
      </c>
      <c r="H14" s="20">
        <v>736205417</v>
      </c>
      <c r="I14" s="20">
        <v>189.78110000000001</v>
      </c>
      <c r="J14" s="20">
        <v>0</v>
      </c>
      <c r="K14" s="20">
        <v>0</v>
      </c>
      <c r="L14" s="20">
        <v>0</v>
      </c>
      <c r="M14" s="20">
        <v>0</v>
      </c>
    </row>
    <row r="15" spans="1:13" x14ac:dyDescent="0.35">
      <c r="A15" s="19" t="s">
        <v>273</v>
      </c>
      <c r="B15" s="20">
        <v>-1200000000</v>
      </c>
      <c r="C15" s="20">
        <v>0</v>
      </c>
      <c r="D15" s="20">
        <v>0</v>
      </c>
      <c r="E15" s="20">
        <v>-1200000000</v>
      </c>
      <c r="F15" s="20">
        <v>-426477733</v>
      </c>
      <c r="G15" s="20">
        <v>-2858192058</v>
      </c>
      <c r="H15" s="20">
        <v>1658192058</v>
      </c>
      <c r="I15" s="20">
        <v>238.18270000000001</v>
      </c>
      <c r="J15" s="20">
        <v>0</v>
      </c>
      <c r="K15" s="20">
        <v>0</v>
      </c>
      <c r="L15" s="20">
        <v>0</v>
      </c>
      <c r="M15" s="20">
        <v>0</v>
      </c>
    </row>
    <row r="16" spans="1:13" x14ac:dyDescent="0.35">
      <c r="A16" s="19" t="s">
        <v>274</v>
      </c>
      <c r="B16" s="20">
        <v>-150000000</v>
      </c>
      <c r="C16" s="20">
        <v>0</v>
      </c>
      <c r="D16" s="20">
        <v>0</v>
      </c>
      <c r="E16" s="20">
        <v>-150000000</v>
      </c>
      <c r="F16" s="20">
        <v>-49433439</v>
      </c>
      <c r="G16" s="20">
        <v>-313203687</v>
      </c>
      <c r="H16" s="20">
        <v>163203687</v>
      </c>
      <c r="I16" s="20">
        <v>208.80250000000001</v>
      </c>
      <c r="J16" s="20">
        <v>0</v>
      </c>
      <c r="K16" s="20">
        <v>0</v>
      </c>
      <c r="L16" s="20">
        <v>0</v>
      </c>
      <c r="M16" s="20">
        <v>0</v>
      </c>
    </row>
    <row r="17" spans="1:13" x14ac:dyDescent="0.35">
      <c r="A17" s="19" t="s">
        <v>275</v>
      </c>
      <c r="B17" s="20">
        <v>-17140714000</v>
      </c>
      <c r="C17" s="20">
        <v>0</v>
      </c>
      <c r="D17" s="20">
        <v>0</v>
      </c>
      <c r="E17" s="20">
        <v>-17140714000</v>
      </c>
      <c r="F17" s="20">
        <v>0</v>
      </c>
      <c r="G17" s="20">
        <v>-17140714000</v>
      </c>
      <c r="H17" s="20">
        <v>0</v>
      </c>
      <c r="I17" s="20">
        <v>100</v>
      </c>
      <c r="J17" s="20">
        <v>0</v>
      </c>
      <c r="K17" s="20">
        <v>0</v>
      </c>
      <c r="L17" s="20">
        <v>0</v>
      </c>
      <c r="M17" s="20">
        <v>0</v>
      </c>
    </row>
    <row r="18" spans="1:13" x14ac:dyDescent="0.35">
      <c r="A18" s="19" t="s">
        <v>276</v>
      </c>
      <c r="B18" s="20">
        <v>-3446751000</v>
      </c>
      <c r="C18" s="20">
        <v>0</v>
      </c>
      <c r="D18" s="20">
        <v>0</v>
      </c>
      <c r="E18" s="20">
        <v>-3446751000</v>
      </c>
      <c r="F18" s="20">
        <v>0</v>
      </c>
      <c r="G18" s="20">
        <v>-3446751000</v>
      </c>
      <c r="H18" s="20">
        <v>0</v>
      </c>
      <c r="I18" s="20">
        <v>100</v>
      </c>
      <c r="J18" s="20">
        <v>0</v>
      </c>
      <c r="K18" s="20">
        <v>0</v>
      </c>
      <c r="L18" s="20">
        <v>0</v>
      </c>
      <c r="M18" s="20">
        <v>0</v>
      </c>
    </row>
    <row r="19" spans="1:13" x14ac:dyDescent="0.35">
      <c r="A19" s="19" t="s">
        <v>277</v>
      </c>
      <c r="B19" s="20">
        <v>0</v>
      </c>
      <c r="C19" s="20">
        <v>0</v>
      </c>
      <c r="D19" s="20">
        <v>0</v>
      </c>
      <c r="E19" s="20">
        <v>0</v>
      </c>
      <c r="F19" s="20">
        <v>-8707</v>
      </c>
      <c r="G19" s="20">
        <v>-180345</v>
      </c>
      <c r="H19" s="20">
        <v>180345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1:13" x14ac:dyDescent="0.35">
      <c r="A20" s="19" t="s">
        <v>278</v>
      </c>
      <c r="B20" s="20">
        <v>-370160962000</v>
      </c>
      <c r="C20" s="20">
        <v>0</v>
      </c>
      <c r="D20" s="20">
        <v>-2100000000</v>
      </c>
      <c r="E20" s="20">
        <v>-372260962000</v>
      </c>
      <c r="F20" s="20">
        <v>-46496202703</v>
      </c>
      <c r="G20" s="20">
        <v>-214047920422</v>
      </c>
      <c r="H20" s="20">
        <v>-158213041578</v>
      </c>
      <c r="I20" s="20">
        <v>57.499400000000001</v>
      </c>
      <c r="J20" s="20">
        <v>0</v>
      </c>
      <c r="K20" s="20">
        <v>0</v>
      </c>
      <c r="L20" s="20">
        <v>0</v>
      </c>
      <c r="M20" s="20">
        <v>0</v>
      </c>
    </row>
    <row r="21" spans="1:13" s="21" customFormat="1" ht="12" x14ac:dyDescent="0.3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s="21" customFormat="1" ht="12" x14ac:dyDescent="0.3">
      <c r="A22" s="2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21" customFormat="1" ht="12" x14ac:dyDescent="0.3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s="21" customFormat="1" ht="12" x14ac:dyDescent="0.3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21" customFormat="1" ht="12" x14ac:dyDescent="0.3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s="21" customFormat="1" ht="12" x14ac:dyDescent="0.3">
      <c r="A26" s="2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21" customFormat="1" ht="12" x14ac:dyDescent="0.3">
      <c r="A27" s="2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s="21" customFormat="1" ht="12" x14ac:dyDescent="0.3">
      <c r="A28" s="2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21" customFormat="1" ht="12" x14ac:dyDescent="0.3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s="21" customFormat="1" ht="3.75" customHeight="1" x14ac:dyDescent="0.3">
      <c r="B30" s="95"/>
      <c r="C30" s="95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1" customFormat="1" ht="12" customHeight="1" x14ac:dyDescent="0.3">
      <c r="A31" s="24"/>
      <c r="B31" s="30" t="s">
        <v>187</v>
      </c>
      <c r="C31" s="30"/>
      <c r="D31" s="24"/>
      <c r="E31" s="24"/>
      <c r="F31" s="24"/>
      <c r="G31" s="24"/>
      <c r="H31" s="31" t="s">
        <v>279</v>
      </c>
      <c r="I31" s="31"/>
      <c r="J31" s="31"/>
      <c r="K31" s="96"/>
      <c r="L31" s="96"/>
      <c r="M31" s="24"/>
    </row>
    <row r="32" spans="1:13" s="21" customFormat="1" ht="12" customHeight="1" x14ac:dyDescent="0.3">
      <c r="A32" s="24"/>
      <c r="B32" s="32" t="s">
        <v>182</v>
      </c>
      <c r="C32" s="32"/>
      <c r="D32" s="24"/>
      <c r="E32" s="24"/>
      <c r="F32" s="24"/>
      <c r="G32" s="96"/>
      <c r="H32" s="29" t="s">
        <v>183</v>
      </c>
      <c r="I32" s="29"/>
      <c r="J32" s="29"/>
      <c r="K32" s="96"/>
      <c r="L32" s="96"/>
      <c r="M32" s="24"/>
    </row>
    <row r="33" spans="1:13" s="21" customFormat="1" ht="15" customHeight="1" x14ac:dyDescent="0.3">
      <c r="A33" s="24"/>
      <c r="B33" s="32" t="s">
        <v>280</v>
      </c>
      <c r="C33" s="32"/>
      <c r="D33" s="24"/>
      <c r="E33" s="24"/>
      <c r="F33" s="24"/>
      <c r="G33" s="96"/>
      <c r="H33" s="29" t="s">
        <v>281</v>
      </c>
      <c r="I33" s="29"/>
      <c r="J33" s="29"/>
      <c r="K33" s="96"/>
      <c r="L33" s="96"/>
      <c r="M33" s="24"/>
    </row>
    <row r="34" spans="1:13" s="21" customFormat="1" ht="15" customHeight="1" x14ac:dyDescent="0.3">
      <c r="A34" s="24"/>
      <c r="B34" s="32" t="s">
        <v>185</v>
      </c>
      <c r="C34" s="32"/>
      <c r="D34" s="24"/>
      <c r="E34" s="24"/>
      <c r="F34" s="24"/>
      <c r="G34" s="24"/>
      <c r="H34" s="97" t="s">
        <v>282</v>
      </c>
      <c r="I34" s="97"/>
      <c r="J34" s="97"/>
      <c r="K34" s="98"/>
      <c r="L34" s="98"/>
      <c r="M34" s="24"/>
    </row>
    <row r="35" spans="1:13" s="21" customFormat="1" ht="12" x14ac:dyDescent="0.3">
      <c r="A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</sheetData>
  <mergeCells count="14">
    <mergeCell ref="B34:C34"/>
    <mergeCell ref="H34:J34"/>
    <mergeCell ref="B31:C31"/>
    <mergeCell ref="H31:J31"/>
    <mergeCell ref="B32:C32"/>
    <mergeCell ref="H32:J32"/>
    <mergeCell ref="B33:C33"/>
    <mergeCell ref="H33:J33"/>
    <mergeCell ref="A1:M1"/>
    <mergeCell ref="A2:M2"/>
    <mergeCell ref="A3:M3"/>
    <mergeCell ref="A4:M4"/>
    <mergeCell ref="J6:M6"/>
    <mergeCell ref="J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C3E7-96B0-4DF4-91CD-7925CA006641}">
  <dimension ref="B1:L124"/>
  <sheetViews>
    <sheetView zoomScale="70" zoomScaleNormal="70" workbookViewId="0">
      <selection activeCell="D18" sqref="D18"/>
    </sheetView>
  </sheetViews>
  <sheetFormatPr baseColWidth="10" defaultRowHeight="12.5" x14ac:dyDescent="0.25"/>
  <cols>
    <col min="1" max="1" width="4.6328125" style="82" customWidth="1"/>
    <col min="2" max="2" width="7.54296875" style="82" bestFit="1" customWidth="1"/>
    <col min="3" max="3" width="22" style="82" bestFit="1" customWidth="1"/>
    <col min="4" max="4" width="77.6328125" style="82" customWidth="1"/>
    <col min="5" max="5" width="16.90625" style="82" bestFit="1" customWidth="1"/>
    <col min="6" max="6" width="14.26953125" style="82" bestFit="1" customWidth="1"/>
    <col min="7" max="7" width="20.54296875" style="82" bestFit="1" customWidth="1"/>
    <col min="8" max="8" width="15.1796875" style="82" bestFit="1" customWidth="1"/>
    <col min="9" max="9" width="18.54296875" style="82" bestFit="1" customWidth="1"/>
    <col min="10" max="10" width="23.90625" style="82" bestFit="1" customWidth="1"/>
    <col min="11" max="11" width="19.36328125" style="82" bestFit="1" customWidth="1"/>
    <col min="12" max="12" width="24.81640625" style="82" bestFit="1" customWidth="1"/>
    <col min="13" max="16384" width="10.90625" style="82"/>
  </cols>
  <sheetData>
    <row r="1" spans="2:12" ht="15.5" x14ac:dyDescent="0.35">
      <c r="B1" s="99" t="s">
        <v>166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15.5" x14ac:dyDescent="0.35">
      <c r="B2" s="99" t="s">
        <v>167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2:12" ht="15.5" x14ac:dyDescent="0.35">
      <c r="B3" s="99" t="s">
        <v>168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ht="15.5" x14ac:dyDescent="0.35">
      <c r="B4" s="99" t="s">
        <v>283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2:12" ht="15.5" x14ac:dyDescent="0.35">
      <c r="B5" s="100"/>
      <c r="C5" s="100" t="s">
        <v>170</v>
      </c>
      <c r="D5" s="101"/>
      <c r="E5" s="102"/>
      <c r="F5" s="102"/>
      <c r="G5" s="102"/>
      <c r="H5" s="102"/>
      <c r="I5" s="102"/>
      <c r="J5" s="103"/>
      <c r="K5" s="104" t="s">
        <v>284</v>
      </c>
      <c r="L5" s="104"/>
    </row>
    <row r="6" spans="2:12" ht="15.5" x14ac:dyDescent="0.35">
      <c r="B6" s="100"/>
      <c r="C6" s="100" t="s">
        <v>171</v>
      </c>
      <c r="D6" s="101"/>
      <c r="E6" s="102"/>
      <c r="F6" s="102"/>
      <c r="G6" s="102"/>
      <c r="H6" s="102"/>
      <c r="I6" s="102"/>
      <c r="J6" s="103"/>
      <c r="K6" s="104" t="s">
        <v>258</v>
      </c>
      <c r="L6" s="104"/>
    </row>
    <row r="7" spans="2:12" s="107" customFormat="1" ht="14.5" x14ac:dyDescent="0.35">
      <c r="B7" s="105" t="s">
        <v>285</v>
      </c>
      <c r="C7" s="105" t="s">
        <v>286</v>
      </c>
      <c r="D7" s="105" t="s">
        <v>287</v>
      </c>
      <c r="E7" s="105" t="s">
        <v>288</v>
      </c>
      <c r="F7" s="105" t="s">
        <v>289</v>
      </c>
      <c r="G7" s="106" t="s">
        <v>290</v>
      </c>
      <c r="H7" s="105" t="s">
        <v>291</v>
      </c>
      <c r="I7" s="106" t="s">
        <v>292</v>
      </c>
      <c r="J7" s="106" t="s">
        <v>293</v>
      </c>
      <c r="K7" s="106" t="s">
        <v>294</v>
      </c>
      <c r="L7" s="106" t="s">
        <v>295</v>
      </c>
    </row>
    <row r="8" spans="2:12" s="107" customFormat="1" ht="14.5" x14ac:dyDescent="0.35">
      <c r="B8" s="108" t="s">
        <v>296</v>
      </c>
      <c r="C8" s="108" t="s">
        <v>297</v>
      </c>
      <c r="D8" s="105" t="s">
        <v>298</v>
      </c>
      <c r="E8" s="109">
        <v>1261691514</v>
      </c>
      <c r="F8" s="109">
        <v>0</v>
      </c>
      <c r="G8" s="109">
        <v>0</v>
      </c>
      <c r="H8" s="109">
        <v>1261691514</v>
      </c>
      <c r="I8" s="109">
        <v>0</v>
      </c>
      <c r="J8" s="109">
        <v>521301526</v>
      </c>
      <c r="K8" s="110">
        <v>4132</v>
      </c>
      <c r="L8" s="109">
        <v>740389988</v>
      </c>
    </row>
    <row r="9" spans="2:12" s="107" customFormat="1" ht="14.5" x14ac:dyDescent="0.35">
      <c r="B9" s="108" t="s">
        <v>296</v>
      </c>
      <c r="C9" s="108" t="s">
        <v>299</v>
      </c>
      <c r="D9" s="105" t="s">
        <v>300</v>
      </c>
      <c r="E9" s="109">
        <v>1261691514</v>
      </c>
      <c r="F9" s="109">
        <v>0</v>
      </c>
      <c r="G9" s="109">
        <v>0</v>
      </c>
      <c r="H9" s="109">
        <v>1261691514</v>
      </c>
      <c r="I9" s="109">
        <v>0</v>
      </c>
      <c r="J9" s="109">
        <v>521301526</v>
      </c>
      <c r="K9" s="110">
        <v>4132</v>
      </c>
      <c r="L9" s="109">
        <v>740389988</v>
      </c>
    </row>
    <row r="10" spans="2:12" s="107" customFormat="1" ht="14.5" x14ac:dyDescent="0.35">
      <c r="B10" s="108" t="s">
        <v>296</v>
      </c>
      <c r="C10" s="108" t="s">
        <v>301</v>
      </c>
      <c r="D10" s="105" t="s">
        <v>302</v>
      </c>
      <c r="E10" s="109">
        <v>594284234</v>
      </c>
      <c r="F10" s="109">
        <v>0</v>
      </c>
      <c r="G10" s="109">
        <v>0</v>
      </c>
      <c r="H10" s="109">
        <v>594284234</v>
      </c>
      <c r="I10" s="109">
        <v>0</v>
      </c>
      <c r="J10" s="109">
        <v>480600337</v>
      </c>
      <c r="K10" s="110">
        <v>8087</v>
      </c>
      <c r="L10" s="109">
        <v>113683897</v>
      </c>
    </row>
    <row r="11" spans="2:12" s="107" customFormat="1" ht="14.5" x14ac:dyDescent="0.35">
      <c r="B11" s="108" t="s">
        <v>296</v>
      </c>
      <c r="C11" s="108" t="s">
        <v>303</v>
      </c>
      <c r="D11" s="105" t="s">
        <v>304</v>
      </c>
      <c r="E11" s="109">
        <v>594284234</v>
      </c>
      <c r="F11" s="109">
        <v>0</v>
      </c>
      <c r="G11" s="109">
        <v>0</v>
      </c>
      <c r="H11" s="109">
        <v>594284234</v>
      </c>
      <c r="I11" s="109">
        <v>0</v>
      </c>
      <c r="J11" s="109">
        <v>480600337</v>
      </c>
      <c r="K11" s="110">
        <v>8087</v>
      </c>
      <c r="L11" s="109">
        <v>113683897</v>
      </c>
    </row>
    <row r="12" spans="2:12" s="107" customFormat="1" ht="14.5" x14ac:dyDescent="0.35">
      <c r="B12" s="108" t="s">
        <v>296</v>
      </c>
      <c r="C12" s="108" t="s">
        <v>305</v>
      </c>
      <c r="D12" s="105" t="s">
        <v>306</v>
      </c>
      <c r="E12" s="109">
        <v>667407280</v>
      </c>
      <c r="F12" s="109">
        <v>0</v>
      </c>
      <c r="G12" s="109">
        <v>0</v>
      </c>
      <c r="H12" s="109">
        <v>667407280</v>
      </c>
      <c r="I12" s="109">
        <v>0</v>
      </c>
      <c r="J12" s="109">
        <v>40701189</v>
      </c>
      <c r="K12" s="109">
        <v>610</v>
      </c>
      <c r="L12" s="109">
        <v>626706091</v>
      </c>
    </row>
    <row r="13" spans="2:12" s="107" customFormat="1" ht="14.5" x14ac:dyDescent="0.35">
      <c r="B13" s="108" t="s">
        <v>296</v>
      </c>
      <c r="C13" s="108" t="s">
        <v>307</v>
      </c>
      <c r="D13" s="105" t="s">
        <v>308</v>
      </c>
      <c r="E13" s="109">
        <v>667407280</v>
      </c>
      <c r="F13" s="109">
        <v>0</v>
      </c>
      <c r="G13" s="109">
        <v>0</v>
      </c>
      <c r="H13" s="109">
        <v>667407280</v>
      </c>
      <c r="I13" s="109">
        <v>0</v>
      </c>
      <c r="J13" s="109">
        <v>40701189</v>
      </c>
      <c r="K13" s="109">
        <v>610</v>
      </c>
      <c r="L13" s="109">
        <v>626706091</v>
      </c>
    </row>
    <row r="14" spans="2:12" s="107" customFormat="1" ht="14.5" x14ac:dyDescent="0.35">
      <c r="B14" s="111" t="s">
        <v>296</v>
      </c>
      <c r="C14" s="111" t="s">
        <v>309</v>
      </c>
      <c r="D14" s="112" t="s">
        <v>310</v>
      </c>
      <c r="E14" s="113">
        <v>56364147442</v>
      </c>
      <c r="F14" s="113">
        <v>-273332</v>
      </c>
      <c r="G14" s="113">
        <v>-871011601</v>
      </c>
      <c r="H14" s="113">
        <v>55493135841</v>
      </c>
      <c r="I14" s="113">
        <v>1156277614</v>
      </c>
      <c r="J14" s="113">
        <v>37245812334</v>
      </c>
      <c r="K14" s="114">
        <f t="shared" ref="K14:K31" si="0">+J14/H14</f>
        <v>0.67117872813526736</v>
      </c>
      <c r="L14" s="113">
        <v>18247323507</v>
      </c>
    </row>
    <row r="15" spans="2:12" x14ac:dyDescent="0.25">
      <c r="B15" s="115" t="s">
        <v>296</v>
      </c>
      <c r="C15" s="115" t="s">
        <v>311</v>
      </c>
      <c r="D15" s="115" t="s">
        <v>312</v>
      </c>
      <c r="E15" s="116">
        <v>2164963354</v>
      </c>
      <c r="F15" s="116">
        <v>0</v>
      </c>
      <c r="G15" s="116">
        <v>-55122805</v>
      </c>
      <c r="H15" s="116">
        <v>2109840549</v>
      </c>
      <c r="I15" s="116">
        <v>40946667</v>
      </c>
      <c r="J15" s="116">
        <v>1679445276</v>
      </c>
      <c r="K15" s="117">
        <f t="shared" si="0"/>
        <v>0.79600578195162941</v>
      </c>
      <c r="L15" s="116">
        <v>430395273</v>
      </c>
    </row>
    <row r="16" spans="2:12" x14ac:dyDescent="0.25">
      <c r="B16" s="115" t="s">
        <v>296</v>
      </c>
      <c r="C16" s="115" t="s">
        <v>313</v>
      </c>
      <c r="D16" s="115" t="s">
        <v>314</v>
      </c>
      <c r="E16" s="116">
        <v>2164963354</v>
      </c>
      <c r="F16" s="116">
        <v>0</v>
      </c>
      <c r="G16" s="116">
        <v>-55122805</v>
      </c>
      <c r="H16" s="116">
        <v>2109840549</v>
      </c>
      <c r="I16" s="116">
        <v>40946667</v>
      </c>
      <c r="J16" s="116">
        <v>1679445276</v>
      </c>
      <c r="K16" s="117">
        <f t="shared" si="0"/>
        <v>0.79600578195162941</v>
      </c>
      <c r="L16" s="116">
        <v>430395273</v>
      </c>
    </row>
    <row r="17" spans="2:12" x14ac:dyDescent="0.25">
      <c r="B17" s="115" t="s">
        <v>296</v>
      </c>
      <c r="C17" s="115" t="s">
        <v>315</v>
      </c>
      <c r="D17" s="115" t="s">
        <v>316</v>
      </c>
      <c r="E17" s="116">
        <v>4401471</v>
      </c>
      <c r="F17" s="116">
        <v>0</v>
      </c>
      <c r="G17" s="116">
        <v>-998864</v>
      </c>
      <c r="H17" s="116">
        <v>3402607</v>
      </c>
      <c r="I17" s="116">
        <v>0</v>
      </c>
      <c r="J17" s="116">
        <v>3402607</v>
      </c>
      <c r="K17" s="117">
        <f t="shared" si="0"/>
        <v>1</v>
      </c>
      <c r="L17" s="116">
        <v>0</v>
      </c>
    </row>
    <row r="18" spans="2:12" x14ac:dyDescent="0.25">
      <c r="B18" s="115" t="s">
        <v>296</v>
      </c>
      <c r="C18" s="115" t="s">
        <v>317</v>
      </c>
      <c r="D18" s="115" t="s">
        <v>318</v>
      </c>
      <c r="E18" s="116">
        <v>4401471</v>
      </c>
      <c r="F18" s="116">
        <v>0</v>
      </c>
      <c r="G18" s="116">
        <v>-998864</v>
      </c>
      <c r="H18" s="116">
        <v>3402607</v>
      </c>
      <c r="I18" s="116">
        <v>0</v>
      </c>
      <c r="J18" s="116">
        <v>3402607</v>
      </c>
      <c r="K18" s="117">
        <f t="shared" si="0"/>
        <v>1</v>
      </c>
      <c r="L18" s="116">
        <v>0</v>
      </c>
    </row>
    <row r="19" spans="2:12" x14ac:dyDescent="0.25">
      <c r="B19" s="115" t="s">
        <v>296</v>
      </c>
      <c r="C19" s="115" t="s">
        <v>319</v>
      </c>
      <c r="D19" s="115" t="s">
        <v>320</v>
      </c>
      <c r="E19" s="116">
        <v>4401471</v>
      </c>
      <c r="F19" s="116">
        <v>0</v>
      </c>
      <c r="G19" s="116">
        <v>-998864</v>
      </c>
      <c r="H19" s="116">
        <v>3402607</v>
      </c>
      <c r="I19" s="116">
        <v>0</v>
      </c>
      <c r="J19" s="116">
        <v>3402607</v>
      </c>
      <c r="K19" s="117">
        <f t="shared" si="0"/>
        <v>1</v>
      </c>
      <c r="L19" s="116">
        <v>0</v>
      </c>
    </row>
    <row r="20" spans="2:12" x14ac:dyDescent="0.25">
      <c r="B20" s="115" t="s">
        <v>296</v>
      </c>
      <c r="C20" s="115" t="s">
        <v>321</v>
      </c>
      <c r="D20" s="115" t="s">
        <v>322</v>
      </c>
      <c r="E20" s="116">
        <v>126912</v>
      </c>
      <c r="F20" s="116">
        <v>0</v>
      </c>
      <c r="G20" s="116">
        <v>-126912</v>
      </c>
      <c r="H20" s="116">
        <v>0</v>
      </c>
      <c r="I20" s="116">
        <v>0</v>
      </c>
      <c r="J20" s="116">
        <v>0</v>
      </c>
      <c r="K20" s="117">
        <v>0</v>
      </c>
      <c r="L20" s="116">
        <v>0</v>
      </c>
    </row>
    <row r="21" spans="2:12" x14ac:dyDescent="0.25">
      <c r="B21" s="115" t="s">
        <v>296</v>
      </c>
      <c r="C21" s="115" t="s">
        <v>323</v>
      </c>
      <c r="D21" s="115" t="s">
        <v>324</v>
      </c>
      <c r="E21" s="116">
        <v>4274559</v>
      </c>
      <c r="F21" s="116">
        <v>0</v>
      </c>
      <c r="G21" s="116">
        <v>-871952</v>
      </c>
      <c r="H21" s="116">
        <v>3402607</v>
      </c>
      <c r="I21" s="116">
        <v>0</v>
      </c>
      <c r="J21" s="116">
        <v>3402607</v>
      </c>
      <c r="K21" s="117">
        <f t="shared" si="0"/>
        <v>1</v>
      </c>
      <c r="L21" s="116">
        <v>0</v>
      </c>
    </row>
    <row r="22" spans="2:12" x14ac:dyDescent="0.25">
      <c r="B22" s="115" t="s">
        <v>296</v>
      </c>
      <c r="C22" s="115" t="s">
        <v>325</v>
      </c>
      <c r="D22" s="115" t="s">
        <v>326</v>
      </c>
      <c r="E22" s="116">
        <v>2160561883</v>
      </c>
      <c r="F22" s="116">
        <v>0</v>
      </c>
      <c r="G22" s="116">
        <v>-54123941</v>
      </c>
      <c r="H22" s="116">
        <v>2106437942</v>
      </c>
      <c r="I22" s="116">
        <v>40946667</v>
      </c>
      <c r="J22" s="116">
        <v>1676042669</v>
      </c>
      <c r="K22" s="117">
        <f t="shared" si="0"/>
        <v>0.79567626255756074</v>
      </c>
      <c r="L22" s="116">
        <v>430395273</v>
      </c>
    </row>
    <row r="23" spans="2:12" x14ac:dyDescent="0.25">
      <c r="B23" s="115" t="s">
        <v>296</v>
      </c>
      <c r="C23" s="115" t="s">
        <v>327</v>
      </c>
      <c r="D23" s="115" t="s">
        <v>302</v>
      </c>
      <c r="E23" s="116">
        <v>81138897</v>
      </c>
      <c r="F23" s="116">
        <v>0</v>
      </c>
      <c r="G23" s="116">
        <v>-7335591</v>
      </c>
      <c r="H23" s="116">
        <v>73803306</v>
      </c>
      <c r="I23" s="116">
        <v>0</v>
      </c>
      <c r="J23" s="116">
        <v>45810900</v>
      </c>
      <c r="K23" s="117">
        <f t="shared" si="0"/>
        <v>0.62071609637649561</v>
      </c>
      <c r="L23" s="116">
        <v>27992406</v>
      </c>
    </row>
    <row r="24" spans="2:12" x14ac:dyDescent="0.25">
      <c r="B24" s="115" t="s">
        <v>296</v>
      </c>
      <c r="C24" s="115" t="s">
        <v>328</v>
      </c>
      <c r="D24" s="115" t="s">
        <v>329</v>
      </c>
      <c r="E24" s="116">
        <v>12017052</v>
      </c>
      <c r="F24" s="116">
        <v>0</v>
      </c>
      <c r="G24" s="116">
        <v>-1817052</v>
      </c>
      <c r="H24" s="116">
        <v>10200000</v>
      </c>
      <c r="I24" s="116">
        <v>0</v>
      </c>
      <c r="J24" s="116">
        <v>10200000</v>
      </c>
      <c r="K24" s="117">
        <f t="shared" si="0"/>
        <v>1</v>
      </c>
      <c r="L24" s="116">
        <v>0</v>
      </c>
    </row>
    <row r="25" spans="2:12" x14ac:dyDescent="0.25">
      <c r="B25" s="115" t="s">
        <v>296</v>
      </c>
      <c r="C25" s="115" t="s">
        <v>330</v>
      </c>
      <c r="D25" s="115" t="s">
        <v>331</v>
      </c>
      <c r="E25" s="116">
        <v>1817052</v>
      </c>
      <c r="F25" s="116">
        <v>0</v>
      </c>
      <c r="G25" s="116">
        <v>-1817052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</row>
    <row r="26" spans="2:12" x14ac:dyDescent="0.25">
      <c r="B26" s="115" t="s">
        <v>296</v>
      </c>
      <c r="C26" s="115" t="s">
        <v>332</v>
      </c>
      <c r="D26" s="115" t="s">
        <v>333</v>
      </c>
      <c r="E26" s="116">
        <v>10200000</v>
      </c>
      <c r="F26" s="116">
        <v>0</v>
      </c>
      <c r="G26" s="116">
        <v>0</v>
      </c>
      <c r="H26" s="116">
        <v>10200000</v>
      </c>
      <c r="I26" s="116">
        <v>0</v>
      </c>
      <c r="J26" s="116">
        <v>10200000</v>
      </c>
      <c r="K26" s="117">
        <f t="shared" si="0"/>
        <v>1</v>
      </c>
      <c r="L26" s="116">
        <v>0</v>
      </c>
    </row>
    <row r="27" spans="2:12" x14ac:dyDescent="0.25">
      <c r="B27" s="115" t="s">
        <v>296</v>
      </c>
      <c r="C27" s="115" t="s">
        <v>334</v>
      </c>
      <c r="D27" s="115" t="s">
        <v>335</v>
      </c>
      <c r="E27" s="116">
        <v>68205105</v>
      </c>
      <c r="F27" s="116">
        <v>0</v>
      </c>
      <c r="G27" s="116">
        <v>-4601799</v>
      </c>
      <c r="H27" s="116">
        <v>63603306</v>
      </c>
      <c r="I27" s="116">
        <v>0</v>
      </c>
      <c r="J27" s="116">
        <v>35610900</v>
      </c>
      <c r="K27" s="117">
        <f t="shared" si="0"/>
        <v>0.5598907075679368</v>
      </c>
      <c r="L27" s="116">
        <v>27992406</v>
      </c>
    </row>
    <row r="28" spans="2:12" x14ac:dyDescent="0.25">
      <c r="B28" s="115" t="s">
        <v>296</v>
      </c>
      <c r="C28" s="115" t="s">
        <v>336</v>
      </c>
      <c r="D28" s="115" t="s">
        <v>337</v>
      </c>
      <c r="E28" s="116">
        <v>1185852</v>
      </c>
      <c r="F28" s="116">
        <v>0</v>
      </c>
      <c r="G28" s="116">
        <v>-1185852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</row>
    <row r="29" spans="2:12" x14ac:dyDescent="0.25">
      <c r="B29" s="115" t="s">
        <v>296</v>
      </c>
      <c r="C29" s="115" t="s">
        <v>338</v>
      </c>
      <c r="D29" s="115" t="s">
        <v>339</v>
      </c>
      <c r="E29" s="116">
        <v>30764470</v>
      </c>
      <c r="F29" s="116">
        <v>0</v>
      </c>
      <c r="G29" s="116">
        <v>-292370</v>
      </c>
      <c r="H29" s="116">
        <v>30472100</v>
      </c>
      <c r="I29" s="116">
        <v>0</v>
      </c>
      <c r="J29" s="116">
        <v>9479694</v>
      </c>
      <c r="K29" s="117">
        <f t="shared" si="0"/>
        <v>0.31109421405154225</v>
      </c>
      <c r="L29" s="116">
        <v>20992406</v>
      </c>
    </row>
    <row r="30" spans="2:12" x14ac:dyDescent="0.25">
      <c r="B30" s="115" t="s">
        <v>296</v>
      </c>
      <c r="C30" s="115" t="s">
        <v>340</v>
      </c>
      <c r="D30" s="115" t="s">
        <v>341</v>
      </c>
      <c r="E30" s="116">
        <v>7800450</v>
      </c>
      <c r="F30" s="116">
        <v>0</v>
      </c>
      <c r="G30" s="116">
        <v>0</v>
      </c>
      <c r="H30" s="116">
        <v>7800450</v>
      </c>
      <c r="I30" s="116">
        <v>0</v>
      </c>
      <c r="J30" s="116">
        <v>7800450</v>
      </c>
      <c r="K30" s="117">
        <f t="shared" si="0"/>
        <v>1</v>
      </c>
      <c r="L30" s="116">
        <v>0</v>
      </c>
    </row>
    <row r="31" spans="2:12" x14ac:dyDescent="0.25">
      <c r="B31" s="115" t="s">
        <v>296</v>
      </c>
      <c r="C31" s="115" t="s">
        <v>342</v>
      </c>
      <c r="D31" s="115" t="s">
        <v>343</v>
      </c>
      <c r="E31" s="116">
        <v>18721568</v>
      </c>
      <c r="F31" s="116">
        <v>0</v>
      </c>
      <c r="G31" s="116">
        <v>-390812</v>
      </c>
      <c r="H31" s="116">
        <v>18330756</v>
      </c>
      <c r="I31" s="116">
        <v>0</v>
      </c>
      <c r="J31" s="116">
        <v>18330756</v>
      </c>
      <c r="K31" s="117">
        <f t="shared" si="0"/>
        <v>1</v>
      </c>
      <c r="L31" s="116">
        <v>0</v>
      </c>
    </row>
    <row r="32" spans="2:12" x14ac:dyDescent="0.25">
      <c r="B32" s="115" t="s">
        <v>296</v>
      </c>
      <c r="C32" s="115" t="s">
        <v>344</v>
      </c>
      <c r="D32" s="115" t="s">
        <v>345</v>
      </c>
      <c r="E32" s="116">
        <v>8107336</v>
      </c>
      <c r="F32" s="116">
        <v>0</v>
      </c>
      <c r="G32" s="116">
        <v>-1107336</v>
      </c>
      <c r="H32" s="116">
        <v>7000000</v>
      </c>
      <c r="I32" s="116">
        <v>0</v>
      </c>
      <c r="J32" s="116">
        <v>0</v>
      </c>
      <c r="K32" s="116">
        <v>0</v>
      </c>
      <c r="L32" s="116">
        <v>7000000</v>
      </c>
    </row>
    <row r="33" spans="2:12" x14ac:dyDescent="0.25">
      <c r="B33" s="115" t="s">
        <v>296</v>
      </c>
      <c r="C33" s="115" t="s">
        <v>346</v>
      </c>
      <c r="D33" s="115" t="s">
        <v>347</v>
      </c>
      <c r="E33" s="116">
        <v>561052</v>
      </c>
      <c r="F33" s="116">
        <v>0</v>
      </c>
      <c r="G33" s="116">
        <v>-561052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</row>
    <row r="34" spans="2:12" x14ac:dyDescent="0.25">
      <c r="B34" s="115" t="s">
        <v>296</v>
      </c>
      <c r="C34" s="115" t="s">
        <v>348</v>
      </c>
      <c r="D34" s="115" t="s">
        <v>349</v>
      </c>
      <c r="E34" s="116">
        <v>1064377</v>
      </c>
      <c r="F34" s="116">
        <v>0</v>
      </c>
      <c r="G34" s="116">
        <v>-1064377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</row>
    <row r="35" spans="2:12" x14ac:dyDescent="0.25">
      <c r="B35" s="115" t="s">
        <v>296</v>
      </c>
      <c r="C35" s="115" t="s">
        <v>350</v>
      </c>
      <c r="D35" s="115" t="s">
        <v>351</v>
      </c>
      <c r="E35" s="116">
        <v>916740</v>
      </c>
      <c r="F35" s="116">
        <v>0</v>
      </c>
      <c r="G35" s="116">
        <v>-916740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</row>
    <row r="36" spans="2:12" x14ac:dyDescent="0.25">
      <c r="B36" s="115" t="s">
        <v>296</v>
      </c>
      <c r="C36" s="115" t="s">
        <v>352</v>
      </c>
      <c r="D36" s="115" t="s">
        <v>353</v>
      </c>
      <c r="E36" s="116">
        <v>916740</v>
      </c>
      <c r="F36" s="116">
        <v>0</v>
      </c>
      <c r="G36" s="116">
        <v>-916740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</row>
    <row r="37" spans="2:12" x14ac:dyDescent="0.25">
      <c r="B37" s="115" t="s">
        <v>296</v>
      </c>
      <c r="C37" s="115" t="s">
        <v>354</v>
      </c>
      <c r="D37" s="115" t="s">
        <v>306</v>
      </c>
      <c r="E37" s="116">
        <v>2079422986</v>
      </c>
      <c r="F37" s="116">
        <v>0</v>
      </c>
      <c r="G37" s="116">
        <v>-46788350</v>
      </c>
      <c r="H37" s="116">
        <v>2032634636</v>
      </c>
      <c r="I37" s="116">
        <v>40946667</v>
      </c>
      <c r="J37" s="116">
        <v>1630231769</v>
      </c>
      <c r="K37" s="117">
        <f t="shared" ref="K37:K38" si="1">+J37/H37</f>
        <v>0.80202892350989141</v>
      </c>
      <c r="L37" s="116">
        <v>402402867</v>
      </c>
    </row>
    <row r="38" spans="2:12" ht="27.5" customHeight="1" x14ac:dyDescent="0.25">
      <c r="B38" s="115" t="s">
        <v>296</v>
      </c>
      <c r="C38" s="115" t="s">
        <v>355</v>
      </c>
      <c r="D38" s="118" t="s">
        <v>356</v>
      </c>
      <c r="E38" s="116">
        <v>33524900</v>
      </c>
      <c r="F38" s="116">
        <v>0</v>
      </c>
      <c r="G38" s="116">
        <v>-1174422</v>
      </c>
      <c r="H38" s="116">
        <v>32350478</v>
      </c>
      <c r="I38" s="116">
        <v>0</v>
      </c>
      <c r="J38" s="116">
        <v>29787672</v>
      </c>
      <c r="K38" s="117">
        <f t="shared" si="1"/>
        <v>0.92077996498227943</v>
      </c>
      <c r="L38" s="116">
        <v>2562806</v>
      </c>
    </row>
    <row r="39" spans="2:12" x14ac:dyDescent="0.25">
      <c r="B39" s="115" t="s">
        <v>296</v>
      </c>
      <c r="C39" s="115" t="s">
        <v>357</v>
      </c>
      <c r="D39" s="115" t="s">
        <v>358</v>
      </c>
      <c r="E39" s="116">
        <v>1174422</v>
      </c>
      <c r="F39" s="116">
        <v>0</v>
      </c>
      <c r="G39" s="116">
        <v>-1174422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</row>
    <row r="40" spans="2:12" x14ac:dyDescent="0.25">
      <c r="B40" s="115" t="s">
        <v>296</v>
      </c>
      <c r="C40" s="115" t="s">
        <v>359</v>
      </c>
      <c r="D40" s="115" t="s">
        <v>360</v>
      </c>
      <c r="E40" s="116">
        <v>32350478</v>
      </c>
      <c r="F40" s="116">
        <v>0</v>
      </c>
      <c r="G40" s="116">
        <v>0</v>
      </c>
      <c r="H40" s="116">
        <v>32350478</v>
      </c>
      <c r="I40" s="116">
        <v>0</v>
      </c>
      <c r="J40" s="116">
        <v>29787672</v>
      </c>
      <c r="K40" s="117">
        <f t="shared" ref="K40:K51" si="2">+J40/H40</f>
        <v>0.92077996498227943</v>
      </c>
      <c r="L40" s="116">
        <v>2562806</v>
      </c>
    </row>
    <row r="41" spans="2:12" x14ac:dyDescent="0.25">
      <c r="B41" s="115" t="s">
        <v>296</v>
      </c>
      <c r="C41" s="115" t="s">
        <v>361</v>
      </c>
      <c r="D41" s="115" t="s">
        <v>362</v>
      </c>
      <c r="E41" s="116">
        <v>32350478</v>
      </c>
      <c r="F41" s="116">
        <v>0</v>
      </c>
      <c r="G41" s="116">
        <v>0</v>
      </c>
      <c r="H41" s="116">
        <v>32350478</v>
      </c>
      <c r="I41" s="116">
        <v>0</v>
      </c>
      <c r="J41" s="116">
        <v>29787672</v>
      </c>
      <c r="K41" s="117">
        <f t="shared" si="2"/>
        <v>0.92077996498227943</v>
      </c>
      <c r="L41" s="116">
        <v>2562806</v>
      </c>
    </row>
    <row r="42" spans="2:12" x14ac:dyDescent="0.25">
      <c r="B42" s="115" t="s">
        <v>296</v>
      </c>
      <c r="C42" s="115" t="s">
        <v>363</v>
      </c>
      <c r="D42" s="115" t="s">
        <v>364</v>
      </c>
      <c r="E42" s="116">
        <v>434860863</v>
      </c>
      <c r="F42" s="116">
        <v>0</v>
      </c>
      <c r="G42" s="116">
        <v>-1</v>
      </c>
      <c r="H42" s="116">
        <v>434860862</v>
      </c>
      <c r="I42" s="116">
        <v>0</v>
      </c>
      <c r="J42" s="116">
        <v>434860861</v>
      </c>
      <c r="K42" s="117">
        <f t="shared" si="2"/>
        <v>0.99999999770041392</v>
      </c>
      <c r="L42" s="116">
        <v>1</v>
      </c>
    </row>
    <row r="43" spans="2:12" x14ac:dyDescent="0.25">
      <c r="B43" s="115" t="s">
        <v>296</v>
      </c>
      <c r="C43" s="115" t="s">
        <v>365</v>
      </c>
      <c r="D43" s="115" t="s">
        <v>366</v>
      </c>
      <c r="E43" s="116">
        <v>330299241</v>
      </c>
      <c r="F43" s="116">
        <v>0</v>
      </c>
      <c r="G43" s="116">
        <v>-1</v>
      </c>
      <c r="H43" s="116">
        <v>330299240</v>
      </c>
      <c r="I43" s="116">
        <v>0</v>
      </c>
      <c r="J43" s="116">
        <v>330299239</v>
      </c>
      <c r="K43" s="117">
        <f t="shared" si="2"/>
        <v>0.99999999697244235</v>
      </c>
      <c r="L43" s="116">
        <v>1</v>
      </c>
    </row>
    <row r="44" spans="2:12" x14ac:dyDescent="0.25">
      <c r="B44" s="115" t="s">
        <v>296</v>
      </c>
      <c r="C44" s="115" t="s">
        <v>367</v>
      </c>
      <c r="D44" s="115" t="s">
        <v>368</v>
      </c>
      <c r="E44" s="116">
        <v>22969937</v>
      </c>
      <c r="F44" s="116">
        <v>0</v>
      </c>
      <c r="G44" s="116">
        <v>0</v>
      </c>
      <c r="H44" s="116">
        <v>22969937</v>
      </c>
      <c r="I44" s="116">
        <v>0</v>
      </c>
      <c r="J44" s="116">
        <v>22969937</v>
      </c>
      <c r="K44" s="117">
        <f t="shared" si="2"/>
        <v>1</v>
      </c>
      <c r="L44" s="116">
        <v>0</v>
      </c>
    </row>
    <row r="45" spans="2:12" x14ac:dyDescent="0.25">
      <c r="B45" s="115" t="s">
        <v>296</v>
      </c>
      <c r="C45" s="115" t="s">
        <v>369</v>
      </c>
      <c r="D45" s="115" t="s">
        <v>370</v>
      </c>
      <c r="E45" s="116">
        <v>177351961</v>
      </c>
      <c r="F45" s="116">
        <v>0</v>
      </c>
      <c r="G45" s="116">
        <v>-1</v>
      </c>
      <c r="H45" s="116">
        <v>177351960</v>
      </c>
      <c r="I45" s="116">
        <v>0</v>
      </c>
      <c r="J45" s="116">
        <v>177351960</v>
      </c>
      <c r="K45" s="117">
        <f t="shared" si="2"/>
        <v>1</v>
      </c>
      <c r="L45" s="116">
        <v>0</v>
      </c>
    </row>
    <row r="46" spans="2:12" x14ac:dyDescent="0.25">
      <c r="B46" s="115" t="s">
        <v>296</v>
      </c>
      <c r="C46" s="115" t="s">
        <v>371</v>
      </c>
      <c r="D46" s="115" t="s">
        <v>372</v>
      </c>
      <c r="E46" s="116">
        <v>78429150</v>
      </c>
      <c r="F46" s="116">
        <v>0</v>
      </c>
      <c r="G46" s="116">
        <v>0</v>
      </c>
      <c r="H46" s="116">
        <v>78429150</v>
      </c>
      <c r="I46" s="116">
        <v>0</v>
      </c>
      <c r="J46" s="116">
        <v>78429150</v>
      </c>
      <c r="K46" s="117">
        <f t="shared" si="2"/>
        <v>1</v>
      </c>
      <c r="L46" s="116">
        <v>0</v>
      </c>
    </row>
    <row r="47" spans="2:12" x14ac:dyDescent="0.25">
      <c r="B47" s="115" t="s">
        <v>296</v>
      </c>
      <c r="C47" s="115" t="s">
        <v>373</v>
      </c>
      <c r="D47" s="115" t="s">
        <v>374</v>
      </c>
      <c r="E47" s="116">
        <v>51548193</v>
      </c>
      <c r="F47" s="116">
        <v>0</v>
      </c>
      <c r="G47" s="116">
        <v>0</v>
      </c>
      <c r="H47" s="116">
        <v>51548193</v>
      </c>
      <c r="I47" s="116">
        <v>0</v>
      </c>
      <c r="J47" s="116">
        <v>51548192</v>
      </c>
      <c r="K47" s="117">
        <f t="shared" si="2"/>
        <v>0.99999998060067785</v>
      </c>
      <c r="L47" s="116">
        <v>1</v>
      </c>
    </row>
    <row r="48" spans="2:12" x14ac:dyDescent="0.25">
      <c r="B48" s="115" t="s">
        <v>296</v>
      </c>
      <c r="C48" s="115" t="s">
        <v>375</v>
      </c>
      <c r="D48" s="115" t="s">
        <v>376</v>
      </c>
      <c r="E48" s="116">
        <v>104561622</v>
      </c>
      <c r="F48" s="116">
        <v>0</v>
      </c>
      <c r="G48" s="116">
        <v>0</v>
      </c>
      <c r="H48" s="116">
        <v>104561622</v>
      </c>
      <c r="I48" s="116">
        <v>0</v>
      </c>
      <c r="J48" s="116">
        <v>104561622</v>
      </c>
      <c r="K48" s="117">
        <f t="shared" si="2"/>
        <v>1</v>
      </c>
      <c r="L48" s="116">
        <v>0</v>
      </c>
    </row>
    <row r="49" spans="2:12" ht="25" x14ac:dyDescent="0.25">
      <c r="B49" s="115" t="s">
        <v>296</v>
      </c>
      <c r="C49" s="115" t="s">
        <v>377</v>
      </c>
      <c r="D49" s="118" t="s">
        <v>378</v>
      </c>
      <c r="E49" s="116">
        <v>104561622</v>
      </c>
      <c r="F49" s="116">
        <v>0</v>
      </c>
      <c r="G49" s="116">
        <v>0</v>
      </c>
      <c r="H49" s="116">
        <v>104561622</v>
      </c>
      <c r="I49" s="116">
        <v>0</v>
      </c>
      <c r="J49" s="116">
        <v>104561622</v>
      </c>
      <c r="K49" s="117">
        <f t="shared" si="2"/>
        <v>1</v>
      </c>
      <c r="L49" s="116">
        <v>0</v>
      </c>
    </row>
    <row r="50" spans="2:12" x14ac:dyDescent="0.25">
      <c r="B50" s="115" t="s">
        <v>296</v>
      </c>
      <c r="C50" s="115" t="s">
        <v>379</v>
      </c>
      <c r="D50" s="115" t="s">
        <v>380</v>
      </c>
      <c r="E50" s="116">
        <v>1383156098</v>
      </c>
      <c r="F50" s="116">
        <v>0</v>
      </c>
      <c r="G50" s="116">
        <v>-11674772</v>
      </c>
      <c r="H50" s="116">
        <v>1371481326</v>
      </c>
      <c r="I50" s="116">
        <v>2186433</v>
      </c>
      <c r="J50" s="116">
        <v>1030487041</v>
      </c>
      <c r="K50" s="117">
        <f t="shared" si="2"/>
        <v>0.75136789795415704</v>
      </c>
      <c r="L50" s="116">
        <v>340994285</v>
      </c>
    </row>
    <row r="51" spans="2:12" x14ac:dyDescent="0.25">
      <c r="B51" s="115" t="s">
        <v>296</v>
      </c>
      <c r="C51" s="115" t="s">
        <v>381</v>
      </c>
      <c r="D51" s="115" t="s">
        <v>382</v>
      </c>
      <c r="E51" s="116">
        <v>333038509</v>
      </c>
      <c r="F51" s="116">
        <v>0</v>
      </c>
      <c r="G51" s="116">
        <v>-3285943</v>
      </c>
      <c r="H51" s="116">
        <v>329752566</v>
      </c>
      <c r="I51" s="116">
        <v>0</v>
      </c>
      <c r="J51" s="116">
        <v>86561832</v>
      </c>
      <c r="K51" s="117">
        <f t="shared" si="2"/>
        <v>0.26250540837338016</v>
      </c>
      <c r="L51" s="116">
        <v>243190734</v>
      </c>
    </row>
    <row r="52" spans="2:12" x14ac:dyDescent="0.25">
      <c r="B52" s="115" t="s">
        <v>296</v>
      </c>
      <c r="C52" s="115" t="s">
        <v>383</v>
      </c>
      <c r="D52" s="115" t="s">
        <v>384</v>
      </c>
      <c r="E52" s="116">
        <v>1713091</v>
      </c>
      <c r="F52" s="116">
        <v>0</v>
      </c>
      <c r="G52" s="116">
        <v>-1713091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</row>
    <row r="53" spans="2:12" x14ac:dyDescent="0.25">
      <c r="B53" s="115" t="s">
        <v>296</v>
      </c>
      <c r="C53" s="115" t="s">
        <v>385</v>
      </c>
      <c r="D53" s="115" t="s">
        <v>386</v>
      </c>
      <c r="E53" s="116">
        <v>71162000</v>
      </c>
      <c r="F53" s="116">
        <v>0</v>
      </c>
      <c r="G53" s="116">
        <v>0</v>
      </c>
      <c r="H53" s="116">
        <v>71162000</v>
      </c>
      <c r="I53" s="116">
        <v>0</v>
      </c>
      <c r="J53" s="116">
        <v>0</v>
      </c>
      <c r="K53" s="116">
        <v>0</v>
      </c>
      <c r="L53" s="116">
        <v>71162000</v>
      </c>
    </row>
    <row r="54" spans="2:12" x14ac:dyDescent="0.25">
      <c r="B54" s="115" t="s">
        <v>296</v>
      </c>
      <c r="C54" s="115" t="s">
        <v>387</v>
      </c>
      <c r="D54" s="115" t="s">
        <v>388</v>
      </c>
      <c r="E54" s="116">
        <v>260163418</v>
      </c>
      <c r="F54" s="116">
        <v>0</v>
      </c>
      <c r="G54" s="116">
        <v>-1572852</v>
      </c>
      <c r="H54" s="116">
        <v>258590566</v>
      </c>
      <c r="I54" s="116">
        <v>0</v>
      </c>
      <c r="J54" s="116">
        <v>86561832</v>
      </c>
      <c r="K54" s="117">
        <f t="shared" ref="K54:K55" si="3">+J54/H54</f>
        <v>0.33474474084255651</v>
      </c>
      <c r="L54" s="116">
        <v>172028734</v>
      </c>
    </row>
    <row r="55" spans="2:12" x14ac:dyDescent="0.25">
      <c r="B55" s="115" t="s">
        <v>296</v>
      </c>
      <c r="C55" s="115" t="s">
        <v>389</v>
      </c>
      <c r="D55" s="115" t="s">
        <v>390</v>
      </c>
      <c r="E55" s="116">
        <v>85997692</v>
      </c>
      <c r="F55" s="116">
        <v>0</v>
      </c>
      <c r="G55" s="116">
        <v>-908526</v>
      </c>
      <c r="H55" s="116">
        <v>85089166</v>
      </c>
      <c r="I55" s="116">
        <v>0</v>
      </c>
      <c r="J55" s="116">
        <v>6615809</v>
      </c>
      <c r="K55" s="117">
        <f t="shared" si="3"/>
        <v>7.7751484836506679E-2</v>
      </c>
      <c r="L55" s="116">
        <v>78473357</v>
      </c>
    </row>
    <row r="56" spans="2:12" ht="25" x14ac:dyDescent="0.25">
      <c r="B56" s="115" t="s">
        <v>296</v>
      </c>
      <c r="C56" s="115" t="s">
        <v>391</v>
      </c>
      <c r="D56" s="118" t="s">
        <v>392</v>
      </c>
      <c r="E56" s="116">
        <v>908526</v>
      </c>
      <c r="F56" s="116">
        <v>0</v>
      </c>
      <c r="G56" s="116">
        <v>-908526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</row>
    <row r="57" spans="2:12" x14ac:dyDescent="0.25">
      <c r="B57" s="115" t="s">
        <v>296</v>
      </c>
      <c r="C57" s="115" t="s">
        <v>393</v>
      </c>
      <c r="D57" s="115" t="s">
        <v>394</v>
      </c>
      <c r="E57" s="116">
        <v>85089166</v>
      </c>
      <c r="F57" s="116">
        <v>0</v>
      </c>
      <c r="G57" s="116">
        <v>0</v>
      </c>
      <c r="H57" s="116">
        <v>85089166</v>
      </c>
      <c r="I57" s="116">
        <v>0</v>
      </c>
      <c r="J57" s="116">
        <v>6615809</v>
      </c>
      <c r="K57" s="117">
        <f t="shared" ref="K57" si="4">+J57/H57</f>
        <v>7.7751484836506679E-2</v>
      </c>
      <c r="L57" s="116">
        <v>78473357</v>
      </c>
    </row>
    <row r="58" spans="2:12" x14ac:dyDescent="0.25">
      <c r="B58" s="115" t="s">
        <v>296</v>
      </c>
      <c r="C58" s="115" t="s">
        <v>395</v>
      </c>
      <c r="D58" s="115" t="s">
        <v>396</v>
      </c>
      <c r="E58" s="116">
        <v>595258</v>
      </c>
      <c r="F58" s="116">
        <v>0</v>
      </c>
      <c r="G58" s="116">
        <v>-595258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</row>
    <row r="59" spans="2:12" x14ac:dyDescent="0.25">
      <c r="B59" s="115" t="s">
        <v>296</v>
      </c>
      <c r="C59" s="115" t="s">
        <v>397</v>
      </c>
      <c r="D59" s="115" t="s">
        <v>398</v>
      </c>
      <c r="E59" s="116">
        <v>349811</v>
      </c>
      <c r="F59" s="116">
        <v>0</v>
      </c>
      <c r="G59" s="116">
        <v>-349811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</row>
    <row r="60" spans="2:12" x14ac:dyDescent="0.25">
      <c r="B60" s="115" t="s">
        <v>296</v>
      </c>
      <c r="C60" s="115" t="s">
        <v>399</v>
      </c>
      <c r="D60" s="115" t="s">
        <v>400</v>
      </c>
      <c r="E60" s="116">
        <v>245447</v>
      </c>
      <c r="F60" s="116">
        <v>0</v>
      </c>
      <c r="G60" s="116">
        <v>-245447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</row>
    <row r="61" spans="2:12" x14ac:dyDescent="0.25">
      <c r="B61" s="115" t="s">
        <v>296</v>
      </c>
      <c r="C61" s="115" t="s">
        <v>401</v>
      </c>
      <c r="D61" s="115" t="s">
        <v>402</v>
      </c>
      <c r="E61" s="116">
        <v>448639594</v>
      </c>
      <c r="F61" s="116">
        <v>0</v>
      </c>
      <c r="G61" s="116">
        <v>0</v>
      </c>
      <c r="H61" s="116">
        <v>448639594</v>
      </c>
      <c r="I61" s="116">
        <v>0</v>
      </c>
      <c r="J61" s="116">
        <v>442721555</v>
      </c>
      <c r="K61" s="117">
        <f t="shared" ref="K61:K65" si="5">+J61/H61</f>
        <v>0.98680892395779052</v>
      </c>
      <c r="L61" s="116">
        <v>5918039</v>
      </c>
    </row>
    <row r="62" spans="2:12" x14ac:dyDescent="0.25">
      <c r="B62" s="115" t="s">
        <v>296</v>
      </c>
      <c r="C62" s="115" t="s">
        <v>403</v>
      </c>
      <c r="D62" s="115" t="s">
        <v>404</v>
      </c>
      <c r="E62" s="116">
        <v>311826678</v>
      </c>
      <c r="F62" s="116">
        <v>0</v>
      </c>
      <c r="G62" s="116">
        <v>0</v>
      </c>
      <c r="H62" s="116">
        <v>311826678</v>
      </c>
      <c r="I62" s="116">
        <v>0</v>
      </c>
      <c r="J62" s="116">
        <v>311826678</v>
      </c>
      <c r="K62" s="117">
        <f t="shared" si="5"/>
        <v>1</v>
      </c>
      <c r="L62" s="116">
        <v>0</v>
      </c>
    </row>
    <row r="63" spans="2:12" x14ac:dyDescent="0.25">
      <c r="B63" s="115" t="s">
        <v>296</v>
      </c>
      <c r="C63" s="115" t="s">
        <v>405</v>
      </c>
      <c r="D63" s="115" t="s">
        <v>406</v>
      </c>
      <c r="E63" s="116">
        <v>136812916</v>
      </c>
      <c r="F63" s="116">
        <v>0</v>
      </c>
      <c r="G63" s="116">
        <v>0</v>
      </c>
      <c r="H63" s="116">
        <v>136812916</v>
      </c>
      <c r="I63" s="116">
        <v>0</v>
      </c>
      <c r="J63" s="116">
        <v>130894877</v>
      </c>
      <c r="K63" s="117">
        <f t="shared" si="5"/>
        <v>0.95674356505931057</v>
      </c>
      <c r="L63" s="116">
        <v>5918039</v>
      </c>
    </row>
    <row r="64" spans="2:12" x14ac:dyDescent="0.25">
      <c r="B64" s="115" t="s">
        <v>296</v>
      </c>
      <c r="C64" s="115" t="s">
        <v>407</v>
      </c>
      <c r="D64" s="115" t="s">
        <v>408</v>
      </c>
      <c r="E64" s="116">
        <v>513067993</v>
      </c>
      <c r="F64" s="116">
        <v>0</v>
      </c>
      <c r="G64" s="116">
        <v>-5067993</v>
      </c>
      <c r="H64" s="116">
        <v>508000000</v>
      </c>
      <c r="I64" s="116">
        <v>2186433</v>
      </c>
      <c r="J64" s="116">
        <v>494587845</v>
      </c>
      <c r="K64" s="117">
        <f t="shared" si="5"/>
        <v>0.97359812007874014</v>
      </c>
      <c r="L64" s="116">
        <v>13412155</v>
      </c>
    </row>
    <row r="65" spans="2:12" x14ac:dyDescent="0.25">
      <c r="B65" s="115" t="s">
        <v>296</v>
      </c>
      <c r="C65" s="115" t="s">
        <v>409</v>
      </c>
      <c r="D65" s="115" t="s">
        <v>410</v>
      </c>
      <c r="E65" s="116">
        <v>50670941</v>
      </c>
      <c r="F65" s="116">
        <v>0</v>
      </c>
      <c r="G65" s="116">
        <v>-2670941</v>
      </c>
      <c r="H65" s="116">
        <v>48000000</v>
      </c>
      <c r="I65" s="116">
        <v>1924633</v>
      </c>
      <c r="J65" s="116">
        <v>42017445</v>
      </c>
      <c r="K65" s="117">
        <f t="shared" si="5"/>
        <v>0.87536343750000001</v>
      </c>
      <c r="L65" s="116">
        <v>5982555</v>
      </c>
    </row>
    <row r="66" spans="2:12" x14ac:dyDescent="0.25">
      <c r="B66" s="115" t="s">
        <v>296</v>
      </c>
      <c r="C66" s="115" t="s">
        <v>411</v>
      </c>
      <c r="D66" s="115" t="s">
        <v>412</v>
      </c>
      <c r="E66" s="116">
        <v>1243252</v>
      </c>
      <c r="F66" s="116">
        <v>0</v>
      </c>
      <c r="G66" s="116">
        <v>-1243252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</row>
    <row r="67" spans="2:12" x14ac:dyDescent="0.25">
      <c r="B67" s="115" t="s">
        <v>296</v>
      </c>
      <c r="C67" s="115" t="s">
        <v>413</v>
      </c>
      <c r="D67" s="115" t="s">
        <v>414</v>
      </c>
      <c r="E67" s="116">
        <v>11153800</v>
      </c>
      <c r="F67" s="116">
        <v>0</v>
      </c>
      <c r="G67" s="116">
        <v>-1153800</v>
      </c>
      <c r="H67" s="116">
        <v>10000000</v>
      </c>
      <c r="I67" s="116">
        <v>261800</v>
      </c>
      <c r="J67" s="116">
        <v>2570400</v>
      </c>
      <c r="K67" s="117">
        <f t="shared" ref="K67:K68" si="6">+J67/H67</f>
        <v>0.25703999999999999</v>
      </c>
      <c r="L67" s="116">
        <v>7429600</v>
      </c>
    </row>
    <row r="68" spans="2:12" x14ac:dyDescent="0.25">
      <c r="B68" s="115" t="s">
        <v>296</v>
      </c>
      <c r="C68" s="115" t="s">
        <v>415</v>
      </c>
      <c r="D68" s="115" t="s">
        <v>416</v>
      </c>
      <c r="E68" s="116">
        <v>450000000</v>
      </c>
      <c r="F68" s="116">
        <v>0</v>
      </c>
      <c r="G68" s="116">
        <v>0</v>
      </c>
      <c r="H68" s="116">
        <v>450000000</v>
      </c>
      <c r="I68" s="116">
        <v>0</v>
      </c>
      <c r="J68" s="116">
        <v>450000000</v>
      </c>
      <c r="K68" s="117">
        <f t="shared" si="6"/>
        <v>1</v>
      </c>
      <c r="L68" s="116">
        <v>0</v>
      </c>
    </row>
    <row r="69" spans="2:12" ht="25" x14ac:dyDescent="0.25">
      <c r="B69" s="115" t="s">
        <v>296</v>
      </c>
      <c r="C69" s="115" t="s">
        <v>417</v>
      </c>
      <c r="D69" s="118" t="s">
        <v>418</v>
      </c>
      <c r="E69" s="116">
        <v>1817052</v>
      </c>
      <c r="F69" s="116">
        <v>0</v>
      </c>
      <c r="G69" s="116">
        <v>-1817052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</row>
    <row r="70" spans="2:12" x14ac:dyDescent="0.25">
      <c r="B70" s="115" t="s">
        <v>296</v>
      </c>
      <c r="C70" s="115" t="s">
        <v>419</v>
      </c>
      <c r="D70" s="115" t="s">
        <v>420</v>
      </c>
      <c r="E70" s="116">
        <v>1817052</v>
      </c>
      <c r="F70" s="116">
        <v>0</v>
      </c>
      <c r="G70" s="116">
        <v>-1817052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</row>
    <row r="71" spans="2:12" x14ac:dyDescent="0.25">
      <c r="B71" s="115" t="s">
        <v>296</v>
      </c>
      <c r="C71" s="115" t="s">
        <v>421</v>
      </c>
      <c r="D71" s="115" t="s">
        <v>422</v>
      </c>
      <c r="E71" s="116">
        <v>47753381</v>
      </c>
      <c r="F71" s="116">
        <v>0</v>
      </c>
      <c r="G71" s="116">
        <v>-29528521</v>
      </c>
      <c r="H71" s="116">
        <v>18224860</v>
      </c>
      <c r="I71" s="116">
        <v>0</v>
      </c>
      <c r="J71" s="116">
        <v>18224860</v>
      </c>
      <c r="K71" s="117">
        <f t="shared" ref="K71:K75" si="7">+J71/H71</f>
        <v>1</v>
      </c>
      <c r="L71" s="116">
        <v>0</v>
      </c>
    </row>
    <row r="72" spans="2:12" x14ac:dyDescent="0.25">
      <c r="B72" s="115" t="s">
        <v>296</v>
      </c>
      <c r="C72" s="115" t="s">
        <v>423</v>
      </c>
      <c r="D72" s="115" t="s">
        <v>424</v>
      </c>
      <c r="E72" s="116">
        <v>47753381</v>
      </c>
      <c r="F72" s="116">
        <v>0</v>
      </c>
      <c r="G72" s="116">
        <v>-29528521</v>
      </c>
      <c r="H72" s="116">
        <v>18224860</v>
      </c>
      <c r="I72" s="116">
        <v>0</v>
      </c>
      <c r="J72" s="116">
        <v>18224860</v>
      </c>
      <c r="K72" s="117">
        <f t="shared" si="7"/>
        <v>1</v>
      </c>
      <c r="L72" s="116">
        <v>0</v>
      </c>
    </row>
    <row r="73" spans="2:12" x14ac:dyDescent="0.25">
      <c r="B73" s="115" t="s">
        <v>296</v>
      </c>
      <c r="C73" s="115" t="s">
        <v>425</v>
      </c>
      <c r="D73" s="115" t="s">
        <v>426</v>
      </c>
      <c r="E73" s="116">
        <v>13640294</v>
      </c>
      <c r="F73" s="116">
        <v>0</v>
      </c>
      <c r="G73" s="116">
        <v>-2520010</v>
      </c>
      <c r="H73" s="116">
        <v>11120284</v>
      </c>
      <c r="I73" s="116">
        <v>0</v>
      </c>
      <c r="J73" s="116">
        <v>11120284</v>
      </c>
      <c r="K73" s="117">
        <f t="shared" si="7"/>
        <v>1</v>
      </c>
      <c r="L73" s="116">
        <v>0</v>
      </c>
    </row>
    <row r="74" spans="2:12" x14ac:dyDescent="0.25">
      <c r="B74" s="115" t="s">
        <v>296</v>
      </c>
      <c r="C74" s="115" t="s">
        <v>427</v>
      </c>
      <c r="D74" s="115" t="s">
        <v>428</v>
      </c>
      <c r="E74" s="116">
        <v>23274257</v>
      </c>
      <c r="F74" s="116">
        <v>0</v>
      </c>
      <c r="G74" s="116">
        <v>-16387674</v>
      </c>
      <c r="H74" s="116">
        <v>6886583</v>
      </c>
      <c r="I74" s="116">
        <v>0</v>
      </c>
      <c r="J74" s="116">
        <v>6886583</v>
      </c>
      <c r="K74" s="117">
        <f t="shared" si="7"/>
        <v>1</v>
      </c>
      <c r="L74" s="116">
        <v>0</v>
      </c>
    </row>
    <row r="75" spans="2:12" x14ac:dyDescent="0.25">
      <c r="B75" s="115" t="s">
        <v>296</v>
      </c>
      <c r="C75" s="115" t="s">
        <v>429</v>
      </c>
      <c r="D75" s="115" t="s">
        <v>430</v>
      </c>
      <c r="E75" s="116">
        <v>8918350</v>
      </c>
      <c r="F75" s="116">
        <v>0</v>
      </c>
      <c r="G75" s="116">
        <v>-8700357</v>
      </c>
      <c r="H75" s="116">
        <v>217993</v>
      </c>
      <c r="I75" s="116">
        <v>0</v>
      </c>
      <c r="J75" s="116">
        <v>217993</v>
      </c>
      <c r="K75" s="117">
        <f t="shared" si="7"/>
        <v>1</v>
      </c>
      <c r="L75" s="116">
        <v>0</v>
      </c>
    </row>
    <row r="76" spans="2:12" x14ac:dyDescent="0.25">
      <c r="B76" s="115" t="s">
        <v>296</v>
      </c>
      <c r="C76" s="115" t="s">
        <v>431</v>
      </c>
      <c r="D76" s="115" t="s">
        <v>432</v>
      </c>
      <c r="E76" s="116">
        <v>1920480</v>
      </c>
      <c r="F76" s="116">
        <v>0</v>
      </c>
      <c r="G76" s="116">
        <v>-1920480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</row>
    <row r="77" spans="2:12" x14ac:dyDescent="0.25">
      <c r="B77" s="115" t="s">
        <v>296</v>
      </c>
      <c r="C77" s="115" t="s">
        <v>433</v>
      </c>
      <c r="D77" s="115" t="s">
        <v>434</v>
      </c>
      <c r="E77" s="116">
        <v>4227184</v>
      </c>
      <c r="F77" s="116">
        <v>0</v>
      </c>
      <c r="G77" s="116">
        <v>-4227184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</row>
    <row r="78" spans="2:12" x14ac:dyDescent="0.25">
      <c r="B78" s="115" t="s">
        <v>296</v>
      </c>
      <c r="C78" s="115" t="s">
        <v>435</v>
      </c>
      <c r="D78" s="115" t="s">
        <v>436</v>
      </c>
      <c r="E78" s="116">
        <v>33000000</v>
      </c>
      <c r="F78" s="116">
        <v>0</v>
      </c>
      <c r="G78" s="116">
        <v>0</v>
      </c>
      <c r="H78" s="116">
        <v>33000000</v>
      </c>
      <c r="I78" s="116">
        <v>5153006</v>
      </c>
      <c r="J78" s="116">
        <v>31502806</v>
      </c>
      <c r="K78" s="117">
        <f t="shared" ref="K78:K110" si="8">+J78/H78</f>
        <v>0.95463048484848489</v>
      </c>
      <c r="L78" s="116">
        <v>1497194</v>
      </c>
    </row>
    <row r="79" spans="2:12" x14ac:dyDescent="0.25">
      <c r="B79" s="115" t="s">
        <v>296</v>
      </c>
      <c r="C79" s="115" t="s">
        <v>437</v>
      </c>
      <c r="D79" s="115" t="s">
        <v>438</v>
      </c>
      <c r="E79" s="116">
        <v>112954458</v>
      </c>
      <c r="F79" s="116">
        <v>0</v>
      </c>
      <c r="G79" s="116">
        <v>0</v>
      </c>
      <c r="H79" s="116">
        <v>112954458</v>
      </c>
      <c r="I79" s="116">
        <v>33607228</v>
      </c>
      <c r="J79" s="116">
        <v>56948462</v>
      </c>
      <c r="K79" s="117">
        <f t="shared" si="8"/>
        <v>0.50417188492020382</v>
      </c>
      <c r="L79" s="116">
        <v>56005996</v>
      </c>
    </row>
    <row r="80" spans="2:12" x14ac:dyDescent="0.25">
      <c r="B80" s="115" t="s">
        <v>296</v>
      </c>
      <c r="C80" s="115" t="s">
        <v>439</v>
      </c>
      <c r="D80" s="115" t="s">
        <v>440</v>
      </c>
      <c r="E80" s="116">
        <v>29946102</v>
      </c>
      <c r="F80" s="116">
        <v>0</v>
      </c>
      <c r="G80" s="116">
        <v>-183450</v>
      </c>
      <c r="H80" s="116">
        <v>29762652</v>
      </c>
      <c r="I80" s="116">
        <v>0</v>
      </c>
      <c r="J80" s="116">
        <v>28420067</v>
      </c>
      <c r="K80" s="117">
        <f t="shared" si="8"/>
        <v>0.95489027657884784</v>
      </c>
      <c r="L80" s="116">
        <v>1342585</v>
      </c>
    </row>
    <row r="81" spans="2:12" x14ac:dyDescent="0.25">
      <c r="B81" s="115" t="s">
        <v>296</v>
      </c>
      <c r="C81" s="115" t="s">
        <v>441</v>
      </c>
      <c r="D81" s="115" t="s">
        <v>442</v>
      </c>
      <c r="E81" s="116">
        <v>54199184088</v>
      </c>
      <c r="F81" s="116">
        <v>-273332</v>
      </c>
      <c r="G81" s="116">
        <v>-815888796</v>
      </c>
      <c r="H81" s="116">
        <v>53383295292</v>
      </c>
      <c r="I81" s="116">
        <v>1115330947</v>
      </c>
      <c r="J81" s="116">
        <v>35566367058</v>
      </c>
      <c r="K81" s="117">
        <f t="shared" si="8"/>
        <v>0.66624525262924261</v>
      </c>
      <c r="L81" s="116">
        <v>17816928234</v>
      </c>
    </row>
    <row r="82" spans="2:12" x14ac:dyDescent="0.25">
      <c r="B82" s="115" t="s">
        <v>296</v>
      </c>
      <c r="C82" s="115" t="s">
        <v>443</v>
      </c>
      <c r="D82" s="115" t="s">
        <v>444</v>
      </c>
      <c r="E82" s="116">
        <v>54199184088</v>
      </c>
      <c r="F82" s="116">
        <v>-273332</v>
      </c>
      <c r="G82" s="116">
        <v>-815888796</v>
      </c>
      <c r="H82" s="116">
        <v>53383295292</v>
      </c>
      <c r="I82" s="116">
        <v>1115330947</v>
      </c>
      <c r="J82" s="116">
        <v>35566367058</v>
      </c>
      <c r="K82" s="117">
        <f t="shared" si="8"/>
        <v>0.66624525262924261</v>
      </c>
      <c r="L82" s="116">
        <v>17816928234</v>
      </c>
    </row>
    <row r="83" spans="2:12" x14ac:dyDescent="0.25">
      <c r="B83" s="115" t="s">
        <v>296</v>
      </c>
      <c r="C83" s="115" t="s">
        <v>445</v>
      </c>
      <c r="D83" s="115" t="s">
        <v>446</v>
      </c>
      <c r="E83" s="116">
        <v>54199184088</v>
      </c>
      <c r="F83" s="116">
        <v>-273332</v>
      </c>
      <c r="G83" s="116">
        <v>-815888796</v>
      </c>
      <c r="H83" s="116">
        <v>53383295292</v>
      </c>
      <c r="I83" s="116">
        <v>1115330947</v>
      </c>
      <c r="J83" s="116">
        <v>35566367058</v>
      </c>
      <c r="K83" s="117">
        <f t="shared" si="8"/>
        <v>0.66624525262924261</v>
      </c>
      <c r="L83" s="116">
        <v>17816928234</v>
      </c>
    </row>
    <row r="84" spans="2:12" ht="25" x14ac:dyDescent="0.25">
      <c r="B84" s="115" t="s">
        <v>296</v>
      </c>
      <c r="C84" s="115" t="s">
        <v>447</v>
      </c>
      <c r="D84" s="118" t="s">
        <v>448</v>
      </c>
      <c r="E84" s="116">
        <v>50168714950</v>
      </c>
      <c r="F84" s="116">
        <v>-273332</v>
      </c>
      <c r="G84" s="116">
        <v>-802009520</v>
      </c>
      <c r="H84" s="116">
        <v>49366705430</v>
      </c>
      <c r="I84" s="116">
        <v>1115330947</v>
      </c>
      <c r="J84" s="116">
        <v>32712378908</v>
      </c>
      <c r="K84" s="117">
        <f t="shared" si="8"/>
        <v>0.66264051090840637</v>
      </c>
      <c r="L84" s="116">
        <v>16654326522</v>
      </c>
    </row>
    <row r="85" spans="2:12" x14ac:dyDescent="0.25">
      <c r="B85" s="115" t="s">
        <v>296</v>
      </c>
      <c r="C85" s="115" t="s">
        <v>449</v>
      </c>
      <c r="D85" s="115" t="s">
        <v>450</v>
      </c>
      <c r="E85" s="116">
        <v>1928411035</v>
      </c>
      <c r="F85" s="116">
        <v>0</v>
      </c>
      <c r="G85" s="116">
        <v>-3900000</v>
      </c>
      <c r="H85" s="116">
        <v>1924511035</v>
      </c>
      <c r="I85" s="116">
        <v>0</v>
      </c>
      <c r="J85" s="116">
        <v>699400939</v>
      </c>
      <c r="K85" s="117">
        <f t="shared" si="8"/>
        <v>0.36341747398710034</v>
      </c>
      <c r="L85" s="116">
        <v>1225110096</v>
      </c>
    </row>
    <row r="86" spans="2:12" ht="25" x14ac:dyDescent="0.25">
      <c r="B86" s="115" t="s">
        <v>296</v>
      </c>
      <c r="C86" s="115" t="s">
        <v>451</v>
      </c>
      <c r="D86" s="118" t="s">
        <v>452</v>
      </c>
      <c r="E86" s="116">
        <v>1928411035</v>
      </c>
      <c r="F86" s="116">
        <v>0</v>
      </c>
      <c r="G86" s="116">
        <v>-3900000</v>
      </c>
      <c r="H86" s="116">
        <v>1924511035</v>
      </c>
      <c r="I86" s="116">
        <v>0</v>
      </c>
      <c r="J86" s="116">
        <v>699400939</v>
      </c>
      <c r="K86" s="117">
        <f t="shared" si="8"/>
        <v>0.36341747398710034</v>
      </c>
      <c r="L86" s="116">
        <v>1225110096</v>
      </c>
    </row>
    <row r="87" spans="2:12" x14ac:dyDescent="0.25">
      <c r="B87" s="115" t="s">
        <v>296</v>
      </c>
      <c r="C87" s="115" t="s">
        <v>453</v>
      </c>
      <c r="D87" s="115" t="s">
        <v>454</v>
      </c>
      <c r="E87" s="116">
        <v>1928411035</v>
      </c>
      <c r="F87" s="116">
        <v>0</v>
      </c>
      <c r="G87" s="116">
        <v>-3900000</v>
      </c>
      <c r="H87" s="116">
        <v>1924511035</v>
      </c>
      <c r="I87" s="116">
        <v>0</v>
      </c>
      <c r="J87" s="116">
        <v>699400939</v>
      </c>
      <c r="K87" s="117">
        <f t="shared" si="8"/>
        <v>0.36341747398710034</v>
      </c>
      <c r="L87" s="116">
        <v>1225110096</v>
      </c>
    </row>
    <row r="88" spans="2:12" x14ac:dyDescent="0.25">
      <c r="B88" s="115" t="s">
        <v>296</v>
      </c>
      <c r="C88" s="115" t="s">
        <v>455</v>
      </c>
      <c r="D88" s="115" t="s">
        <v>456</v>
      </c>
      <c r="E88" s="116">
        <v>48240303915</v>
      </c>
      <c r="F88" s="116">
        <v>-273332</v>
      </c>
      <c r="G88" s="116">
        <v>-798109520</v>
      </c>
      <c r="H88" s="116">
        <v>47442194395</v>
      </c>
      <c r="I88" s="116">
        <v>1115330947</v>
      </c>
      <c r="J88" s="116">
        <v>32012977969</v>
      </c>
      <c r="K88" s="117">
        <f t="shared" si="8"/>
        <v>0.67477860957405233</v>
      </c>
      <c r="L88" s="116">
        <v>15429216426</v>
      </c>
    </row>
    <row r="89" spans="2:12" ht="25" x14ac:dyDescent="0.25">
      <c r="B89" s="115" t="s">
        <v>296</v>
      </c>
      <c r="C89" s="115" t="s">
        <v>457</v>
      </c>
      <c r="D89" s="118" t="s">
        <v>458</v>
      </c>
      <c r="E89" s="116">
        <v>48240303915</v>
      </c>
      <c r="F89" s="116">
        <v>-273332</v>
      </c>
      <c r="G89" s="116">
        <v>-798109520</v>
      </c>
      <c r="H89" s="116">
        <v>47442194395</v>
      </c>
      <c r="I89" s="116">
        <v>1115330947</v>
      </c>
      <c r="J89" s="116">
        <v>32012977969</v>
      </c>
      <c r="K89" s="117">
        <f t="shared" si="8"/>
        <v>0.67477860957405233</v>
      </c>
      <c r="L89" s="116">
        <v>15429216426</v>
      </c>
    </row>
    <row r="90" spans="2:12" x14ac:dyDescent="0.25">
      <c r="B90" s="115" t="s">
        <v>296</v>
      </c>
      <c r="C90" s="115" t="s">
        <v>459</v>
      </c>
      <c r="D90" s="115" t="s">
        <v>308</v>
      </c>
      <c r="E90" s="116">
        <v>5544900174</v>
      </c>
      <c r="F90" s="116">
        <v>-273332</v>
      </c>
      <c r="G90" s="116">
        <v>-394677582</v>
      </c>
      <c r="H90" s="116">
        <v>5150222592</v>
      </c>
      <c r="I90" s="116">
        <v>0</v>
      </c>
      <c r="J90" s="116">
        <v>3928687418</v>
      </c>
      <c r="K90" s="117">
        <f t="shared" si="8"/>
        <v>0.76281895545690626</v>
      </c>
      <c r="L90" s="116">
        <v>1221535174</v>
      </c>
    </row>
    <row r="91" spans="2:12" x14ac:dyDescent="0.25">
      <c r="B91" s="115" t="s">
        <v>296</v>
      </c>
      <c r="C91" s="115" t="s">
        <v>460</v>
      </c>
      <c r="D91" s="115" t="s">
        <v>380</v>
      </c>
      <c r="E91" s="116">
        <v>4136568647</v>
      </c>
      <c r="F91" s="116">
        <v>0</v>
      </c>
      <c r="G91" s="116">
        <v>-11825213</v>
      </c>
      <c r="H91" s="116">
        <v>4124743434</v>
      </c>
      <c r="I91" s="116">
        <v>48848747</v>
      </c>
      <c r="J91" s="116">
        <v>2567377327</v>
      </c>
      <c r="K91" s="117">
        <f t="shared" si="8"/>
        <v>0.6224332175032441</v>
      </c>
      <c r="L91" s="116">
        <v>1557366107</v>
      </c>
    </row>
    <row r="92" spans="2:12" x14ac:dyDescent="0.25">
      <c r="B92" s="115" t="s">
        <v>296</v>
      </c>
      <c r="C92" s="115" t="s">
        <v>453</v>
      </c>
      <c r="D92" s="115" t="s">
        <v>454</v>
      </c>
      <c r="E92" s="116">
        <v>11363490273</v>
      </c>
      <c r="F92" s="116">
        <v>0</v>
      </c>
      <c r="G92" s="116">
        <v>-367119637</v>
      </c>
      <c r="H92" s="116">
        <v>10996370636</v>
      </c>
      <c r="I92" s="116">
        <v>42337051</v>
      </c>
      <c r="J92" s="116">
        <v>3786524865</v>
      </c>
      <c r="K92" s="117">
        <f t="shared" si="8"/>
        <v>0.34434314651087211</v>
      </c>
      <c r="L92" s="116">
        <v>7209845771</v>
      </c>
    </row>
    <row r="93" spans="2:12" ht="25" x14ac:dyDescent="0.25">
      <c r="B93" s="115" t="s">
        <v>296</v>
      </c>
      <c r="C93" s="115" t="s">
        <v>461</v>
      </c>
      <c r="D93" s="118" t="s">
        <v>462</v>
      </c>
      <c r="E93" s="116">
        <v>152632226</v>
      </c>
      <c r="F93" s="116">
        <v>0</v>
      </c>
      <c r="G93" s="116">
        <v>0</v>
      </c>
      <c r="H93" s="116">
        <v>152632226</v>
      </c>
      <c r="I93" s="116">
        <v>0</v>
      </c>
      <c r="J93" s="116">
        <v>152526874</v>
      </c>
      <c r="K93" s="117">
        <f t="shared" si="8"/>
        <v>0.99930976568473817</v>
      </c>
      <c r="L93" s="116">
        <v>105352</v>
      </c>
    </row>
    <row r="94" spans="2:12" x14ac:dyDescent="0.25">
      <c r="B94" s="115" t="s">
        <v>296</v>
      </c>
      <c r="C94" s="115" t="s">
        <v>463</v>
      </c>
      <c r="D94" s="115" t="s">
        <v>320</v>
      </c>
      <c r="E94" s="116">
        <v>233782523</v>
      </c>
      <c r="F94" s="116">
        <v>0</v>
      </c>
      <c r="G94" s="116">
        <v>-80000</v>
      </c>
      <c r="H94" s="116">
        <v>233702523</v>
      </c>
      <c r="I94" s="116">
        <v>0</v>
      </c>
      <c r="J94" s="116">
        <v>148662523</v>
      </c>
      <c r="K94" s="117">
        <f t="shared" si="8"/>
        <v>0.63611860536054199</v>
      </c>
      <c r="L94" s="116">
        <v>85040000</v>
      </c>
    </row>
    <row r="95" spans="2:12" x14ac:dyDescent="0.25">
      <c r="B95" s="115" t="s">
        <v>296</v>
      </c>
      <c r="C95" s="115" t="s">
        <v>464</v>
      </c>
      <c r="D95" s="115" t="s">
        <v>465</v>
      </c>
      <c r="E95" s="116">
        <v>26101244769</v>
      </c>
      <c r="F95" s="116">
        <v>0</v>
      </c>
      <c r="G95" s="116">
        <v>-7436368</v>
      </c>
      <c r="H95" s="116">
        <v>26093808401</v>
      </c>
      <c r="I95" s="116">
        <v>1006371904</v>
      </c>
      <c r="J95" s="116">
        <v>20738619152</v>
      </c>
      <c r="K95" s="117">
        <f t="shared" si="8"/>
        <v>0.7947716497836026</v>
      </c>
      <c r="L95" s="116">
        <v>5355189249</v>
      </c>
    </row>
    <row r="96" spans="2:12" x14ac:dyDescent="0.25">
      <c r="B96" s="115" t="s">
        <v>296</v>
      </c>
      <c r="C96" s="115" t="s">
        <v>307</v>
      </c>
      <c r="D96" s="115" t="s">
        <v>308</v>
      </c>
      <c r="E96" s="116">
        <v>707685303</v>
      </c>
      <c r="F96" s="116">
        <v>0</v>
      </c>
      <c r="G96" s="116">
        <v>-16970720</v>
      </c>
      <c r="H96" s="116">
        <v>690714583</v>
      </c>
      <c r="I96" s="116">
        <v>17773245</v>
      </c>
      <c r="J96" s="116">
        <v>690579810</v>
      </c>
      <c r="K96" s="117">
        <f t="shared" si="8"/>
        <v>0.9998048788843944</v>
      </c>
      <c r="L96" s="116">
        <v>134773</v>
      </c>
    </row>
    <row r="97" spans="2:12" ht="25" x14ac:dyDescent="0.25">
      <c r="B97" s="115" t="s">
        <v>296</v>
      </c>
      <c r="C97" s="115" t="s">
        <v>466</v>
      </c>
      <c r="D97" s="118" t="s">
        <v>467</v>
      </c>
      <c r="E97" s="116">
        <v>1576053656</v>
      </c>
      <c r="F97" s="116">
        <v>0</v>
      </c>
      <c r="G97" s="116">
        <v>-506668</v>
      </c>
      <c r="H97" s="116">
        <v>1575546988</v>
      </c>
      <c r="I97" s="116">
        <v>0</v>
      </c>
      <c r="J97" s="116">
        <v>1575546988</v>
      </c>
      <c r="K97" s="117">
        <f t="shared" si="8"/>
        <v>1</v>
      </c>
      <c r="L97" s="116">
        <v>0</v>
      </c>
    </row>
    <row r="98" spans="2:12" x14ac:dyDescent="0.25">
      <c r="B98" s="115" t="s">
        <v>296</v>
      </c>
      <c r="C98" s="115" t="s">
        <v>468</v>
      </c>
      <c r="D98" s="115" t="s">
        <v>469</v>
      </c>
      <c r="E98" s="116">
        <v>1576053656</v>
      </c>
      <c r="F98" s="116">
        <v>0</v>
      </c>
      <c r="G98" s="116">
        <v>-506668</v>
      </c>
      <c r="H98" s="116">
        <v>1575546988</v>
      </c>
      <c r="I98" s="116">
        <v>0</v>
      </c>
      <c r="J98" s="116">
        <v>1575546988</v>
      </c>
      <c r="K98" s="117">
        <f t="shared" si="8"/>
        <v>1</v>
      </c>
      <c r="L98" s="116">
        <v>0</v>
      </c>
    </row>
    <row r="99" spans="2:12" x14ac:dyDescent="0.25">
      <c r="B99" s="115" t="s">
        <v>296</v>
      </c>
      <c r="C99" s="115" t="s">
        <v>470</v>
      </c>
      <c r="D99" s="118" t="s">
        <v>471</v>
      </c>
      <c r="E99" s="116">
        <v>1576053656</v>
      </c>
      <c r="F99" s="116">
        <v>0</v>
      </c>
      <c r="G99" s="116">
        <v>-506668</v>
      </c>
      <c r="H99" s="116">
        <v>1575546988</v>
      </c>
      <c r="I99" s="116">
        <v>0</v>
      </c>
      <c r="J99" s="116">
        <v>1575546988</v>
      </c>
      <c r="K99" s="117">
        <f t="shared" si="8"/>
        <v>1</v>
      </c>
      <c r="L99" s="116">
        <v>0</v>
      </c>
    </row>
    <row r="100" spans="2:12" x14ac:dyDescent="0.25">
      <c r="B100" s="115" t="s">
        <v>296</v>
      </c>
      <c r="C100" s="115" t="s">
        <v>459</v>
      </c>
      <c r="D100" s="115" t="s">
        <v>308</v>
      </c>
      <c r="E100" s="116">
        <v>8440001</v>
      </c>
      <c r="F100" s="116">
        <v>0</v>
      </c>
      <c r="G100" s="116">
        <v>-506668</v>
      </c>
      <c r="H100" s="116">
        <v>7933333</v>
      </c>
      <c r="I100" s="116">
        <v>0</v>
      </c>
      <c r="J100" s="116">
        <v>7933333</v>
      </c>
      <c r="K100" s="117">
        <f t="shared" si="8"/>
        <v>1</v>
      </c>
      <c r="L100" s="116">
        <v>0</v>
      </c>
    </row>
    <row r="101" spans="2:12" x14ac:dyDescent="0.25">
      <c r="B101" s="115" t="s">
        <v>296</v>
      </c>
      <c r="C101" s="115" t="s">
        <v>460</v>
      </c>
      <c r="D101" s="115" t="s">
        <v>380</v>
      </c>
      <c r="E101" s="116">
        <v>1567613655</v>
      </c>
      <c r="F101" s="116">
        <v>0</v>
      </c>
      <c r="G101" s="116">
        <v>0</v>
      </c>
      <c r="H101" s="116">
        <v>1567613655</v>
      </c>
      <c r="I101" s="116">
        <v>0</v>
      </c>
      <c r="J101" s="116">
        <v>1567613655</v>
      </c>
      <c r="K101" s="117">
        <f t="shared" si="8"/>
        <v>1</v>
      </c>
      <c r="L101" s="116">
        <v>0</v>
      </c>
    </row>
    <row r="102" spans="2:12" x14ac:dyDescent="0.25">
      <c r="B102" s="115" t="s">
        <v>296</v>
      </c>
      <c r="C102" s="115" t="s">
        <v>472</v>
      </c>
      <c r="D102" s="115" t="s">
        <v>473</v>
      </c>
      <c r="E102" s="116">
        <v>2454415482</v>
      </c>
      <c r="F102" s="116">
        <v>0</v>
      </c>
      <c r="G102" s="116">
        <v>-13372608</v>
      </c>
      <c r="H102" s="116">
        <v>2441042874</v>
      </c>
      <c r="I102" s="116">
        <v>0</v>
      </c>
      <c r="J102" s="116">
        <v>1278441162</v>
      </c>
      <c r="K102" s="117">
        <f t="shared" si="8"/>
        <v>0.52372745092555062</v>
      </c>
      <c r="L102" s="116">
        <v>1162601712</v>
      </c>
    </row>
    <row r="103" spans="2:12" x14ac:dyDescent="0.25">
      <c r="B103" s="115" t="s">
        <v>296</v>
      </c>
      <c r="C103" s="115" t="s">
        <v>474</v>
      </c>
      <c r="D103" s="115" t="s">
        <v>475</v>
      </c>
      <c r="E103" s="116">
        <v>2454415482</v>
      </c>
      <c r="F103" s="116">
        <v>0</v>
      </c>
      <c r="G103" s="116">
        <v>-13372608</v>
      </c>
      <c r="H103" s="116">
        <v>2441042874</v>
      </c>
      <c r="I103" s="116">
        <v>0</v>
      </c>
      <c r="J103" s="116">
        <v>1278441162</v>
      </c>
      <c r="K103" s="117">
        <f t="shared" si="8"/>
        <v>0.52372745092555062</v>
      </c>
      <c r="L103" s="116">
        <v>1162601712</v>
      </c>
    </row>
    <row r="104" spans="2:12" x14ac:dyDescent="0.25">
      <c r="B104" s="115" t="s">
        <v>296</v>
      </c>
      <c r="C104" s="115" t="s">
        <v>476</v>
      </c>
      <c r="D104" s="115" t="s">
        <v>477</v>
      </c>
      <c r="E104" s="116">
        <v>2454415482</v>
      </c>
      <c r="F104" s="116">
        <v>0</v>
      </c>
      <c r="G104" s="116">
        <v>-13372608</v>
      </c>
      <c r="H104" s="116">
        <v>2441042874</v>
      </c>
      <c r="I104" s="116">
        <v>0</v>
      </c>
      <c r="J104" s="116">
        <v>1278441162</v>
      </c>
      <c r="K104" s="117">
        <f t="shared" si="8"/>
        <v>0.52372745092555062</v>
      </c>
      <c r="L104" s="116">
        <v>1162601712</v>
      </c>
    </row>
    <row r="105" spans="2:12" x14ac:dyDescent="0.25">
      <c r="B105" s="115" t="s">
        <v>296</v>
      </c>
      <c r="C105" s="115" t="s">
        <v>478</v>
      </c>
      <c r="D105" s="115" t="s">
        <v>479</v>
      </c>
      <c r="E105" s="116">
        <v>467593041</v>
      </c>
      <c r="F105" s="116">
        <v>0</v>
      </c>
      <c r="G105" s="116">
        <v>0</v>
      </c>
      <c r="H105" s="116">
        <v>467593041</v>
      </c>
      <c r="I105" s="116">
        <v>0</v>
      </c>
      <c r="J105" s="116">
        <v>464517171</v>
      </c>
      <c r="K105" s="117">
        <f t="shared" si="8"/>
        <v>0.99342190809037301</v>
      </c>
      <c r="L105" s="116">
        <v>3075870</v>
      </c>
    </row>
    <row r="106" spans="2:12" x14ac:dyDescent="0.25">
      <c r="B106" s="115" t="s">
        <v>296</v>
      </c>
      <c r="C106" s="115" t="s">
        <v>460</v>
      </c>
      <c r="D106" s="115" t="s">
        <v>380</v>
      </c>
      <c r="E106" s="116">
        <v>426698728</v>
      </c>
      <c r="F106" s="116">
        <v>0</v>
      </c>
      <c r="G106" s="116">
        <v>-13372608</v>
      </c>
      <c r="H106" s="116">
        <v>413326120</v>
      </c>
      <c r="I106" s="116">
        <v>0</v>
      </c>
      <c r="J106" s="116">
        <v>259813004</v>
      </c>
      <c r="K106" s="117">
        <f t="shared" si="8"/>
        <v>0.62859081831073249</v>
      </c>
      <c r="L106" s="116">
        <v>153513116</v>
      </c>
    </row>
    <row r="107" spans="2:12" x14ac:dyDescent="0.25">
      <c r="B107" s="115" t="s">
        <v>296</v>
      </c>
      <c r="C107" s="115" t="s">
        <v>453</v>
      </c>
      <c r="D107" s="115" t="s">
        <v>454</v>
      </c>
      <c r="E107" s="116">
        <v>267335707</v>
      </c>
      <c r="F107" s="116">
        <v>0</v>
      </c>
      <c r="G107" s="116">
        <v>0</v>
      </c>
      <c r="H107" s="116">
        <v>267335707</v>
      </c>
      <c r="I107" s="116">
        <v>0</v>
      </c>
      <c r="J107" s="116">
        <v>1712969</v>
      </c>
      <c r="K107" s="117">
        <f t="shared" si="8"/>
        <v>6.4075578201755147E-3</v>
      </c>
      <c r="L107" s="116">
        <v>265622738</v>
      </c>
    </row>
    <row r="108" spans="2:12" x14ac:dyDescent="0.25">
      <c r="B108" s="115" t="s">
        <v>296</v>
      </c>
      <c r="C108" s="115" t="s">
        <v>480</v>
      </c>
      <c r="D108" s="115" t="s">
        <v>481</v>
      </c>
      <c r="E108" s="116">
        <v>31096492</v>
      </c>
      <c r="F108" s="116">
        <v>0</v>
      </c>
      <c r="G108" s="116">
        <v>0</v>
      </c>
      <c r="H108" s="116">
        <v>31096492</v>
      </c>
      <c r="I108" s="116">
        <v>0</v>
      </c>
      <c r="J108" s="116">
        <v>31096492</v>
      </c>
      <c r="K108" s="117">
        <f t="shared" si="8"/>
        <v>1</v>
      </c>
      <c r="L108" s="116">
        <v>0</v>
      </c>
    </row>
    <row r="109" spans="2:12" x14ac:dyDescent="0.25">
      <c r="B109" s="115" t="s">
        <v>296</v>
      </c>
      <c r="C109" s="115" t="s">
        <v>303</v>
      </c>
      <c r="D109" s="115" t="s">
        <v>304</v>
      </c>
      <c r="E109" s="116">
        <v>594284234</v>
      </c>
      <c r="F109" s="116">
        <v>0</v>
      </c>
      <c r="G109" s="116">
        <v>0</v>
      </c>
      <c r="H109" s="116">
        <v>594284234</v>
      </c>
      <c r="I109" s="116">
        <v>0</v>
      </c>
      <c r="J109" s="116">
        <v>480600337</v>
      </c>
      <c r="K109" s="117">
        <f t="shared" si="8"/>
        <v>0.80870450451828746</v>
      </c>
      <c r="L109" s="116">
        <v>113683897</v>
      </c>
    </row>
    <row r="110" spans="2:12" x14ac:dyDescent="0.25">
      <c r="B110" s="115" t="s">
        <v>296</v>
      </c>
      <c r="C110" s="115" t="s">
        <v>307</v>
      </c>
      <c r="D110" s="115" t="s">
        <v>308</v>
      </c>
      <c r="E110" s="116">
        <v>667407280</v>
      </c>
      <c r="F110" s="116">
        <v>0</v>
      </c>
      <c r="G110" s="116">
        <v>0</v>
      </c>
      <c r="H110" s="116">
        <v>667407280</v>
      </c>
      <c r="I110" s="116">
        <v>0</v>
      </c>
      <c r="J110" s="116">
        <v>40701189</v>
      </c>
      <c r="K110" s="117">
        <f t="shared" si="8"/>
        <v>6.0984035115709254E-2</v>
      </c>
      <c r="L110" s="116">
        <v>626706091</v>
      </c>
    </row>
    <row r="111" spans="2:12" ht="13" x14ac:dyDescent="0.3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5"/>
    </row>
    <row r="112" spans="2:12" ht="13" x14ac:dyDescent="0.3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5"/>
    </row>
    <row r="113" spans="2:12" ht="13" x14ac:dyDescent="0.3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5"/>
    </row>
    <row r="114" spans="2:12" ht="13" x14ac:dyDescent="0.3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5"/>
    </row>
    <row r="115" spans="2:12" ht="13" x14ac:dyDescent="0.3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5"/>
    </row>
    <row r="116" spans="2:12" ht="13" x14ac:dyDescent="0.3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5"/>
    </row>
    <row r="117" spans="2:12" ht="13" x14ac:dyDescent="0.3">
      <c r="B117" s="83"/>
      <c r="C117" s="83"/>
      <c r="D117" s="83"/>
      <c r="E117" s="83"/>
      <c r="F117" s="84"/>
      <c r="G117" s="83"/>
      <c r="H117" s="83"/>
      <c r="I117" s="83"/>
      <c r="J117" s="83"/>
      <c r="K117" s="83"/>
      <c r="L117" s="85"/>
    </row>
    <row r="118" spans="2:12" ht="13" x14ac:dyDescent="0.3">
      <c r="B118" s="83"/>
      <c r="C118" s="83"/>
      <c r="D118" s="83"/>
      <c r="E118" s="84"/>
      <c r="F118" s="84"/>
      <c r="G118" s="83"/>
      <c r="H118" s="83"/>
      <c r="I118" s="83"/>
      <c r="J118" s="83"/>
      <c r="K118" s="83"/>
      <c r="L118" s="85"/>
    </row>
    <row r="119" spans="2:12" ht="13" x14ac:dyDescent="0.3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5"/>
    </row>
    <row r="120" spans="2:12" ht="13" x14ac:dyDescent="0.3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5"/>
    </row>
    <row r="121" spans="2:12" ht="13" x14ac:dyDescent="0.3">
      <c r="B121" s="83"/>
      <c r="C121" s="83"/>
      <c r="D121" s="86" t="s">
        <v>187</v>
      </c>
      <c r="E121" s="83"/>
      <c r="F121" s="83"/>
      <c r="G121" s="83"/>
      <c r="H121" s="83"/>
      <c r="I121" s="88" t="s">
        <v>181</v>
      </c>
      <c r="J121" s="88"/>
    </row>
    <row r="122" spans="2:12" ht="13" x14ac:dyDescent="0.3">
      <c r="B122" s="83"/>
      <c r="C122" s="83"/>
      <c r="D122" s="83" t="s">
        <v>182</v>
      </c>
      <c r="E122" s="83"/>
      <c r="F122" s="83"/>
      <c r="G122" s="83"/>
      <c r="H122" s="83"/>
      <c r="I122" s="89" t="s">
        <v>183</v>
      </c>
      <c r="J122" s="89"/>
    </row>
    <row r="123" spans="2:12" ht="13" x14ac:dyDescent="0.3">
      <c r="B123" s="83"/>
      <c r="C123" s="83"/>
      <c r="D123" s="83" t="s">
        <v>253</v>
      </c>
      <c r="E123" s="83"/>
      <c r="F123" s="83"/>
      <c r="G123" s="83"/>
      <c r="H123" s="83"/>
      <c r="I123" s="89" t="s">
        <v>184</v>
      </c>
      <c r="J123" s="89"/>
    </row>
    <row r="124" spans="2:12" ht="13" x14ac:dyDescent="0.3">
      <c r="B124" s="83"/>
      <c r="C124" s="83"/>
      <c r="D124" s="83" t="s">
        <v>185</v>
      </c>
      <c r="E124" s="83"/>
      <c r="F124" s="83"/>
      <c r="G124" s="83"/>
      <c r="H124" s="83"/>
      <c r="I124" s="89" t="s">
        <v>185</v>
      </c>
      <c r="J124" s="89"/>
    </row>
  </sheetData>
  <mergeCells count="10">
    <mergeCell ref="I121:J121"/>
    <mergeCell ref="I122:J122"/>
    <mergeCell ref="I123:J123"/>
    <mergeCell ref="I124:J124"/>
    <mergeCell ref="B1:L1"/>
    <mergeCell ref="B2:L2"/>
    <mergeCell ref="B3:L3"/>
    <mergeCell ref="B4:L4"/>
    <mergeCell ref="K5:L5"/>
    <mergeCell ref="K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F9C4-034D-43A6-8C9C-64B7988B9A38}">
  <dimension ref="B2:W46"/>
  <sheetViews>
    <sheetView zoomScale="70" zoomScaleNormal="70" workbookViewId="0">
      <selection activeCell="C15" sqref="C15"/>
    </sheetView>
  </sheetViews>
  <sheetFormatPr baseColWidth="10" defaultRowHeight="14.5" x14ac:dyDescent="0.35"/>
  <cols>
    <col min="1" max="1" width="4.7265625" customWidth="1"/>
    <col min="2" max="2" width="13.453125" customWidth="1"/>
    <col min="3" max="3" width="61.1796875" customWidth="1"/>
    <col min="4" max="4" width="21.54296875" customWidth="1"/>
    <col min="5" max="5" width="19.81640625" customWidth="1"/>
    <col min="6" max="6" width="17" customWidth="1"/>
    <col min="7" max="7" width="20.54296875" hidden="1" customWidth="1"/>
    <col min="8" max="10" width="20.1796875" hidden="1" customWidth="1"/>
    <col min="11" max="11" width="22" hidden="1" customWidth="1"/>
    <col min="12" max="12" width="19.1796875" hidden="1" customWidth="1"/>
    <col min="13" max="14" width="19.453125" hidden="1" customWidth="1"/>
    <col min="15" max="15" width="20.1796875" hidden="1" customWidth="1"/>
    <col min="16" max="16" width="20.1796875" customWidth="1"/>
    <col min="17" max="17" width="18.81640625" hidden="1" customWidth="1"/>
    <col min="18" max="18" width="13.81640625" hidden="1" customWidth="1"/>
    <col min="19" max="19" width="22.81640625" customWidth="1"/>
    <col min="20" max="20" width="10" customWidth="1"/>
    <col min="21" max="21" width="15.1796875" bestFit="1" customWidth="1"/>
    <col min="22" max="22" width="14.1796875" bestFit="1" customWidth="1"/>
    <col min="23" max="23" width="12" bestFit="1" customWidth="1"/>
  </cols>
  <sheetData>
    <row r="2" spans="2:21" x14ac:dyDescent="0.35">
      <c r="B2" s="7" t="s">
        <v>188</v>
      </c>
    </row>
    <row r="3" spans="2:21" x14ac:dyDescent="0.35">
      <c r="B3" s="7" t="s">
        <v>189</v>
      </c>
    </row>
    <row r="4" spans="2:21" x14ac:dyDescent="0.35">
      <c r="B4" s="7" t="s">
        <v>190</v>
      </c>
    </row>
    <row r="5" spans="2:21" x14ac:dyDescent="0.35">
      <c r="B5" s="36" t="s">
        <v>191</v>
      </c>
      <c r="F5" t="s">
        <v>192</v>
      </c>
      <c r="O5" s="37"/>
    </row>
    <row r="6" spans="2:21" ht="15" thickBot="1" x14ac:dyDescent="0.4"/>
    <row r="7" spans="2:21" ht="63.75" customHeight="1" thickBot="1" x14ac:dyDescent="0.4">
      <c r="B7" s="38" t="s">
        <v>193</v>
      </c>
      <c r="C7" s="39" t="s">
        <v>194</v>
      </c>
      <c r="D7" s="40" t="s">
        <v>195</v>
      </c>
      <c r="E7" s="40" t="s">
        <v>196</v>
      </c>
      <c r="F7" s="40" t="s">
        <v>197</v>
      </c>
      <c r="G7" s="40" t="s">
        <v>198</v>
      </c>
      <c r="H7" s="41" t="s">
        <v>199</v>
      </c>
      <c r="I7" s="41" t="s">
        <v>200</v>
      </c>
      <c r="J7" s="40" t="s">
        <v>201</v>
      </c>
      <c r="K7" s="40" t="s">
        <v>202</v>
      </c>
      <c r="L7" s="40" t="s">
        <v>203</v>
      </c>
      <c r="M7" s="40" t="s">
        <v>204</v>
      </c>
      <c r="N7" s="40" t="s">
        <v>205</v>
      </c>
      <c r="O7" s="40" t="s">
        <v>206</v>
      </c>
      <c r="P7" s="40" t="s">
        <v>207</v>
      </c>
      <c r="Q7" s="40" t="s">
        <v>208</v>
      </c>
      <c r="R7" s="40" t="s">
        <v>209</v>
      </c>
      <c r="S7" s="40" t="s">
        <v>210</v>
      </c>
      <c r="T7" s="42" t="s">
        <v>211</v>
      </c>
    </row>
    <row r="8" spans="2:21" x14ac:dyDescent="0.35">
      <c r="B8" s="43" t="s">
        <v>212</v>
      </c>
      <c r="C8" s="44" t="s">
        <v>213</v>
      </c>
      <c r="D8" s="45">
        <f t="shared" ref="D8:S8" si="0">+D9+D16</f>
        <v>20659529848</v>
      </c>
      <c r="E8" s="45">
        <f t="shared" si="0"/>
        <v>-3900000</v>
      </c>
      <c r="F8" s="45">
        <f>+D8+E8</f>
        <v>20655629848</v>
      </c>
      <c r="G8" s="45">
        <f t="shared" si="0"/>
        <v>0</v>
      </c>
      <c r="H8" s="45">
        <f t="shared" si="0"/>
        <v>2837352385</v>
      </c>
      <c r="I8" s="45">
        <f t="shared" si="0"/>
        <v>1239540016</v>
      </c>
      <c r="J8" s="45">
        <f t="shared" si="0"/>
        <v>1364189508</v>
      </c>
      <c r="K8" s="45">
        <f t="shared" si="0"/>
        <v>3327617217</v>
      </c>
      <c r="L8" s="45">
        <f t="shared" si="0"/>
        <v>3217498690</v>
      </c>
      <c r="M8" s="45">
        <f t="shared" si="0"/>
        <v>2339805728</v>
      </c>
      <c r="N8" s="45">
        <f>+N9+N16</f>
        <v>896573439</v>
      </c>
      <c r="O8" s="45">
        <f t="shared" si="0"/>
        <v>805121627</v>
      </c>
      <c r="P8" s="45">
        <f t="shared" si="0"/>
        <v>1055220651</v>
      </c>
      <c r="Q8" s="45">
        <f t="shared" si="0"/>
        <v>0</v>
      </c>
      <c r="R8" s="45">
        <f t="shared" si="0"/>
        <v>0</v>
      </c>
      <c r="S8" s="45">
        <f t="shared" si="0"/>
        <v>17082919261</v>
      </c>
      <c r="T8" s="46">
        <f>S8/D8</f>
        <v>0.82687841333687251</v>
      </c>
      <c r="U8" s="47"/>
    </row>
    <row r="9" spans="2:21" x14ac:dyDescent="0.35">
      <c r="B9" s="48" t="s">
        <v>214</v>
      </c>
      <c r="C9" s="49" t="s">
        <v>215</v>
      </c>
      <c r="D9" s="50">
        <f>+D10</f>
        <v>19192928647</v>
      </c>
      <c r="E9" s="50">
        <f>+E10</f>
        <v>-3900000</v>
      </c>
      <c r="F9" s="50">
        <f>+D9+E9</f>
        <v>19189028647</v>
      </c>
      <c r="G9" s="50">
        <f>+G10</f>
        <v>0</v>
      </c>
      <c r="H9" s="50">
        <f t="shared" ref="H9:R9" si="1">+H10</f>
        <v>2837352385</v>
      </c>
      <c r="I9" s="50">
        <f t="shared" si="1"/>
        <v>1232525704</v>
      </c>
      <c r="J9" s="50">
        <f t="shared" si="1"/>
        <v>1364189508</v>
      </c>
      <c r="K9" s="50">
        <f t="shared" si="1"/>
        <v>3086575668</v>
      </c>
      <c r="L9" s="50">
        <f t="shared" si="1"/>
        <v>3217498690</v>
      </c>
      <c r="M9" s="50">
        <f t="shared" si="1"/>
        <v>1823482324</v>
      </c>
      <c r="N9" s="50">
        <f t="shared" si="1"/>
        <v>896573439</v>
      </c>
      <c r="O9" s="50">
        <f t="shared" si="1"/>
        <v>805121627</v>
      </c>
      <c r="P9" s="50">
        <f t="shared" si="1"/>
        <v>1055220651</v>
      </c>
      <c r="Q9" s="50">
        <f t="shared" si="1"/>
        <v>0</v>
      </c>
      <c r="R9" s="50">
        <f t="shared" si="1"/>
        <v>0</v>
      </c>
      <c r="S9" s="50">
        <f>+S10</f>
        <v>16318539996</v>
      </c>
      <c r="T9" s="51">
        <f>S9/D9</f>
        <v>0.85023710013899889</v>
      </c>
      <c r="U9" s="52"/>
    </row>
    <row r="10" spans="2:21" x14ac:dyDescent="0.35">
      <c r="B10" s="48" t="s">
        <v>216</v>
      </c>
      <c r="C10" s="49" t="s">
        <v>217</v>
      </c>
      <c r="D10" s="53">
        <f>D11+D15</f>
        <v>19192928647</v>
      </c>
      <c r="E10" s="50">
        <f>+E11+E15</f>
        <v>-3900000</v>
      </c>
      <c r="F10" s="50">
        <f t="shared" ref="F10:F19" si="2">+D10+E10</f>
        <v>19189028647</v>
      </c>
      <c r="G10" s="50">
        <f>+G11+G15</f>
        <v>0</v>
      </c>
      <c r="H10" s="50">
        <f t="shared" ref="H10:R10" si="3">+H11+H15</f>
        <v>2837352385</v>
      </c>
      <c r="I10" s="50">
        <f t="shared" si="3"/>
        <v>1232525704</v>
      </c>
      <c r="J10" s="50">
        <f t="shared" si="3"/>
        <v>1364189508</v>
      </c>
      <c r="K10" s="50">
        <f t="shared" si="3"/>
        <v>3086575668</v>
      </c>
      <c r="L10" s="50">
        <f t="shared" si="3"/>
        <v>3217498690</v>
      </c>
      <c r="M10" s="50">
        <f t="shared" si="3"/>
        <v>1823482324</v>
      </c>
      <c r="N10" s="50">
        <f t="shared" si="3"/>
        <v>896573439</v>
      </c>
      <c r="O10" s="50">
        <f t="shared" si="3"/>
        <v>805121627</v>
      </c>
      <c r="P10" s="50">
        <f t="shared" si="3"/>
        <v>1055220651</v>
      </c>
      <c r="Q10" s="50">
        <f t="shared" si="3"/>
        <v>0</v>
      </c>
      <c r="R10" s="50">
        <f t="shared" si="3"/>
        <v>0</v>
      </c>
      <c r="S10" s="50">
        <f>+S11+S15</f>
        <v>16318539996</v>
      </c>
      <c r="T10" s="51">
        <f>S10/D11</f>
        <v>0.85023710013899889</v>
      </c>
    </row>
    <row r="11" spans="2:21" ht="15.5" x14ac:dyDescent="0.35">
      <c r="B11" s="48" t="s">
        <v>218</v>
      </c>
      <c r="C11" s="49" t="s">
        <v>219</v>
      </c>
      <c r="D11" s="53">
        <f>17003173410+2161052714+28702523</f>
        <v>19192928647</v>
      </c>
      <c r="E11" s="50">
        <v>-3900000</v>
      </c>
      <c r="F11" s="50">
        <f t="shared" si="2"/>
        <v>19189028647</v>
      </c>
      <c r="G11" s="50">
        <v>0</v>
      </c>
      <c r="H11" s="54">
        <f>28662523+535305370+2273384492</f>
        <v>2837352385</v>
      </c>
      <c r="I11" s="54">
        <v>1232525704</v>
      </c>
      <c r="J11" s="55">
        <f>1156783610+207405898</f>
        <v>1364189508</v>
      </c>
      <c r="K11" s="54">
        <f>2683774784+402800884</f>
        <v>3086575668</v>
      </c>
      <c r="L11" s="54">
        <f>2853863049+363635641</f>
        <v>3217498690</v>
      </c>
      <c r="M11" s="54">
        <v>1823482324</v>
      </c>
      <c r="N11" s="56">
        <v>896573439</v>
      </c>
      <c r="O11" s="54">
        <f>304623250+500498377</f>
        <v>805121627</v>
      </c>
      <c r="P11" s="54">
        <f>48848747+1006371904</f>
        <v>1055220651</v>
      </c>
      <c r="Q11" s="54"/>
      <c r="R11" s="57"/>
      <c r="S11" s="50">
        <f>SUM(G11:R11)</f>
        <v>16318539996</v>
      </c>
      <c r="T11" s="51">
        <f>S11/F11</f>
        <v>0.8504099032939445</v>
      </c>
    </row>
    <row r="12" spans="2:21" ht="30" hidden="1" customHeight="1" x14ac:dyDescent="0.35">
      <c r="B12" s="48" t="s">
        <v>220</v>
      </c>
      <c r="C12" s="49" t="s">
        <v>221</v>
      </c>
      <c r="D12" s="50"/>
      <c r="E12" s="50"/>
      <c r="F12" s="50">
        <f t="shared" si="2"/>
        <v>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1">
        <v>0</v>
      </c>
    </row>
    <row r="13" spans="2:21" ht="20.25" hidden="1" customHeight="1" x14ac:dyDescent="0.35">
      <c r="B13" s="48" t="s">
        <v>222</v>
      </c>
      <c r="C13" s="49" t="s">
        <v>223</v>
      </c>
      <c r="D13" s="50"/>
      <c r="E13" s="50"/>
      <c r="F13" s="50">
        <f t="shared" si="2"/>
        <v>0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>
        <v>0</v>
      </c>
    </row>
    <row r="14" spans="2:21" ht="30.75" hidden="1" customHeight="1" x14ac:dyDescent="0.35">
      <c r="B14" s="48" t="s">
        <v>224</v>
      </c>
      <c r="C14" s="49" t="s">
        <v>225</v>
      </c>
      <c r="D14" s="50"/>
      <c r="E14" s="50"/>
      <c r="F14" s="50">
        <f t="shared" si="2"/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>
        <v>0</v>
      </c>
    </row>
    <row r="15" spans="2:21" x14ac:dyDescent="0.35">
      <c r="B15" s="48" t="s">
        <v>226</v>
      </c>
      <c r="C15" s="49" t="s">
        <v>227</v>
      </c>
      <c r="D15" s="50"/>
      <c r="E15" s="50"/>
      <c r="F15" s="50">
        <f t="shared" si="2"/>
        <v>0</v>
      </c>
      <c r="G15" s="50">
        <v>0</v>
      </c>
      <c r="H15" s="50"/>
      <c r="I15" s="50"/>
      <c r="J15" s="50"/>
      <c r="K15" s="50"/>
      <c r="L15" s="50"/>
      <c r="M15" s="50"/>
      <c r="N15" s="50"/>
      <c r="O15" s="50"/>
      <c r="P15" s="50"/>
      <c r="Q15" s="50">
        <v>0</v>
      </c>
      <c r="R15" s="50"/>
      <c r="S15" s="50">
        <f t="shared" ref="S15:S18" si="4">SUM(G15:R15)</f>
        <v>0</v>
      </c>
      <c r="T15" s="51">
        <v>0</v>
      </c>
      <c r="U15" s="52"/>
    </row>
    <row r="16" spans="2:21" x14ac:dyDescent="0.35">
      <c r="B16" s="48" t="s">
        <v>228</v>
      </c>
      <c r="C16" s="49" t="s">
        <v>229</v>
      </c>
      <c r="D16" s="50">
        <f t="shared" ref="D16:M16" si="5">SUM(D17:D19)</f>
        <v>1466601201</v>
      </c>
      <c r="E16" s="50">
        <f t="shared" si="5"/>
        <v>0</v>
      </c>
      <c r="F16" s="50">
        <f>SUM(F17:F19)</f>
        <v>1466601201</v>
      </c>
      <c r="G16" s="50">
        <f t="shared" si="5"/>
        <v>0</v>
      </c>
      <c r="H16" s="50">
        <f t="shared" si="5"/>
        <v>0</v>
      </c>
      <c r="I16" s="50">
        <f t="shared" si="5"/>
        <v>7014312</v>
      </c>
      <c r="J16" s="50">
        <f t="shared" si="5"/>
        <v>0</v>
      </c>
      <c r="K16" s="50">
        <f t="shared" si="5"/>
        <v>241041549</v>
      </c>
      <c r="L16" s="50">
        <f t="shared" si="5"/>
        <v>0</v>
      </c>
      <c r="M16" s="50">
        <f t="shared" si="5"/>
        <v>516323404</v>
      </c>
      <c r="N16" s="54"/>
      <c r="O16" s="54"/>
      <c r="P16" s="54"/>
      <c r="Q16" s="54"/>
      <c r="R16" s="54"/>
      <c r="S16" s="50">
        <f t="shared" si="4"/>
        <v>764379265</v>
      </c>
      <c r="T16" s="51">
        <v>0</v>
      </c>
    </row>
    <row r="17" spans="2:21" ht="15.5" x14ac:dyDescent="0.35">
      <c r="B17" s="48" t="s">
        <v>230</v>
      </c>
      <c r="C17" s="49" t="s">
        <v>231</v>
      </c>
      <c r="D17" s="50">
        <f>1194075571+219790610</f>
        <v>1413866181</v>
      </c>
      <c r="E17" s="50"/>
      <c r="F17" s="50">
        <f t="shared" si="2"/>
        <v>1413866181</v>
      </c>
      <c r="G17" s="50"/>
      <c r="H17" s="54"/>
      <c r="I17" s="54">
        <v>7014312</v>
      </c>
      <c r="J17" s="54"/>
      <c r="K17" s="54">
        <f>213685315+27356234</f>
        <v>241041549</v>
      </c>
      <c r="L17" s="54"/>
      <c r="M17" s="54">
        <f>181705200+334618204</f>
        <v>516323404</v>
      </c>
      <c r="N17" s="56"/>
      <c r="O17" s="54"/>
      <c r="P17" s="54"/>
      <c r="Q17" s="54"/>
      <c r="R17" s="54"/>
      <c r="S17" s="50">
        <f t="shared" si="4"/>
        <v>764379265</v>
      </c>
      <c r="T17" s="51">
        <v>0</v>
      </c>
      <c r="U17" s="52"/>
    </row>
    <row r="18" spans="2:21" x14ac:dyDescent="0.35">
      <c r="B18" s="48" t="s">
        <v>232</v>
      </c>
      <c r="C18" s="49" t="s">
        <v>233</v>
      </c>
      <c r="D18" s="50">
        <v>52735020</v>
      </c>
      <c r="E18" s="50"/>
      <c r="F18" s="50">
        <f t="shared" si="2"/>
        <v>52735020</v>
      </c>
      <c r="G18" s="50"/>
      <c r="H18" s="54"/>
      <c r="I18" s="54"/>
      <c r="J18" s="54"/>
      <c r="K18" s="54"/>
      <c r="L18" s="50">
        <f t="shared" ref="L18:M18" si="6">+J18+K18</f>
        <v>0</v>
      </c>
      <c r="M18" s="50">
        <f t="shared" si="6"/>
        <v>0</v>
      </c>
      <c r="N18" s="54"/>
      <c r="O18" s="54"/>
      <c r="P18" s="54"/>
      <c r="Q18" s="54"/>
      <c r="R18" s="54"/>
      <c r="S18" s="50">
        <f t="shared" si="4"/>
        <v>0</v>
      </c>
      <c r="T18" s="51">
        <v>0</v>
      </c>
    </row>
    <row r="19" spans="2:21" x14ac:dyDescent="0.35">
      <c r="B19" s="48" t="s">
        <v>234</v>
      </c>
      <c r="C19" s="49" t="s">
        <v>235</v>
      </c>
      <c r="D19" s="50"/>
      <c r="E19" s="50"/>
      <c r="F19" s="50">
        <f t="shared" si="2"/>
        <v>0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>
        <v>0</v>
      </c>
      <c r="R19" s="50"/>
      <c r="S19" s="50"/>
      <c r="T19" s="51">
        <v>0</v>
      </c>
    </row>
    <row r="20" spans="2:21" x14ac:dyDescent="0.35">
      <c r="B20" s="48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8"/>
    </row>
    <row r="21" spans="2:21" x14ac:dyDescent="0.35">
      <c r="B21" s="59" t="s">
        <v>21</v>
      </c>
      <c r="C21" s="60"/>
      <c r="D21" s="61">
        <f>+D8</f>
        <v>20659529848</v>
      </c>
      <c r="E21" s="61">
        <f>+E8</f>
        <v>-3900000</v>
      </c>
      <c r="F21" s="61">
        <f>+F8</f>
        <v>20655629848</v>
      </c>
      <c r="G21" s="61">
        <f t="shared" ref="G21:R21" si="7">+G8</f>
        <v>0</v>
      </c>
      <c r="H21" s="61">
        <f t="shared" si="7"/>
        <v>2837352385</v>
      </c>
      <c r="I21" s="61">
        <f t="shared" si="7"/>
        <v>1239540016</v>
      </c>
      <c r="J21" s="61">
        <f t="shared" si="7"/>
        <v>1364189508</v>
      </c>
      <c r="K21" s="61">
        <f t="shared" si="7"/>
        <v>3327617217</v>
      </c>
      <c r="L21" s="61">
        <f>+L8</f>
        <v>3217498690</v>
      </c>
      <c r="M21" s="61">
        <f t="shared" si="7"/>
        <v>2339805728</v>
      </c>
      <c r="N21" s="61">
        <f t="shared" si="7"/>
        <v>896573439</v>
      </c>
      <c r="O21" s="61">
        <f t="shared" si="7"/>
        <v>805121627</v>
      </c>
      <c r="P21" s="61">
        <f t="shared" si="7"/>
        <v>1055220651</v>
      </c>
      <c r="Q21" s="61">
        <f>+Q8</f>
        <v>0</v>
      </c>
      <c r="R21" s="61">
        <f t="shared" si="7"/>
        <v>0</v>
      </c>
      <c r="S21" s="61">
        <f>+S8</f>
        <v>17082919261</v>
      </c>
      <c r="T21" s="62">
        <f>+S21/F21</f>
        <v>0.82703453667156357</v>
      </c>
    </row>
    <row r="22" spans="2:21" ht="16.5" customHeight="1" x14ac:dyDescent="0.35">
      <c r="B22" s="48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8"/>
    </row>
    <row r="23" spans="2:21" x14ac:dyDescent="0.35">
      <c r="B23" s="63" t="s">
        <v>236</v>
      </c>
      <c r="C23" s="64" t="s">
        <v>237</v>
      </c>
      <c r="D23" s="50">
        <f>+D24+D25</f>
        <v>35704617594</v>
      </c>
      <c r="E23" s="50">
        <f t="shared" ref="E23:S23" si="8">+E24+E25</f>
        <v>-867111601</v>
      </c>
      <c r="F23" s="50">
        <f>+F24+F25</f>
        <v>34837505993</v>
      </c>
      <c r="G23" s="50">
        <f t="shared" si="8"/>
        <v>347565297</v>
      </c>
      <c r="H23" s="50">
        <f t="shared" si="8"/>
        <v>4038110221</v>
      </c>
      <c r="I23" s="50">
        <f t="shared" si="8"/>
        <v>2941664487</v>
      </c>
      <c r="J23" s="50">
        <f>+J24+J25</f>
        <v>1398160601</v>
      </c>
      <c r="K23" s="50">
        <f t="shared" si="8"/>
        <v>5543912957</v>
      </c>
      <c r="L23" s="50">
        <f t="shared" si="8"/>
        <v>3613701562</v>
      </c>
      <c r="M23" s="50">
        <f t="shared" si="8"/>
        <v>329876817</v>
      </c>
      <c r="N23" s="50">
        <f t="shared" si="8"/>
        <v>871026278</v>
      </c>
      <c r="O23" s="50">
        <f t="shared" si="8"/>
        <v>977817890</v>
      </c>
      <c r="P23" s="50">
        <f t="shared" si="8"/>
        <v>101056963</v>
      </c>
      <c r="Q23" s="50">
        <f t="shared" si="8"/>
        <v>0</v>
      </c>
      <c r="R23" s="50">
        <f t="shared" si="8"/>
        <v>0</v>
      </c>
      <c r="S23" s="50">
        <f t="shared" si="8"/>
        <v>20162893073</v>
      </c>
      <c r="T23" s="65">
        <f>+S23/F23</f>
        <v>0.57876970518645587</v>
      </c>
    </row>
    <row r="24" spans="2:21" x14ac:dyDescent="0.35">
      <c r="B24" s="66" t="s">
        <v>238</v>
      </c>
      <c r="C24" s="49" t="s">
        <v>239</v>
      </c>
      <c r="D24" s="50"/>
      <c r="E24" s="50"/>
      <c r="F24" s="50">
        <f>+D24+E24</f>
        <v>0</v>
      </c>
      <c r="G24" s="50"/>
      <c r="H24" s="50"/>
      <c r="I24" s="50"/>
      <c r="J24" s="50"/>
      <c r="K24" s="50">
        <f>+I24+J24</f>
        <v>0</v>
      </c>
      <c r="L24" s="50"/>
      <c r="M24" s="50"/>
      <c r="N24" s="50"/>
      <c r="O24" s="50"/>
      <c r="P24" s="50"/>
      <c r="Q24" s="50"/>
      <c r="R24" s="50"/>
      <c r="S24" s="50"/>
      <c r="T24" s="65">
        <v>0</v>
      </c>
    </row>
    <row r="25" spans="2:21" x14ac:dyDescent="0.35">
      <c r="B25" s="66" t="s">
        <v>240</v>
      </c>
      <c r="C25" s="49" t="s">
        <v>241</v>
      </c>
      <c r="D25" s="50">
        <f>+D26+D28+D29+D30</f>
        <v>35704617594</v>
      </c>
      <c r="E25" s="50">
        <f>+E26+E28+E29+E30</f>
        <v>-867111601</v>
      </c>
      <c r="F25" s="50">
        <f>+F26+F28+F29+F30</f>
        <v>34837505993</v>
      </c>
      <c r="G25" s="50">
        <f t="shared" ref="G25:R25" si="9">+G26+G28+G29+G30</f>
        <v>347565297</v>
      </c>
      <c r="H25" s="50">
        <f t="shared" si="9"/>
        <v>4038110221</v>
      </c>
      <c r="I25" s="50">
        <f t="shared" si="9"/>
        <v>2941664487</v>
      </c>
      <c r="J25" s="50">
        <f t="shared" si="9"/>
        <v>1398160601</v>
      </c>
      <c r="K25" s="50">
        <f t="shared" si="9"/>
        <v>5543912957</v>
      </c>
      <c r="L25" s="50">
        <f t="shared" si="9"/>
        <v>3613701562</v>
      </c>
      <c r="M25" s="50">
        <f t="shared" si="9"/>
        <v>329876817</v>
      </c>
      <c r="N25" s="50">
        <f t="shared" si="9"/>
        <v>871026278</v>
      </c>
      <c r="O25" s="50">
        <f t="shared" si="9"/>
        <v>977817890</v>
      </c>
      <c r="P25" s="50">
        <f t="shared" si="9"/>
        <v>101056963</v>
      </c>
      <c r="Q25" s="50">
        <f t="shared" si="9"/>
        <v>0</v>
      </c>
      <c r="R25" s="50">
        <f t="shared" si="9"/>
        <v>0</v>
      </c>
      <c r="S25" s="50">
        <f>+S26+S28+S29+S30</f>
        <v>20162893073</v>
      </c>
      <c r="T25" s="65">
        <f>+S25/F25</f>
        <v>0.57876970518645587</v>
      </c>
    </row>
    <row r="26" spans="2:21" ht="15.5" x14ac:dyDescent="0.35">
      <c r="B26" s="66" t="s">
        <v>242</v>
      </c>
      <c r="C26" s="49" t="s">
        <v>243</v>
      </c>
      <c r="D26" s="50">
        <f>18429775266+17110433148+164409180</f>
        <v>35704617594</v>
      </c>
      <c r="E26" s="67">
        <f>-99961942-129670853-195499125-7387428-54680193-48940-1913333-372168087-5358667-149701-273332</f>
        <v>-867111601</v>
      </c>
      <c r="F26" s="50">
        <f>+D26+E26</f>
        <v>34837505993</v>
      </c>
      <c r="G26" s="50">
        <v>347565297</v>
      </c>
      <c r="H26" s="50">
        <f>4028144611+9965610</f>
        <v>4038110221</v>
      </c>
      <c r="I26" s="50">
        <f>46530900+2571512714+323620873</f>
        <v>2941664487</v>
      </c>
      <c r="J26" s="50">
        <f>1347016259+51144342</f>
        <v>1398160601</v>
      </c>
      <c r="K26" s="50">
        <f>2600730661+2960966296-17784000</f>
        <v>5543912957</v>
      </c>
      <c r="L26" s="50">
        <f>279766931+3333934631</f>
        <v>3613701562</v>
      </c>
      <c r="M26" s="68">
        <f>187610976+1143333+141122508</f>
        <v>329876817</v>
      </c>
      <c r="N26" s="50">
        <f>329945887+541080391</f>
        <v>871026278</v>
      </c>
      <c r="O26" s="50">
        <f>963871090+13946800</f>
        <v>977817890</v>
      </c>
      <c r="P26" s="50">
        <v>101056963</v>
      </c>
      <c r="Q26" s="50"/>
      <c r="R26" s="50"/>
      <c r="S26" s="50">
        <f>SUM(G26:R26)</f>
        <v>20162893073</v>
      </c>
      <c r="T26" s="65">
        <f>+S26/F26</f>
        <v>0.57876970518645587</v>
      </c>
    </row>
    <row r="27" spans="2:21" x14ac:dyDescent="0.35">
      <c r="B27" s="66" t="s">
        <v>244</v>
      </c>
      <c r="C27" s="49" t="s">
        <v>245</v>
      </c>
      <c r="D27" s="50"/>
      <c r="E27" s="50"/>
      <c r="F27" s="50">
        <f>+D27+E27</f>
        <v>0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65">
        <v>0</v>
      </c>
    </row>
    <row r="28" spans="2:21" x14ac:dyDescent="0.35">
      <c r="B28" s="66" t="s">
        <v>246</v>
      </c>
      <c r="C28" s="49" t="s">
        <v>247</v>
      </c>
      <c r="D28" s="50"/>
      <c r="E28" s="50">
        <v>0</v>
      </c>
      <c r="F28" s="50">
        <f>+D28+E28</f>
        <v>0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65">
        <v>0</v>
      </c>
    </row>
    <row r="29" spans="2:21" x14ac:dyDescent="0.35">
      <c r="B29" s="66" t="s">
        <v>248</v>
      </c>
      <c r="C29" s="49" t="s">
        <v>249</v>
      </c>
      <c r="D29" s="50"/>
      <c r="E29" s="50"/>
      <c r="F29" s="50">
        <f>+D29+E29</f>
        <v>0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65">
        <v>0</v>
      </c>
    </row>
    <row r="30" spans="2:21" x14ac:dyDescent="0.35">
      <c r="B30" s="66" t="s">
        <v>250</v>
      </c>
      <c r="C30" s="49" t="s">
        <v>251</v>
      </c>
      <c r="D30" s="50"/>
      <c r="E30" s="50"/>
      <c r="F30" s="50">
        <f>+D30+E30</f>
        <v>0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65">
        <v>0</v>
      </c>
    </row>
    <row r="31" spans="2:21" x14ac:dyDescent="0.35">
      <c r="B31" s="66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8"/>
    </row>
    <row r="32" spans="2:21" x14ac:dyDescent="0.35">
      <c r="B32" s="69" t="s">
        <v>21</v>
      </c>
      <c r="C32" s="70"/>
      <c r="D32" s="71">
        <f>+D23</f>
        <v>35704617594</v>
      </c>
      <c r="E32" s="71">
        <f t="shared" ref="E32:S32" si="10">+E23</f>
        <v>-867111601</v>
      </c>
      <c r="F32" s="71">
        <f t="shared" si="10"/>
        <v>34837505993</v>
      </c>
      <c r="G32" s="71">
        <f t="shared" si="10"/>
        <v>347565297</v>
      </c>
      <c r="H32" s="71">
        <f>+H23</f>
        <v>4038110221</v>
      </c>
      <c r="I32" s="71">
        <f>+I23</f>
        <v>2941664487</v>
      </c>
      <c r="J32" s="71">
        <f t="shared" si="10"/>
        <v>1398160601</v>
      </c>
      <c r="K32" s="71">
        <f>+K23</f>
        <v>5543912957</v>
      </c>
      <c r="L32" s="71">
        <f t="shared" si="10"/>
        <v>3613701562</v>
      </c>
      <c r="M32" s="71">
        <f t="shared" si="10"/>
        <v>329876817</v>
      </c>
      <c r="N32" s="71">
        <f t="shared" si="10"/>
        <v>871026278</v>
      </c>
      <c r="O32" s="71">
        <f t="shared" si="10"/>
        <v>977817890</v>
      </c>
      <c r="P32" s="71">
        <f t="shared" si="10"/>
        <v>101056963</v>
      </c>
      <c r="Q32" s="71">
        <f t="shared" si="10"/>
        <v>0</v>
      </c>
      <c r="R32" s="71">
        <f t="shared" si="10"/>
        <v>0</v>
      </c>
      <c r="S32" s="71">
        <f t="shared" si="10"/>
        <v>20162893073</v>
      </c>
      <c r="T32" s="72">
        <f>+S32/F32</f>
        <v>0.57876970518645587</v>
      </c>
    </row>
    <row r="33" spans="2:23" x14ac:dyDescent="0.35">
      <c r="B33" s="66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8"/>
    </row>
    <row r="34" spans="2:23" ht="15" thickBot="1" x14ac:dyDescent="0.4">
      <c r="B34" s="73" t="s">
        <v>252</v>
      </c>
      <c r="C34" s="74"/>
      <c r="D34" s="75">
        <f>+D21+D32</f>
        <v>56364147442</v>
      </c>
      <c r="E34" s="75">
        <f t="shared" ref="E34:R34" si="11">+E21+E32</f>
        <v>-871011601</v>
      </c>
      <c r="F34" s="75">
        <f>+F21+F32</f>
        <v>55493135841</v>
      </c>
      <c r="G34" s="75">
        <f t="shared" si="11"/>
        <v>347565297</v>
      </c>
      <c r="H34" s="75">
        <f t="shared" si="11"/>
        <v>6875462606</v>
      </c>
      <c r="I34" s="75">
        <f>+I21+I32</f>
        <v>4181204503</v>
      </c>
      <c r="J34" s="75">
        <f t="shared" si="11"/>
        <v>2762350109</v>
      </c>
      <c r="K34" s="75">
        <f>+K21+K32</f>
        <v>8871530174</v>
      </c>
      <c r="L34" s="75">
        <f t="shared" si="11"/>
        <v>6831200252</v>
      </c>
      <c r="M34" s="75">
        <f t="shared" si="11"/>
        <v>2669682545</v>
      </c>
      <c r="N34" s="75">
        <f t="shared" si="11"/>
        <v>1767599717</v>
      </c>
      <c r="O34" s="75">
        <f t="shared" si="11"/>
        <v>1782939517</v>
      </c>
      <c r="P34" s="75">
        <f t="shared" si="11"/>
        <v>1156277614</v>
      </c>
      <c r="Q34" s="75">
        <f t="shared" si="11"/>
        <v>0</v>
      </c>
      <c r="R34" s="75">
        <f t="shared" si="11"/>
        <v>0</v>
      </c>
      <c r="S34" s="75">
        <f>+S21+S32</f>
        <v>37245812334</v>
      </c>
      <c r="T34" s="76">
        <f>+S34/F34</f>
        <v>0.67117872813526736</v>
      </c>
      <c r="U34" s="52"/>
      <c r="V34" s="52"/>
      <c r="W34" s="52"/>
    </row>
    <row r="35" spans="2:23" s="77" customFormat="1" x14ac:dyDescent="0.35">
      <c r="B35" s="78"/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0"/>
      <c r="U35" s="81"/>
      <c r="V35" s="81"/>
      <c r="W35" s="81"/>
    </row>
    <row r="36" spans="2:23" s="77" customFormat="1" x14ac:dyDescent="0.35">
      <c r="B36" s="78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/>
      <c r="U36" s="81"/>
      <c r="V36" s="81"/>
      <c r="W36" s="81"/>
    </row>
    <row r="37" spans="2:23" s="77" customFormat="1" x14ac:dyDescent="0.35">
      <c r="B37" s="78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0"/>
      <c r="U37" s="81"/>
      <c r="V37" s="81"/>
      <c r="W37" s="81"/>
    </row>
    <row r="38" spans="2:23" s="77" customFormat="1" x14ac:dyDescent="0.35">
      <c r="B38" s="78"/>
      <c r="C38" s="7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0"/>
      <c r="U38" s="81"/>
      <c r="V38" s="81"/>
      <c r="W38" s="81"/>
    </row>
    <row r="39" spans="2:23" s="82" customFormat="1" x14ac:dyDescent="0.3">
      <c r="B39" s="83"/>
      <c r="C39" s="83"/>
      <c r="D39" s="83"/>
      <c r="E39" s="84"/>
      <c r="F39" s="84"/>
      <c r="G39" s="83"/>
      <c r="H39" s="83"/>
      <c r="I39" s="83"/>
      <c r="J39" s="83"/>
      <c r="K39" s="83"/>
      <c r="L39" s="85"/>
      <c r="P39" s="79"/>
      <c r="Q39" s="79"/>
      <c r="R39" s="79"/>
      <c r="S39" s="79"/>
    </row>
    <row r="40" spans="2:23" s="82" customFormat="1" x14ac:dyDescent="0.3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5"/>
      <c r="P40" s="79"/>
      <c r="Q40" s="79"/>
      <c r="R40" s="79"/>
      <c r="S40" s="79"/>
    </row>
    <row r="41" spans="2:23" s="82" customFormat="1" ht="13" x14ac:dyDescent="0.3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5"/>
    </row>
    <row r="42" spans="2:23" s="82" customFormat="1" ht="13" x14ac:dyDescent="0.3">
      <c r="B42" s="83"/>
      <c r="C42" s="86" t="s">
        <v>187</v>
      </c>
      <c r="E42" s="83"/>
      <c r="F42" s="83"/>
      <c r="G42" s="83"/>
      <c r="H42" s="83"/>
      <c r="I42" s="87" t="s">
        <v>181</v>
      </c>
      <c r="J42" s="87"/>
      <c r="P42" s="88" t="s">
        <v>181</v>
      </c>
      <c r="Q42" s="88"/>
      <c r="R42" s="88"/>
      <c r="S42" s="88"/>
    </row>
    <row r="43" spans="2:23" s="82" customFormat="1" ht="13" x14ac:dyDescent="0.3">
      <c r="B43" s="83"/>
      <c r="C43" s="83" t="s">
        <v>182</v>
      </c>
      <c r="E43" s="83"/>
      <c r="F43" s="83"/>
      <c r="G43" s="83"/>
      <c r="H43" s="83"/>
      <c r="I43" s="89" t="s">
        <v>183</v>
      </c>
      <c r="J43" s="89"/>
      <c r="P43" s="89" t="s">
        <v>183</v>
      </c>
      <c r="Q43" s="89"/>
      <c r="R43" s="89"/>
      <c r="S43" s="89"/>
    </row>
    <row r="44" spans="2:23" s="82" customFormat="1" ht="13" x14ac:dyDescent="0.3">
      <c r="B44" s="83"/>
      <c r="C44" s="83" t="s">
        <v>253</v>
      </c>
      <c r="E44" s="83"/>
      <c r="F44" s="83"/>
      <c r="G44" s="83"/>
      <c r="H44" s="83"/>
      <c r="I44" s="89" t="s">
        <v>184</v>
      </c>
      <c r="J44" s="89"/>
      <c r="P44" s="89" t="s">
        <v>184</v>
      </c>
      <c r="Q44" s="89"/>
      <c r="R44" s="89"/>
      <c r="S44" s="89"/>
    </row>
    <row r="45" spans="2:23" s="82" customFormat="1" ht="13" x14ac:dyDescent="0.3">
      <c r="B45" s="83"/>
      <c r="C45" s="83" t="s">
        <v>185</v>
      </c>
      <c r="E45" s="83"/>
      <c r="F45" s="83"/>
      <c r="G45" s="83"/>
      <c r="H45" s="83"/>
      <c r="I45" s="89" t="s">
        <v>185</v>
      </c>
      <c r="J45" s="89"/>
      <c r="P45" s="89" t="s">
        <v>185</v>
      </c>
      <c r="Q45" s="89"/>
      <c r="R45" s="89"/>
      <c r="S45" s="89"/>
    </row>
    <row r="46" spans="2:23" s="82" customFormat="1" ht="12.5" x14ac:dyDescent="0.25"/>
  </sheetData>
  <mergeCells count="7">
    <mergeCell ref="P42:S42"/>
    <mergeCell ref="I43:J43"/>
    <mergeCell ref="P43:S43"/>
    <mergeCell ref="I44:J44"/>
    <mergeCell ref="P44:S44"/>
    <mergeCell ref="I45:J45"/>
    <mergeCell ref="P45:S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 GASTOS</vt:lpstr>
      <vt:lpstr>EJ INGRESOS</vt:lpstr>
      <vt:lpstr>EJ RESERVAS</vt:lpstr>
      <vt:lpstr>EJ RESERVAS INGRESOS</vt:lpstr>
      <vt:lpstr>'EJ GASTOS'!Títulos_a_imprimir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Medellin, Sandra Rubiela</dc:creator>
  <cp:lastModifiedBy>Ruiz Medellin, Sandra Rubiela</cp:lastModifiedBy>
  <cp:lastPrinted>2022-11-08T20:27:27Z</cp:lastPrinted>
  <dcterms:created xsi:type="dcterms:W3CDTF">2022-11-01T21:07:21Z</dcterms:created>
  <dcterms:modified xsi:type="dcterms:W3CDTF">2022-11-11T17:30:19Z</dcterms:modified>
</cp:coreProperties>
</file>