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ruiz\Documents\SANDRA RUIZ\Disco F\PRESUPUESTO\PRESUPUESTO SANDRA\2022\REPORTES SEPTIEMBRE\EJECUCIONES\DEFINITIVAS\"/>
    </mc:Choice>
  </mc:AlternateContent>
  <xr:revisionPtr revIDLastSave="0" documentId="8_{DCF9D144-6CE4-4549-9B08-31002C1E94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J GASTOS" sheetId="2" r:id="rId1"/>
    <sheet name="EJE INGRESOS" sheetId="1" r:id="rId2"/>
    <sheet name="EJ RESERVAS" sheetId="4" r:id="rId3"/>
    <sheet name="EJ RESERVAS INGRESOS" sheetId="3" r:id="rId4"/>
  </sheets>
  <definedNames>
    <definedName name="_xlnm.Print_Area" localSheetId="1">'EJE INGRESOS'!$A$1:$M$36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0" i="4" l="1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5" i="4"/>
  <c r="K74" i="4"/>
  <c r="K73" i="4"/>
  <c r="K72" i="4"/>
  <c r="K71" i="4"/>
  <c r="K68" i="4"/>
  <c r="K67" i="4"/>
  <c r="K65" i="4"/>
  <c r="K64" i="4"/>
  <c r="K63" i="4"/>
  <c r="K62" i="4"/>
  <c r="K61" i="4"/>
  <c r="K57" i="4"/>
  <c r="K55" i="4"/>
  <c r="K54" i="4"/>
  <c r="K51" i="4"/>
  <c r="K50" i="4"/>
  <c r="K49" i="4"/>
  <c r="K48" i="4"/>
  <c r="K47" i="4"/>
  <c r="K46" i="4"/>
  <c r="K45" i="4"/>
  <c r="K44" i="4"/>
  <c r="K43" i="4"/>
  <c r="K42" i="4"/>
  <c r="K41" i="4"/>
  <c r="K40" i="4"/>
  <c r="K38" i="4"/>
  <c r="K37" i="4"/>
  <c r="K31" i="4"/>
  <c r="K30" i="4"/>
  <c r="K29" i="4"/>
  <c r="K27" i="4"/>
  <c r="K26" i="4"/>
  <c r="K24" i="4"/>
  <c r="K23" i="4"/>
  <c r="K22" i="4"/>
  <c r="K21" i="4"/>
  <c r="K19" i="4"/>
  <c r="K18" i="4"/>
  <c r="K17" i="4"/>
  <c r="K16" i="4"/>
  <c r="K15" i="4"/>
  <c r="K14" i="4"/>
  <c r="R32" i="3"/>
  <c r="N32" i="3"/>
  <c r="J32" i="3"/>
  <c r="F30" i="3"/>
  <c r="F29" i="3"/>
  <c r="F28" i="3"/>
  <c r="F27" i="3"/>
  <c r="O26" i="3"/>
  <c r="N26" i="3"/>
  <c r="M26" i="3"/>
  <c r="L26" i="3"/>
  <c r="K26" i="3"/>
  <c r="J26" i="3"/>
  <c r="I26" i="3"/>
  <c r="H26" i="3"/>
  <c r="S26" i="3" s="1"/>
  <c r="E26" i="3"/>
  <c r="D26" i="3"/>
  <c r="F26" i="3" s="1"/>
  <c r="F25" i="3" s="1"/>
  <c r="F23" i="3" s="1"/>
  <c r="F32" i="3" s="1"/>
  <c r="R25" i="3"/>
  <c r="Q25" i="3"/>
  <c r="Q23" i="3" s="1"/>
  <c r="Q32" i="3" s="1"/>
  <c r="P25" i="3"/>
  <c r="P23" i="3" s="1"/>
  <c r="P32" i="3" s="1"/>
  <c r="O25" i="3"/>
  <c r="N25" i="3"/>
  <c r="M25" i="3"/>
  <c r="M23" i="3" s="1"/>
  <c r="M32" i="3" s="1"/>
  <c r="L25" i="3"/>
  <c r="L23" i="3" s="1"/>
  <c r="L32" i="3" s="1"/>
  <c r="K25" i="3"/>
  <c r="J25" i="3"/>
  <c r="I25" i="3"/>
  <c r="I23" i="3" s="1"/>
  <c r="I32" i="3" s="1"/>
  <c r="H25" i="3"/>
  <c r="H23" i="3" s="1"/>
  <c r="H32" i="3" s="1"/>
  <c r="G25" i="3"/>
  <c r="E25" i="3"/>
  <c r="E23" i="3" s="1"/>
  <c r="E32" i="3" s="1"/>
  <c r="D25" i="3"/>
  <c r="D23" i="3" s="1"/>
  <c r="D32" i="3" s="1"/>
  <c r="K24" i="3"/>
  <c r="F24" i="3"/>
  <c r="R23" i="3"/>
  <c r="O23" i="3"/>
  <c r="O32" i="3" s="1"/>
  <c r="N23" i="3"/>
  <c r="K23" i="3"/>
  <c r="K32" i="3" s="1"/>
  <c r="J23" i="3"/>
  <c r="G23" i="3"/>
  <c r="G32" i="3" s="1"/>
  <c r="F19" i="3"/>
  <c r="L18" i="3"/>
  <c r="L16" i="3" s="1"/>
  <c r="F18" i="3"/>
  <c r="M17" i="3"/>
  <c r="K17" i="3"/>
  <c r="S17" i="3" s="1"/>
  <c r="D17" i="3"/>
  <c r="F17" i="3" s="1"/>
  <c r="F16" i="3" s="1"/>
  <c r="J16" i="3"/>
  <c r="I16" i="3"/>
  <c r="H16" i="3"/>
  <c r="G16" i="3"/>
  <c r="E16" i="3"/>
  <c r="S15" i="3"/>
  <c r="F15" i="3"/>
  <c r="F14" i="3"/>
  <c r="F13" i="3"/>
  <c r="F12" i="3"/>
  <c r="O11" i="3"/>
  <c r="L11" i="3"/>
  <c r="K11" i="3"/>
  <c r="K10" i="3" s="1"/>
  <c r="K9" i="3" s="1"/>
  <c r="J11" i="3"/>
  <c r="S11" i="3" s="1"/>
  <c r="H11" i="3"/>
  <c r="D11" i="3"/>
  <c r="F11" i="3" s="1"/>
  <c r="R10" i="3"/>
  <c r="Q10" i="3"/>
  <c r="P10" i="3"/>
  <c r="P9" i="3" s="1"/>
  <c r="P8" i="3" s="1"/>
  <c r="P21" i="3" s="1"/>
  <c r="P34" i="3" s="1"/>
  <c r="O10" i="3"/>
  <c r="N10" i="3"/>
  <c r="M10" i="3"/>
  <c r="L10" i="3"/>
  <c r="L9" i="3" s="1"/>
  <c r="L8" i="3" s="1"/>
  <c r="L21" i="3" s="1"/>
  <c r="L34" i="3" s="1"/>
  <c r="I10" i="3"/>
  <c r="H10" i="3"/>
  <c r="H9" i="3" s="1"/>
  <c r="H8" i="3" s="1"/>
  <c r="H21" i="3" s="1"/>
  <c r="G10" i="3"/>
  <c r="E10" i="3"/>
  <c r="D10" i="3"/>
  <c r="D9" i="3" s="1"/>
  <c r="R9" i="3"/>
  <c r="Q9" i="3"/>
  <c r="Q8" i="3" s="1"/>
  <c r="Q21" i="3" s="1"/>
  <c r="Q34" i="3" s="1"/>
  <c r="O9" i="3"/>
  <c r="N9" i="3"/>
  <c r="M9" i="3"/>
  <c r="I9" i="3"/>
  <c r="I8" i="3" s="1"/>
  <c r="I21" i="3" s="1"/>
  <c r="I34" i="3" s="1"/>
  <c r="G9" i="3"/>
  <c r="E9" i="3"/>
  <c r="E8" i="3" s="1"/>
  <c r="E21" i="3" s="1"/>
  <c r="E34" i="3" s="1"/>
  <c r="R8" i="3"/>
  <c r="R21" i="3" s="1"/>
  <c r="R34" i="3" s="1"/>
  <c r="O8" i="3"/>
  <c r="O21" i="3" s="1"/>
  <c r="O34" i="3" s="1"/>
  <c r="N8" i="3"/>
  <c r="N21" i="3" s="1"/>
  <c r="N34" i="3" s="1"/>
  <c r="G8" i="3"/>
  <c r="G21" i="3" s="1"/>
  <c r="S25" i="3" l="1"/>
  <c r="T26" i="3"/>
  <c r="S10" i="3"/>
  <c r="T11" i="3"/>
  <c r="H34" i="3"/>
  <c r="K8" i="3"/>
  <c r="K21" i="3" s="1"/>
  <c r="K34" i="3" s="1"/>
  <c r="G34" i="3"/>
  <c r="F9" i="3"/>
  <c r="M18" i="3"/>
  <c r="M16" i="3" s="1"/>
  <c r="M8" i="3" s="1"/>
  <c r="M21" i="3" s="1"/>
  <c r="M34" i="3" s="1"/>
  <c r="F10" i="3"/>
  <c r="J10" i="3"/>
  <c r="J9" i="3" s="1"/>
  <c r="J8" i="3" s="1"/>
  <c r="J21" i="3" s="1"/>
  <c r="J34" i="3" s="1"/>
  <c r="K16" i="3"/>
  <c r="S16" i="3" s="1"/>
  <c r="D16" i="3"/>
  <c r="D8" i="3" s="1"/>
  <c r="D21" i="3" l="1"/>
  <c r="D34" i="3" s="1"/>
  <c r="F8" i="3"/>
  <c r="F21" i="3" s="1"/>
  <c r="F34" i="3" s="1"/>
  <c r="T10" i="3"/>
  <c r="S9" i="3"/>
  <c r="T25" i="3"/>
  <c r="S23" i="3"/>
  <c r="S18" i="3"/>
  <c r="S32" i="3" l="1"/>
  <c r="T32" i="3" s="1"/>
  <c r="T23" i="3"/>
  <c r="T9" i="3"/>
  <c r="S8" i="3"/>
  <c r="S21" i="3" l="1"/>
  <c r="T8" i="3"/>
  <c r="T21" i="3" l="1"/>
  <c r="S34" i="3"/>
  <c r="T34" i="3" s="1"/>
  <c r="S158" i="2" l="1"/>
  <c r="O158" i="2"/>
  <c r="S157" i="2"/>
  <c r="O157" i="2"/>
  <c r="S156" i="2"/>
  <c r="O156" i="2"/>
  <c r="S155" i="2"/>
  <c r="O155" i="2"/>
  <c r="S154" i="2"/>
  <c r="O154" i="2"/>
  <c r="V153" i="2"/>
  <c r="V159" i="2" s="1"/>
  <c r="V160" i="2" s="1"/>
  <c r="U153" i="2"/>
  <c r="U162" i="2" s="1"/>
  <c r="U163" i="2" s="1"/>
  <c r="T153" i="2"/>
  <c r="T162" i="2" s="1"/>
  <c r="T163" i="2" s="1"/>
  <c r="S153" i="2"/>
  <c r="R153" i="2"/>
  <c r="R162" i="2" s="1"/>
  <c r="R163" i="2" s="1"/>
  <c r="Q153" i="2"/>
  <c r="Q162" i="2" s="1"/>
  <c r="P153" i="2"/>
  <c r="P162" i="2" s="1"/>
  <c r="P163" i="2" s="1"/>
  <c r="O153" i="2"/>
  <c r="N153" i="2"/>
  <c r="N159" i="2" s="1"/>
  <c r="N160" i="2" s="1"/>
  <c r="M153" i="2"/>
  <c r="M162" i="2" s="1"/>
  <c r="L153" i="2"/>
  <c r="L162" i="2" s="1"/>
  <c r="L163" i="2" s="1"/>
  <c r="K153" i="2"/>
  <c r="K159" i="2" s="1"/>
  <c r="K160" i="2" s="1"/>
  <c r="J153" i="2"/>
  <c r="J162" i="2" s="1"/>
  <c r="J163" i="2" s="1"/>
  <c r="I153" i="2"/>
  <c r="I162" i="2" s="1"/>
  <c r="I163" i="2" s="1"/>
  <c r="H153" i="2"/>
  <c r="H162" i="2" s="1"/>
  <c r="H163" i="2" s="1"/>
  <c r="G153" i="2"/>
  <c r="G159" i="2" s="1"/>
  <c r="G160" i="2" s="1"/>
  <c r="F153" i="2"/>
  <c r="F159" i="2" s="1"/>
  <c r="F160" i="2" s="1"/>
  <c r="E153" i="2"/>
  <c r="E162" i="2" s="1"/>
  <c r="E163" i="2" s="1"/>
  <c r="D153" i="2"/>
  <c r="D162" i="2" s="1"/>
  <c r="D163" i="2" s="1"/>
  <c r="C153" i="2"/>
  <c r="C159" i="2" s="1"/>
  <c r="C160" i="2" s="1"/>
  <c r="S152" i="2"/>
  <c r="O152" i="2"/>
  <c r="S151" i="2"/>
  <c r="O151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S149" i="2"/>
  <c r="O149" i="2"/>
  <c r="S148" i="2"/>
  <c r="O148" i="2"/>
  <c r="S147" i="2"/>
  <c r="O147" i="2"/>
  <c r="S146" i="2"/>
  <c r="O146" i="2"/>
  <c r="S145" i="2"/>
  <c r="O145" i="2"/>
  <c r="S144" i="2"/>
  <c r="O144" i="2"/>
  <c r="S143" i="2"/>
  <c r="O143" i="2"/>
  <c r="S142" i="2"/>
  <c r="O142" i="2"/>
  <c r="S141" i="2"/>
  <c r="O141" i="2"/>
  <c r="S140" i="2"/>
  <c r="O140" i="2"/>
  <c r="S139" i="2"/>
  <c r="O139" i="2"/>
  <c r="S138" i="2"/>
  <c r="O138" i="2"/>
  <c r="S137" i="2"/>
  <c r="O137" i="2"/>
  <c r="S136" i="2"/>
  <c r="O136" i="2"/>
  <c r="S135" i="2"/>
  <c r="O135" i="2"/>
  <c r="S134" i="2"/>
  <c r="O134" i="2"/>
  <c r="S133" i="2"/>
  <c r="O133" i="2"/>
  <c r="S132" i="2"/>
  <c r="O132" i="2"/>
  <c r="S131" i="2"/>
  <c r="O131" i="2"/>
  <c r="S130" i="2"/>
  <c r="O130" i="2"/>
  <c r="S129" i="2"/>
  <c r="O129" i="2"/>
  <c r="S128" i="2"/>
  <c r="O128" i="2"/>
  <c r="S127" i="2"/>
  <c r="O127" i="2"/>
  <c r="S126" i="2"/>
  <c r="O126" i="2"/>
  <c r="S125" i="2"/>
  <c r="O125" i="2"/>
  <c r="S124" i="2"/>
  <c r="O124" i="2"/>
  <c r="S123" i="2"/>
  <c r="O123" i="2"/>
  <c r="S122" i="2"/>
  <c r="O122" i="2"/>
  <c r="S121" i="2"/>
  <c r="O121" i="2"/>
  <c r="S120" i="2"/>
  <c r="O120" i="2"/>
  <c r="S119" i="2"/>
  <c r="O119" i="2"/>
  <c r="S118" i="2"/>
  <c r="O118" i="2"/>
  <c r="S117" i="2"/>
  <c r="O117" i="2"/>
  <c r="S116" i="2"/>
  <c r="O116" i="2"/>
  <c r="S115" i="2"/>
  <c r="O115" i="2"/>
  <c r="S114" i="2"/>
  <c r="O114" i="2"/>
  <c r="S113" i="2"/>
  <c r="O113" i="2"/>
  <c r="S112" i="2"/>
  <c r="O112" i="2"/>
  <c r="S111" i="2"/>
  <c r="O111" i="2"/>
  <c r="S110" i="2"/>
  <c r="O110" i="2"/>
  <c r="S109" i="2"/>
  <c r="O109" i="2"/>
  <c r="S108" i="2"/>
  <c r="O108" i="2"/>
  <c r="S107" i="2"/>
  <c r="O107" i="2"/>
  <c r="S106" i="2"/>
  <c r="O106" i="2"/>
  <c r="S105" i="2"/>
  <c r="O105" i="2"/>
  <c r="S104" i="2"/>
  <c r="O104" i="2"/>
  <c r="S103" i="2"/>
  <c r="O103" i="2"/>
  <c r="S102" i="2"/>
  <c r="O102" i="2"/>
  <c r="S101" i="2"/>
  <c r="O101" i="2"/>
  <c r="S100" i="2"/>
  <c r="O100" i="2"/>
  <c r="S99" i="2"/>
  <c r="O99" i="2"/>
  <c r="S98" i="2"/>
  <c r="O98" i="2"/>
  <c r="S97" i="2"/>
  <c r="O97" i="2"/>
  <c r="S96" i="2"/>
  <c r="O96" i="2"/>
  <c r="S95" i="2"/>
  <c r="O95" i="2"/>
  <c r="S94" i="2"/>
  <c r="O94" i="2"/>
  <c r="S93" i="2"/>
  <c r="O93" i="2"/>
  <c r="S92" i="2"/>
  <c r="O92" i="2"/>
  <c r="S91" i="2"/>
  <c r="O91" i="2"/>
  <c r="S90" i="2"/>
  <c r="O90" i="2"/>
  <c r="S89" i="2"/>
  <c r="O89" i="2"/>
  <c r="S88" i="2"/>
  <c r="O88" i="2"/>
  <c r="S87" i="2"/>
  <c r="O87" i="2"/>
  <c r="S86" i="2"/>
  <c r="O86" i="2"/>
  <c r="S85" i="2"/>
  <c r="O85" i="2"/>
  <c r="S84" i="2"/>
  <c r="O84" i="2"/>
  <c r="S83" i="2"/>
  <c r="O83" i="2"/>
  <c r="S82" i="2"/>
  <c r="O82" i="2"/>
  <c r="S81" i="2"/>
  <c r="O81" i="2"/>
  <c r="S80" i="2"/>
  <c r="O80" i="2"/>
  <c r="S79" i="2"/>
  <c r="O79" i="2"/>
  <c r="S78" i="2"/>
  <c r="O78" i="2"/>
  <c r="S77" i="2"/>
  <c r="O77" i="2"/>
  <c r="S76" i="2"/>
  <c r="O76" i="2"/>
  <c r="S75" i="2"/>
  <c r="O75" i="2"/>
  <c r="S74" i="2"/>
  <c r="O74" i="2"/>
  <c r="S73" i="2"/>
  <c r="O73" i="2"/>
  <c r="S72" i="2"/>
  <c r="O72" i="2"/>
  <c r="S71" i="2"/>
  <c r="O71" i="2"/>
  <c r="S70" i="2"/>
  <c r="O70" i="2"/>
  <c r="S69" i="2"/>
  <c r="O69" i="2"/>
  <c r="S68" i="2"/>
  <c r="O68" i="2"/>
  <c r="S67" i="2"/>
  <c r="O67" i="2"/>
  <c r="S66" i="2"/>
  <c r="O66" i="2"/>
  <c r="S65" i="2"/>
  <c r="O65" i="2"/>
  <c r="S64" i="2"/>
  <c r="O64" i="2"/>
  <c r="S63" i="2"/>
  <c r="O63" i="2"/>
  <c r="S62" i="2"/>
  <c r="O62" i="2"/>
  <c r="S61" i="2"/>
  <c r="O61" i="2"/>
  <c r="S60" i="2"/>
  <c r="O60" i="2"/>
  <c r="S59" i="2"/>
  <c r="O59" i="2"/>
  <c r="S58" i="2"/>
  <c r="O58" i="2"/>
  <c r="S57" i="2"/>
  <c r="O57" i="2"/>
  <c r="S56" i="2"/>
  <c r="O56" i="2"/>
  <c r="S55" i="2"/>
  <c r="O55" i="2"/>
  <c r="V54" i="2"/>
  <c r="U54" i="2"/>
  <c r="U159" i="2" s="1"/>
  <c r="U160" i="2" s="1"/>
  <c r="T54" i="2"/>
  <c r="T159" i="2" s="1"/>
  <c r="T160" i="2" s="1"/>
  <c r="R54" i="2"/>
  <c r="Q54" i="2"/>
  <c r="S54" i="2" s="1"/>
  <c r="P54" i="2"/>
  <c r="P159" i="2" s="1"/>
  <c r="P160" i="2" s="1"/>
  <c r="N54" i="2"/>
  <c r="M54" i="2"/>
  <c r="O54" i="2" s="1"/>
  <c r="L54" i="2"/>
  <c r="L159" i="2" s="1"/>
  <c r="L160" i="2" s="1"/>
  <c r="K54" i="2"/>
  <c r="J54" i="2"/>
  <c r="I54" i="2"/>
  <c r="I159" i="2" s="1"/>
  <c r="I160" i="2" s="1"/>
  <c r="H54" i="2"/>
  <c r="H159" i="2" s="1"/>
  <c r="H160" i="2" s="1"/>
  <c r="G54" i="2"/>
  <c r="F54" i="2"/>
  <c r="E54" i="2"/>
  <c r="E159" i="2" s="1"/>
  <c r="E160" i="2" s="1"/>
  <c r="D54" i="2"/>
  <c r="D159" i="2" s="1"/>
  <c r="D160" i="2" s="1"/>
  <c r="C54" i="2"/>
  <c r="S53" i="2"/>
  <c r="O53" i="2"/>
  <c r="S52" i="2"/>
  <c r="O52" i="2"/>
  <c r="S51" i="2"/>
  <c r="O51" i="2"/>
  <c r="S50" i="2"/>
  <c r="O50" i="2"/>
  <c r="S49" i="2"/>
  <c r="O49" i="2"/>
  <c r="S48" i="2"/>
  <c r="O48" i="2"/>
  <c r="S47" i="2"/>
  <c r="O47" i="2"/>
  <c r="S46" i="2"/>
  <c r="O46" i="2"/>
  <c r="S45" i="2"/>
  <c r="O45" i="2"/>
  <c r="S44" i="2"/>
  <c r="O44" i="2"/>
  <c r="S43" i="2"/>
  <c r="O43" i="2"/>
  <c r="S42" i="2"/>
  <c r="O42" i="2"/>
  <c r="S41" i="2"/>
  <c r="O41" i="2"/>
  <c r="S40" i="2"/>
  <c r="O40" i="2"/>
  <c r="S39" i="2"/>
  <c r="O39" i="2"/>
  <c r="S38" i="2"/>
  <c r="O38" i="2"/>
  <c r="V37" i="2"/>
  <c r="U37" i="2"/>
  <c r="T37" i="2"/>
  <c r="R37" i="2"/>
  <c r="Q37" i="2"/>
  <c r="S37" i="2" s="1"/>
  <c r="P37" i="2"/>
  <c r="N37" i="2"/>
  <c r="M37" i="2"/>
  <c r="O37" i="2" s="1"/>
  <c r="L37" i="2"/>
  <c r="K37" i="2"/>
  <c r="J37" i="2"/>
  <c r="I37" i="2"/>
  <c r="H37" i="2"/>
  <c r="G37" i="2"/>
  <c r="F37" i="2"/>
  <c r="E37" i="2"/>
  <c r="D37" i="2"/>
  <c r="C37" i="2"/>
  <c r="S36" i="2"/>
  <c r="O36" i="2"/>
  <c r="S35" i="2"/>
  <c r="O35" i="2"/>
  <c r="S34" i="2"/>
  <c r="O34" i="2"/>
  <c r="S33" i="2"/>
  <c r="O33" i="2"/>
  <c r="S32" i="2"/>
  <c r="O32" i="2"/>
  <c r="S31" i="2"/>
  <c r="O31" i="2"/>
  <c r="S30" i="2"/>
  <c r="O30" i="2"/>
  <c r="S29" i="2"/>
  <c r="O29" i="2"/>
  <c r="S28" i="2"/>
  <c r="O28" i="2"/>
  <c r="S27" i="2"/>
  <c r="O27" i="2"/>
  <c r="S26" i="2"/>
  <c r="O26" i="2"/>
  <c r="S25" i="2"/>
  <c r="O25" i="2"/>
  <c r="S24" i="2"/>
  <c r="O24" i="2"/>
  <c r="S23" i="2"/>
  <c r="O23" i="2"/>
  <c r="S22" i="2"/>
  <c r="O22" i="2"/>
  <c r="S21" i="2"/>
  <c r="O21" i="2"/>
  <c r="S20" i="2"/>
  <c r="O20" i="2"/>
  <c r="S19" i="2"/>
  <c r="O19" i="2"/>
  <c r="S18" i="2"/>
  <c r="O18" i="2"/>
  <c r="S17" i="2"/>
  <c r="O17" i="2"/>
  <c r="S16" i="2"/>
  <c r="O16" i="2"/>
  <c r="S15" i="2"/>
  <c r="O15" i="2"/>
  <c r="S14" i="2"/>
  <c r="O14" i="2"/>
  <c r="S13" i="2"/>
  <c r="O13" i="2"/>
  <c r="V12" i="2"/>
  <c r="U12" i="2"/>
  <c r="T12" i="2"/>
  <c r="R12" i="2"/>
  <c r="Q12" i="2"/>
  <c r="S12" i="2" s="1"/>
  <c r="P12" i="2"/>
  <c r="N12" i="2"/>
  <c r="M12" i="2"/>
  <c r="O12" i="2" s="1"/>
  <c r="L12" i="2"/>
  <c r="K12" i="2"/>
  <c r="J12" i="2"/>
  <c r="I12" i="2"/>
  <c r="H12" i="2"/>
  <c r="G12" i="2"/>
  <c r="F12" i="2"/>
  <c r="F11" i="2" s="1"/>
  <c r="E12" i="2"/>
  <c r="D12" i="2"/>
  <c r="C12" i="2"/>
  <c r="V11" i="2"/>
  <c r="U11" i="2"/>
  <c r="T11" i="2"/>
  <c r="R11" i="2"/>
  <c r="Q11" i="2"/>
  <c r="S11" i="2" s="1"/>
  <c r="P11" i="2"/>
  <c r="N11" i="2"/>
  <c r="M11" i="2"/>
  <c r="O11" i="2" s="1"/>
  <c r="L11" i="2"/>
  <c r="K11" i="2"/>
  <c r="J11" i="2"/>
  <c r="I11" i="2"/>
  <c r="H11" i="2"/>
  <c r="G11" i="2"/>
  <c r="E11" i="2"/>
  <c r="D11" i="2"/>
  <c r="C11" i="2"/>
  <c r="S10" i="2"/>
  <c r="O10" i="2"/>
  <c r="S9" i="2"/>
  <c r="O9" i="2"/>
  <c r="S8" i="2"/>
  <c r="O8" i="2"/>
  <c r="Q163" i="2" l="1"/>
  <c r="S162" i="2"/>
  <c r="S163" i="2" s="1"/>
  <c r="M163" i="2"/>
  <c r="O162" i="2"/>
  <c r="O163" i="2" s="1"/>
  <c r="F162" i="2"/>
  <c r="F163" i="2" s="1"/>
  <c r="N162" i="2"/>
  <c r="N163" i="2" s="1"/>
  <c r="V162" i="2"/>
  <c r="V163" i="2" s="1"/>
  <c r="M159" i="2"/>
  <c r="G162" i="2"/>
  <c r="G163" i="2" s="1"/>
  <c r="J159" i="2"/>
  <c r="J160" i="2" s="1"/>
  <c r="R159" i="2"/>
  <c r="R160" i="2" s="1"/>
  <c r="Q159" i="2"/>
  <c r="C162" i="2"/>
  <c r="C163" i="2" s="1"/>
  <c r="K162" i="2"/>
  <c r="K163" i="2" s="1"/>
  <c r="S159" i="2" l="1"/>
  <c r="Q160" i="2"/>
  <c r="O159" i="2"/>
  <c r="M160" i="2"/>
</calcChain>
</file>

<file path=xl/sharedStrings.xml><?xml version="1.0" encoding="utf-8"?>
<sst xmlns="http://schemas.openxmlformats.org/spreadsheetml/2006/main" count="645" uniqueCount="484">
  <si>
    <t>Ce.gestores / Pos.presupuestarias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</si>
  <si>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</si>
  <si>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</si>
  <si>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</si>
  <si>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</si>
  <si>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</si>
  <si>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</si>
  <si>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</si>
  <si>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</si>
  <si>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</si>
  <si>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</si>
  <si>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</si>
  <si>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</si>
  <si>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TOTAL</t>
  </si>
  <si>
    <t>0228-01  UNIDAD ADMINISTRATIVA ESPECIAL DE SERVIC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</si>
  <si>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</si>
  <si>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</si>
  <si>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</si>
  <si>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</si>
  <si>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</si>
  <si>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</si>
  <si>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</si>
  <si>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</si>
  <si>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</si>
  <si>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</si>
  <si>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>SISTEMA DE PRESUPUESTO DISTRITAL - BOGDATA</t>
  </si>
  <si>
    <t>EJECUCION PRESUPUESTAL</t>
  </si>
  <si>
    <t>SECRETARIA DE HACIENDA - DIRECCION DISTRITAL DE PRESUPUESTO</t>
  </si>
  <si>
    <t>EJECUCION DE PRESUPUESTO RENTAS E INGRESOS</t>
  </si>
  <si>
    <t>ENTIDAD:                                    228 - UNIDAD ADMINISTRATIVA ESPECIAL DE SERVICIOS PÚBLICOS</t>
  </si>
  <si>
    <t>UNIDAD EJECUTORA:               01 - UNIDAD 01</t>
  </si>
  <si>
    <t>VIGENCIA FISCAL:  2022</t>
  </si>
  <si>
    <t>MES:             SEPTIEMBRE</t>
  </si>
  <si>
    <t>LUZ AMANDA CAMACHO SANCHEZ</t>
  </si>
  <si>
    <t>RESPONSABLE DEL PRESUPUESTO</t>
  </si>
  <si>
    <t>ORDENADOR DEL GASTO</t>
  </si>
  <si>
    <t>CC No. 51816415 DE BOGOTA</t>
  </si>
  <si>
    <t>Teléfono: 3580400</t>
  </si>
  <si>
    <t>TELEFONO 3580400</t>
  </si>
  <si>
    <t>SERGIO ALEJANDRO JIMENEZ GONZALEZ</t>
  </si>
  <si>
    <t>INFORME DE EJECUCION DEL PRESUPUESTO DE GASTOS E INVERSIONES</t>
  </si>
  <si>
    <t>ENTIDAD:                                          228 - UNIDAD ADMINISTRATIVA ESPECIAL DE SERVICIOS PÚBLICOS</t>
  </si>
  <si>
    <t>MES:                 SEPTIEMBRE</t>
  </si>
  <si>
    <t>UNIDAD EJECUTORA:                      01 - UNIDAD 01</t>
  </si>
  <si>
    <t>VIGENCIA FISCAL:     2022</t>
  </si>
  <si>
    <t>Entidad/Proyecto/ObjetoGasto/Fuente</t>
  </si>
  <si>
    <t>Apropiación Inicial</t>
  </si>
  <si>
    <t>Modific. Acumulado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</si>
  <si>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</si>
  <si>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</si>
  <si>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</si>
  <si>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</si>
  <si>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</si>
  <si>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</si>
  <si>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</si>
  <si>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</si>
  <si>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</si>
  <si>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</si>
  <si>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</si>
  <si>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</si>
  <si>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</si>
  <si>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</si>
  <si>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</si>
  <si>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</si>
  <si>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000000000000000000228  0228 - Programa Funcionamiento - UNIDAD ADMINISTRA</t>
  </si>
  <si>
    <t>GASTOS DE PERSONAL</t>
  </si>
  <si>
    <t>PLANTA PERMANENTE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</si>
  <si>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</si>
  <si>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</si>
  <si>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</si>
  <si>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</si>
  <si>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</si>
  <si>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</si>
  <si>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</si>
  <si>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</si>
  <si>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</si>
  <si>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</si>
  <si>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</si>
  <si>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</si>
  <si>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</si>
  <si>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</si>
  <si>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</si>
  <si>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</si>
  <si>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</si>
  <si>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</si>
  <si>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</si>
  <si>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</si>
  <si>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</si>
  <si>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</si>
  <si>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</si>
  <si>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</si>
  <si>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PLANTA TEMPORAL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</si>
  <si>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</si>
  <si>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</si>
  <si>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</si>
  <si>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</si>
  <si>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</si>
  <si>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</si>
  <si>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</si>
  <si>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</si>
  <si>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</si>
  <si>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</si>
  <si>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</si>
  <si>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</si>
  <si>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</si>
  <si>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</si>
  <si>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</si>
  <si>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</si>
  <si>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 xml:space="preserve">ADQUISICION DE BIENES Y SERVICIOS 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</si>
  <si>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</si>
  <si>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</si>
  <si>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</si>
  <si>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</si>
  <si>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</si>
  <si>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</si>
  <si>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</si>
  <si>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</si>
  <si>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</si>
  <si>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</si>
  <si>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</si>
  <si>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</si>
  <si>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</si>
  <si>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</si>
  <si>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</si>
  <si>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</si>
  <si>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</si>
  <si>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</si>
  <si>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</si>
  <si>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</si>
  <si>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</si>
  <si>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</si>
  <si>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</si>
  <si>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</si>
  <si>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</si>
  <si>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O2120201003033336103    Diésel oil ACPM (fuel gas gasoil marine gas)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</si>
  <si>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</si>
  <si>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</si>
  <si>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</si>
  <si>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</si>
  <si>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</si>
  <si>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</si>
  <si>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</si>
  <si>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</si>
  <si>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</si>
  <si>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</si>
  <si>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</si>
  <si>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</si>
  <si>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</si>
  <si>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</si>
  <si>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</si>
  <si>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</si>
  <si>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</si>
  <si>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</si>
  <si>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</si>
  <si>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</si>
  <si>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</si>
  <si>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</si>
  <si>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</si>
  <si>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</si>
  <si>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</si>
  <si>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</si>
  <si>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</si>
  <si>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</si>
  <si>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</si>
  <si>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</si>
  <si>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</si>
  <si>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</si>
  <si>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</si>
  <si>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</si>
  <si>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</si>
  <si>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</si>
  <si>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</si>
  <si>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</si>
  <si>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</si>
  <si>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</si>
  <si>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</si>
  <si>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</si>
  <si>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</si>
  <si>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</si>
  <si>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</si>
  <si>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</si>
  <si>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</si>
  <si>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</si>
  <si>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</si>
  <si>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</si>
  <si>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</si>
  <si>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</si>
  <si>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</si>
  <si>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</si>
  <si>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</si>
  <si>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</si>
  <si>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</si>
  <si>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</si>
  <si>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</si>
  <si>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</si>
  <si>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</si>
  <si>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</si>
  <si>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</si>
  <si>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</si>
  <si>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</si>
  <si>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</si>
  <si>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</si>
  <si>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</si>
  <si>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</si>
  <si>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TRANSFERENCIAS CORRIENTES DE FUNCIONAMIENTO</t>
  </si>
  <si>
    <t>O2130509059             Servicio de alumbrado público</t>
  </si>
  <si>
    <t>O2131301001             Sentencias</t>
  </si>
  <si>
    <t xml:space="preserve">INVERSION DIRECTA 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</si>
  <si>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</si>
  <si>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</si>
  <si>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</si>
  <si>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</si>
  <si>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</si>
  <si>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 xml:space="preserve">TOTAL GASTOS E INVERSIONES </t>
  </si>
  <si>
    <t>LUZ AMANDA CAMACHO SÁNCHEZ</t>
  </si>
  <si>
    <t>CC No. 51816415 DE BOGOTÁ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</si>
  <si>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</si>
  <si>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</si>
  <si>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</si>
  <si>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</si>
  <si>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</si>
  <si>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</si>
  <si>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</si>
  <si>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</si>
  <si>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</si>
  <si>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</si>
  <si>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</si>
  <si>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</si>
  <si>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</si>
  <si>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</si>
  <si>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</si>
  <si>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</si>
  <si>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</si>
  <si>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</si>
  <si>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</si>
  <si>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</si>
  <si>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</si>
  <si>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</si>
  <si>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</si>
  <si>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</si>
  <si>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</si>
  <si>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</si>
  <si>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</si>
  <si>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</si>
  <si>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</si>
  <si>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</si>
  <si>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</si>
  <si>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</si>
  <si>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</si>
  <si>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</si>
  <si>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</si>
  <si>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</si>
  <si>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</si>
  <si>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</si>
  <si>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</si>
  <si>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</si>
  <si>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</si>
  <si>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</si>
  <si>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</si>
  <si>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</si>
  <si>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</si>
  <si>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</si>
  <si>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</si>
  <si>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</si>
  <si>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</si>
  <si>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</si>
  <si>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</si>
  <si>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</si>
  <si>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</si>
  <si>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</si>
  <si>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</si>
  <si>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</si>
  <si>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</si>
  <si>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</si>
  <si>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</si>
  <si>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</si>
  <si>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</si>
  <si>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</si>
  <si>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</si>
  <si>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</si>
  <si>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SERGIO ALEJANDRO GONZALEZ JIMENEZ</t>
  </si>
  <si>
    <t>CC No. 51816415 DE BOGOTÁ D.C.</t>
  </si>
  <si>
    <t>INFORME DE EJECUCION RESERVAS PRESUPUESTALES</t>
  </si>
  <si>
    <t>MES:   SEPTIEMBRE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</si>
  <si>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</si>
  <si>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</si>
  <si>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</si>
  <si>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</si>
  <si>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</si>
  <si>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</si>
  <si>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</si>
  <si>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</si>
  <si>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</si>
  <si>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</si>
  <si>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</si>
  <si>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</si>
  <si>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</si>
  <si>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</si>
  <si>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</si>
  <si>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</si>
  <si>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</si>
  <si>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</si>
  <si>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</si>
  <si>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</si>
  <si>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</si>
  <si>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</si>
  <si>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</si>
  <si>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</si>
  <si>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</si>
  <si>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</si>
  <si>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</si>
  <si>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</si>
  <si>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</si>
  <si>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</si>
  <si>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</si>
  <si>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</si>
  <si>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</si>
  <si>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</si>
  <si>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</si>
  <si>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</si>
  <si>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</si>
  <si>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</si>
  <si>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</si>
  <si>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</si>
  <si>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</si>
  <si>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</si>
  <si>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131020201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</si>
  <si>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</si>
  <si>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</si>
  <si>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</si>
  <si>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</si>
  <si>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</si>
  <si>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</si>
  <si>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</si>
  <si>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</si>
  <si>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</si>
  <si>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</si>
  <si>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</si>
  <si>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</si>
  <si>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</si>
  <si>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</si>
  <si>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</si>
  <si>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</si>
  <si>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</si>
  <si>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</si>
  <si>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</si>
  <si>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</si>
  <si>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</si>
  <si>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</si>
  <si>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</si>
  <si>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</si>
  <si>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</si>
  <si>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</si>
  <si>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</si>
  <si>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</si>
  <si>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</si>
  <si>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</si>
  <si>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</si>
  <si>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</si>
  <si>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</si>
  <si>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</si>
  <si>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</si>
  <si>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</si>
  <si>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</si>
  <si>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</si>
  <si>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</si>
  <si>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</si>
  <si>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</si>
  <si>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</si>
  <si>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</si>
  <si>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</si>
  <si>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</si>
  <si>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</si>
  <si>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</si>
  <si>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</si>
  <si>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</si>
  <si>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</si>
  <si>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</si>
  <si>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</si>
  <si>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</si>
  <si>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</si>
  <si>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</si>
  <si>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</si>
  <si>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</si>
  <si>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</si>
  <si>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</si>
  <si>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</si>
  <si>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</si>
  <si>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</si>
  <si>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</si>
  <si>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</si>
  <si>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</si>
  <si>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</si>
  <si>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</si>
  <si>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</si>
  <si>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</si>
  <si>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</si>
  <si>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</si>
  <si>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</si>
  <si>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</si>
  <si>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</si>
  <si>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</si>
  <si>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</si>
  <si>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</si>
  <si>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</si>
  <si>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</si>
  <si>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</si>
  <si>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</si>
  <si>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</si>
  <si>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</si>
  <si>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</si>
  <si>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</si>
  <si>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</si>
  <si>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</si>
  <si>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</si>
  <si>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</si>
  <si>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</si>
  <si>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</si>
  <si>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</si>
  <si>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</si>
  <si>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</si>
  <si>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</si>
  <si>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</si>
  <si>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</si>
  <si>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</si>
  <si>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</si>
  <si>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</si>
  <si>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</si>
  <si>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</si>
  <si>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</si>
  <si>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</si>
  <si>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</si>
  <si>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</si>
  <si>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</si>
  <si>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</si>
  <si>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</si>
  <si>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</si>
  <si>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</si>
  <si>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</si>
  <si>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</si>
  <si>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</si>
  <si>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</si>
  <si>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</si>
  <si>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</si>
  <si>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</si>
  <si>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</si>
  <si>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</si>
  <si>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</si>
  <si>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</si>
  <si>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</si>
  <si>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</si>
  <si>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</si>
  <si>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</si>
  <si>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</si>
  <si>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</si>
  <si>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</si>
  <si>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</si>
  <si>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</si>
  <si>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</si>
  <si>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1082001042</t>
  </si>
  <si>
    <t>1082001022</t>
  </si>
  <si>
    <t>Servicios de alojamiento; servicios de suministro de comidas y bebidas; servicios de transporte; y servicios de distribución de electricidad, gas y agua</t>
  </si>
  <si>
    <t>1080100021</t>
  </si>
  <si>
    <t>1080100012</t>
  </si>
  <si>
    <t>Edificaciones y estructuras - Mejoras de tierras y terrenos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</si>
  <si>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</si>
  <si>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</si>
  <si>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</si>
  <si>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</si>
  <si>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</si>
  <si>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</si>
  <si>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</si>
  <si>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</si>
  <si>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</si>
  <si>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</si>
  <si>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</si>
  <si>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</si>
  <si>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1082000052</t>
  </si>
  <si>
    <t>Productos metálicos y paquetes de software</t>
  </si>
  <si>
    <t>1082000041</t>
  </si>
  <si>
    <t>Otros bienes transportables (excepto productos metálicos, maquinaria y equipo)</t>
  </si>
  <si>
    <t>CC No. 79.485.293 DE BOGOTA</t>
  </si>
  <si>
    <t>CC No. 79.485.293 DE BOGOTÁ D.C.</t>
  </si>
  <si>
    <t>CC No. .79.485.293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</si>
</sst>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(* #,##0_);_(* \(#,##0\);_(* &quot;-&quot;??_);_(@_)"/>
    <numFmt numFmtId="167" formatCode="_(* #,##0.0_);_(* \(#,##0.0\);_(* &quot;-&quot;??_);_(@_)"/>
    <numFmt numFmtId="168" formatCode="_-&quot;$&quot;\ * #,##0_-;\-&quot;$&quot;\ * #,##0_-;_-&quot;$&quot;\ 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2" fontId="0" fillId="0" borderId="10" xfId="0" applyNumberFormat="1" applyBorder="1"/>
    <xf numFmtId="164" fontId="19" fillId="0" borderId="10" xfId="1" applyNumberFormat="1" applyFont="1" applyBorder="1"/>
    <xf numFmtId="43" fontId="0" fillId="0" borderId="10" xfId="1" applyFont="1" applyBorder="1"/>
    <xf numFmtId="0" fontId="0" fillId="0" borderId="10" xfId="0" applyBorder="1"/>
    <xf numFmtId="0" fontId="19" fillId="0" borderId="10" xfId="0" applyFont="1" applyBorder="1" applyAlignment="1">
      <alignment horizontal="center" wrapText="1"/>
    </xf>
    <xf numFmtId="164" fontId="19" fillId="33" borderId="0" xfId="1" applyNumberFormat="1" applyFont="1" applyFill="1" applyBorder="1" applyAlignment="1"/>
    <xf numFmtId="164" fontId="18" fillId="33" borderId="0" xfId="1" applyNumberFormat="1" applyFont="1" applyFill="1" applyBorder="1"/>
    <xf numFmtId="164" fontId="19" fillId="33" borderId="0" xfId="1" applyNumberFormat="1" applyFont="1" applyFill="1" applyBorder="1" applyAlignment="1">
      <alignment vertical="center"/>
    </xf>
    <xf numFmtId="164" fontId="19" fillId="0" borderId="10" xfId="1" applyNumberFormat="1" applyFont="1" applyBorder="1" applyAlignment="1">
      <alignment wrapText="1"/>
    </xf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8" fillId="33" borderId="0" xfId="0" applyFont="1" applyFill="1" applyBorder="1"/>
    <xf numFmtId="0" fontId="19" fillId="33" borderId="0" xfId="0" applyFont="1" applyFill="1" applyBorder="1" applyAlignment="1">
      <alignment wrapText="1"/>
    </xf>
    <xf numFmtId="164" fontId="19" fillId="33" borderId="0" xfId="1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164" fontId="19" fillId="33" borderId="11" xfId="1" applyNumberFormat="1" applyFont="1" applyFill="1" applyBorder="1" applyAlignment="1">
      <alignment horizontal="center"/>
    </xf>
    <xf numFmtId="164" fontId="19" fillId="33" borderId="0" xfId="1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wrapText="1"/>
    </xf>
    <xf numFmtId="0" fontId="21" fillId="34" borderId="10" xfId="0" applyFont="1" applyFill="1" applyBorder="1" applyAlignment="1">
      <alignment horizontal="center" wrapText="1"/>
    </xf>
    <xf numFmtId="0" fontId="19" fillId="0" borderId="0" xfId="0" applyFont="1"/>
    <xf numFmtId="0" fontId="21" fillId="34" borderId="10" xfId="0" applyFont="1" applyFill="1" applyBorder="1" applyAlignment="1">
      <alignment horizontal="center"/>
    </xf>
    <xf numFmtId="0" fontId="21" fillId="34" borderId="10" xfId="0" applyFont="1" applyFill="1" applyBorder="1"/>
    <xf numFmtId="165" fontId="21" fillId="34" borderId="10" xfId="1" applyNumberFormat="1" applyFont="1" applyFill="1" applyBorder="1"/>
    <xf numFmtId="165" fontId="21" fillId="34" borderId="10" xfId="0" applyNumberFormat="1" applyFont="1" applyFill="1" applyBorder="1"/>
    <xf numFmtId="43" fontId="22" fillId="34" borderId="10" xfId="1" applyFont="1" applyFill="1" applyBorder="1"/>
    <xf numFmtId="0" fontId="22" fillId="34" borderId="10" xfId="0" applyFont="1" applyFill="1" applyBorder="1"/>
    <xf numFmtId="0" fontId="21" fillId="34" borderId="10" xfId="0" applyFont="1" applyFill="1" applyBorder="1" applyAlignment="1">
      <alignment horizontal="left" vertical="center" wrapText="1"/>
    </xf>
    <xf numFmtId="0" fontId="16" fillId="0" borderId="0" xfId="0" applyFont="1"/>
    <xf numFmtId="41" fontId="22" fillId="34" borderId="10" xfId="49" applyFont="1" applyFill="1" applyBorder="1"/>
    <xf numFmtId="10" fontId="22" fillId="34" borderId="10" xfId="50" applyNumberFormat="1" applyFont="1" applyFill="1" applyBorder="1"/>
    <xf numFmtId="41" fontId="21" fillId="34" borderId="10" xfId="49" applyFont="1" applyFill="1" applyBorder="1"/>
    <xf numFmtId="41" fontId="21" fillId="34" borderId="10" xfId="0" applyNumberFormat="1" applyFont="1" applyFill="1" applyBorder="1"/>
    <xf numFmtId="41" fontId="0" fillId="0" borderId="10" xfId="49" applyFont="1" applyBorder="1"/>
    <xf numFmtId="10" fontId="22" fillId="33" borderId="10" xfId="50" applyNumberFormat="1" applyFont="1" applyFill="1" applyBorder="1"/>
    <xf numFmtId="10" fontId="23" fillId="33" borderId="10" xfId="50" applyNumberFormat="1" applyFont="1" applyFill="1" applyBorder="1"/>
    <xf numFmtId="0" fontId="19" fillId="35" borderId="10" xfId="0" applyFont="1" applyFill="1" applyBorder="1"/>
    <xf numFmtId="41" fontId="19" fillId="35" borderId="10" xfId="49" applyFont="1" applyFill="1" applyBorder="1"/>
    <xf numFmtId="41" fontId="19" fillId="35" borderId="10" xfId="0" applyNumberFormat="1" applyFont="1" applyFill="1" applyBorder="1"/>
    <xf numFmtId="41" fontId="19" fillId="0" borderId="10" xfId="49" applyFont="1" applyBorder="1"/>
    <xf numFmtId="41" fontId="19" fillId="0" borderId="10" xfId="0" applyNumberFormat="1" applyFont="1" applyBorder="1"/>
    <xf numFmtId="41" fontId="0" fillId="0" borderId="0" xfId="49" applyFont="1"/>
    <xf numFmtId="10" fontId="16" fillId="33" borderId="10" xfId="50" applyNumberFormat="1" applyFont="1" applyFill="1" applyBorder="1"/>
    <xf numFmtId="0" fontId="18" fillId="33" borderId="0" xfId="0" applyFont="1" applyFill="1"/>
    <xf numFmtId="41" fontId="18" fillId="33" borderId="0" xfId="0" applyNumberFormat="1" applyFont="1" applyFill="1"/>
    <xf numFmtId="43" fontId="18" fillId="33" borderId="0" xfId="1" applyFont="1" applyFill="1" applyBorder="1"/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16" fillId="0" borderId="0" xfId="0" quotePrefix="1" applyFont="1" applyAlignment="1">
      <alignment horizontal="left"/>
    </xf>
    <xf numFmtId="0" fontId="16" fillId="0" borderId="0" xfId="0" quotePrefix="1" applyFont="1"/>
    <xf numFmtId="0" fontId="16" fillId="36" borderId="12" xfId="0" applyFont="1" applyFill="1" applyBorder="1" applyAlignment="1">
      <alignment vertical="center"/>
    </xf>
    <xf numFmtId="0" fontId="16" fillId="36" borderId="13" xfId="0" applyFont="1" applyFill="1" applyBorder="1" applyAlignment="1">
      <alignment vertical="center"/>
    </xf>
    <xf numFmtId="0" fontId="16" fillId="36" borderId="13" xfId="0" applyFont="1" applyFill="1" applyBorder="1" applyAlignment="1">
      <alignment horizontal="center" vertical="center" wrapText="1"/>
    </xf>
    <xf numFmtId="0" fontId="16" fillId="36" borderId="13" xfId="0" quotePrefix="1" applyFont="1" applyFill="1" applyBorder="1" applyAlignment="1">
      <alignment horizontal="center" vertical="center" wrapText="1"/>
    </xf>
    <xf numFmtId="0" fontId="16" fillId="36" borderId="14" xfId="0" applyFont="1" applyFill="1" applyBorder="1" applyAlignment="1">
      <alignment horizontal="center" vertical="center" wrapText="1"/>
    </xf>
    <xf numFmtId="16" fontId="0" fillId="0" borderId="15" xfId="0" quotePrefix="1" applyNumberFormat="1" applyBorder="1"/>
    <xf numFmtId="0" fontId="16" fillId="0" borderId="16" xfId="0" applyFont="1" applyBorder="1"/>
    <xf numFmtId="166" fontId="0" fillId="0" borderId="16" xfId="1" applyNumberFormat="1" applyFont="1" applyBorder="1"/>
    <xf numFmtId="9" fontId="1" fillId="0" borderId="17" xfId="50" applyFont="1" applyBorder="1"/>
    <xf numFmtId="9" fontId="0" fillId="0" borderId="0" xfId="50" applyFont="1"/>
    <xf numFmtId="0" fontId="0" fillId="0" borderId="15" xfId="0" quotePrefix="1" applyBorder="1"/>
    <xf numFmtId="0" fontId="0" fillId="0" borderId="16" xfId="0" applyBorder="1"/>
    <xf numFmtId="166" fontId="0" fillId="33" borderId="16" xfId="1" applyNumberFormat="1" applyFont="1" applyFill="1" applyBorder="1"/>
    <xf numFmtId="166" fontId="0" fillId="37" borderId="16" xfId="1" applyNumberFormat="1" applyFont="1" applyFill="1" applyBorder="1"/>
    <xf numFmtId="166" fontId="0" fillId="37" borderId="16" xfId="0" applyNumberFormat="1" applyFill="1" applyBorder="1"/>
    <xf numFmtId="166" fontId="25" fillId="37" borderId="16" xfId="0" applyNumberFormat="1" applyFont="1" applyFill="1" applyBorder="1"/>
    <xf numFmtId="166" fontId="26" fillId="37" borderId="16" xfId="0" applyNumberFormat="1" applyFont="1" applyFill="1" applyBorder="1"/>
    <xf numFmtId="166" fontId="0" fillId="0" borderId="0" xfId="0" applyNumberFormat="1"/>
    <xf numFmtId="0" fontId="0" fillId="0" borderId="17" xfId="0" applyBorder="1"/>
    <xf numFmtId="0" fontId="16" fillId="38" borderId="15" xfId="0" applyFont="1" applyFill="1" applyBorder="1" applyAlignment="1">
      <alignment vertical="center"/>
    </xf>
    <xf numFmtId="0" fontId="16" fillId="38" borderId="16" xfId="0" applyFont="1" applyFill="1" applyBorder="1" applyAlignment="1">
      <alignment vertical="center"/>
    </xf>
    <xf numFmtId="166" fontId="16" fillId="38" borderId="16" xfId="1" applyNumberFormat="1" applyFont="1" applyFill="1" applyBorder="1" applyAlignment="1">
      <alignment horizontal="right" vertical="center" wrapText="1"/>
    </xf>
    <xf numFmtId="9" fontId="16" fillId="38" borderId="17" xfId="50" applyFont="1" applyFill="1" applyBorder="1" applyAlignment="1">
      <alignment horizontal="center" vertical="center" wrapText="1"/>
    </xf>
    <xf numFmtId="0" fontId="16" fillId="0" borderId="15" xfId="0" quotePrefix="1" applyFont="1" applyBorder="1"/>
    <xf numFmtId="10" fontId="0" fillId="0" borderId="17" xfId="50" applyNumberFormat="1" applyFont="1" applyBorder="1"/>
    <xf numFmtId="0" fontId="0" fillId="0" borderId="15" xfId="0" applyBorder="1"/>
    <xf numFmtId="167" fontId="16" fillId="39" borderId="16" xfId="0" applyNumberFormat="1" applyFont="1" applyFill="1" applyBorder="1"/>
    <xf numFmtId="41" fontId="25" fillId="0" borderId="16" xfId="49" applyFont="1" applyBorder="1"/>
    <xf numFmtId="0" fontId="16" fillId="40" borderId="15" xfId="0" applyFont="1" applyFill="1" applyBorder="1" applyAlignment="1">
      <alignment vertical="center"/>
    </xf>
    <xf numFmtId="0" fontId="16" fillId="40" borderId="16" xfId="0" applyFont="1" applyFill="1" applyBorder="1" applyAlignment="1">
      <alignment vertical="center"/>
    </xf>
    <xf numFmtId="166" fontId="16" fillId="40" borderId="16" xfId="1" applyNumberFormat="1" applyFont="1" applyFill="1" applyBorder="1" applyAlignment="1">
      <alignment horizontal="right" vertical="center" wrapText="1"/>
    </xf>
    <xf numFmtId="10" fontId="16" fillId="40" borderId="17" xfId="5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16" fillId="41" borderId="19" xfId="0" applyFont="1" applyFill="1" applyBorder="1" applyAlignment="1">
      <alignment vertical="center"/>
    </xf>
    <xf numFmtId="0" fontId="16" fillId="41" borderId="20" xfId="0" applyFont="1" applyFill="1" applyBorder="1" applyAlignment="1">
      <alignment vertical="center"/>
    </xf>
    <xf numFmtId="166" fontId="16" fillId="41" borderId="20" xfId="1" applyNumberFormat="1" applyFont="1" applyFill="1" applyBorder="1" applyAlignment="1">
      <alignment horizontal="right" vertical="center" wrapText="1"/>
    </xf>
    <xf numFmtId="10" fontId="16" fillId="41" borderId="21" xfId="50" applyNumberFormat="1" applyFont="1" applyFill="1" applyBorder="1" applyAlignment="1">
      <alignment horizontal="center" vertical="center" wrapText="1"/>
    </xf>
    <xf numFmtId="0" fontId="16" fillId="0" borderId="0" xfId="0" quotePrefix="1" applyFont="1" applyAlignment="1">
      <alignment wrapText="1"/>
    </xf>
    <xf numFmtId="0" fontId="16" fillId="0" borderId="0" xfId="0" quotePrefix="1" applyFont="1" applyAlignment="1">
      <alignment horizontal="center" wrapText="1"/>
    </xf>
    <xf numFmtId="0" fontId="19" fillId="33" borderId="11" xfId="0" applyFont="1" applyFill="1" applyBorder="1" applyAlignment="1">
      <alignment horizontal="center"/>
    </xf>
    <xf numFmtId="0" fontId="19" fillId="33" borderId="0" xfId="0" applyFont="1" applyFill="1"/>
    <xf numFmtId="164" fontId="18" fillId="33" borderId="0" xfId="1" applyNumberFormat="1" applyFont="1" applyFill="1" applyBorder="1" applyAlignment="1"/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wrapText="1"/>
    </xf>
    <xf numFmtId="0" fontId="19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6" fillId="33" borderId="10" xfId="0" applyFont="1" applyFill="1" applyBorder="1" applyAlignment="1">
      <alignment horizontal="center" wrapText="1"/>
    </xf>
    <xf numFmtId="0" fontId="27" fillId="0" borderId="0" xfId="0" applyFont="1"/>
    <xf numFmtId="0" fontId="26" fillId="33" borderId="10" xfId="0" applyFont="1" applyFill="1" applyBorder="1"/>
    <xf numFmtId="164" fontId="26" fillId="33" borderId="10" xfId="1" applyNumberFormat="1" applyFont="1" applyFill="1" applyBorder="1"/>
    <xf numFmtId="168" fontId="26" fillId="33" borderId="10" xfId="1" applyNumberFormat="1" applyFont="1" applyFill="1" applyBorder="1"/>
    <xf numFmtId="168" fontId="26" fillId="33" borderId="10" xfId="0" applyNumberFormat="1" applyFont="1" applyFill="1" applyBorder="1"/>
    <xf numFmtId="0" fontId="26" fillId="33" borderId="10" xfId="0" applyFont="1" applyFill="1" applyBorder="1" applyAlignment="1">
      <alignment horizontal="left" vertical="center" wrapText="1"/>
    </xf>
    <xf numFmtId="0" fontId="28" fillId="35" borderId="10" xfId="0" applyFont="1" applyFill="1" applyBorder="1" applyAlignment="1">
      <alignment vertical="top"/>
    </xf>
    <xf numFmtId="0" fontId="28" fillId="35" borderId="1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35" borderId="10" xfId="0" applyFill="1" applyBorder="1" applyAlignment="1">
      <alignment vertical="top"/>
    </xf>
    <xf numFmtId="3" fontId="28" fillId="35" borderId="10" xfId="0" applyNumberFormat="1" applyFont="1" applyFill="1" applyBorder="1" applyAlignment="1">
      <alignment horizontal="right" vertical="top"/>
    </xf>
    <xf numFmtId="9" fontId="28" fillId="35" borderId="10" xfId="50" applyFont="1" applyFill="1" applyBorder="1" applyAlignment="1">
      <alignment horizontal="right" vertical="top"/>
    </xf>
    <xf numFmtId="0" fontId="29" fillId="42" borderId="10" xfId="0" applyFont="1" applyFill="1" applyBorder="1" applyAlignment="1">
      <alignment vertical="top"/>
    </xf>
    <xf numFmtId="0" fontId="30" fillId="42" borderId="10" xfId="0" applyFont="1" applyFill="1" applyBorder="1" applyAlignment="1">
      <alignment vertical="top"/>
    </xf>
    <xf numFmtId="3" fontId="30" fillId="42" borderId="10" xfId="0" applyNumberFormat="1" applyFont="1" applyFill="1" applyBorder="1" applyAlignment="1">
      <alignment horizontal="right" vertical="top"/>
    </xf>
    <xf numFmtId="10" fontId="29" fillId="42" borderId="10" xfId="50" applyNumberFormat="1" applyFont="1" applyFill="1" applyBorder="1" applyAlignment="1">
      <alignment horizontal="right" vertical="top"/>
    </xf>
    <xf numFmtId="0" fontId="28" fillId="33" borderId="10" xfId="0" applyFont="1" applyFill="1" applyBorder="1" applyAlignment="1">
      <alignment vertical="top"/>
    </xf>
    <xf numFmtId="0" fontId="28" fillId="33" borderId="10" xfId="0" applyFont="1" applyFill="1" applyBorder="1" applyAlignment="1">
      <alignment vertical="top" wrapText="1"/>
    </xf>
    <xf numFmtId="10" fontId="28" fillId="33" borderId="10" xfId="50" applyNumberFormat="1" applyFont="1" applyFill="1" applyBorder="1" applyAlignment="1">
      <alignment vertical="top" wrapText="1"/>
    </xf>
    <xf numFmtId="0" fontId="20" fillId="0" borderId="10" xfId="0" applyFont="1" applyBorder="1"/>
    <xf numFmtId="3" fontId="20" fillId="0" borderId="10" xfId="0" applyNumberFormat="1" applyFont="1" applyBorder="1" applyAlignment="1">
      <alignment horizontal="right"/>
    </xf>
    <xf numFmtId="10" fontId="20" fillId="0" borderId="10" xfId="50" applyNumberFormat="1" applyFont="1" applyBorder="1" applyAlignment="1">
      <alignment horizontal="right"/>
    </xf>
    <xf numFmtId="0" fontId="20" fillId="0" borderId="0" xfId="0" applyFont="1"/>
    <xf numFmtId="0" fontId="29" fillId="0" borderId="10" xfId="0" applyFont="1" applyBorder="1"/>
    <xf numFmtId="3" fontId="29" fillId="0" borderId="10" xfId="0" applyNumberFormat="1" applyFont="1" applyBorder="1" applyAlignment="1">
      <alignment horizontal="right"/>
    </xf>
    <xf numFmtId="10" fontId="29" fillId="0" borderId="10" xfId="50" applyNumberFormat="1" applyFont="1" applyBorder="1" applyAlignment="1">
      <alignment horizontal="right"/>
    </xf>
    <xf numFmtId="0" fontId="29" fillId="0" borderId="0" xfId="0" applyFont="1"/>
    <xf numFmtId="0" fontId="21" fillId="33" borderId="0" xfId="0" applyFont="1" applyFill="1" applyAlignment="1">
      <alignment horizontal="center"/>
    </xf>
    <xf numFmtId="164" fontId="21" fillId="33" borderId="0" xfId="1" applyNumberFormat="1" applyFont="1" applyFill="1" applyBorder="1" applyAlignment="1">
      <alignment horizontal="center"/>
    </xf>
    <xf numFmtId="3" fontId="21" fillId="33" borderId="0" xfId="0" applyNumberFormat="1" applyFont="1" applyFill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0" xfId="0" applyFont="1" applyFill="1" applyAlignment="1">
      <alignment horizontal="center"/>
    </xf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49" builtinId="6"/>
    <cellStyle name="Millares [0] 2" xfId="45" xr:uid="{00000000-0005-0000-0000-000021000000}"/>
    <cellStyle name="Millares 2" xfId="47" xr:uid="{00000000-0005-0000-0000-000022000000}"/>
    <cellStyle name="Millares 3" xfId="44" xr:uid="{00000000-0005-0000-0000-000023000000}"/>
    <cellStyle name="Moneda 2" xfId="43" xr:uid="{00000000-0005-0000-0000-000024000000}"/>
    <cellStyle name="Neutral" xfId="9" builtinId="28" customBuiltin="1"/>
    <cellStyle name="Normal" xfId="0" builtinId="0"/>
    <cellStyle name="Normal 2" xfId="46" xr:uid="{00000000-0005-0000-0000-000027000000}"/>
    <cellStyle name="Notas" xfId="16" builtinId="10" customBuiltin="1"/>
    <cellStyle name="Porcentaje" xfId="50" builtinId="5"/>
    <cellStyle name="Porcentaje 2" xfId="48" xr:uid="{00000000-0005-0000-0000-000029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D990-7005-4261-8E70-267382A6AB88}">
  <dimension ref="B1:Y177"/>
  <sheetViews>
    <sheetView tabSelected="1" topLeftCell="C1" workbookViewId="0">
      <selection activeCell="K13" sqref="K13"/>
    </sheetView>
  </sheetViews>
  <sheetFormatPr baseColWidth="10" defaultRowHeight="14.5" x14ac:dyDescent="0.35"/>
  <cols>
    <col min="1" max="1" width="10.90625" style="10"/>
    <col min="2" max="2" width="59.6328125" style="10" customWidth="1"/>
    <col min="3" max="3" width="17.08984375" style="10" customWidth="1"/>
    <col min="4" max="5" width="14.6328125" style="10" customWidth="1"/>
    <col min="6" max="6" width="17.26953125" style="10" customWidth="1"/>
    <col min="7" max="7" width="14.6328125" style="10" customWidth="1"/>
    <col min="8" max="8" width="17.6328125" style="10" customWidth="1"/>
    <col min="9" max="9" width="14.6328125" style="10" customWidth="1"/>
    <col min="10" max="10" width="20.36328125" style="10" customWidth="1"/>
    <col min="11" max="11" width="16.6328125" style="10" customWidth="1"/>
    <col min="12" max="12" width="14.6328125" style="10" customWidth="1"/>
    <col min="13" max="13" width="16.90625" style="10" customWidth="1"/>
    <col min="14" max="14" width="16.36328125" style="10" customWidth="1"/>
    <col min="15" max="16" width="14.6328125" style="10" customWidth="1"/>
    <col min="17" max="17" width="16.453125" style="10" customWidth="1"/>
    <col min="18" max="18" width="16.26953125" style="10" customWidth="1"/>
    <col min="19" max="19" width="11" style="10" bestFit="1" customWidth="1"/>
    <col min="20" max="20" width="13.7265625" style="10" bestFit="1" customWidth="1"/>
    <col min="21" max="21" width="15.7265625" style="10" bestFit="1" customWidth="1"/>
    <col min="22" max="22" width="17.26953125" style="10" customWidth="1"/>
    <col min="23" max="16384" width="10.90625" style="10"/>
  </cols>
  <sheetData>
    <row r="1" spans="2:25" s="24" customFormat="1" ht="12" x14ac:dyDescent="0.3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5" s="24" customFormat="1" ht="12" x14ac:dyDescent="0.3">
      <c r="B2" s="25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2:25" s="24" customFormat="1" ht="12" x14ac:dyDescent="0.3">
      <c r="B3" s="25" t="s">
        <v>27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2:25" s="24" customFormat="1" ht="12" x14ac:dyDescent="0.3">
      <c r="B4" s="23" t="s">
        <v>40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2:25" s="24" customFormat="1" ht="15" customHeight="1" x14ac:dyDescent="0.35">
      <c r="B5" s="26" t="s">
        <v>41</v>
      </c>
      <c r="C5" s="27"/>
      <c r="D5" s="27"/>
      <c r="E5" s="27"/>
      <c r="F5" s="27"/>
      <c r="G5" s="27"/>
      <c r="H5" s="27"/>
      <c r="I5" s="27"/>
      <c r="J5" s="28"/>
      <c r="K5" s="27"/>
      <c r="L5" s="27"/>
      <c r="M5" s="27"/>
      <c r="N5" s="27"/>
      <c r="O5" s="29"/>
      <c r="P5" s="27"/>
      <c r="Q5" s="27"/>
      <c r="R5" s="27"/>
      <c r="S5" s="30"/>
      <c r="T5" s="31" t="s">
        <v>42</v>
      </c>
      <c r="U5" s="31"/>
      <c r="V5" s="31"/>
    </row>
    <row r="6" spans="2:25" s="24" customFormat="1" ht="15" customHeight="1" x14ac:dyDescent="0.35">
      <c r="B6" s="26" t="s">
        <v>43</v>
      </c>
      <c r="C6" s="27"/>
      <c r="D6" s="27"/>
      <c r="E6" s="27"/>
      <c r="F6" s="27"/>
      <c r="G6" s="27"/>
      <c r="H6" s="27"/>
      <c r="I6" s="27"/>
      <c r="J6" s="28"/>
      <c r="K6" s="27"/>
      <c r="L6" s="27"/>
      <c r="M6" s="27"/>
      <c r="N6" s="27"/>
      <c r="O6" s="29"/>
      <c r="P6" s="27"/>
      <c r="Q6" s="27"/>
      <c r="R6" s="27"/>
      <c r="S6" s="30"/>
      <c r="T6" s="31" t="s">
        <v>44</v>
      </c>
      <c r="U6" s="31"/>
      <c r="V6" s="31"/>
    </row>
    <row r="7" spans="2:25" s="32" customFormat="1" x14ac:dyDescent="0.35">
      <c r="B7" s="30" t="s">
        <v>45</v>
      </c>
      <c r="C7" s="30" t="s">
        <v>46</v>
      </c>
      <c r="D7" s="30" t="s">
        <v>2</v>
      </c>
      <c r="E7" s="30" t="s">
        <v>47</v>
      </c>
      <c r="F7" s="30" t="s">
        <v>4</v>
      </c>
      <c r="G7" s="30" t="s">
        <v>48</v>
      </c>
      <c r="H7" s="30" t="s">
        <v>49</v>
      </c>
      <c r="I7" s="30" t="s">
        <v>50</v>
      </c>
      <c r="J7" s="30" t="s">
        <v>51</v>
      </c>
      <c r="K7" s="30" t="s">
        <v>52</v>
      </c>
      <c r="L7" s="30" t="s">
        <v>53</v>
      </c>
      <c r="M7" s="30" t="s">
        <v>54</v>
      </c>
      <c r="N7" s="30" t="s">
        <v>55</v>
      </c>
      <c r="O7" s="30" t="s">
        <v>56</v>
      </c>
      <c r="P7" s="30" t="s">
        <v>57</v>
      </c>
      <c r="Q7" s="30" t="s">
        <v>58</v>
      </c>
      <c r="R7" s="30" t="s">
        <v>59</v>
      </c>
      <c r="S7" s="30" t="s">
        <v>60</v>
      </c>
      <c r="T7" s="30" t="s">
        <v>61</v>
      </c>
      <c r="U7" s="30" t="s">
        <v>62</v>
      </c>
      <c r="V7" s="30" t="s">
        <v>63</v>
      </c>
    </row>
    <row r="8" spans="2:25" s="32" customFormat="1" x14ac:dyDescent="0.35">
      <c r="B8" s="30" t="s">
        <v>13</v>
      </c>
      <c r="C8" s="33">
        <v>395195079000</v>
      </c>
      <c r="D8" s="33">
        <v>0</v>
      </c>
      <c r="E8" s="33">
        <v>2100000000</v>
      </c>
      <c r="F8" s="33">
        <v>397295079000</v>
      </c>
      <c r="G8" s="33">
        <v>0</v>
      </c>
      <c r="H8" s="33">
        <v>397295079000</v>
      </c>
      <c r="I8" s="33">
        <v>9627238482</v>
      </c>
      <c r="J8" s="33">
        <v>350626530133</v>
      </c>
      <c r="K8" s="33">
        <v>46668548867</v>
      </c>
      <c r="L8" s="33">
        <v>6813526110</v>
      </c>
      <c r="M8" s="33">
        <v>305252139345</v>
      </c>
      <c r="N8" s="33">
        <v>45374390788</v>
      </c>
      <c r="O8" s="34">
        <f t="shared" ref="O8:O71" si="0">+M8/H8</f>
        <v>0.76832600120123817</v>
      </c>
      <c r="P8" s="33">
        <v>6367958982</v>
      </c>
      <c r="Q8" s="33">
        <v>167903967012</v>
      </c>
      <c r="R8" s="33">
        <v>137348172333</v>
      </c>
      <c r="S8" s="34">
        <f t="shared" ref="S8:S11" si="1">+Q8/H8</f>
        <v>0.42261778684653678</v>
      </c>
      <c r="T8" s="33">
        <v>6367958982</v>
      </c>
      <c r="U8" s="33">
        <v>167903967008</v>
      </c>
      <c r="V8" s="30">
        <v>4</v>
      </c>
    </row>
    <row r="9" spans="2:25" s="32" customFormat="1" x14ac:dyDescent="0.35">
      <c r="B9" s="30" t="s">
        <v>14</v>
      </c>
      <c r="C9" s="33">
        <v>395195079000</v>
      </c>
      <c r="D9" s="33">
        <v>0</v>
      </c>
      <c r="E9" s="33">
        <v>2100000000</v>
      </c>
      <c r="F9" s="33">
        <v>397295079000</v>
      </c>
      <c r="G9" s="33">
        <v>0</v>
      </c>
      <c r="H9" s="33">
        <v>397295079000</v>
      </c>
      <c r="I9" s="33">
        <v>9627238482</v>
      </c>
      <c r="J9" s="33">
        <v>350626530133</v>
      </c>
      <c r="K9" s="33">
        <v>46668548867</v>
      </c>
      <c r="L9" s="33">
        <v>6813526110</v>
      </c>
      <c r="M9" s="33">
        <v>305252139345</v>
      </c>
      <c r="N9" s="33">
        <v>45374390788</v>
      </c>
      <c r="O9" s="34">
        <f t="shared" si="0"/>
        <v>0.76832600120123817</v>
      </c>
      <c r="P9" s="33">
        <v>6367958982</v>
      </c>
      <c r="Q9" s="33">
        <v>167903967012</v>
      </c>
      <c r="R9" s="33">
        <v>137348172333</v>
      </c>
      <c r="S9" s="34">
        <f t="shared" si="1"/>
        <v>0.42261778684653678</v>
      </c>
      <c r="T9" s="33">
        <v>6367958982</v>
      </c>
      <c r="U9" s="33">
        <v>167903967008</v>
      </c>
      <c r="V9" s="30">
        <v>4</v>
      </c>
    </row>
    <row r="10" spans="2:25" s="32" customFormat="1" x14ac:dyDescent="0.35">
      <c r="B10" s="30" t="s">
        <v>64</v>
      </c>
      <c r="C10" s="33">
        <v>242012527000</v>
      </c>
      <c r="D10" s="33">
        <v>0</v>
      </c>
      <c r="E10" s="33">
        <v>0</v>
      </c>
      <c r="F10" s="33">
        <v>242012527000</v>
      </c>
      <c r="G10" s="33">
        <v>0</v>
      </c>
      <c r="H10" s="33">
        <v>242012527000</v>
      </c>
      <c r="I10" s="33">
        <v>1463026642</v>
      </c>
      <c r="J10" s="33">
        <v>231880362117</v>
      </c>
      <c r="K10" s="33">
        <v>10132164883</v>
      </c>
      <c r="L10" s="33">
        <v>1605528256</v>
      </c>
      <c r="M10" s="33">
        <v>231352686134</v>
      </c>
      <c r="N10" s="33">
        <v>527675983</v>
      </c>
      <c r="O10" s="34">
        <f t="shared" si="0"/>
        <v>0.95595335085278454</v>
      </c>
      <c r="P10" s="33">
        <v>1572450752</v>
      </c>
      <c r="Q10" s="33">
        <v>136797577414</v>
      </c>
      <c r="R10" s="33">
        <v>94555108720</v>
      </c>
      <c r="S10" s="34">
        <f t="shared" si="1"/>
        <v>0.56524998565053619</v>
      </c>
      <c r="T10" s="33">
        <v>1572450752</v>
      </c>
      <c r="U10" s="33">
        <v>136797577415</v>
      </c>
      <c r="V10" s="30">
        <v>-1</v>
      </c>
    </row>
    <row r="11" spans="2:25" s="32" customFormat="1" x14ac:dyDescent="0.35">
      <c r="B11" s="26" t="s">
        <v>65</v>
      </c>
      <c r="C11" s="35">
        <f t="shared" ref="C11:N11" si="2">+C12+C37</f>
        <v>18164190000</v>
      </c>
      <c r="D11" s="35">
        <f t="shared" si="2"/>
        <v>0</v>
      </c>
      <c r="E11" s="35">
        <f t="shared" si="2"/>
        <v>-1000000</v>
      </c>
      <c r="F11" s="35">
        <f t="shared" si="2"/>
        <v>18163190000</v>
      </c>
      <c r="G11" s="35">
        <f t="shared" si="2"/>
        <v>0</v>
      </c>
      <c r="H11" s="35">
        <f t="shared" si="2"/>
        <v>18163190000</v>
      </c>
      <c r="I11" s="35">
        <f t="shared" si="2"/>
        <v>1205757617</v>
      </c>
      <c r="J11" s="35">
        <f t="shared" si="2"/>
        <v>11402512419</v>
      </c>
      <c r="K11" s="35">
        <f t="shared" si="2"/>
        <v>6760677581</v>
      </c>
      <c r="L11" s="35">
        <f t="shared" si="2"/>
        <v>1205757619</v>
      </c>
      <c r="M11" s="35">
        <f t="shared" si="2"/>
        <v>11402512419</v>
      </c>
      <c r="N11" s="35">
        <f t="shared" si="2"/>
        <v>0</v>
      </c>
      <c r="O11" s="34">
        <f t="shared" si="0"/>
        <v>0.62778137645424614</v>
      </c>
      <c r="P11" s="35">
        <f>+P12+P37</f>
        <v>1207554219</v>
      </c>
      <c r="Q11" s="35">
        <f>+Q12+Q37</f>
        <v>11394730397</v>
      </c>
      <c r="R11" s="35">
        <f>+R12+R37</f>
        <v>7782022</v>
      </c>
      <c r="S11" s="34">
        <f t="shared" si="1"/>
        <v>0.62735292627561567</v>
      </c>
      <c r="T11" s="35">
        <f>+T12+T37</f>
        <v>1207554219</v>
      </c>
      <c r="U11" s="35">
        <f>+U12+U37</f>
        <v>11394730393</v>
      </c>
      <c r="V11" s="36">
        <f>+V12+V35</f>
        <v>4</v>
      </c>
      <c r="W11" s="24"/>
      <c r="X11" s="24"/>
      <c r="Y11" s="24"/>
    </row>
    <row r="12" spans="2:25" s="32" customFormat="1" x14ac:dyDescent="0.35">
      <c r="B12" s="26" t="s">
        <v>66</v>
      </c>
      <c r="C12" s="35">
        <f>SUM(C13:C36)</f>
        <v>18090683000</v>
      </c>
      <c r="D12" s="35">
        <f t="shared" ref="D12:N12" si="3">SUM(D13:D36)</f>
        <v>0</v>
      </c>
      <c r="E12" s="35">
        <f t="shared" si="3"/>
        <v>-1000000</v>
      </c>
      <c r="F12" s="35">
        <f t="shared" si="3"/>
        <v>18089683000</v>
      </c>
      <c r="G12" s="35">
        <f t="shared" si="3"/>
        <v>0</v>
      </c>
      <c r="H12" s="35">
        <f t="shared" si="3"/>
        <v>18089683000</v>
      </c>
      <c r="I12" s="35">
        <f t="shared" si="3"/>
        <v>1200998486</v>
      </c>
      <c r="J12" s="35">
        <f t="shared" si="3"/>
        <v>11351121913</v>
      </c>
      <c r="K12" s="35">
        <f t="shared" si="3"/>
        <v>6738561087</v>
      </c>
      <c r="L12" s="35">
        <f t="shared" si="3"/>
        <v>1200998487</v>
      </c>
      <c r="M12" s="35">
        <f t="shared" si="3"/>
        <v>11351121913</v>
      </c>
      <c r="N12" s="35">
        <f t="shared" si="3"/>
        <v>0</v>
      </c>
      <c r="O12" s="34">
        <f t="shared" si="0"/>
        <v>0.62749147749023571</v>
      </c>
      <c r="P12" s="35">
        <f>SUM(P13:P36)</f>
        <v>1202795087</v>
      </c>
      <c r="Q12" s="35">
        <f>SUM(Q13:Q36)</f>
        <v>11343339891</v>
      </c>
      <c r="R12" s="35">
        <f>SUM(R13:R36)</f>
        <v>7782022</v>
      </c>
      <c r="S12" s="34">
        <f>+Q12/H12</f>
        <v>0.62706128631441471</v>
      </c>
      <c r="T12" s="35">
        <f>SUM(T13:T36)</f>
        <v>1202795088</v>
      </c>
      <c r="U12" s="35">
        <f>SUM(U13:U36)</f>
        <v>11343339891</v>
      </c>
      <c r="V12" s="36">
        <f>SUM(V13:V36)</f>
        <v>0</v>
      </c>
      <c r="W12" s="24"/>
      <c r="X12" s="24"/>
      <c r="Y12" s="24"/>
    </row>
    <row r="13" spans="2:25" x14ac:dyDescent="0.35">
      <c r="B13" s="4" t="s">
        <v>67</v>
      </c>
      <c r="C13" s="37">
        <v>7274506000</v>
      </c>
      <c r="D13" s="37">
        <v>0</v>
      </c>
      <c r="E13" s="37">
        <v>0</v>
      </c>
      <c r="F13" s="37">
        <v>7274506000</v>
      </c>
      <c r="G13" s="37">
        <v>0</v>
      </c>
      <c r="H13" s="37">
        <v>7274506000</v>
      </c>
      <c r="I13" s="37">
        <v>552799792</v>
      </c>
      <c r="J13" s="37">
        <v>5206346739</v>
      </c>
      <c r="K13" s="37">
        <v>2068159261</v>
      </c>
      <c r="L13" s="37">
        <v>552799793</v>
      </c>
      <c r="M13" s="37">
        <v>5206346739</v>
      </c>
      <c r="N13" s="37">
        <v>0</v>
      </c>
      <c r="O13" s="38">
        <f t="shared" si="0"/>
        <v>0.71569763486345328</v>
      </c>
      <c r="P13" s="37">
        <v>552799793</v>
      </c>
      <c r="Q13" s="37">
        <v>5206346739</v>
      </c>
      <c r="R13" s="37">
        <v>0</v>
      </c>
      <c r="S13" s="39">
        <f>+Q13/H13</f>
        <v>0.71569763486345328</v>
      </c>
      <c r="T13" s="37">
        <v>552799797</v>
      </c>
      <c r="U13" s="37">
        <v>5206346781</v>
      </c>
      <c r="V13" s="4">
        <v>-42</v>
      </c>
    </row>
    <row r="14" spans="2:25" x14ac:dyDescent="0.35">
      <c r="B14" s="4" t="s">
        <v>68</v>
      </c>
      <c r="C14" s="37">
        <v>128055000</v>
      </c>
      <c r="D14" s="37">
        <v>0</v>
      </c>
      <c r="E14" s="37">
        <v>-37109751</v>
      </c>
      <c r="F14" s="37">
        <v>90945249</v>
      </c>
      <c r="G14" s="37">
        <v>0</v>
      </c>
      <c r="H14" s="37">
        <v>90945249</v>
      </c>
      <c r="I14" s="37">
        <v>7118207</v>
      </c>
      <c r="J14" s="37">
        <v>51479207</v>
      </c>
      <c r="K14" s="37">
        <v>39466042</v>
      </c>
      <c r="L14" s="37">
        <v>7118207</v>
      </c>
      <c r="M14" s="37">
        <v>51479207</v>
      </c>
      <c r="N14" s="37">
        <v>0</v>
      </c>
      <c r="O14" s="38">
        <f t="shared" si="0"/>
        <v>0.56604613837496887</v>
      </c>
      <c r="P14" s="37">
        <v>7118207</v>
      </c>
      <c r="Q14" s="37">
        <v>51479207</v>
      </c>
      <c r="R14" s="37">
        <v>0</v>
      </c>
      <c r="S14" s="39">
        <f>+Q14/H14</f>
        <v>0.56604613837496887</v>
      </c>
      <c r="T14" s="37">
        <v>7118206</v>
      </c>
      <c r="U14" s="37">
        <v>51479204</v>
      </c>
      <c r="V14" s="4">
        <v>3</v>
      </c>
    </row>
    <row r="15" spans="2:25" x14ac:dyDescent="0.35">
      <c r="B15" s="4" t="s">
        <v>69</v>
      </c>
      <c r="C15" s="37">
        <v>552045000</v>
      </c>
      <c r="D15" s="37">
        <v>0</v>
      </c>
      <c r="E15" s="37">
        <v>0</v>
      </c>
      <c r="F15" s="37">
        <v>552045000</v>
      </c>
      <c r="G15" s="37">
        <v>0</v>
      </c>
      <c r="H15" s="37">
        <v>552045000</v>
      </c>
      <c r="I15" s="37">
        <v>42534333</v>
      </c>
      <c r="J15" s="37">
        <v>408814927</v>
      </c>
      <c r="K15" s="37">
        <v>143230073</v>
      </c>
      <c r="L15" s="37">
        <v>42534333</v>
      </c>
      <c r="M15" s="37">
        <v>408814927</v>
      </c>
      <c r="N15" s="37">
        <v>0</v>
      </c>
      <c r="O15" s="38">
        <f t="shared" si="0"/>
        <v>0.74054638118269345</v>
      </c>
      <c r="P15" s="37">
        <v>42534333</v>
      </c>
      <c r="Q15" s="37">
        <v>408814927</v>
      </c>
      <c r="R15" s="37">
        <v>0</v>
      </c>
      <c r="S15" s="39">
        <f>+Q15/H15</f>
        <v>0.74054638118269345</v>
      </c>
      <c r="T15" s="37">
        <v>42534332</v>
      </c>
      <c r="U15" s="37">
        <v>408814921</v>
      </c>
      <c r="V15" s="4">
        <v>6</v>
      </c>
    </row>
    <row r="16" spans="2:25" x14ac:dyDescent="0.35">
      <c r="B16" s="4" t="s">
        <v>70</v>
      </c>
      <c r="C16" s="37">
        <v>9141000</v>
      </c>
      <c r="D16" s="37">
        <v>0</v>
      </c>
      <c r="E16" s="37">
        <v>0</v>
      </c>
      <c r="F16" s="37">
        <v>9141000</v>
      </c>
      <c r="G16" s="37">
        <v>0</v>
      </c>
      <c r="H16" s="37">
        <v>9141000</v>
      </c>
      <c r="I16" s="37">
        <v>567442</v>
      </c>
      <c r="J16" s="37">
        <v>4440246</v>
      </c>
      <c r="K16" s="37">
        <v>4700754</v>
      </c>
      <c r="L16" s="37">
        <v>567442</v>
      </c>
      <c r="M16" s="37">
        <v>4440246</v>
      </c>
      <c r="N16" s="37">
        <v>0</v>
      </c>
      <c r="O16" s="39">
        <f t="shared" si="0"/>
        <v>0.48575057433541186</v>
      </c>
      <c r="P16" s="37">
        <v>567442</v>
      </c>
      <c r="Q16" s="37">
        <v>4440246</v>
      </c>
      <c r="R16" s="37">
        <v>0</v>
      </c>
      <c r="S16" s="39">
        <f>+Q16/H16</f>
        <v>0.48575057433541186</v>
      </c>
      <c r="T16" s="37">
        <v>567444</v>
      </c>
      <c r="U16" s="37">
        <v>4440245</v>
      </c>
      <c r="V16" s="4">
        <v>1</v>
      </c>
    </row>
    <row r="17" spans="2:22" x14ac:dyDescent="0.35">
      <c r="B17" s="4" t="s">
        <v>71</v>
      </c>
      <c r="C17" s="37">
        <v>14718000</v>
      </c>
      <c r="D17" s="37">
        <v>0</v>
      </c>
      <c r="E17" s="37">
        <v>0</v>
      </c>
      <c r="F17" s="37">
        <v>14718000</v>
      </c>
      <c r="G17" s="37">
        <v>0</v>
      </c>
      <c r="H17" s="37">
        <v>14718000</v>
      </c>
      <c r="I17" s="37">
        <v>910036</v>
      </c>
      <c r="J17" s="37">
        <v>9045750</v>
      </c>
      <c r="K17" s="37">
        <v>5672250</v>
      </c>
      <c r="L17" s="37">
        <v>910036</v>
      </c>
      <c r="M17" s="37">
        <v>9045750</v>
      </c>
      <c r="N17" s="37">
        <v>0</v>
      </c>
      <c r="O17" s="39">
        <f t="shared" si="0"/>
        <v>0.61460456583774969</v>
      </c>
      <c r="P17" s="37">
        <v>910036</v>
      </c>
      <c r="Q17" s="37">
        <v>9045750</v>
      </c>
      <c r="R17" s="37">
        <v>0</v>
      </c>
      <c r="S17" s="39">
        <f t="shared" ref="S17:S80" si="4">+Q17/H17</f>
        <v>0.61460456583774969</v>
      </c>
      <c r="T17" s="37">
        <v>910037</v>
      </c>
      <c r="U17" s="37">
        <v>9045750</v>
      </c>
      <c r="V17" s="4">
        <v>0</v>
      </c>
    </row>
    <row r="18" spans="2:22" x14ac:dyDescent="0.35">
      <c r="B18" s="4" t="s">
        <v>72</v>
      </c>
      <c r="C18" s="37">
        <v>232774000</v>
      </c>
      <c r="D18" s="37">
        <v>0</v>
      </c>
      <c r="E18" s="37">
        <v>-31180597</v>
      </c>
      <c r="F18" s="37">
        <v>201593403</v>
      </c>
      <c r="G18" s="37">
        <v>0</v>
      </c>
      <c r="H18" s="37">
        <v>201593403</v>
      </c>
      <c r="I18" s="37">
        <v>11682768</v>
      </c>
      <c r="J18" s="37">
        <v>133069537</v>
      </c>
      <c r="K18" s="37">
        <v>68523866</v>
      </c>
      <c r="L18" s="37">
        <v>11682768</v>
      </c>
      <c r="M18" s="37">
        <v>133069537</v>
      </c>
      <c r="N18" s="37">
        <v>0</v>
      </c>
      <c r="O18" s="39">
        <f t="shared" si="0"/>
        <v>0.6600887480430101</v>
      </c>
      <c r="P18" s="37">
        <v>11682768</v>
      </c>
      <c r="Q18" s="37">
        <v>133069537</v>
      </c>
      <c r="R18" s="37">
        <v>0</v>
      </c>
      <c r="S18" s="39">
        <f t="shared" si="4"/>
        <v>0.6600887480430101</v>
      </c>
      <c r="T18" s="37">
        <v>11682768</v>
      </c>
      <c r="U18" s="37">
        <v>133069540</v>
      </c>
      <c r="V18" s="4">
        <v>-3</v>
      </c>
    </row>
    <row r="19" spans="2:22" x14ac:dyDescent="0.35">
      <c r="B19" s="4" t="s">
        <v>73</v>
      </c>
      <c r="C19" s="37">
        <v>1020816000</v>
      </c>
      <c r="D19" s="37">
        <v>0</v>
      </c>
      <c r="E19" s="37">
        <v>0</v>
      </c>
      <c r="F19" s="37">
        <v>1020816000</v>
      </c>
      <c r="G19" s="37">
        <v>0</v>
      </c>
      <c r="H19" s="37">
        <v>1020816000</v>
      </c>
      <c r="I19" s="37">
        <v>19722020</v>
      </c>
      <c r="J19" s="37">
        <v>28518479</v>
      </c>
      <c r="K19" s="37">
        <v>992297521</v>
      </c>
      <c r="L19" s="37">
        <v>19722020</v>
      </c>
      <c r="M19" s="37">
        <v>28518479</v>
      </c>
      <c r="N19" s="37">
        <v>0</v>
      </c>
      <c r="O19" s="39">
        <f t="shared" si="0"/>
        <v>2.793694358238899E-2</v>
      </c>
      <c r="P19" s="37">
        <v>19722020</v>
      </c>
      <c r="Q19" s="37">
        <v>28518479</v>
      </c>
      <c r="R19" s="37">
        <v>0</v>
      </c>
      <c r="S19" s="39">
        <f t="shared" si="4"/>
        <v>2.793694358238899E-2</v>
      </c>
      <c r="T19" s="37">
        <v>19722019</v>
      </c>
      <c r="U19" s="37">
        <v>28518474</v>
      </c>
      <c r="V19" s="4">
        <v>5</v>
      </c>
    </row>
    <row r="20" spans="2:22" x14ac:dyDescent="0.35">
      <c r="B20" s="4" t="s">
        <v>74</v>
      </c>
      <c r="C20" s="37">
        <v>489679000</v>
      </c>
      <c r="D20" s="37">
        <v>0</v>
      </c>
      <c r="E20" s="37">
        <v>0</v>
      </c>
      <c r="F20" s="37">
        <v>489679000</v>
      </c>
      <c r="G20" s="37">
        <v>0</v>
      </c>
      <c r="H20" s="37">
        <v>489679000</v>
      </c>
      <c r="I20" s="37">
        <v>50702283</v>
      </c>
      <c r="J20" s="37">
        <v>345122036</v>
      </c>
      <c r="K20" s="37">
        <v>144556964</v>
      </c>
      <c r="L20" s="37">
        <v>50702283</v>
      </c>
      <c r="M20" s="37">
        <v>345122036</v>
      </c>
      <c r="N20" s="37">
        <v>0</v>
      </c>
      <c r="O20" s="39">
        <f t="shared" si="0"/>
        <v>0.70479239665168403</v>
      </c>
      <c r="P20" s="37">
        <v>50702283</v>
      </c>
      <c r="Q20" s="37">
        <v>345122036</v>
      </c>
      <c r="R20" s="37">
        <v>0</v>
      </c>
      <c r="S20" s="39">
        <f t="shared" si="4"/>
        <v>0.70479239665168403</v>
      </c>
      <c r="T20" s="37">
        <v>50702283</v>
      </c>
      <c r="U20" s="37">
        <v>345122033</v>
      </c>
      <c r="V20" s="4">
        <v>3</v>
      </c>
    </row>
    <row r="21" spans="2:22" x14ac:dyDescent="0.35">
      <c r="B21" s="4" t="s">
        <v>75</v>
      </c>
      <c r="C21" s="37">
        <v>2480370000</v>
      </c>
      <c r="D21" s="37">
        <v>0</v>
      </c>
      <c r="E21" s="37">
        <v>-1000000</v>
      </c>
      <c r="F21" s="37">
        <v>2479370000</v>
      </c>
      <c r="G21" s="37">
        <v>0</v>
      </c>
      <c r="H21" s="37">
        <v>2479370000</v>
      </c>
      <c r="I21" s="37">
        <v>175624835</v>
      </c>
      <c r="J21" s="37">
        <v>1644276010</v>
      </c>
      <c r="K21" s="37">
        <v>835093990</v>
      </c>
      <c r="L21" s="37">
        <v>175624835</v>
      </c>
      <c r="M21" s="37">
        <v>1644276010</v>
      </c>
      <c r="N21" s="37">
        <v>0</v>
      </c>
      <c r="O21" s="39">
        <f t="shared" si="0"/>
        <v>0.66318299003375858</v>
      </c>
      <c r="P21" s="37">
        <v>175624835</v>
      </c>
      <c r="Q21" s="37">
        <v>1644276010</v>
      </c>
      <c r="R21" s="37">
        <v>0</v>
      </c>
      <c r="S21" s="39">
        <f t="shared" si="4"/>
        <v>0.66318299003375858</v>
      </c>
      <c r="T21" s="37">
        <v>175624833</v>
      </c>
      <c r="U21" s="37">
        <v>1644276007</v>
      </c>
      <c r="V21" s="4">
        <v>3</v>
      </c>
    </row>
    <row r="22" spans="2:22" x14ac:dyDescent="0.35">
      <c r="B22" s="4" t="s">
        <v>76</v>
      </c>
      <c r="C22" s="37">
        <v>1134271000</v>
      </c>
      <c r="D22" s="37">
        <v>-43348171</v>
      </c>
      <c r="E22" s="37">
        <v>-63348171</v>
      </c>
      <c r="F22" s="37">
        <v>1070922829</v>
      </c>
      <c r="G22" s="37">
        <v>0</v>
      </c>
      <c r="H22" s="37">
        <v>1070922829</v>
      </c>
      <c r="I22" s="37">
        <v>0</v>
      </c>
      <c r="J22" s="37">
        <v>1035274474</v>
      </c>
      <c r="K22" s="37">
        <v>35648355</v>
      </c>
      <c r="L22" s="37">
        <v>0</v>
      </c>
      <c r="M22" s="37">
        <v>1035274474</v>
      </c>
      <c r="N22" s="37">
        <v>0</v>
      </c>
      <c r="O22" s="39">
        <f t="shared" si="0"/>
        <v>0.96671248942065457</v>
      </c>
      <c r="P22" s="37">
        <v>0</v>
      </c>
      <c r="Q22" s="37">
        <v>1035274474</v>
      </c>
      <c r="R22" s="37">
        <v>0</v>
      </c>
      <c r="S22" s="39">
        <f t="shared" si="4"/>
        <v>0.96671248942065457</v>
      </c>
      <c r="T22" s="37">
        <v>0</v>
      </c>
      <c r="U22" s="37">
        <v>1035274473</v>
      </c>
      <c r="V22" s="4">
        <v>1</v>
      </c>
    </row>
    <row r="23" spans="2:22" x14ac:dyDescent="0.35">
      <c r="B23" s="4" t="s">
        <v>77</v>
      </c>
      <c r="C23" s="37">
        <v>54885000</v>
      </c>
      <c r="D23" s="37">
        <v>0</v>
      </c>
      <c r="E23" s="37">
        <v>0</v>
      </c>
      <c r="F23" s="37">
        <v>54885000</v>
      </c>
      <c r="G23" s="37">
        <v>0</v>
      </c>
      <c r="H23" s="37">
        <v>54885000</v>
      </c>
      <c r="I23" s="37">
        <v>5181134</v>
      </c>
      <c r="J23" s="37">
        <v>50707480</v>
      </c>
      <c r="K23" s="37">
        <v>4177520</v>
      </c>
      <c r="L23" s="37">
        <v>5181134</v>
      </c>
      <c r="M23" s="37">
        <v>50707480</v>
      </c>
      <c r="N23" s="37">
        <v>0</v>
      </c>
      <c r="O23" s="39">
        <f t="shared" si="0"/>
        <v>0.92388594333606633</v>
      </c>
      <c r="P23" s="37">
        <v>5181134</v>
      </c>
      <c r="Q23" s="37">
        <v>50707480</v>
      </c>
      <c r="R23" s="37">
        <v>0</v>
      </c>
      <c r="S23" s="39">
        <f t="shared" si="4"/>
        <v>0.92388594333606633</v>
      </c>
      <c r="T23" s="37">
        <v>5181135</v>
      </c>
      <c r="U23" s="37">
        <v>50707476</v>
      </c>
      <c r="V23" s="4">
        <v>4</v>
      </c>
    </row>
    <row r="24" spans="2:22" x14ac:dyDescent="0.35">
      <c r="B24" s="4" t="s">
        <v>78</v>
      </c>
      <c r="C24" s="37">
        <v>719460000</v>
      </c>
      <c r="D24" s="37">
        <v>0</v>
      </c>
      <c r="E24" s="37">
        <v>0</v>
      </c>
      <c r="F24" s="37">
        <v>719460000</v>
      </c>
      <c r="G24" s="37">
        <v>0</v>
      </c>
      <c r="H24" s="37">
        <v>719460000</v>
      </c>
      <c r="I24" s="37">
        <v>60083700</v>
      </c>
      <c r="J24" s="37">
        <v>489182844</v>
      </c>
      <c r="K24" s="37">
        <v>230277156</v>
      </c>
      <c r="L24" s="37">
        <v>60083700</v>
      </c>
      <c r="M24" s="37">
        <v>489182844</v>
      </c>
      <c r="N24" s="37">
        <v>0</v>
      </c>
      <c r="O24" s="39">
        <f t="shared" si="0"/>
        <v>0.67993056459010925</v>
      </c>
      <c r="P24" s="37">
        <v>60866400</v>
      </c>
      <c r="Q24" s="37">
        <v>485954025</v>
      </c>
      <c r="R24" s="37">
        <v>3228819</v>
      </c>
      <c r="S24" s="39">
        <f t="shared" si="4"/>
        <v>0.67544272787924275</v>
      </c>
      <c r="T24" s="37">
        <v>60866399</v>
      </c>
      <c r="U24" s="37">
        <v>485954029</v>
      </c>
      <c r="V24" s="4">
        <v>-4</v>
      </c>
    </row>
    <row r="25" spans="2:22" x14ac:dyDescent="0.35">
      <c r="B25" s="4" t="s">
        <v>79</v>
      </c>
      <c r="C25" s="37">
        <v>568110000</v>
      </c>
      <c r="D25" s="37">
        <v>0</v>
      </c>
      <c r="E25" s="37">
        <v>0</v>
      </c>
      <c r="F25" s="37">
        <v>568110000</v>
      </c>
      <c r="G25" s="37">
        <v>0</v>
      </c>
      <c r="H25" s="37">
        <v>568110000</v>
      </c>
      <c r="I25" s="37">
        <v>37564200</v>
      </c>
      <c r="J25" s="37">
        <v>323060912</v>
      </c>
      <c r="K25" s="37">
        <v>245049088</v>
      </c>
      <c r="L25" s="37">
        <v>37564200</v>
      </c>
      <c r="M25" s="37">
        <v>323060912</v>
      </c>
      <c r="N25" s="37">
        <v>0</v>
      </c>
      <c r="O25" s="39">
        <f t="shared" si="0"/>
        <v>0.56865908362817064</v>
      </c>
      <c r="P25" s="37">
        <v>37564200</v>
      </c>
      <c r="Q25" s="37">
        <v>323060912</v>
      </c>
      <c r="R25" s="37">
        <v>0</v>
      </c>
      <c r="S25" s="39">
        <f t="shared" si="4"/>
        <v>0.56865908362817064</v>
      </c>
      <c r="T25" s="37">
        <v>37564198</v>
      </c>
      <c r="U25" s="37">
        <v>323060911</v>
      </c>
      <c r="V25" s="4">
        <v>1</v>
      </c>
    </row>
    <row r="26" spans="2:22" x14ac:dyDescent="0.35">
      <c r="B26" s="4" t="s">
        <v>80</v>
      </c>
      <c r="C26" s="37">
        <v>24851000</v>
      </c>
      <c r="D26" s="37">
        <v>0</v>
      </c>
      <c r="E26" s="37">
        <v>0</v>
      </c>
      <c r="F26" s="37">
        <v>24851000</v>
      </c>
      <c r="G26" s="37">
        <v>0</v>
      </c>
      <c r="H26" s="37">
        <v>24851000</v>
      </c>
      <c r="I26" s="37">
        <v>0</v>
      </c>
      <c r="J26" s="37">
        <v>0</v>
      </c>
      <c r="K26" s="37">
        <v>24851000</v>
      </c>
      <c r="L26" s="37">
        <v>0</v>
      </c>
      <c r="M26" s="37">
        <v>0</v>
      </c>
      <c r="N26" s="37">
        <v>0</v>
      </c>
      <c r="O26" s="39">
        <f t="shared" si="0"/>
        <v>0</v>
      </c>
      <c r="P26" s="37">
        <v>0</v>
      </c>
      <c r="Q26" s="37">
        <v>0</v>
      </c>
      <c r="R26" s="37">
        <v>0</v>
      </c>
      <c r="S26" s="39">
        <f t="shared" si="4"/>
        <v>0</v>
      </c>
      <c r="T26" s="37">
        <v>0</v>
      </c>
      <c r="U26" s="37">
        <v>0</v>
      </c>
      <c r="V26" s="4">
        <v>0</v>
      </c>
    </row>
    <row r="27" spans="2:22" x14ac:dyDescent="0.35">
      <c r="B27" s="4" t="s">
        <v>81</v>
      </c>
      <c r="C27" s="37">
        <v>887161000</v>
      </c>
      <c r="D27" s="37">
        <v>0</v>
      </c>
      <c r="E27" s="37">
        <v>0</v>
      </c>
      <c r="F27" s="37">
        <v>887161000</v>
      </c>
      <c r="G27" s="37">
        <v>0</v>
      </c>
      <c r="H27" s="37">
        <v>887161000</v>
      </c>
      <c r="I27" s="37">
        <v>69171096</v>
      </c>
      <c r="J27" s="37">
        <v>575691247</v>
      </c>
      <c r="K27" s="37">
        <v>311469753</v>
      </c>
      <c r="L27" s="37">
        <v>69171096</v>
      </c>
      <c r="M27" s="37">
        <v>575691247</v>
      </c>
      <c r="N27" s="37">
        <v>0</v>
      </c>
      <c r="O27" s="39">
        <f t="shared" si="0"/>
        <v>0.64891406069473301</v>
      </c>
      <c r="P27" s="37">
        <v>69746496</v>
      </c>
      <c r="Q27" s="37">
        <v>573290071</v>
      </c>
      <c r="R27" s="37">
        <v>2401176</v>
      </c>
      <c r="S27" s="39">
        <f t="shared" si="4"/>
        <v>0.64620747643325172</v>
      </c>
      <c r="T27" s="37">
        <v>69746501</v>
      </c>
      <c r="U27" s="37">
        <v>573290066</v>
      </c>
      <c r="V27" s="4">
        <v>5</v>
      </c>
    </row>
    <row r="28" spans="2:22" x14ac:dyDescent="0.35">
      <c r="B28" s="4" t="s">
        <v>82</v>
      </c>
      <c r="C28" s="37">
        <v>956897000</v>
      </c>
      <c r="D28" s="37">
        <v>0</v>
      </c>
      <c r="E28" s="37">
        <v>0</v>
      </c>
      <c r="F28" s="37">
        <v>956897000</v>
      </c>
      <c r="G28" s="37">
        <v>0</v>
      </c>
      <c r="H28" s="37">
        <v>956897000</v>
      </c>
      <c r="I28" s="37">
        <v>23071814</v>
      </c>
      <c r="J28" s="37">
        <v>38429158</v>
      </c>
      <c r="K28" s="37">
        <v>918467842</v>
      </c>
      <c r="L28" s="37">
        <v>23071814</v>
      </c>
      <c r="M28" s="37">
        <v>38429158</v>
      </c>
      <c r="N28" s="37">
        <v>0</v>
      </c>
      <c r="O28" s="39">
        <f t="shared" si="0"/>
        <v>4.0160182339374038E-2</v>
      </c>
      <c r="P28" s="37">
        <v>23071814</v>
      </c>
      <c r="Q28" s="37">
        <v>38429158</v>
      </c>
      <c r="R28" s="37">
        <v>0</v>
      </c>
      <c r="S28" s="39">
        <f t="shared" si="4"/>
        <v>4.0160182339374038E-2</v>
      </c>
      <c r="T28" s="37">
        <v>23071814</v>
      </c>
      <c r="U28" s="37">
        <v>38429153</v>
      </c>
      <c r="V28" s="4">
        <v>5</v>
      </c>
    </row>
    <row r="29" spans="2:22" x14ac:dyDescent="0.35">
      <c r="B29" s="4" t="s">
        <v>83</v>
      </c>
      <c r="C29" s="37">
        <v>293280000</v>
      </c>
      <c r="D29" s="37">
        <v>0</v>
      </c>
      <c r="E29" s="37">
        <v>0</v>
      </c>
      <c r="F29" s="37">
        <v>293280000</v>
      </c>
      <c r="G29" s="37">
        <v>0</v>
      </c>
      <c r="H29" s="37">
        <v>293280000</v>
      </c>
      <c r="I29" s="37">
        <v>0</v>
      </c>
      <c r="J29" s="37">
        <v>284004</v>
      </c>
      <c r="K29" s="37">
        <v>292995996</v>
      </c>
      <c r="L29" s="37">
        <v>0</v>
      </c>
      <c r="M29" s="37">
        <v>284004</v>
      </c>
      <c r="N29" s="37">
        <v>0</v>
      </c>
      <c r="O29" s="39">
        <f t="shared" si="0"/>
        <v>9.6837152209492631E-4</v>
      </c>
      <c r="P29" s="37">
        <v>0</v>
      </c>
      <c r="Q29" s="37">
        <v>284004</v>
      </c>
      <c r="R29" s="37">
        <v>0</v>
      </c>
      <c r="S29" s="39">
        <f t="shared" si="4"/>
        <v>9.6837152209492631E-4</v>
      </c>
      <c r="T29" s="37">
        <v>0</v>
      </c>
      <c r="U29" s="37">
        <v>284003</v>
      </c>
      <c r="V29" s="4">
        <v>1</v>
      </c>
    </row>
    <row r="30" spans="2:22" x14ac:dyDescent="0.35">
      <c r="B30" s="4" t="s">
        <v>84</v>
      </c>
      <c r="C30" s="37">
        <v>494499000</v>
      </c>
      <c r="D30" s="37">
        <v>0</v>
      </c>
      <c r="E30" s="37">
        <v>0</v>
      </c>
      <c r="F30" s="37">
        <v>494499000</v>
      </c>
      <c r="G30" s="37">
        <v>0</v>
      </c>
      <c r="H30" s="37">
        <v>494499000</v>
      </c>
      <c r="I30" s="37">
        <v>40315200</v>
      </c>
      <c r="J30" s="37">
        <v>337694616</v>
      </c>
      <c r="K30" s="37">
        <v>156804384</v>
      </c>
      <c r="L30" s="37">
        <v>40315200</v>
      </c>
      <c r="M30" s="37">
        <v>337694616</v>
      </c>
      <c r="N30" s="37">
        <v>0</v>
      </c>
      <c r="O30" s="39">
        <f t="shared" si="0"/>
        <v>0.68290252558650266</v>
      </c>
      <c r="P30" s="37">
        <v>40499400</v>
      </c>
      <c r="Q30" s="37">
        <v>336858600</v>
      </c>
      <c r="R30" s="37">
        <v>836016</v>
      </c>
      <c r="S30" s="39">
        <f t="shared" si="4"/>
        <v>0.68121189324953135</v>
      </c>
      <c r="T30" s="37">
        <v>40499399</v>
      </c>
      <c r="U30" s="37">
        <v>336858599</v>
      </c>
      <c r="V30" s="4">
        <v>1</v>
      </c>
    </row>
    <row r="31" spans="2:22" x14ac:dyDescent="0.35">
      <c r="B31" s="4" t="s">
        <v>85</v>
      </c>
      <c r="C31" s="37">
        <v>60904000</v>
      </c>
      <c r="D31" s="37">
        <v>0</v>
      </c>
      <c r="E31" s="37">
        <v>0</v>
      </c>
      <c r="F31" s="37">
        <v>60904000</v>
      </c>
      <c r="G31" s="37">
        <v>0</v>
      </c>
      <c r="H31" s="37">
        <v>60904000</v>
      </c>
      <c r="I31" s="37">
        <v>6687300</v>
      </c>
      <c r="J31" s="37">
        <v>51418341</v>
      </c>
      <c r="K31" s="37">
        <v>9485659</v>
      </c>
      <c r="L31" s="37">
        <v>6687300</v>
      </c>
      <c r="M31" s="37">
        <v>51418341</v>
      </c>
      <c r="N31" s="37">
        <v>0</v>
      </c>
      <c r="O31" s="39">
        <f t="shared" si="0"/>
        <v>0.84425228228031002</v>
      </c>
      <c r="P31" s="37">
        <v>6711400</v>
      </c>
      <c r="Q31" s="37">
        <v>51222600</v>
      </c>
      <c r="R31" s="37">
        <v>195741</v>
      </c>
      <c r="S31" s="39">
        <f t="shared" si="4"/>
        <v>0.84103835544463423</v>
      </c>
      <c r="T31" s="37">
        <v>6711400</v>
      </c>
      <c r="U31" s="37">
        <v>51222602</v>
      </c>
      <c r="V31" s="4">
        <v>-2</v>
      </c>
    </row>
    <row r="32" spans="2:22" x14ac:dyDescent="0.35">
      <c r="B32" s="4" t="s">
        <v>86</v>
      </c>
      <c r="C32" s="37">
        <v>370913000</v>
      </c>
      <c r="D32" s="37">
        <v>0</v>
      </c>
      <c r="E32" s="37">
        <v>0</v>
      </c>
      <c r="F32" s="37">
        <v>370913000</v>
      </c>
      <c r="G32" s="37">
        <v>0</v>
      </c>
      <c r="H32" s="37">
        <v>370913000</v>
      </c>
      <c r="I32" s="37">
        <v>30238900</v>
      </c>
      <c r="J32" s="37">
        <v>253313462</v>
      </c>
      <c r="K32" s="37">
        <v>117599538</v>
      </c>
      <c r="L32" s="37">
        <v>30238900</v>
      </c>
      <c r="M32" s="37">
        <v>253313462</v>
      </c>
      <c r="N32" s="37">
        <v>0</v>
      </c>
      <c r="O32" s="39">
        <f t="shared" si="0"/>
        <v>0.68294576356180559</v>
      </c>
      <c r="P32" s="37">
        <v>30377000</v>
      </c>
      <c r="Q32" s="37">
        <v>252661200</v>
      </c>
      <c r="R32" s="37">
        <v>652262</v>
      </c>
      <c r="S32" s="39">
        <f t="shared" si="4"/>
        <v>0.68118723258553893</v>
      </c>
      <c r="T32" s="37">
        <v>30376998</v>
      </c>
      <c r="U32" s="37">
        <v>252661200</v>
      </c>
      <c r="V32" s="4">
        <v>0</v>
      </c>
    </row>
    <row r="33" spans="2:25" x14ac:dyDescent="0.35">
      <c r="B33" s="4" t="s">
        <v>87</v>
      </c>
      <c r="C33" s="37">
        <v>247275000</v>
      </c>
      <c r="D33" s="37">
        <v>0</v>
      </c>
      <c r="E33" s="37">
        <v>0</v>
      </c>
      <c r="F33" s="37">
        <v>247275000</v>
      </c>
      <c r="G33" s="37">
        <v>0</v>
      </c>
      <c r="H33" s="37">
        <v>247275000</v>
      </c>
      <c r="I33" s="37">
        <v>20160700</v>
      </c>
      <c r="J33" s="37">
        <v>168929497</v>
      </c>
      <c r="K33" s="37">
        <v>78345503</v>
      </c>
      <c r="L33" s="37">
        <v>20160700</v>
      </c>
      <c r="M33" s="37">
        <v>168929497</v>
      </c>
      <c r="N33" s="37">
        <v>0</v>
      </c>
      <c r="O33" s="39">
        <f t="shared" si="0"/>
        <v>0.68316448084116876</v>
      </c>
      <c r="P33" s="37">
        <v>20252800</v>
      </c>
      <c r="Q33" s="37">
        <v>168461489</v>
      </c>
      <c r="R33" s="37">
        <v>468008</v>
      </c>
      <c r="S33" s="39">
        <f t="shared" si="4"/>
        <v>0.68127181882519461</v>
      </c>
      <c r="T33" s="37">
        <v>20252800</v>
      </c>
      <c r="U33" s="37">
        <v>168461487</v>
      </c>
      <c r="V33" s="4">
        <v>2</v>
      </c>
    </row>
    <row r="34" spans="2:25" x14ac:dyDescent="0.35">
      <c r="B34" s="4" t="s">
        <v>88</v>
      </c>
      <c r="C34" s="37">
        <v>0</v>
      </c>
      <c r="D34" s="37">
        <v>43348171</v>
      </c>
      <c r="E34" s="37">
        <v>116438519</v>
      </c>
      <c r="F34" s="37">
        <v>116438519</v>
      </c>
      <c r="G34" s="37">
        <v>0</v>
      </c>
      <c r="H34" s="37">
        <v>116438519</v>
      </c>
      <c r="I34" s="37">
        <v>42889627</v>
      </c>
      <c r="J34" s="37">
        <v>115654141</v>
      </c>
      <c r="K34" s="37">
        <v>784378</v>
      </c>
      <c r="L34" s="37">
        <v>42889627</v>
      </c>
      <c r="M34" s="37">
        <v>115654141</v>
      </c>
      <c r="N34" s="37">
        <v>0</v>
      </c>
      <c r="O34" s="39">
        <f t="shared" si="0"/>
        <v>0.99326358659714664</v>
      </c>
      <c r="P34" s="37">
        <v>42889627</v>
      </c>
      <c r="Q34" s="37">
        <v>115654141</v>
      </c>
      <c r="R34" s="37">
        <v>0</v>
      </c>
      <c r="S34" s="39">
        <f t="shared" si="4"/>
        <v>0.99326358659714664</v>
      </c>
      <c r="T34" s="37">
        <v>42889626</v>
      </c>
      <c r="U34" s="37">
        <v>115654136</v>
      </c>
      <c r="V34" s="4">
        <v>5</v>
      </c>
    </row>
    <row r="35" spans="2:25" x14ac:dyDescent="0.35">
      <c r="B35" s="4" t="s">
        <v>89</v>
      </c>
      <c r="C35" s="37">
        <v>40450000</v>
      </c>
      <c r="D35" s="37">
        <v>0</v>
      </c>
      <c r="E35" s="37">
        <v>-2800000</v>
      </c>
      <c r="F35" s="37">
        <v>37650000</v>
      </c>
      <c r="G35" s="37">
        <v>0</v>
      </c>
      <c r="H35" s="37">
        <v>37650000</v>
      </c>
      <c r="I35" s="37">
        <v>3973099</v>
      </c>
      <c r="J35" s="37">
        <v>28149749</v>
      </c>
      <c r="K35" s="37">
        <v>9500251</v>
      </c>
      <c r="L35" s="37">
        <v>3973099</v>
      </c>
      <c r="M35" s="37">
        <v>28149749</v>
      </c>
      <c r="N35" s="37">
        <v>0</v>
      </c>
      <c r="O35" s="39">
        <f t="shared" si="0"/>
        <v>0.74766929614873834</v>
      </c>
      <c r="P35" s="37">
        <v>3973099</v>
      </c>
      <c r="Q35" s="37">
        <v>28149749</v>
      </c>
      <c r="R35" s="37">
        <v>0</v>
      </c>
      <c r="S35" s="39">
        <f t="shared" si="4"/>
        <v>0.74766929614873834</v>
      </c>
      <c r="T35" s="37">
        <v>3973099</v>
      </c>
      <c r="U35" s="37">
        <v>28149745</v>
      </c>
      <c r="V35" s="4">
        <v>4</v>
      </c>
    </row>
    <row r="36" spans="2:25" x14ac:dyDescent="0.35">
      <c r="B36" s="4" t="s">
        <v>90</v>
      </c>
      <c r="C36" s="37">
        <v>35623000</v>
      </c>
      <c r="D36" s="37">
        <v>0</v>
      </c>
      <c r="E36" s="37">
        <v>18000000</v>
      </c>
      <c r="F36" s="37">
        <v>53623000</v>
      </c>
      <c r="G36" s="37">
        <v>0</v>
      </c>
      <c r="H36" s="37">
        <v>53623000</v>
      </c>
      <c r="I36" s="37">
        <v>0</v>
      </c>
      <c r="J36" s="37">
        <v>52219057</v>
      </c>
      <c r="K36" s="37">
        <v>1403943</v>
      </c>
      <c r="L36" s="37">
        <v>0</v>
      </c>
      <c r="M36" s="37">
        <v>52219057</v>
      </c>
      <c r="N36" s="37">
        <v>0</v>
      </c>
      <c r="O36" s="39">
        <f t="shared" si="0"/>
        <v>0.97381826828040208</v>
      </c>
      <c r="P36" s="37">
        <v>0</v>
      </c>
      <c r="Q36" s="37">
        <v>52219057</v>
      </c>
      <c r="R36" s="37">
        <v>0</v>
      </c>
      <c r="S36" s="39">
        <f t="shared" si="4"/>
        <v>0.97381826828040208</v>
      </c>
      <c r="T36" s="37">
        <v>0</v>
      </c>
      <c r="U36" s="37">
        <v>52219056</v>
      </c>
      <c r="V36" s="4">
        <v>1</v>
      </c>
    </row>
    <row r="37" spans="2:25" s="32" customFormat="1" x14ac:dyDescent="0.35">
      <c r="B37" s="40" t="s">
        <v>91</v>
      </c>
      <c r="C37" s="41">
        <f t="shared" ref="C37:N37" si="5">SUM(C38:C53)</f>
        <v>73507000</v>
      </c>
      <c r="D37" s="41">
        <f t="shared" si="5"/>
        <v>0</v>
      </c>
      <c r="E37" s="41">
        <f t="shared" si="5"/>
        <v>0</v>
      </c>
      <c r="F37" s="41">
        <f t="shared" si="5"/>
        <v>73507000</v>
      </c>
      <c r="G37" s="41">
        <f t="shared" si="5"/>
        <v>0</v>
      </c>
      <c r="H37" s="41">
        <f t="shared" si="5"/>
        <v>73507000</v>
      </c>
      <c r="I37" s="41">
        <f t="shared" si="5"/>
        <v>4759131</v>
      </c>
      <c r="J37" s="41">
        <f t="shared" si="5"/>
        <v>51390506</v>
      </c>
      <c r="K37" s="41">
        <f t="shared" si="5"/>
        <v>22116494</v>
      </c>
      <c r="L37" s="41">
        <f t="shared" si="5"/>
        <v>4759132</v>
      </c>
      <c r="M37" s="41">
        <f t="shared" si="5"/>
        <v>51390506</v>
      </c>
      <c r="N37" s="41">
        <f t="shared" si="5"/>
        <v>0</v>
      </c>
      <c r="O37" s="38">
        <f t="shared" si="0"/>
        <v>0.69912397458745423</v>
      </c>
      <c r="P37" s="41">
        <f>SUM(P38:P53)</f>
        <v>4759132</v>
      </c>
      <c r="Q37" s="41">
        <f>SUM(Q38:Q53)</f>
        <v>51390506</v>
      </c>
      <c r="R37" s="41">
        <f>SUM(R38:R53)</f>
        <v>0</v>
      </c>
      <c r="S37" s="38">
        <f t="shared" si="4"/>
        <v>0.69912397458745423</v>
      </c>
      <c r="T37" s="41">
        <f>SUM(T38:T53)</f>
        <v>4759131</v>
      </c>
      <c r="U37" s="41">
        <f>SUM(U38:U53)</f>
        <v>51390502</v>
      </c>
      <c r="V37" s="42">
        <f t="shared" ref="V37" si="6">SUM(V38:V52)</f>
        <v>4</v>
      </c>
      <c r="W37" s="24"/>
      <c r="X37" s="24"/>
      <c r="Y37" s="24"/>
    </row>
    <row r="38" spans="2:25" x14ac:dyDescent="0.35">
      <c r="B38" s="4" t="s">
        <v>92</v>
      </c>
      <c r="C38" s="37">
        <v>6887000</v>
      </c>
      <c r="D38" s="37">
        <v>0</v>
      </c>
      <c r="E38" s="37">
        <v>0</v>
      </c>
      <c r="F38" s="37">
        <v>6887000</v>
      </c>
      <c r="G38" s="37">
        <v>0</v>
      </c>
      <c r="H38" s="37">
        <v>6887000</v>
      </c>
      <c r="I38" s="37">
        <v>578943</v>
      </c>
      <c r="J38" s="37">
        <v>4884172</v>
      </c>
      <c r="K38" s="37">
        <v>2002828</v>
      </c>
      <c r="L38" s="37">
        <v>578943</v>
      </c>
      <c r="M38" s="37">
        <v>4884172</v>
      </c>
      <c r="N38" s="37">
        <v>0</v>
      </c>
      <c r="O38" s="39">
        <f t="shared" si="0"/>
        <v>0.7091871642224481</v>
      </c>
      <c r="P38" s="37">
        <v>578943</v>
      </c>
      <c r="Q38" s="37">
        <v>4884172</v>
      </c>
      <c r="R38" s="37">
        <v>0</v>
      </c>
      <c r="S38" s="39">
        <f t="shared" si="4"/>
        <v>0.7091871642224481</v>
      </c>
      <c r="T38" s="37">
        <v>578942</v>
      </c>
      <c r="U38" s="37">
        <v>4884168</v>
      </c>
      <c r="V38" s="4">
        <v>4</v>
      </c>
    </row>
    <row r="39" spans="2:25" x14ac:dyDescent="0.35">
      <c r="B39" s="4" t="s">
        <v>93</v>
      </c>
      <c r="C39" s="37">
        <v>35945000</v>
      </c>
      <c r="D39" s="37">
        <v>0</v>
      </c>
      <c r="E39" s="37">
        <v>-200000</v>
      </c>
      <c r="F39" s="37">
        <v>35745000</v>
      </c>
      <c r="G39" s="37">
        <v>0</v>
      </c>
      <c r="H39" s="37">
        <v>35745000</v>
      </c>
      <c r="I39" s="37">
        <v>3067461</v>
      </c>
      <c r="J39" s="37">
        <v>28018758</v>
      </c>
      <c r="K39" s="37">
        <v>7726242</v>
      </c>
      <c r="L39" s="37">
        <v>3067462</v>
      </c>
      <c r="M39" s="37">
        <v>28018758</v>
      </c>
      <c r="N39" s="37">
        <v>0</v>
      </c>
      <c r="O39" s="39">
        <f t="shared" si="0"/>
        <v>0.78385111204364244</v>
      </c>
      <c r="P39" s="37">
        <v>3067462</v>
      </c>
      <c r="Q39" s="37">
        <v>28018758</v>
      </c>
      <c r="R39" s="37">
        <v>0</v>
      </c>
      <c r="S39" s="39">
        <f t="shared" si="4"/>
        <v>0.78385111204364244</v>
      </c>
      <c r="T39" s="37">
        <v>3067462</v>
      </c>
      <c r="U39" s="37">
        <v>28018758</v>
      </c>
      <c r="V39" s="4">
        <v>0</v>
      </c>
    </row>
    <row r="40" spans="2:25" x14ac:dyDescent="0.35">
      <c r="B40" s="4" t="s">
        <v>94</v>
      </c>
      <c r="C40" s="37">
        <v>1101000</v>
      </c>
      <c r="D40" s="37">
        <v>0</v>
      </c>
      <c r="E40" s="37">
        <v>200000</v>
      </c>
      <c r="F40" s="37">
        <v>1301000</v>
      </c>
      <c r="G40" s="37">
        <v>0</v>
      </c>
      <c r="H40" s="37">
        <v>1301000</v>
      </c>
      <c r="I40" s="37">
        <v>0</v>
      </c>
      <c r="J40" s="37">
        <v>1127292</v>
      </c>
      <c r="K40" s="37">
        <v>173708</v>
      </c>
      <c r="L40" s="37">
        <v>0</v>
      </c>
      <c r="M40" s="37">
        <v>1127292</v>
      </c>
      <c r="N40" s="37">
        <v>0</v>
      </c>
      <c r="O40" s="39">
        <f t="shared" si="0"/>
        <v>0.86648116833205224</v>
      </c>
      <c r="P40" s="37">
        <v>0</v>
      </c>
      <c r="Q40" s="37">
        <v>1127292</v>
      </c>
      <c r="R40" s="37">
        <v>0</v>
      </c>
      <c r="S40" s="39">
        <f t="shared" si="4"/>
        <v>0.86648116833205224</v>
      </c>
      <c r="T40" s="37">
        <v>0</v>
      </c>
      <c r="U40" s="37">
        <v>1127292</v>
      </c>
      <c r="V40" s="4">
        <v>0</v>
      </c>
    </row>
    <row r="41" spans="2:25" x14ac:dyDescent="0.35">
      <c r="B41" s="4" t="s">
        <v>95</v>
      </c>
      <c r="C41" s="37">
        <v>3724000</v>
      </c>
      <c r="D41" s="37">
        <v>0</v>
      </c>
      <c r="E41" s="37">
        <v>0</v>
      </c>
      <c r="F41" s="37">
        <v>3724000</v>
      </c>
      <c r="G41" s="37">
        <v>0</v>
      </c>
      <c r="H41" s="37">
        <v>3724000</v>
      </c>
      <c r="I41" s="37">
        <v>0</v>
      </c>
      <c r="J41" s="37">
        <v>0</v>
      </c>
      <c r="K41" s="37">
        <v>3724000</v>
      </c>
      <c r="L41" s="37">
        <v>0</v>
      </c>
      <c r="M41" s="37">
        <v>0</v>
      </c>
      <c r="N41" s="37">
        <v>0</v>
      </c>
      <c r="O41" s="39">
        <f t="shared" si="0"/>
        <v>0</v>
      </c>
      <c r="P41" s="37">
        <v>0</v>
      </c>
      <c r="Q41" s="37">
        <v>0</v>
      </c>
      <c r="R41" s="37">
        <v>0</v>
      </c>
      <c r="S41" s="39">
        <f t="shared" si="4"/>
        <v>0</v>
      </c>
      <c r="T41" s="37">
        <v>0</v>
      </c>
      <c r="U41" s="37">
        <v>0</v>
      </c>
      <c r="V41" s="4">
        <v>0</v>
      </c>
    </row>
    <row r="42" spans="2:25" x14ac:dyDescent="0.35">
      <c r="B42" s="4" t="s">
        <v>96</v>
      </c>
      <c r="C42" s="37">
        <v>1788000</v>
      </c>
      <c r="D42" s="37">
        <v>0</v>
      </c>
      <c r="E42" s="37">
        <v>40000</v>
      </c>
      <c r="F42" s="37">
        <v>1828000</v>
      </c>
      <c r="G42" s="37">
        <v>0</v>
      </c>
      <c r="H42" s="37">
        <v>1828000</v>
      </c>
      <c r="I42" s="37">
        <v>0</v>
      </c>
      <c r="J42" s="37">
        <v>1827731</v>
      </c>
      <c r="K42" s="37">
        <v>269</v>
      </c>
      <c r="L42" s="37">
        <v>0</v>
      </c>
      <c r="M42" s="37">
        <v>1827731</v>
      </c>
      <c r="N42" s="37">
        <v>0</v>
      </c>
      <c r="O42" s="39">
        <f t="shared" si="0"/>
        <v>0.99985284463894963</v>
      </c>
      <c r="P42" s="37">
        <v>0</v>
      </c>
      <c r="Q42" s="37">
        <v>1827731</v>
      </c>
      <c r="R42" s="37">
        <v>0</v>
      </c>
      <c r="S42" s="39">
        <f t="shared" si="4"/>
        <v>0.99985284463894963</v>
      </c>
      <c r="T42" s="37">
        <v>0</v>
      </c>
      <c r="U42" s="37">
        <v>1827731</v>
      </c>
      <c r="V42" s="4">
        <v>0</v>
      </c>
    </row>
    <row r="43" spans="2:25" x14ac:dyDescent="0.35">
      <c r="B43" s="4" t="s">
        <v>97</v>
      </c>
      <c r="C43" s="37">
        <v>4063000</v>
      </c>
      <c r="D43" s="37">
        <v>0</v>
      </c>
      <c r="E43" s="37">
        <v>50000</v>
      </c>
      <c r="F43" s="37">
        <v>4113000</v>
      </c>
      <c r="G43" s="37">
        <v>0</v>
      </c>
      <c r="H43" s="37">
        <v>4113000</v>
      </c>
      <c r="I43" s="37">
        <v>0</v>
      </c>
      <c r="J43" s="37">
        <v>4088224</v>
      </c>
      <c r="K43" s="37">
        <v>24776</v>
      </c>
      <c r="L43" s="37">
        <v>0</v>
      </c>
      <c r="M43" s="37">
        <v>4088224</v>
      </c>
      <c r="N43" s="37">
        <v>0</v>
      </c>
      <c r="O43" s="39">
        <f t="shared" si="0"/>
        <v>0.99397617310965236</v>
      </c>
      <c r="P43" s="37">
        <v>0</v>
      </c>
      <c r="Q43" s="37">
        <v>4088224</v>
      </c>
      <c r="R43" s="37">
        <v>0</v>
      </c>
      <c r="S43" s="39">
        <f t="shared" si="4"/>
        <v>0.99397617310965236</v>
      </c>
      <c r="T43" s="37">
        <v>0</v>
      </c>
      <c r="U43" s="37">
        <v>4088224</v>
      </c>
      <c r="V43" s="4">
        <v>0</v>
      </c>
    </row>
    <row r="44" spans="2:25" x14ac:dyDescent="0.35">
      <c r="B44" s="4" t="s">
        <v>98</v>
      </c>
      <c r="C44" s="37">
        <v>1797000</v>
      </c>
      <c r="D44" s="37">
        <v>0</v>
      </c>
      <c r="E44" s="37">
        <v>-90000</v>
      </c>
      <c r="F44" s="37">
        <v>1707000</v>
      </c>
      <c r="G44" s="37">
        <v>0</v>
      </c>
      <c r="H44" s="37">
        <v>1707000</v>
      </c>
      <c r="I44" s="37">
        <v>153373</v>
      </c>
      <c r="J44" s="37">
        <v>1272996</v>
      </c>
      <c r="K44" s="37">
        <v>434004</v>
      </c>
      <c r="L44" s="37">
        <v>153373</v>
      </c>
      <c r="M44" s="37">
        <v>1272996</v>
      </c>
      <c r="N44" s="37">
        <v>0</v>
      </c>
      <c r="O44" s="39">
        <f t="shared" si="0"/>
        <v>0.74575043936731111</v>
      </c>
      <c r="P44" s="37">
        <v>153373</v>
      </c>
      <c r="Q44" s="37">
        <v>1272996</v>
      </c>
      <c r="R44" s="37">
        <v>0</v>
      </c>
      <c r="S44" s="39">
        <f t="shared" si="4"/>
        <v>0.74575043936731111</v>
      </c>
      <c r="T44" s="37">
        <v>153373</v>
      </c>
      <c r="U44" s="37">
        <v>1272996</v>
      </c>
      <c r="V44" s="4">
        <v>0</v>
      </c>
    </row>
    <row r="45" spans="2:25" x14ac:dyDescent="0.35">
      <c r="B45" s="4" t="s">
        <v>99</v>
      </c>
      <c r="C45" s="37">
        <v>4661000</v>
      </c>
      <c r="D45" s="37">
        <v>0</v>
      </c>
      <c r="E45" s="37">
        <v>0</v>
      </c>
      <c r="F45" s="37">
        <v>4661000</v>
      </c>
      <c r="G45" s="37">
        <v>0</v>
      </c>
      <c r="H45" s="37">
        <v>4661000</v>
      </c>
      <c r="I45" s="37">
        <v>386550</v>
      </c>
      <c r="J45" s="37">
        <v>3227625</v>
      </c>
      <c r="K45" s="37">
        <v>1433375</v>
      </c>
      <c r="L45" s="37">
        <v>386550</v>
      </c>
      <c r="M45" s="37">
        <v>3227625</v>
      </c>
      <c r="N45" s="37">
        <v>0</v>
      </c>
      <c r="O45" s="39">
        <f t="shared" si="0"/>
        <v>0.69247479081742114</v>
      </c>
      <c r="P45" s="37">
        <v>386550</v>
      </c>
      <c r="Q45" s="37">
        <v>3227625</v>
      </c>
      <c r="R45" s="37">
        <v>0</v>
      </c>
      <c r="S45" s="39">
        <f t="shared" si="4"/>
        <v>0.69247479081742114</v>
      </c>
      <c r="T45" s="37">
        <v>386552</v>
      </c>
      <c r="U45" s="37">
        <v>3227634</v>
      </c>
      <c r="V45" s="4">
        <v>-9</v>
      </c>
    </row>
    <row r="46" spans="2:25" x14ac:dyDescent="0.35">
      <c r="B46" s="4" t="s">
        <v>100</v>
      </c>
      <c r="C46" s="37">
        <v>3302000</v>
      </c>
      <c r="D46" s="37">
        <v>0</v>
      </c>
      <c r="E46" s="37">
        <v>0</v>
      </c>
      <c r="F46" s="37">
        <v>3302000</v>
      </c>
      <c r="G46" s="37">
        <v>0</v>
      </c>
      <c r="H46" s="37">
        <v>3302000</v>
      </c>
      <c r="I46" s="37">
        <v>273904</v>
      </c>
      <c r="J46" s="37">
        <v>2286432</v>
      </c>
      <c r="K46" s="37">
        <v>1015568</v>
      </c>
      <c r="L46" s="37">
        <v>273904</v>
      </c>
      <c r="M46" s="37">
        <v>2286432</v>
      </c>
      <c r="N46" s="37">
        <v>0</v>
      </c>
      <c r="O46" s="39">
        <f t="shared" si="0"/>
        <v>0.69243852210781343</v>
      </c>
      <c r="P46" s="37">
        <v>273904</v>
      </c>
      <c r="Q46" s="37">
        <v>2286432</v>
      </c>
      <c r="R46" s="37">
        <v>0</v>
      </c>
      <c r="S46" s="39">
        <f t="shared" si="4"/>
        <v>0.69243852210781343</v>
      </c>
      <c r="T46" s="37">
        <v>273904</v>
      </c>
      <c r="U46" s="37">
        <v>2286428</v>
      </c>
      <c r="V46" s="4">
        <v>4</v>
      </c>
    </row>
    <row r="47" spans="2:25" x14ac:dyDescent="0.35">
      <c r="B47" s="4" t="s">
        <v>101</v>
      </c>
      <c r="C47" s="37">
        <v>4519000</v>
      </c>
      <c r="D47" s="37">
        <v>0</v>
      </c>
      <c r="E47" s="37">
        <v>0</v>
      </c>
      <c r="F47" s="37">
        <v>4519000</v>
      </c>
      <c r="G47" s="37">
        <v>0</v>
      </c>
      <c r="H47" s="37">
        <v>4519000</v>
      </c>
      <c r="I47" s="37">
        <v>0</v>
      </c>
      <c r="J47" s="37">
        <v>0</v>
      </c>
      <c r="K47" s="37">
        <v>4519000</v>
      </c>
      <c r="L47" s="37">
        <v>0</v>
      </c>
      <c r="M47" s="37">
        <v>0</v>
      </c>
      <c r="N47" s="37">
        <v>0</v>
      </c>
      <c r="O47" s="39">
        <f t="shared" si="0"/>
        <v>0</v>
      </c>
      <c r="P47" s="37">
        <v>0</v>
      </c>
      <c r="Q47" s="37">
        <v>0</v>
      </c>
      <c r="R47" s="37">
        <v>0</v>
      </c>
      <c r="S47" s="39">
        <f t="shared" si="4"/>
        <v>0</v>
      </c>
      <c r="T47" s="37">
        <v>0</v>
      </c>
      <c r="U47" s="37">
        <v>0</v>
      </c>
      <c r="V47" s="4">
        <v>0</v>
      </c>
    </row>
    <row r="48" spans="2:25" x14ac:dyDescent="0.35">
      <c r="B48" s="4" t="s">
        <v>102</v>
      </c>
      <c r="C48" s="37">
        <v>1788000</v>
      </c>
      <c r="D48" s="37">
        <v>0</v>
      </c>
      <c r="E48" s="37">
        <v>0</v>
      </c>
      <c r="F48" s="37">
        <v>1788000</v>
      </c>
      <c r="G48" s="37">
        <v>0</v>
      </c>
      <c r="H48" s="37">
        <v>1788000</v>
      </c>
      <c r="I48" s="37">
        <v>129000</v>
      </c>
      <c r="J48" s="37">
        <v>1399000</v>
      </c>
      <c r="K48" s="37">
        <v>389000</v>
      </c>
      <c r="L48" s="37">
        <v>129000</v>
      </c>
      <c r="M48" s="37">
        <v>1399000</v>
      </c>
      <c r="N48" s="37">
        <v>0</v>
      </c>
      <c r="O48" s="39">
        <f t="shared" si="0"/>
        <v>0.78243847874720363</v>
      </c>
      <c r="P48" s="37">
        <v>129000</v>
      </c>
      <c r="Q48" s="37">
        <v>1399000</v>
      </c>
      <c r="R48" s="37">
        <v>0</v>
      </c>
      <c r="S48" s="39">
        <f t="shared" si="4"/>
        <v>0.78243847874720363</v>
      </c>
      <c r="T48" s="37">
        <v>129000</v>
      </c>
      <c r="U48" s="37">
        <v>1398999</v>
      </c>
      <c r="V48" s="4">
        <v>1</v>
      </c>
    </row>
    <row r="49" spans="2:25" x14ac:dyDescent="0.35">
      <c r="B49" s="4" t="s">
        <v>103</v>
      </c>
      <c r="C49" s="37">
        <v>203000</v>
      </c>
      <c r="D49" s="37">
        <v>0</v>
      </c>
      <c r="E49" s="37">
        <v>0</v>
      </c>
      <c r="F49" s="37">
        <v>203000</v>
      </c>
      <c r="G49" s="37">
        <v>0</v>
      </c>
      <c r="H49" s="37">
        <v>203000</v>
      </c>
      <c r="I49" s="37">
        <v>8500</v>
      </c>
      <c r="J49" s="37">
        <v>129100</v>
      </c>
      <c r="K49" s="37">
        <v>73900</v>
      </c>
      <c r="L49" s="37">
        <v>8500</v>
      </c>
      <c r="M49" s="37">
        <v>129100</v>
      </c>
      <c r="N49" s="37">
        <v>0</v>
      </c>
      <c r="O49" s="39">
        <f t="shared" si="0"/>
        <v>0.63596059113300496</v>
      </c>
      <c r="P49" s="37">
        <v>8500</v>
      </c>
      <c r="Q49" s="37">
        <v>129100</v>
      </c>
      <c r="R49" s="37">
        <v>0</v>
      </c>
      <c r="S49" s="39">
        <f t="shared" si="4"/>
        <v>0.63596059113300496</v>
      </c>
      <c r="T49" s="37">
        <v>8500</v>
      </c>
      <c r="U49" s="37">
        <v>129097</v>
      </c>
      <c r="V49" s="4">
        <v>3</v>
      </c>
    </row>
    <row r="50" spans="2:25" x14ac:dyDescent="0.35">
      <c r="B50" s="4" t="s">
        <v>104</v>
      </c>
      <c r="C50" s="37">
        <v>1341000</v>
      </c>
      <c r="D50" s="37">
        <v>0</v>
      </c>
      <c r="E50" s="37">
        <v>0</v>
      </c>
      <c r="F50" s="37">
        <v>1341000</v>
      </c>
      <c r="G50" s="37">
        <v>0</v>
      </c>
      <c r="H50" s="37">
        <v>1341000</v>
      </c>
      <c r="I50" s="37">
        <v>96800</v>
      </c>
      <c r="J50" s="37">
        <v>1049300</v>
      </c>
      <c r="K50" s="37">
        <v>291700</v>
      </c>
      <c r="L50" s="37">
        <v>96800</v>
      </c>
      <c r="M50" s="37">
        <v>1049300</v>
      </c>
      <c r="N50" s="37">
        <v>0</v>
      </c>
      <c r="O50" s="39">
        <f t="shared" si="0"/>
        <v>0.78247576435495902</v>
      </c>
      <c r="P50" s="37">
        <v>96800</v>
      </c>
      <c r="Q50" s="37">
        <v>1049300</v>
      </c>
      <c r="R50" s="37">
        <v>0</v>
      </c>
      <c r="S50" s="39">
        <f t="shared" si="4"/>
        <v>0.78247576435495902</v>
      </c>
      <c r="T50" s="37">
        <v>96799</v>
      </c>
      <c r="U50" s="37">
        <v>1049303</v>
      </c>
      <c r="V50" s="4">
        <v>-3</v>
      </c>
    </row>
    <row r="51" spans="2:25" x14ac:dyDescent="0.35">
      <c r="B51" s="4" t="s">
        <v>105</v>
      </c>
      <c r="C51" s="37">
        <v>894000</v>
      </c>
      <c r="D51" s="37">
        <v>0</v>
      </c>
      <c r="E51" s="37">
        <v>0</v>
      </c>
      <c r="F51" s="37">
        <v>894000</v>
      </c>
      <c r="G51" s="37">
        <v>0</v>
      </c>
      <c r="H51" s="37">
        <v>894000</v>
      </c>
      <c r="I51" s="37">
        <v>64600</v>
      </c>
      <c r="J51" s="37">
        <v>699700</v>
      </c>
      <c r="K51" s="37">
        <v>194300</v>
      </c>
      <c r="L51" s="37">
        <v>64600</v>
      </c>
      <c r="M51" s="37">
        <v>699700</v>
      </c>
      <c r="N51" s="37">
        <v>0</v>
      </c>
      <c r="O51" s="39">
        <f t="shared" si="0"/>
        <v>0.78266219239373602</v>
      </c>
      <c r="P51" s="37">
        <v>64600</v>
      </c>
      <c r="Q51" s="37">
        <v>699700</v>
      </c>
      <c r="R51" s="37">
        <v>0</v>
      </c>
      <c r="S51" s="39">
        <f t="shared" si="4"/>
        <v>0.78266219239373602</v>
      </c>
      <c r="T51" s="37">
        <v>64599</v>
      </c>
      <c r="U51" s="37">
        <v>699696</v>
      </c>
      <c r="V51" s="4">
        <v>4</v>
      </c>
    </row>
    <row r="52" spans="2:25" x14ac:dyDescent="0.35">
      <c r="B52" s="4" t="s">
        <v>106</v>
      </c>
      <c r="C52" s="37">
        <v>200000</v>
      </c>
      <c r="D52" s="37">
        <v>0</v>
      </c>
      <c r="E52" s="37">
        <v>5000</v>
      </c>
      <c r="F52" s="37">
        <v>205000</v>
      </c>
      <c r="G52" s="37">
        <v>0</v>
      </c>
      <c r="H52" s="37">
        <v>205000</v>
      </c>
      <c r="I52" s="37">
        <v>0</v>
      </c>
      <c r="J52" s="37">
        <v>204497</v>
      </c>
      <c r="K52" s="37">
        <v>503</v>
      </c>
      <c r="L52" s="37">
        <v>0</v>
      </c>
      <c r="M52" s="37">
        <v>204497</v>
      </c>
      <c r="N52" s="37">
        <v>0</v>
      </c>
      <c r="O52" s="39">
        <f t="shared" si="0"/>
        <v>0.99754634146341459</v>
      </c>
      <c r="P52" s="37">
        <v>0</v>
      </c>
      <c r="Q52" s="37">
        <v>204497</v>
      </c>
      <c r="R52" s="37">
        <v>0</v>
      </c>
      <c r="S52" s="39">
        <f t="shared" si="4"/>
        <v>0.99754634146341459</v>
      </c>
      <c r="T52" s="37">
        <v>0</v>
      </c>
      <c r="U52" s="37">
        <v>204497</v>
      </c>
      <c r="V52" s="4">
        <v>0</v>
      </c>
    </row>
    <row r="53" spans="2:25" x14ac:dyDescent="0.35">
      <c r="B53" s="4" t="s">
        <v>107</v>
      </c>
      <c r="C53" s="37">
        <v>1294000</v>
      </c>
      <c r="D53" s="37">
        <v>0</v>
      </c>
      <c r="E53" s="37">
        <v>-5000</v>
      </c>
      <c r="F53" s="37">
        <v>1289000</v>
      </c>
      <c r="G53" s="37">
        <v>0</v>
      </c>
      <c r="H53" s="37">
        <v>1289000</v>
      </c>
      <c r="I53" s="37">
        <v>0</v>
      </c>
      <c r="J53" s="37">
        <v>1175679</v>
      </c>
      <c r="K53" s="37">
        <v>113321</v>
      </c>
      <c r="L53" s="37">
        <v>0</v>
      </c>
      <c r="M53" s="37">
        <v>1175679</v>
      </c>
      <c r="N53" s="37">
        <v>0</v>
      </c>
      <c r="O53" s="39">
        <f t="shared" si="0"/>
        <v>0.91208611326609779</v>
      </c>
      <c r="P53" s="37">
        <v>0</v>
      </c>
      <c r="Q53" s="37">
        <v>1175679</v>
      </c>
      <c r="R53" s="37">
        <v>0</v>
      </c>
      <c r="S53" s="39">
        <f t="shared" si="4"/>
        <v>0.91208611326609779</v>
      </c>
      <c r="T53" s="37">
        <v>0</v>
      </c>
      <c r="U53" s="37">
        <v>1175679</v>
      </c>
      <c r="V53" s="4">
        <v>0</v>
      </c>
    </row>
    <row r="54" spans="2:25" s="32" customFormat="1" x14ac:dyDescent="0.35">
      <c r="B54" s="40" t="s">
        <v>108</v>
      </c>
      <c r="C54" s="41">
        <f t="shared" ref="C54:N54" si="7">SUM(C55:C149)</f>
        <v>7833737000</v>
      </c>
      <c r="D54" s="41">
        <f t="shared" si="7"/>
        <v>0</v>
      </c>
      <c r="E54" s="41">
        <f t="shared" si="7"/>
        <v>1000000</v>
      </c>
      <c r="F54" s="41">
        <f t="shared" si="7"/>
        <v>7834737000</v>
      </c>
      <c r="G54" s="41">
        <f t="shared" si="7"/>
        <v>0</v>
      </c>
      <c r="H54" s="41">
        <f t="shared" si="7"/>
        <v>7834737000</v>
      </c>
      <c r="I54" s="41">
        <f t="shared" si="7"/>
        <v>239511071</v>
      </c>
      <c r="J54" s="41">
        <f t="shared" si="7"/>
        <v>4845491744</v>
      </c>
      <c r="K54" s="41">
        <f t="shared" si="7"/>
        <v>2989245256</v>
      </c>
      <c r="L54" s="41">
        <f t="shared" si="7"/>
        <v>382012683</v>
      </c>
      <c r="M54" s="41">
        <f t="shared" si="7"/>
        <v>4317815761</v>
      </c>
      <c r="N54" s="41">
        <f t="shared" si="7"/>
        <v>527675983</v>
      </c>
      <c r="O54" s="38">
        <f t="shared" si="0"/>
        <v>0.55111176814231289</v>
      </c>
      <c r="P54" s="41">
        <f>SUM(P55:P149)</f>
        <v>364896533</v>
      </c>
      <c r="Q54" s="41">
        <f>SUM(Q55:Q149)</f>
        <v>2438815899</v>
      </c>
      <c r="R54" s="41">
        <f>SUM(R55:R149)</f>
        <v>1878999862</v>
      </c>
      <c r="S54" s="38">
        <f t="shared" si="4"/>
        <v>0.31128242071176099</v>
      </c>
      <c r="T54" s="41">
        <f>SUM(T55:T149)</f>
        <v>364896533</v>
      </c>
      <c r="U54" s="41">
        <f>SUM(U55:U149)</f>
        <v>2438815904</v>
      </c>
      <c r="V54" s="42">
        <f>SUM(V55:V149)</f>
        <v>-5</v>
      </c>
      <c r="W54" s="24"/>
      <c r="X54" s="24"/>
      <c r="Y54" s="24"/>
    </row>
    <row r="55" spans="2:25" x14ac:dyDescent="0.35">
      <c r="B55" s="4" t="s">
        <v>109</v>
      </c>
      <c r="C55" s="37">
        <v>6060000</v>
      </c>
      <c r="D55" s="37">
        <v>0</v>
      </c>
      <c r="E55" s="37">
        <v>0</v>
      </c>
      <c r="F55" s="37">
        <v>6060000</v>
      </c>
      <c r="G55" s="37">
        <v>0</v>
      </c>
      <c r="H55" s="37">
        <v>6060000</v>
      </c>
      <c r="I55" s="37">
        <v>0</v>
      </c>
      <c r="J55" s="37">
        <v>0</v>
      </c>
      <c r="K55" s="37">
        <v>6060000</v>
      </c>
      <c r="L55" s="37">
        <v>0</v>
      </c>
      <c r="M55" s="37">
        <v>0</v>
      </c>
      <c r="N55" s="37">
        <v>0</v>
      </c>
      <c r="O55" s="39">
        <f t="shared" si="0"/>
        <v>0</v>
      </c>
      <c r="P55" s="37">
        <v>0</v>
      </c>
      <c r="Q55" s="37">
        <v>0</v>
      </c>
      <c r="R55" s="37">
        <v>0</v>
      </c>
      <c r="S55" s="39">
        <f t="shared" si="4"/>
        <v>0</v>
      </c>
      <c r="T55" s="37">
        <v>0</v>
      </c>
      <c r="U55" s="37">
        <v>0</v>
      </c>
      <c r="V55" s="4">
        <v>0</v>
      </c>
    </row>
    <row r="56" spans="2:25" x14ac:dyDescent="0.35">
      <c r="B56" s="4" t="s">
        <v>110</v>
      </c>
      <c r="C56" s="37">
        <v>6000000</v>
      </c>
      <c r="D56" s="37">
        <v>0</v>
      </c>
      <c r="E56" s="37">
        <v>0</v>
      </c>
      <c r="F56" s="37">
        <v>6000000</v>
      </c>
      <c r="G56" s="37">
        <v>0</v>
      </c>
      <c r="H56" s="37">
        <v>6000000</v>
      </c>
      <c r="I56" s="37">
        <v>0</v>
      </c>
      <c r="J56" s="37">
        <v>6000000</v>
      </c>
      <c r="K56" s="37">
        <v>0</v>
      </c>
      <c r="L56" s="37">
        <v>0</v>
      </c>
      <c r="M56" s="37">
        <v>5531562</v>
      </c>
      <c r="N56" s="37">
        <v>468438</v>
      </c>
      <c r="O56" s="39">
        <f t="shared" si="0"/>
        <v>0.92192700000000005</v>
      </c>
      <c r="P56" s="37">
        <v>0</v>
      </c>
      <c r="Q56" s="37">
        <v>3531562</v>
      </c>
      <c r="R56" s="37">
        <v>2000000</v>
      </c>
      <c r="S56" s="39">
        <f t="shared" si="4"/>
        <v>0.58859366666666668</v>
      </c>
      <c r="T56" s="37">
        <v>0</v>
      </c>
      <c r="U56" s="37">
        <v>3531562</v>
      </c>
      <c r="V56" s="4">
        <v>0</v>
      </c>
    </row>
    <row r="57" spans="2:25" x14ac:dyDescent="0.35">
      <c r="B57" s="4" t="s">
        <v>111</v>
      </c>
      <c r="C57" s="37">
        <v>1020000</v>
      </c>
      <c r="D57" s="37">
        <v>0</v>
      </c>
      <c r="E57" s="37">
        <v>0</v>
      </c>
      <c r="F57" s="37">
        <v>1020000</v>
      </c>
      <c r="G57" s="37">
        <v>0</v>
      </c>
      <c r="H57" s="37">
        <v>1020000</v>
      </c>
      <c r="I57" s="37">
        <v>0</v>
      </c>
      <c r="J57" s="37">
        <v>1000000</v>
      </c>
      <c r="K57" s="37">
        <v>20000</v>
      </c>
      <c r="L57" s="37">
        <v>0</v>
      </c>
      <c r="M57" s="37">
        <v>1000000</v>
      </c>
      <c r="N57" s="37">
        <v>0</v>
      </c>
      <c r="O57" s="39">
        <f t="shared" si="0"/>
        <v>0.98039215686274506</v>
      </c>
      <c r="P57" s="37">
        <v>0</v>
      </c>
      <c r="Q57" s="37">
        <v>1000000</v>
      </c>
      <c r="R57" s="37">
        <v>0</v>
      </c>
      <c r="S57" s="39">
        <f t="shared" si="4"/>
        <v>0.98039215686274506</v>
      </c>
      <c r="T57" s="37">
        <v>0</v>
      </c>
      <c r="U57" s="37">
        <v>1000000</v>
      </c>
      <c r="V57" s="4">
        <v>0</v>
      </c>
    </row>
    <row r="58" spans="2:25" x14ac:dyDescent="0.35">
      <c r="B58" s="4" t="s">
        <v>112</v>
      </c>
      <c r="C58" s="37">
        <v>1400000</v>
      </c>
      <c r="D58" s="37">
        <v>0</v>
      </c>
      <c r="E58" s="37">
        <v>0</v>
      </c>
      <c r="F58" s="37">
        <v>1400000</v>
      </c>
      <c r="G58" s="37">
        <v>0</v>
      </c>
      <c r="H58" s="37">
        <v>1400000</v>
      </c>
      <c r="I58" s="37">
        <v>0</v>
      </c>
      <c r="J58" s="37">
        <v>0</v>
      </c>
      <c r="K58" s="37">
        <v>1400000</v>
      </c>
      <c r="L58" s="37">
        <v>0</v>
      </c>
      <c r="M58" s="37">
        <v>0</v>
      </c>
      <c r="N58" s="37">
        <v>0</v>
      </c>
      <c r="O58" s="39">
        <f t="shared" si="0"/>
        <v>0</v>
      </c>
      <c r="P58" s="37">
        <v>0</v>
      </c>
      <c r="Q58" s="37">
        <v>0</v>
      </c>
      <c r="R58" s="37">
        <v>0</v>
      </c>
      <c r="S58" s="39">
        <f t="shared" si="4"/>
        <v>0</v>
      </c>
      <c r="T58" s="37">
        <v>0</v>
      </c>
      <c r="U58" s="37">
        <v>0</v>
      </c>
      <c r="V58" s="4">
        <v>0</v>
      </c>
    </row>
    <row r="59" spans="2:25" x14ac:dyDescent="0.35">
      <c r="B59" s="4" t="s">
        <v>113</v>
      </c>
      <c r="C59" s="37">
        <v>1000000</v>
      </c>
      <c r="D59" s="37">
        <v>0</v>
      </c>
      <c r="E59" s="37">
        <v>0</v>
      </c>
      <c r="F59" s="37">
        <v>1000000</v>
      </c>
      <c r="G59" s="37">
        <v>0</v>
      </c>
      <c r="H59" s="37">
        <v>1000000</v>
      </c>
      <c r="I59" s="37">
        <v>0</v>
      </c>
      <c r="J59" s="37">
        <v>1000000</v>
      </c>
      <c r="K59" s="37">
        <v>0</v>
      </c>
      <c r="L59" s="37">
        <v>0</v>
      </c>
      <c r="M59" s="37">
        <v>1000000</v>
      </c>
      <c r="N59" s="37">
        <v>0</v>
      </c>
      <c r="O59" s="39">
        <f t="shared" si="0"/>
        <v>1</v>
      </c>
      <c r="P59" s="37">
        <v>0</v>
      </c>
      <c r="Q59" s="37">
        <v>1000000</v>
      </c>
      <c r="R59" s="37">
        <v>0</v>
      </c>
      <c r="S59" s="39">
        <f t="shared" si="4"/>
        <v>1</v>
      </c>
      <c r="T59" s="37">
        <v>0</v>
      </c>
      <c r="U59" s="37">
        <v>1000000</v>
      </c>
      <c r="V59" s="4">
        <v>0</v>
      </c>
    </row>
    <row r="60" spans="2:25" x14ac:dyDescent="0.35">
      <c r="B60" s="4" t="s">
        <v>114</v>
      </c>
      <c r="C60" s="37">
        <v>1000000</v>
      </c>
      <c r="D60" s="37">
        <v>0</v>
      </c>
      <c r="E60" s="37">
        <v>0</v>
      </c>
      <c r="F60" s="37">
        <v>1000000</v>
      </c>
      <c r="G60" s="37">
        <v>0</v>
      </c>
      <c r="H60" s="37">
        <v>1000000</v>
      </c>
      <c r="I60" s="37">
        <v>0</v>
      </c>
      <c r="J60" s="37">
        <v>0</v>
      </c>
      <c r="K60" s="37">
        <v>1000000</v>
      </c>
      <c r="L60" s="37">
        <v>0</v>
      </c>
      <c r="M60" s="37">
        <v>0</v>
      </c>
      <c r="N60" s="37">
        <v>0</v>
      </c>
      <c r="O60" s="39">
        <f t="shared" si="0"/>
        <v>0</v>
      </c>
      <c r="P60" s="37">
        <v>0</v>
      </c>
      <c r="Q60" s="37">
        <v>0</v>
      </c>
      <c r="R60" s="37">
        <v>0</v>
      </c>
      <c r="S60" s="39">
        <f t="shared" si="4"/>
        <v>0</v>
      </c>
      <c r="T60" s="37">
        <v>0</v>
      </c>
      <c r="U60" s="37">
        <v>0</v>
      </c>
      <c r="V60" s="4">
        <v>0</v>
      </c>
    </row>
    <row r="61" spans="2:25" x14ac:dyDescent="0.35">
      <c r="B61" s="4" t="s">
        <v>115</v>
      </c>
      <c r="C61" s="37">
        <v>5492000</v>
      </c>
      <c r="D61" s="37">
        <v>0</v>
      </c>
      <c r="E61" s="37">
        <v>-476000</v>
      </c>
      <c r="F61" s="37">
        <v>5016000</v>
      </c>
      <c r="G61" s="37">
        <v>0</v>
      </c>
      <c r="H61" s="37">
        <v>5016000</v>
      </c>
      <c r="I61" s="37">
        <v>0</v>
      </c>
      <c r="J61" s="37">
        <v>4800000</v>
      </c>
      <c r="K61" s="37">
        <v>216000</v>
      </c>
      <c r="L61" s="37">
        <v>2850545</v>
      </c>
      <c r="M61" s="37">
        <v>2850545</v>
      </c>
      <c r="N61" s="37">
        <v>1949455</v>
      </c>
      <c r="O61" s="39">
        <f t="shared" si="0"/>
        <v>0.56829047049441783</v>
      </c>
      <c r="P61" s="37">
        <v>0</v>
      </c>
      <c r="Q61" s="37">
        <v>0</v>
      </c>
      <c r="R61" s="37">
        <v>2850545</v>
      </c>
      <c r="S61" s="39">
        <f t="shared" si="4"/>
        <v>0</v>
      </c>
      <c r="T61" s="37">
        <v>0</v>
      </c>
      <c r="U61" s="37">
        <v>0</v>
      </c>
      <c r="V61" s="4">
        <v>0</v>
      </c>
    </row>
    <row r="62" spans="2:25" x14ac:dyDescent="0.35">
      <c r="B62" s="4" t="s">
        <v>116</v>
      </c>
      <c r="C62" s="37">
        <v>10371000</v>
      </c>
      <c r="D62" s="37">
        <v>0</v>
      </c>
      <c r="E62" s="37">
        <v>-1593000</v>
      </c>
      <c r="F62" s="37">
        <v>8778000</v>
      </c>
      <c r="G62" s="37">
        <v>0</v>
      </c>
      <c r="H62" s="37">
        <v>8778000</v>
      </c>
      <c r="I62" s="37">
        <v>0</v>
      </c>
      <c r="J62" s="37">
        <v>8400000</v>
      </c>
      <c r="K62" s="37">
        <v>378000</v>
      </c>
      <c r="L62" s="37">
        <v>4988455</v>
      </c>
      <c r="M62" s="37">
        <v>4988455</v>
      </c>
      <c r="N62" s="37">
        <v>3411545</v>
      </c>
      <c r="O62" s="39">
        <f t="shared" si="0"/>
        <v>0.56829061289587601</v>
      </c>
      <c r="P62" s="37">
        <v>0</v>
      </c>
      <c r="Q62" s="37">
        <v>0</v>
      </c>
      <c r="R62" s="37">
        <v>4988455</v>
      </c>
      <c r="S62" s="39">
        <f t="shared" si="4"/>
        <v>0</v>
      </c>
      <c r="T62" s="37">
        <v>0</v>
      </c>
      <c r="U62" s="37">
        <v>0</v>
      </c>
      <c r="V62" s="4">
        <v>0</v>
      </c>
    </row>
    <row r="63" spans="2:25" x14ac:dyDescent="0.35">
      <c r="B63" s="4" t="s">
        <v>117</v>
      </c>
      <c r="C63" s="37">
        <v>1924000</v>
      </c>
      <c r="D63" s="37">
        <v>0</v>
      </c>
      <c r="E63" s="37">
        <v>476000</v>
      </c>
      <c r="F63" s="37">
        <v>2400000</v>
      </c>
      <c r="G63" s="37">
        <v>0</v>
      </c>
      <c r="H63" s="37">
        <v>2400000</v>
      </c>
      <c r="I63" s="37">
        <v>0</v>
      </c>
      <c r="J63" s="37">
        <v>2400000</v>
      </c>
      <c r="K63" s="37">
        <v>0</v>
      </c>
      <c r="L63" s="37">
        <v>1425273</v>
      </c>
      <c r="M63" s="37">
        <v>1425273</v>
      </c>
      <c r="N63" s="37">
        <v>974727</v>
      </c>
      <c r="O63" s="39">
        <f t="shared" si="0"/>
        <v>0.59386375000000002</v>
      </c>
      <c r="P63" s="37">
        <v>0</v>
      </c>
      <c r="Q63" s="37">
        <v>0</v>
      </c>
      <c r="R63" s="37">
        <v>1425273</v>
      </c>
      <c r="S63" s="39">
        <f t="shared" si="4"/>
        <v>0</v>
      </c>
      <c r="T63" s="37">
        <v>0</v>
      </c>
      <c r="U63" s="37">
        <v>0</v>
      </c>
      <c r="V63" s="4">
        <v>0</v>
      </c>
    </row>
    <row r="64" spans="2:25" x14ac:dyDescent="0.35">
      <c r="B64" s="4" t="s">
        <v>118</v>
      </c>
      <c r="C64" s="37">
        <v>2607000</v>
      </c>
      <c r="D64" s="37">
        <v>0</v>
      </c>
      <c r="E64" s="37">
        <v>1593000</v>
      </c>
      <c r="F64" s="37">
        <v>4200000</v>
      </c>
      <c r="G64" s="37">
        <v>0</v>
      </c>
      <c r="H64" s="37">
        <v>4200000</v>
      </c>
      <c r="I64" s="37">
        <v>0</v>
      </c>
      <c r="J64" s="37">
        <v>4200000</v>
      </c>
      <c r="K64" s="37">
        <v>0</v>
      </c>
      <c r="L64" s="37">
        <v>2494227</v>
      </c>
      <c r="M64" s="37">
        <v>2494227</v>
      </c>
      <c r="N64" s="37">
        <v>1705773</v>
      </c>
      <c r="O64" s="39">
        <f t="shared" si="0"/>
        <v>0.59386357142857138</v>
      </c>
      <c r="P64" s="37">
        <v>0</v>
      </c>
      <c r="Q64" s="37">
        <v>0</v>
      </c>
      <c r="R64" s="37">
        <v>2494227</v>
      </c>
      <c r="S64" s="39">
        <f t="shared" si="4"/>
        <v>0</v>
      </c>
      <c r="T64" s="37">
        <v>0</v>
      </c>
      <c r="U64" s="37">
        <v>0</v>
      </c>
      <c r="V64" s="4">
        <v>0</v>
      </c>
    </row>
    <row r="65" spans="2:22" x14ac:dyDescent="0.35">
      <c r="B65" s="4" t="s">
        <v>119</v>
      </c>
      <c r="C65" s="37">
        <v>855000</v>
      </c>
      <c r="D65" s="37">
        <v>0</v>
      </c>
      <c r="E65" s="37">
        <v>0</v>
      </c>
      <c r="F65" s="37">
        <v>855000</v>
      </c>
      <c r="G65" s="37">
        <v>0</v>
      </c>
      <c r="H65" s="37">
        <v>855000</v>
      </c>
      <c r="I65" s="37">
        <v>0</v>
      </c>
      <c r="J65" s="37">
        <v>0</v>
      </c>
      <c r="K65" s="37">
        <v>855000</v>
      </c>
      <c r="L65" s="37">
        <v>0</v>
      </c>
      <c r="M65" s="37">
        <v>0</v>
      </c>
      <c r="N65" s="37">
        <v>0</v>
      </c>
      <c r="O65" s="39">
        <f t="shared" si="0"/>
        <v>0</v>
      </c>
      <c r="P65" s="37">
        <v>0</v>
      </c>
      <c r="Q65" s="37">
        <v>0</v>
      </c>
      <c r="R65" s="37">
        <v>0</v>
      </c>
      <c r="S65" s="39">
        <f t="shared" si="4"/>
        <v>0</v>
      </c>
      <c r="T65" s="37">
        <v>0</v>
      </c>
      <c r="U65" s="37">
        <v>0</v>
      </c>
      <c r="V65" s="4">
        <v>0</v>
      </c>
    </row>
    <row r="66" spans="2:22" x14ac:dyDescent="0.35">
      <c r="B66" s="4" t="s">
        <v>120</v>
      </c>
      <c r="C66" s="37">
        <v>20000000</v>
      </c>
      <c r="D66" s="37">
        <v>0</v>
      </c>
      <c r="E66" s="37">
        <v>0</v>
      </c>
      <c r="F66" s="37">
        <v>20000000</v>
      </c>
      <c r="G66" s="37">
        <v>0</v>
      </c>
      <c r="H66" s="37">
        <v>20000000</v>
      </c>
      <c r="I66" s="37">
        <v>0</v>
      </c>
      <c r="J66" s="37">
        <v>6414338</v>
      </c>
      <c r="K66" s="37">
        <v>13585662</v>
      </c>
      <c r="L66" s="37">
        <v>5318261</v>
      </c>
      <c r="M66" s="37">
        <v>5318261</v>
      </c>
      <c r="N66" s="37">
        <v>1096077</v>
      </c>
      <c r="O66" s="39">
        <f t="shared" si="0"/>
        <v>0.26591304999999998</v>
      </c>
      <c r="P66" s="37">
        <v>0</v>
      </c>
      <c r="Q66" s="37">
        <v>0</v>
      </c>
      <c r="R66" s="37">
        <v>5318261</v>
      </c>
      <c r="S66" s="39">
        <f t="shared" si="4"/>
        <v>0</v>
      </c>
      <c r="T66" s="37">
        <v>0</v>
      </c>
      <c r="U66" s="37">
        <v>0</v>
      </c>
      <c r="V66" s="4">
        <v>0</v>
      </c>
    </row>
    <row r="67" spans="2:22" x14ac:dyDescent="0.35">
      <c r="B67" s="4" t="s">
        <v>121</v>
      </c>
      <c r="C67" s="37">
        <v>2460000</v>
      </c>
      <c r="D67" s="37">
        <v>0</v>
      </c>
      <c r="E67" s="37">
        <v>0</v>
      </c>
      <c r="F67" s="37">
        <v>2460000</v>
      </c>
      <c r="G67" s="37">
        <v>0</v>
      </c>
      <c r="H67" s="37">
        <v>2460000</v>
      </c>
      <c r="I67" s="37">
        <v>0</v>
      </c>
      <c r="J67" s="37">
        <v>0</v>
      </c>
      <c r="K67" s="37">
        <v>2460000</v>
      </c>
      <c r="L67" s="37">
        <v>0</v>
      </c>
      <c r="M67" s="37">
        <v>0</v>
      </c>
      <c r="N67" s="37">
        <v>0</v>
      </c>
      <c r="O67" s="39">
        <f t="shared" si="0"/>
        <v>0</v>
      </c>
      <c r="P67" s="37">
        <v>0</v>
      </c>
      <c r="Q67" s="37">
        <v>0</v>
      </c>
      <c r="R67" s="37">
        <v>0</v>
      </c>
      <c r="S67" s="39">
        <f t="shared" si="4"/>
        <v>0</v>
      </c>
      <c r="T67" s="37">
        <v>0</v>
      </c>
      <c r="U67" s="37">
        <v>0</v>
      </c>
      <c r="V67" s="4">
        <v>0</v>
      </c>
    </row>
    <row r="68" spans="2:22" x14ac:dyDescent="0.35">
      <c r="B68" s="4" t="s">
        <v>122</v>
      </c>
      <c r="C68" s="37">
        <v>20000000</v>
      </c>
      <c r="D68" s="37">
        <v>0</v>
      </c>
      <c r="E68" s="37">
        <v>0</v>
      </c>
      <c r="F68" s="37">
        <v>20000000</v>
      </c>
      <c r="G68" s="37">
        <v>0</v>
      </c>
      <c r="H68" s="37">
        <v>20000000</v>
      </c>
      <c r="I68" s="37">
        <v>0</v>
      </c>
      <c r="J68" s="37">
        <v>0</v>
      </c>
      <c r="K68" s="37">
        <v>20000000</v>
      </c>
      <c r="L68" s="37">
        <v>0</v>
      </c>
      <c r="M68" s="37">
        <v>0</v>
      </c>
      <c r="N68" s="37">
        <v>0</v>
      </c>
      <c r="O68" s="39">
        <f t="shared" si="0"/>
        <v>0</v>
      </c>
      <c r="P68" s="37">
        <v>0</v>
      </c>
      <c r="Q68" s="37">
        <v>0</v>
      </c>
      <c r="R68" s="37">
        <v>0</v>
      </c>
      <c r="S68" s="39">
        <f t="shared" si="4"/>
        <v>0</v>
      </c>
      <c r="T68" s="37">
        <v>0</v>
      </c>
      <c r="U68" s="37">
        <v>0</v>
      </c>
      <c r="V68" s="4">
        <v>0</v>
      </c>
    </row>
    <row r="69" spans="2:22" x14ac:dyDescent="0.35">
      <c r="B69" s="4" t="s">
        <v>123</v>
      </c>
      <c r="C69" s="37">
        <v>15000000</v>
      </c>
      <c r="D69" s="37">
        <v>0</v>
      </c>
      <c r="E69" s="37">
        <v>0</v>
      </c>
      <c r="F69" s="37">
        <v>15000000</v>
      </c>
      <c r="G69" s="37">
        <v>0</v>
      </c>
      <c r="H69" s="37">
        <v>15000000</v>
      </c>
      <c r="I69" s="37">
        <v>0</v>
      </c>
      <c r="J69" s="37">
        <v>0</v>
      </c>
      <c r="K69" s="37">
        <v>15000000</v>
      </c>
      <c r="L69" s="37">
        <v>0</v>
      </c>
      <c r="M69" s="37">
        <v>0</v>
      </c>
      <c r="N69" s="37">
        <v>0</v>
      </c>
      <c r="O69" s="39">
        <f t="shared" si="0"/>
        <v>0</v>
      </c>
      <c r="P69" s="37">
        <v>0</v>
      </c>
      <c r="Q69" s="37">
        <v>0</v>
      </c>
      <c r="R69" s="37">
        <v>0</v>
      </c>
      <c r="S69" s="39">
        <f t="shared" si="4"/>
        <v>0</v>
      </c>
      <c r="T69" s="37">
        <v>0</v>
      </c>
      <c r="U69" s="37">
        <v>0</v>
      </c>
      <c r="V69" s="4">
        <v>0</v>
      </c>
    </row>
    <row r="70" spans="2:22" x14ac:dyDescent="0.35">
      <c r="B70" s="4" t="s">
        <v>124</v>
      </c>
      <c r="C70" s="37">
        <v>1680000</v>
      </c>
      <c r="D70" s="37">
        <v>0</v>
      </c>
      <c r="E70" s="37">
        <v>0</v>
      </c>
      <c r="F70" s="37">
        <v>1680000</v>
      </c>
      <c r="G70" s="37">
        <v>0</v>
      </c>
      <c r="H70" s="37">
        <v>1680000</v>
      </c>
      <c r="I70" s="37">
        <v>0</v>
      </c>
      <c r="J70" s="37">
        <v>0</v>
      </c>
      <c r="K70" s="37">
        <v>1680000</v>
      </c>
      <c r="L70" s="37">
        <v>0</v>
      </c>
      <c r="M70" s="37">
        <v>0</v>
      </c>
      <c r="N70" s="37">
        <v>0</v>
      </c>
      <c r="O70" s="39">
        <f t="shared" si="0"/>
        <v>0</v>
      </c>
      <c r="P70" s="37">
        <v>0</v>
      </c>
      <c r="Q70" s="37">
        <v>0</v>
      </c>
      <c r="R70" s="37">
        <v>0</v>
      </c>
      <c r="S70" s="39">
        <f t="shared" si="4"/>
        <v>0</v>
      </c>
      <c r="T70" s="37">
        <v>0</v>
      </c>
      <c r="U70" s="37">
        <v>0</v>
      </c>
      <c r="V70" s="4">
        <v>0</v>
      </c>
    </row>
    <row r="71" spans="2:22" x14ac:dyDescent="0.35">
      <c r="B71" s="4" t="s">
        <v>125</v>
      </c>
      <c r="C71" s="37">
        <v>3000000</v>
      </c>
      <c r="D71" s="37">
        <v>0</v>
      </c>
      <c r="E71" s="37">
        <v>0</v>
      </c>
      <c r="F71" s="37">
        <v>3000000</v>
      </c>
      <c r="G71" s="37">
        <v>0</v>
      </c>
      <c r="H71" s="37">
        <v>3000000</v>
      </c>
      <c r="I71" s="37">
        <v>0</v>
      </c>
      <c r="J71" s="37">
        <v>0</v>
      </c>
      <c r="K71" s="37">
        <v>3000000</v>
      </c>
      <c r="L71" s="37">
        <v>0</v>
      </c>
      <c r="M71" s="37">
        <v>0</v>
      </c>
      <c r="N71" s="37">
        <v>0</v>
      </c>
      <c r="O71" s="39">
        <f t="shared" si="0"/>
        <v>0</v>
      </c>
      <c r="P71" s="37">
        <v>0</v>
      </c>
      <c r="Q71" s="37">
        <v>0</v>
      </c>
      <c r="R71" s="37">
        <v>0</v>
      </c>
      <c r="S71" s="39">
        <f t="shared" si="4"/>
        <v>0</v>
      </c>
      <c r="T71" s="37">
        <v>0</v>
      </c>
      <c r="U71" s="37">
        <v>0</v>
      </c>
      <c r="V71" s="4">
        <v>0</v>
      </c>
    </row>
    <row r="72" spans="2:22" x14ac:dyDescent="0.35">
      <c r="B72" s="4" t="s">
        <v>126</v>
      </c>
      <c r="C72" s="37">
        <v>3600000</v>
      </c>
      <c r="D72" s="37">
        <v>0</v>
      </c>
      <c r="E72" s="37">
        <v>0</v>
      </c>
      <c r="F72" s="37">
        <v>3600000</v>
      </c>
      <c r="G72" s="37">
        <v>0</v>
      </c>
      <c r="H72" s="37">
        <v>3600000</v>
      </c>
      <c r="I72" s="37">
        <v>0</v>
      </c>
      <c r="J72" s="37">
        <v>0</v>
      </c>
      <c r="K72" s="37">
        <v>3600000</v>
      </c>
      <c r="L72" s="37">
        <v>0</v>
      </c>
      <c r="M72" s="37">
        <v>0</v>
      </c>
      <c r="N72" s="37">
        <v>0</v>
      </c>
      <c r="O72" s="39">
        <f t="shared" ref="O72:O135" si="8">+M72/H72</f>
        <v>0</v>
      </c>
      <c r="P72" s="37">
        <v>0</v>
      </c>
      <c r="Q72" s="37">
        <v>0</v>
      </c>
      <c r="R72" s="37">
        <v>0</v>
      </c>
      <c r="S72" s="39">
        <f t="shared" si="4"/>
        <v>0</v>
      </c>
      <c r="T72" s="37">
        <v>0</v>
      </c>
      <c r="U72" s="37">
        <v>0</v>
      </c>
      <c r="V72" s="4">
        <v>0</v>
      </c>
    </row>
    <row r="73" spans="2:22" x14ac:dyDescent="0.35">
      <c r="B73" s="4" t="s">
        <v>127</v>
      </c>
      <c r="C73" s="37">
        <v>1850000</v>
      </c>
      <c r="D73" s="37">
        <v>0</v>
      </c>
      <c r="E73" s="37">
        <v>0</v>
      </c>
      <c r="F73" s="37">
        <v>1850000</v>
      </c>
      <c r="G73" s="37">
        <v>0</v>
      </c>
      <c r="H73" s="37">
        <v>1850000</v>
      </c>
      <c r="I73" s="37">
        <v>0</v>
      </c>
      <c r="J73" s="37">
        <v>0</v>
      </c>
      <c r="K73" s="37">
        <v>1850000</v>
      </c>
      <c r="L73" s="37">
        <v>0</v>
      </c>
      <c r="M73" s="37">
        <v>0</v>
      </c>
      <c r="N73" s="37">
        <v>0</v>
      </c>
      <c r="O73" s="39">
        <f t="shared" si="8"/>
        <v>0</v>
      </c>
      <c r="P73" s="37">
        <v>0</v>
      </c>
      <c r="Q73" s="37">
        <v>0</v>
      </c>
      <c r="R73" s="37">
        <v>0</v>
      </c>
      <c r="S73" s="39">
        <f t="shared" si="4"/>
        <v>0</v>
      </c>
      <c r="T73" s="37">
        <v>0</v>
      </c>
      <c r="U73" s="37">
        <v>0</v>
      </c>
      <c r="V73" s="4">
        <v>0</v>
      </c>
    </row>
    <row r="74" spans="2:22" x14ac:dyDescent="0.35">
      <c r="B74" s="4" t="s">
        <v>128</v>
      </c>
      <c r="C74" s="37">
        <v>630000</v>
      </c>
      <c r="D74" s="37">
        <v>0</v>
      </c>
      <c r="E74" s="37">
        <v>0</v>
      </c>
      <c r="F74" s="37">
        <v>630000</v>
      </c>
      <c r="G74" s="37">
        <v>0</v>
      </c>
      <c r="H74" s="37">
        <v>630000</v>
      </c>
      <c r="I74" s="37">
        <v>0</v>
      </c>
      <c r="J74" s="37">
        <v>0</v>
      </c>
      <c r="K74" s="37">
        <v>630000</v>
      </c>
      <c r="L74" s="37">
        <v>0</v>
      </c>
      <c r="M74" s="37">
        <v>0</v>
      </c>
      <c r="N74" s="37">
        <v>0</v>
      </c>
      <c r="O74" s="39">
        <f t="shared" si="8"/>
        <v>0</v>
      </c>
      <c r="P74" s="37">
        <v>0</v>
      </c>
      <c r="Q74" s="37">
        <v>0</v>
      </c>
      <c r="R74" s="37">
        <v>0</v>
      </c>
      <c r="S74" s="39">
        <f t="shared" si="4"/>
        <v>0</v>
      </c>
      <c r="T74" s="37">
        <v>0</v>
      </c>
      <c r="U74" s="37">
        <v>0</v>
      </c>
      <c r="V74" s="4">
        <v>0</v>
      </c>
    </row>
    <row r="75" spans="2:22" x14ac:dyDescent="0.35">
      <c r="B75" s="4" t="s">
        <v>129</v>
      </c>
      <c r="C75" s="37">
        <v>1500000</v>
      </c>
      <c r="D75" s="37">
        <v>0</v>
      </c>
      <c r="E75" s="37">
        <v>0</v>
      </c>
      <c r="F75" s="37">
        <v>1500000</v>
      </c>
      <c r="G75" s="37">
        <v>0</v>
      </c>
      <c r="H75" s="37">
        <v>1500000</v>
      </c>
      <c r="I75" s="37">
        <v>0</v>
      </c>
      <c r="J75" s="37">
        <v>0</v>
      </c>
      <c r="K75" s="37">
        <v>1500000</v>
      </c>
      <c r="L75" s="37">
        <v>0</v>
      </c>
      <c r="M75" s="37">
        <v>0</v>
      </c>
      <c r="N75" s="37">
        <v>0</v>
      </c>
      <c r="O75" s="39">
        <f t="shared" si="8"/>
        <v>0</v>
      </c>
      <c r="P75" s="37">
        <v>0</v>
      </c>
      <c r="Q75" s="37">
        <v>0</v>
      </c>
      <c r="R75" s="37">
        <v>0</v>
      </c>
      <c r="S75" s="39">
        <f t="shared" si="4"/>
        <v>0</v>
      </c>
      <c r="T75" s="37">
        <v>0</v>
      </c>
      <c r="U75" s="37">
        <v>0</v>
      </c>
      <c r="V75" s="4">
        <v>0</v>
      </c>
    </row>
    <row r="76" spans="2:22" x14ac:dyDescent="0.35">
      <c r="B76" s="4" t="s">
        <v>130</v>
      </c>
      <c r="C76" s="37">
        <v>1000000</v>
      </c>
      <c r="D76" s="37">
        <v>0</v>
      </c>
      <c r="E76" s="37">
        <v>0</v>
      </c>
      <c r="F76" s="37">
        <v>1000000</v>
      </c>
      <c r="G76" s="37">
        <v>0</v>
      </c>
      <c r="H76" s="37">
        <v>1000000</v>
      </c>
      <c r="I76" s="37">
        <v>0</v>
      </c>
      <c r="J76" s="37">
        <v>0</v>
      </c>
      <c r="K76" s="37">
        <v>1000000</v>
      </c>
      <c r="L76" s="37">
        <v>0</v>
      </c>
      <c r="M76" s="37">
        <v>0</v>
      </c>
      <c r="N76" s="37">
        <v>0</v>
      </c>
      <c r="O76" s="39">
        <f t="shared" si="8"/>
        <v>0</v>
      </c>
      <c r="P76" s="37">
        <v>0</v>
      </c>
      <c r="Q76" s="37">
        <v>0</v>
      </c>
      <c r="R76" s="37">
        <v>0</v>
      </c>
      <c r="S76" s="39">
        <f t="shared" si="4"/>
        <v>0</v>
      </c>
      <c r="T76" s="37">
        <v>0</v>
      </c>
      <c r="U76" s="37">
        <v>0</v>
      </c>
      <c r="V76" s="4">
        <v>0</v>
      </c>
    </row>
    <row r="77" spans="2:22" x14ac:dyDescent="0.35">
      <c r="B77" s="4" t="s">
        <v>131</v>
      </c>
      <c r="C77" s="37">
        <v>650000</v>
      </c>
      <c r="D77" s="37">
        <v>0</v>
      </c>
      <c r="E77" s="37">
        <v>0</v>
      </c>
      <c r="F77" s="37">
        <v>650000</v>
      </c>
      <c r="G77" s="37">
        <v>0</v>
      </c>
      <c r="H77" s="37">
        <v>650000</v>
      </c>
      <c r="I77" s="37">
        <v>0</v>
      </c>
      <c r="J77" s="37">
        <v>228693</v>
      </c>
      <c r="K77" s="37">
        <v>421307</v>
      </c>
      <c r="L77" s="37">
        <v>200727</v>
      </c>
      <c r="M77" s="37">
        <v>200727</v>
      </c>
      <c r="N77" s="37">
        <v>27966</v>
      </c>
      <c r="O77" s="39">
        <f t="shared" si="8"/>
        <v>0.30881076923076922</v>
      </c>
      <c r="P77" s="37">
        <v>0</v>
      </c>
      <c r="Q77" s="37">
        <v>0</v>
      </c>
      <c r="R77" s="37">
        <v>200727</v>
      </c>
      <c r="S77" s="39">
        <f t="shared" si="4"/>
        <v>0</v>
      </c>
      <c r="T77" s="37">
        <v>0</v>
      </c>
      <c r="U77" s="37">
        <v>0</v>
      </c>
      <c r="V77" s="4">
        <v>0</v>
      </c>
    </row>
    <row r="78" spans="2:22" x14ac:dyDescent="0.35">
      <c r="B78" s="4" t="s">
        <v>132</v>
      </c>
      <c r="C78" s="37">
        <v>500000</v>
      </c>
      <c r="D78" s="37">
        <v>0</v>
      </c>
      <c r="E78" s="37">
        <v>0</v>
      </c>
      <c r="F78" s="37">
        <v>500000</v>
      </c>
      <c r="G78" s="37">
        <v>0</v>
      </c>
      <c r="H78" s="37">
        <v>500000</v>
      </c>
      <c r="I78" s="37">
        <v>0</v>
      </c>
      <c r="J78" s="37">
        <v>260653</v>
      </c>
      <c r="K78" s="37">
        <v>239347</v>
      </c>
      <c r="L78" s="37">
        <v>116000</v>
      </c>
      <c r="M78" s="37">
        <v>116000</v>
      </c>
      <c r="N78" s="37">
        <v>144653</v>
      </c>
      <c r="O78" s="39">
        <f t="shared" si="8"/>
        <v>0.23200000000000001</v>
      </c>
      <c r="P78" s="37">
        <v>0</v>
      </c>
      <c r="Q78" s="37">
        <v>0</v>
      </c>
      <c r="R78" s="37">
        <v>116000</v>
      </c>
      <c r="S78" s="39">
        <f t="shared" si="4"/>
        <v>0</v>
      </c>
      <c r="T78" s="37">
        <v>0</v>
      </c>
      <c r="U78" s="37">
        <v>0</v>
      </c>
      <c r="V78" s="4">
        <v>0</v>
      </c>
    </row>
    <row r="79" spans="2:22" x14ac:dyDescent="0.35">
      <c r="B79" s="4" t="s">
        <v>133</v>
      </c>
      <c r="C79" s="37">
        <v>50000000</v>
      </c>
      <c r="D79" s="37">
        <v>-5000000</v>
      </c>
      <c r="E79" s="37">
        <v>-5000000</v>
      </c>
      <c r="F79" s="37">
        <v>45000000</v>
      </c>
      <c r="G79" s="37">
        <v>0</v>
      </c>
      <c r="H79" s="37">
        <v>45000000</v>
      </c>
      <c r="I79" s="37">
        <v>0</v>
      </c>
      <c r="J79" s="37">
        <v>45000000</v>
      </c>
      <c r="K79" s="37">
        <v>0</v>
      </c>
      <c r="L79" s="37">
        <v>0</v>
      </c>
      <c r="M79" s="37">
        <v>42000000</v>
      </c>
      <c r="N79" s="37">
        <v>3000000</v>
      </c>
      <c r="O79" s="39">
        <f t="shared" si="8"/>
        <v>0.93333333333333335</v>
      </c>
      <c r="P79" s="37">
        <v>4550552</v>
      </c>
      <c r="Q79" s="37">
        <v>26777540</v>
      </c>
      <c r="R79" s="37">
        <v>15222460</v>
      </c>
      <c r="S79" s="39">
        <f t="shared" si="4"/>
        <v>0.5950564444444445</v>
      </c>
      <c r="T79" s="37">
        <v>4550552</v>
      </c>
      <c r="U79" s="37">
        <v>26777540</v>
      </c>
      <c r="V79" s="4">
        <v>0</v>
      </c>
    </row>
    <row r="80" spans="2:22" x14ac:dyDescent="0.35">
      <c r="B80" s="4" t="s">
        <v>134</v>
      </c>
      <c r="C80" s="37">
        <v>0</v>
      </c>
      <c r="D80" s="37">
        <v>5000000</v>
      </c>
      <c r="E80" s="37">
        <v>5000000</v>
      </c>
      <c r="F80" s="37">
        <v>5000000</v>
      </c>
      <c r="G80" s="37">
        <v>0</v>
      </c>
      <c r="H80" s="37">
        <v>5000000</v>
      </c>
      <c r="I80" s="37">
        <v>5000000</v>
      </c>
      <c r="J80" s="37">
        <v>5000000</v>
      </c>
      <c r="K80" s="37">
        <v>0</v>
      </c>
      <c r="L80" s="37">
        <v>5000000</v>
      </c>
      <c r="M80" s="37">
        <v>5000000</v>
      </c>
      <c r="N80" s="37">
        <v>0</v>
      </c>
      <c r="O80" s="39">
        <f t="shared" si="8"/>
        <v>1</v>
      </c>
      <c r="P80" s="37">
        <v>0</v>
      </c>
      <c r="Q80" s="37">
        <v>0</v>
      </c>
      <c r="R80" s="37">
        <v>5000000</v>
      </c>
      <c r="S80" s="39">
        <f t="shared" si="4"/>
        <v>0</v>
      </c>
      <c r="T80" s="37">
        <v>0</v>
      </c>
      <c r="U80" s="37">
        <v>0</v>
      </c>
      <c r="V80" s="4">
        <v>0</v>
      </c>
    </row>
    <row r="81" spans="2:22" x14ac:dyDescent="0.35">
      <c r="B81" s="4" t="s">
        <v>135</v>
      </c>
      <c r="C81" s="37">
        <v>10000000</v>
      </c>
      <c r="D81" s="37">
        <v>0</v>
      </c>
      <c r="E81" s="37">
        <v>0</v>
      </c>
      <c r="F81" s="37">
        <v>10000000</v>
      </c>
      <c r="G81" s="37">
        <v>0</v>
      </c>
      <c r="H81" s="37">
        <v>10000000</v>
      </c>
      <c r="I81" s="37">
        <v>0</v>
      </c>
      <c r="J81" s="37">
        <v>5000000</v>
      </c>
      <c r="K81" s="37">
        <v>5000000</v>
      </c>
      <c r="L81" s="37">
        <v>0</v>
      </c>
      <c r="M81" s="37">
        <v>2000000</v>
      </c>
      <c r="N81" s="37">
        <v>3000000</v>
      </c>
      <c r="O81" s="39">
        <f t="shared" si="8"/>
        <v>0.2</v>
      </c>
      <c r="P81" s="37">
        <v>0</v>
      </c>
      <c r="Q81" s="37">
        <v>2000000</v>
      </c>
      <c r="R81" s="37">
        <v>0</v>
      </c>
      <c r="S81" s="39">
        <f t="shared" ref="S81:S144" si="9">+Q81/H81</f>
        <v>0.2</v>
      </c>
      <c r="T81" s="37">
        <v>0</v>
      </c>
      <c r="U81" s="37">
        <v>2000000</v>
      </c>
      <c r="V81" s="4">
        <v>0</v>
      </c>
    </row>
    <row r="82" spans="2:22" x14ac:dyDescent="0.35">
      <c r="B82" s="4" t="s">
        <v>136</v>
      </c>
      <c r="C82" s="37">
        <v>90000</v>
      </c>
      <c r="D82" s="37">
        <v>0</v>
      </c>
      <c r="E82" s="37">
        <v>0</v>
      </c>
      <c r="F82" s="37">
        <v>90000</v>
      </c>
      <c r="G82" s="37">
        <v>0</v>
      </c>
      <c r="H82" s="37">
        <v>90000</v>
      </c>
      <c r="I82" s="37">
        <v>0</v>
      </c>
      <c r="J82" s="37">
        <v>0</v>
      </c>
      <c r="K82" s="37">
        <v>90000</v>
      </c>
      <c r="L82" s="37">
        <v>0</v>
      </c>
      <c r="M82" s="37">
        <v>0</v>
      </c>
      <c r="N82" s="37">
        <v>0</v>
      </c>
      <c r="O82" s="39">
        <f t="shared" si="8"/>
        <v>0</v>
      </c>
      <c r="P82" s="37">
        <v>0</v>
      </c>
      <c r="Q82" s="37">
        <v>0</v>
      </c>
      <c r="R82" s="37">
        <v>0</v>
      </c>
      <c r="S82" s="39">
        <f t="shared" si="9"/>
        <v>0</v>
      </c>
      <c r="T82" s="37">
        <v>0</v>
      </c>
      <c r="U82" s="37">
        <v>0</v>
      </c>
      <c r="V82" s="4">
        <v>0</v>
      </c>
    </row>
    <row r="83" spans="2:22" x14ac:dyDescent="0.35">
      <c r="B83" s="4" t="s">
        <v>137</v>
      </c>
      <c r="C83" s="37">
        <v>10000000</v>
      </c>
      <c r="D83" s="37">
        <v>0</v>
      </c>
      <c r="E83" s="37">
        <v>0</v>
      </c>
      <c r="F83" s="37">
        <v>10000000</v>
      </c>
      <c r="G83" s="37">
        <v>0</v>
      </c>
      <c r="H83" s="37">
        <v>10000000</v>
      </c>
      <c r="I83" s="37">
        <v>0</v>
      </c>
      <c r="J83" s="37">
        <v>0</v>
      </c>
      <c r="K83" s="37">
        <v>10000000</v>
      </c>
      <c r="L83" s="37">
        <v>0</v>
      </c>
      <c r="M83" s="37">
        <v>0</v>
      </c>
      <c r="N83" s="37">
        <v>0</v>
      </c>
      <c r="O83" s="39">
        <f t="shared" si="8"/>
        <v>0</v>
      </c>
      <c r="P83" s="37">
        <v>0</v>
      </c>
      <c r="Q83" s="37">
        <v>0</v>
      </c>
      <c r="R83" s="37">
        <v>0</v>
      </c>
      <c r="S83" s="39">
        <f t="shared" si="9"/>
        <v>0</v>
      </c>
      <c r="T83" s="37">
        <v>0</v>
      </c>
      <c r="U83" s="37">
        <v>0</v>
      </c>
      <c r="V83" s="4">
        <v>0</v>
      </c>
    </row>
    <row r="84" spans="2:22" x14ac:dyDescent="0.35">
      <c r="B84" s="4" t="s">
        <v>138</v>
      </c>
      <c r="C84" s="37">
        <v>5000000</v>
      </c>
      <c r="D84" s="37">
        <v>0</v>
      </c>
      <c r="E84" s="37">
        <v>0</v>
      </c>
      <c r="F84" s="37">
        <v>5000000</v>
      </c>
      <c r="G84" s="37">
        <v>0</v>
      </c>
      <c r="H84" s="37">
        <v>5000000</v>
      </c>
      <c r="I84" s="37">
        <v>0</v>
      </c>
      <c r="J84" s="37">
        <v>0</v>
      </c>
      <c r="K84" s="37">
        <v>5000000</v>
      </c>
      <c r="L84" s="37">
        <v>0</v>
      </c>
      <c r="M84" s="37">
        <v>0</v>
      </c>
      <c r="N84" s="37">
        <v>0</v>
      </c>
      <c r="O84" s="39">
        <f t="shared" si="8"/>
        <v>0</v>
      </c>
      <c r="P84" s="37">
        <v>0</v>
      </c>
      <c r="Q84" s="37">
        <v>0</v>
      </c>
      <c r="R84" s="37">
        <v>0</v>
      </c>
      <c r="S84" s="39">
        <f t="shared" si="9"/>
        <v>0</v>
      </c>
      <c r="T84" s="37">
        <v>0</v>
      </c>
      <c r="U84" s="37">
        <v>0</v>
      </c>
      <c r="V84" s="4">
        <v>0</v>
      </c>
    </row>
    <row r="85" spans="2:22" x14ac:dyDescent="0.35">
      <c r="B85" s="4" t="s">
        <v>139</v>
      </c>
      <c r="C85" s="37">
        <v>10000000</v>
      </c>
      <c r="D85" s="37">
        <v>0</v>
      </c>
      <c r="E85" s="37">
        <v>0</v>
      </c>
      <c r="F85" s="37">
        <v>10000000</v>
      </c>
      <c r="G85" s="37">
        <v>0</v>
      </c>
      <c r="H85" s="37">
        <v>10000000</v>
      </c>
      <c r="I85" s="37">
        <v>0</v>
      </c>
      <c r="J85" s="37">
        <v>0</v>
      </c>
      <c r="K85" s="37">
        <v>10000000</v>
      </c>
      <c r="L85" s="37">
        <v>0</v>
      </c>
      <c r="M85" s="37">
        <v>0</v>
      </c>
      <c r="N85" s="37">
        <v>0</v>
      </c>
      <c r="O85" s="39">
        <f t="shared" si="8"/>
        <v>0</v>
      </c>
      <c r="P85" s="37">
        <v>0</v>
      </c>
      <c r="Q85" s="37">
        <v>0</v>
      </c>
      <c r="R85" s="37">
        <v>0</v>
      </c>
      <c r="S85" s="39">
        <f t="shared" si="9"/>
        <v>0</v>
      </c>
      <c r="T85" s="37">
        <v>0</v>
      </c>
      <c r="U85" s="37">
        <v>0</v>
      </c>
      <c r="V85" s="4">
        <v>0</v>
      </c>
    </row>
    <row r="86" spans="2:22" x14ac:dyDescent="0.35">
      <c r="B86" s="4" t="s">
        <v>140</v>
      </c>
      <c r="C86" s="37">
        <v>575000</v>
      </c>
      <c r="D86" s="37">
        <v>0</v>
      </c>
      <c r="E86" s="37">
        <v>0</v>
      </c>
      <c r="F86" s="37">
        <v>575000</v>
      </c>
      <c r="G86" s="37">
        <v>0</v>
      </c>
      <c r="H86" s="37">
        <v>575000</v>
      </c>
      <c r="I86" s="37">
        <v>0</v>
      </c>
      <c r="J86" s="37">
        <v>569672</v>
      </c>
      <c r="K86" s="37">
        <v>5328</v>
      </c>
      <c r="L86" s="37">
        <v>173460</v>
      </c>
      <c r="M86" s="37">
        <v>173460</v>
      </c>
      <c r="N86" s="37">
        <v>396212</v>
      </c>
      <c r="O86" s="39">
        <f t="shared" si="8"/>
        <v>0.3016695652173913</v>
      </c>
      <c r="P86" s="37">
        <v>0</v>
      </c>
      <c r="Q86" s="37">
        <v>0</v>
      </c>
      <c r="R86" s="37">
        <v>173460</v>
      </c>
      <c r="S86" s="39">
        <f t="shared" si="9"/>
        <v>0</v>
      </c>
      <c r="T86" s="37">
        <v>0</v>
      </c>
      <c r="U86" s="37">
        <v>0</v>
      </c>
      <c r="V86" s="4">
        <v>0</v>
      </c>
    </row>
    <row r="87" spans="2:22" x14ac:dyDescent="0.35">
      <c r="B87" s="4" t="s">
        <v>141</v>
      </c>
      <c r="C87" s="37">
        <v>60000</v>
      </c>
      <c r="D87" s="37">
        <v>0</v>
      </c>
      <c r="E87" s="37">
        <v>0</v>
      </c>
      <c r="F87" s="37">
        <v>60000</v>
      </c>
      <c r="G87" s="37">
        <v>0</v>
      </c>
      <c r="H87" s="37">
        <v>60000</v>
      </c>
      <c r="I87" s="37">
        <v>0</v>
      </c>
      <c r="J87" s="37">
        <v>0</v>
      </c>
      <c r="K87" s="37">
        <v>60000</v>
      </c>
      <c r="L87" s="37">
        <v>0</v>
      </c>
      <c r="M87" s="37">
        <v>0</v>
      </c>
      <c r="N87" s="37">
        <v>0</v>
      </c>
      <c r="O87" s="39">
        <f t="shared" si="8"/>
        <v>0</v>
      </c>
      <c r="P87" s="37">
        <v>0</v>
      </c>
      <c r="Q87" s="37">
        <v>0</v>
      </c>
      <c r="R87" s="37">
        <v>0</v>
      </c>
      <c r="S87" s="39">
        <f t="shared" si="9"/>
        <v>0</v>
      </c>
      <c r="T87" s="37">
        <v>0</v>
      </c>
      <c r="U87" s="37">
        <v>0</v>
      </c>
      <c r="V87" s="4">
        <v>0</v>
      </c>
    </row>
    <row r="88" spans="2:22" x14ac:dyDescent="0.35">
      <c r="B88" s="4" t="s">
        <v>142</v>
      </c>
      <c r="C88" s="37">
        <v>21000000</v>
      </c>
      <c r="D88" s="37">
        <v>0</v>
      </c>
      <c r="E88" s="37">
        <v>0</v>
      </c>
      <c r="F88" s="37">
        <v>21000000</v>
      </c>
      <c r="G88" s="37">
        <v>0</v>
      </c>
      <c r="H88" s="37">
        <v>21000000</v>
      </c>
      <c r="I88" s="37">
        <v>0</v>
      </c>
      <c r="J88" s="37">
        <v>0</v>
      </c>
      <c r="K88" s="37">
        <v>21000000</v>
      </c>
      <c r="L88" s="37">
        <v>0</v>
      </c>
      <c r="M88" s="37">
        <v>0</v>
      </c>
      <c r="N88" s="37">
        <v>0</v>
      </c>
      <c r="O88" s="39">
        <f t="shared" si="8"/>
        <v>0</v>
      </c>
      <c r="P88" s="37">
        <v>0</v>
      </c>
      <c r="Q88" s="37">
        <v>0</v>
      </c>
      <c r="R88" s="37">
        <v>0</v>
      </c>
      <c r="S88" s="39">
        <f t="shared" si="9"/>
        <v>0</v>
      </c>
      <c r="T88" s="37">
        <v>0</v>
      </c>
      <c r="U88" s="37">
        <v>0</v>
      </c>
      <c r="V88" s="4">
        <v>0</v>
      </c>
    </row>
    <row r="89" spans="2:22" x14ac:dyDescent="0.35">
      <c r="B89" s="4" t="s">
        <v>143</v>
      </c>
      <c r="C89" s="37">
        <v>6550000</v>
      </c>
      <c r="D89" s="37">
        <v>0</v>
      </c>
      <c r="E89" s="37">
        <v>0</v>
      </c>
      <c r="F89" s="37">
        <v>6550000</v>
      </c>
      <c r="G89" s="37">
        <v>0</v>
      </c>
      <c r="H89" s="37">
        <v>6550000</v>
      </c>
      <c r="I89" s="37">
        <v>0</v>
      </c>
      <c r="J89" s="37">
        <v>0</v>
      </c>
      <c r="K89" s="37">
        <v>6550000</v>
      </c>
      <c r="L89" s="37">
        <v>0</v>
      </c>
      <c r="M89" s="37">
        <v>0</v>
      </c>
      <c r="N89" s="37">
        <v>0</v>
      </c>
      <c r="O89" s="39">
        <f t="shared" si="8"/>
        <v>0</v>
      </c>
      <c r="P89" s="37">
        <v>0</v>
      </c>
      <c r="Q89" s="37">
        <v>0</v>
      </c>
      <c r="R89" s="37">
        <v>0</v>
      </c>
      <c r="S89" s="39">
        <f t="shared" si="9"/>
        <v>0</v>
      </c>
      <c r="T89" s="37">
        <v>0</v>
      </c>
      <c r="U89" s="37">
        <v>0</v>
      </c>
      <c r="V89" s="4">
        <v>0</v>
      </c>
    </row>
    <row r="90" spans="2:22" x14ac:dyDescent="0.35">
      <c r="B90" s="4" t="s">
        <v>144</v>
      </c>
      <c r="C90" s="37">
        <v>600000</v>
      </c>
      <c r="D90" s="37">
        <v>0</v>
      </c>
      <c r="E90" s="37">
        <v>0</v>
      </c>
      <c r="F90" s="37">
        <v>600000</v>
      </c>
      <c r="G90" s="37">
        <v>0</v>
      </c>
      <c r="H90" s="37">
        <v>600000</v>
      </c>
      <c r="I90" s="37">
        <v>0</v>
      </c>
      <c r="J90" s="37">
        <v>0</v>
      </c>
      <c r="K90" s="37">
        <v>600000</v>
      </c>
      <c r="L90" s="37">
        <v>0</v>
      </c>
      <c r="M90" s="37">
        <v>0</v>
      </c>
      <c r="N90" s="37">
        <v>0</v>
      </c>
      <c r="O90" s="39">
        <f t="shared" si="8"/>
        <v>0</v>
      </c>
      <c r="P90" s="37">
        <v>0</v>
      </c>
      <c r="Q90" s="37">
        <v>0</v>
      </c>
      <c r="R90" s="37">
        <v>0</v>
      </c>
      <c r="S90" s="39">
        <f t="shared" si="9"/>
        <v>0</v>
      </c>
      <c r="T90" s="37">
        <v>0</v>
      </c>
      <c r="U90" s="37">
        <v>0</v>
      </c>
      <c r="V90" s="4">
        <v>0</v>
      </c>
    </row>
    <row r="91" spans="2:22" x14ac:dyDescent="0.35">
      <c r="B91" s="4" t="s">
        <v>145</v>
      </c>
      <c r="C91" s="37">
        <v>162000</v>
      </c>
      <c r="D91" s="37">
        <v>0</v>
      </c>
      <c r="E91" s="37">
        <v>0</v>
      </c>
      <c r="F91" s="37">
        <v>162000</v>
      </c>
      <c r="G91" s="37">
        <v>0</v>
      </c>
      <c r="H91" s="37">
        <v>162000</v>
      </c>
      <c r="I91" s="37">
        <v>0</v>
      </c>
      <c r="J91" s="37">
        <v>112923</v>
      </c>
      <c r="K91" s="37">
        <v>49077</v>
      </c>
      <c r="L91" s="37">
        <v>81420</v>
      </c>
      <c r="M91" s="37">
        <v>81420</v>
      </c>
      <c r="N91" s="37">
        <v>31503</v>
      </c>
      <c r="O91" s="39">
        <f t="shared" si="8"/>
        <v>0.50259259259259259</v>
      </c>
      <c r="P91" s="37">
        <v>0</v>
      </c>
      <c r="Q91" s="37">
        <v>0</v>
      </c>
      <c r="R91" s="37">
        <v>81420</v>
      </c>
      <c r="S91" s="39">
        <f t="shared" si="9"/>
        <v>0</v>
      </c>
      <c r="T91" s="37">
        <v>0</v>
      </c>
      <c r="U91" s="37">
        <v>0</v>
      </c>
      <c r="V91" s="4">
        <v>0</v>
      </c>
    </row>
    <row r="92" spans="2:22" x14ac:dyDescent="0.35">
      <c r="B92" s="4" t="s">
        <v>146</v>
      </c>
      <c r="C92" s="37">
        <v>1600000</v>
      </c>
      <c r="D92" s="37">
        <v>0</v>
      </c>
      <c r="E92" s="37">
        <v>0</v>
      </c>
      <c r="F92" s="37">
        <v>1600000</v>
      </c>
      <c r="G92" s="37">
        <v>0</v>
      </c>
      <c r="H92" s="37">
        <v>1600000</v>
      </c>
      <c r="I92" s="37">
        <v>0</v>
      </c>
      <c r="J92" s="37">
        <v>669413</v>
      </c>
      <c r="K92" s="37">
        <v>930587</v>
      </c>
      <c r="L92" s="37">
        <v>535004</v>
      </c>
      <c r="M92" s="37">
        <v>535004</v>
      </c>
      <c r="N92" s="37">
        <v>134409</v>
      </c>
      <c r="O92" s="39">
        <f t="shared" si="8"/>
        <v>0.33437749999999999</v>
      </c>
      <c r="P92" s="37">
        <v>0</v>
      </c>
      <c r="Q92" s="37">
        <v>0</v>
      </c>
      <c r="R92" s="37">
        <v>535004</v>
      </c>
      <c r="S92" s="39">
        <f t="shared" si="9"/>
        <v>0</v>
      </c>
      <c r="T92" s="37">
        <v>0</v>
      </c>
      <c r="U92" s="37">
        <v>0</v>
      </c>
      <c r="V92" s="4">
        <v>0</v>
      </c>
    </row>
    <row r="93" spans="2:22" x14ac:dyDescent="0.35">
      <c r="B93" s="4" t="s">
        <v>147</v>
      </c>
      <c r="C93" s="37">
        <v>500000</v>
      </c>
      <c r="D93" s="37">
        <v>0</v>
      </c>
      <c r="E93" s="37">
        <v>0</v>
      </c>
      <c r="F93" s="37">
        <v>500000</v>
      </c>
      <c r="G93" s="37">
        <v>0</v>
      </c>
      <c r="H93" s="37">
        <v>500000</v>
      </c>
      <c r="I93" s="37">
        <v>0</v>
      </c>
      <c r="J93" s="37">
        <v>476266</v>
      </c>
      <c r="K93" s="37">
        <v>23734</v>
      </c>
      <c r="L93" s="37">
        <v>375600</v>
      </c>
      <c r="M93" s="37">
        <v>375600</v>
      </c>
      <c r="N93" s="37">
        <v>100666</v>
      </c>
      <c r="O93" s="39">
        <f t="shared" si="8"/>
        <v>0.75119999999999998</v>
      </c>
      <c r="P93" s="37">
        <v>0</v>
      </c>
      <c r="Q93" s="37">
        <v>0</v>
      </c>
      <c r="R93" s="37">
        <v>375600</v>
      </c>
      <c r="S93" s="39">
        <f t="shared" si="9"/>
        <v>0</v>
      </c>
      <c r="T93" s="37">
        <v>0</v>
      </c>
      <c r="U93" s="37">
        <v>0</v>
      </c>
      <c r="V93" s="4">
        <v>0</v>
      </c>
    </row>
    <row r="94" spans="2:22" x14ac:dyDescent="0.35">
      <c r="B94" s="4" t="s">
        <v>148</v>
      </c>
      <c r="C94" s="37">
        <v>1800000</v>
      </c>
      <c r="D94" s="37">
        <v>0</v>
      </c>
      <c r="E94" s="37">
        <v>0</v>
      </c>
      <c r="F94" s="37">
        <v>1800000</v>
      </c>
      <c r="G94" s="37">
        <v>0</v>
      </c>
      <c r="H94" s="37">
        <v>1800000</v>
      </c>
      <c r="I94" s="37">
        <v>0</v>
      </c>
      <c r="J94" s="37">
        <v>206004</v>
      </c>
      <c r="K94" s="37">
        <v>1593996</v>
      </c>
      <c r="L94" s="37">
        <v>118000</v>
      </c>
      <c r="M94" s="37">
        <v>118000</v>
      </c>
      <c r="N94" s="37">
        <v>88004</v>
      </c>
      <c r="O94" s="39">
        <f t="shared" si="8"/>
        <v>6.5555555555555561E-2</v>
      </c>
      <c r="P94" s="37">
        <v>0</v>
      </c>
      <c r="Q94" s="37">
        <v>0</v>
      </c>
      <c r="R94" s="37">
        <v>118000</v>
      </c>
      <c r="S94" s="39">
        <f t="shared" si="9"/>
        <v>0</v>
      </c>
      <c r="T94" s="37">
        <v>0</v>
      </c>
      <c r="U94" s="37">
        <v>0</v>
      </c>
      <c r="V94" s="4">
        <v>0</v>
      </c>
    </row>
    <row r="95" spans="2:22" x14ac:dyDescent="0.35">
      <c r="B95" s="4" t="s">
        <v>149</v>
      </c>
      <c r="C95" s="37">
        <v>220000</v>
      </c>
      <c r="D95" s="37">
        <v>0</v>
      </c>
      <c r="E95" s="37">
        <v>0</v>
      </c>
      <c r="F95" s="37">
        <v>220000</v>
      </c>
      <c r="G95" s="37">
        <v>0</v>
      </c>
      <c r="H95" s="37">
        <v>220000</v>
      </c>
      <c r="I95" s="37">
        <v>0</v>
      </c>
      <c r="J95" s="37">
        <v>0</v>
      </c>
      <c r="K95" s="37">
        <v>220000</v>
      </c>
      <c r="L95" s="37">
        <v>0</v>
      </c>
      <c r="M95" s="37">
        <v>0</v>
      </c>
      <c r="N95" s="37">
        <v>0</v>
      </c>
      <c r="O95" s="39">
        <f t="shared" si="8"/>
        <v>0</v>
      </c>
      <c r="P95" s="37">
        <v>0</v>
      </c>
      <c r="Q95" s="37">
        <v>0</v>
      </c>
      <c r="R95" s="37">
        <v>0</v>
      </c>
      <c r="S95" s="39">
        <f t="shared" si="9"/>
        <v>0</v>
      </c>
      <c r="T95" s="37">
        <v>0</v>
      </c>
      <c r="U95" s="37">
        <v>0</v>
      </c>
      <c r="V95" s="4">
        <v>0</v>
      </c>
    </row>
    <row r="96" spans="2:22" x14ac:dyDescent="0.35">
      <c r="B96" s="4" t="s">
        <v>150</v>
      </c>
      <c r="C96" s="37">
        <v>3000000</v>
      </c>
      <c r="D96" s="37">
        <v>0</v>
      </c>
      <c r="E96" s="37">
        <v>0</v>
      </c>
      <c r="F96" s="37">
        <v>3000000</v>
      </c>
      <c r="G96" s="37">
        <v>0</v>
      </c>
      <c r="H96" s="37">
        <v>3000000</v>
      </c>
      <c r="I96" s="37">
        <v>0</v>
      </c>
      <c r="J96" s="37">
        <v>0</v>
      </c>
      <c r="K96" s="37">
        <v>3000000</v>
      </c>
      <c r="L96" s="37">
        <v>0</v>
      </c>
      <c r="M96" s="37">
        <v>0</v>
      </c>
      <c r="N96" s="37">
        <v>0</v>
      </c>
      <c r="O96" s="39">
        <f t="shared" si="8"/>
        <v>0</v>
      </c>
      <c r="P96" s="37">
        <v>0</v>
      </c>
      <c r="Q96" s="37">
        <v>0</v>
      </c>
      <c r="R96" s="37">
        <v>0</v>
      </c>
      <c r="S96" s="39">
        <f t="shared" si="9"/>
        <v>0</v>
      </c>
      <c r="T96" s="37">
        <v>0</v>
      </c>
      <c r="U96" s="37">
        <v>0</v>
      </c>
      <c r="V96" s="4">
        <v>0</v>
      </c>
    </row>
    <row r="97" spans="2:22" x14ac:dyDescent="0.35">
      <c r="B97" s="4" t="s">
        <v>151</v>
      </c>
      <c r="C97" s="37">
        <v>450000</v>
      </c>
      <c r="D97" s="37">
        <v>0</v>
      </c>
      <c r="E97" s="37">
        <v>0</v>
      </c>
      <c r="F97" s="37">
        <v>450000</v>
      </c>
      <c r="G97" s="37">
        <v>0</v>
      </c>
      <c r="H97" s="37">
        <v>450000</v>
      </c>
      <c r="I97" s="37">
        <v>0</v>
      </c>
      <c r="J97" s="37">
        <v>0</v>
      </c>
      <c r="K97" s="37">
        <v>450000</v>
      </c>
      <c r="L97" s="37">
        <v>0</v>
      </c>
      <c r="M97" s="37">
        <v>0</v>
      </c>
      <c r="N97" s="37">
        <v>0</v>
      </c>
      <c r="O97" s="39">
        <f t="shared" si="8"/>
        <v>0</v>
      </c>
      <c r="P97" s="37">
        <v>0</v>
      </c>
      <c r="Q97" s="37">
        <v>0</v>
      </c>
      <c r="R97" s="37">
        <v>0</v>
      </c>
      <c r="S97" s="39">
        <f t="shared" si="9"/>
        <v>0</v>
      </c>
      <c r="T97" s="37">
        <v>0</v>
      </c>
      <c r="U97" s="37">
        <v>0</v>
      </c>
      <c r="V97" s="4">
        <v>0</v>
      </c>
    </row>
    <row r="98" spans="2:22" x14ac:dyDescent="0.35">
      <c r="B98" s="4" t="s">
        <v>152</v>
      </c>
      <c r="C98" s="37">
        <v>600000</v>
      </c>
      <c r="D98" s="37">
        <v>0</v>
      </c>
      <c r="E98" s="37">
        <v>0</v>
      </c>
      <c r="F98" s="37">
        <v>600000</v>
      </c>
      <c r="G98" s="37">
        <v>0</v>
      </c>
      <c r="H98" s="37">
        <v>600000</v>
      </c>
      <c r="I98" s="37">
        <v>0</v>
      </c>
      <c r="J98" s="37">
        <v>0</v>
      </c>
      <c r="K98" s="37">
        <v>600000</v>
      </c>
      <c r="L98" s="37">
        <v>0</v>
      </c>
      <c r="M98" s="37">
        <v>0</v>
      </c>
      <c r="N98" s="37">
        <v>0</v>
      </c>
      <c r="O98" s="39">
        <f t="shared" si="8"/>
        <v>0</v>
      </c>
      <c r="P98" s="37">
        <v>0</v>
      </c>
      <c r="Q98" s="37">
        <v>0</v>
      </c>
      <c r="R98" s="37">
        <v>0</v>
      </c>
      <c r="S98" s="39">
        <f t="shared" si="9"/>
        <v>0</v>
      </c>
      <c r="T98" s="37">
        <v>0</v>
      </c>
      <c r="U98" s="37">
        <v>0</v>
      </c>
      <c r="V98" s="4">
        <v>0</v>
      </c>
    </row>
    <row r="99" spans="2:22" x14ac:dyDescent="0.35">
      <c r="B99" s="4" t="s">
        <v>153</v>
      </c>
      <c r="C99" s="37">
        <v>1216000</v>
      </c>
      <c r="D99" s="37">
        <v>0</v>
      </c>
      <c r="E99" s="37">
        <v>0</v>
      </c>
      <c r="F99" s="37">
        <v>1216000</v>
      </c>
      <c r="G99" s="37">
        <v>0</v>
      </c>
      <c r="H99" s="37">
        <v>1216000</v>
      </c>
      <c r="I99" s="37">
        <v>0</v>
      </c>
      <c r="J99" s="37">
        <v>182578</v>
      </c>
      <c r="K99" s="37">
        <v>1033422</v>
      </c>
      <c r="L99" s="37">
        <v>163330</v>
      </c>
      <c r="M99" s="37">
        <v>163330</v>
      </c>
      <c r="N99" s="37">
        <v>19248</v>
      </c>
      <c r="O99" s="39">
        <f t="shared" si="8"/>
        <v>0.1343174342105263</v>
      </c>
      <c r="P99" s="37">
        <v>0</v>
      </c>
      <c r="Q99" s="37">
        <v>0</v>
      </c>
      <c r="R99" s="37">
        <v>163330</v>
      </c>
      <c r="S99" s="39">
        <f t="shared" si="9"/>
        <v>0</v>
      </c>
      <c r="T99" s="37">
        <v>0</v>
      </c>
      <c r="U99" s="37">
        <v>0</v>
      </c>
      <c r="V99" s="4">
        <v>0</v>
      </c>
    </row>
    <row r="100" spans="2:22" x14ac:dyDescent="0.35">
      <c r="B100" s="4" t="s">
        <v>154</v>
      </c>
      <c r="C100" s="37">
        <v>500000</v>
      </c>
      <c r="D100" s="37">
        <v>0</v>
      </c>
      <c r="E100" s="37">
        <v>0</v>
      </c>
      <c r="F100" s="37">
        <v>500000</v>
      </c>
      <c r="G100" s="37">
        <v>0</v>
      </c>
      <c r="H100" s="37">
        <v>500000</v>
      </c>
      <c r="I100" s="37">
        <v>0</v>
      </c>
      <c r="J100" s="37">
        <v>0</v>
      </c>
      <c r="K100" s="37">
        <v>500000</v>
      </c>
      <c r="L100" s="37">
        <v>0</v>
      </c>
      <c r="M100" s="37">
        <v>0</v>
      </c>
      <c r="N100" s="37">
        <v>0</v>
      </c>
      <c r="O100" s="39">
        <f t="shared" si="8"/>
        <v>0</v>
      </c>
      <c r="P100" s="37">
        <v>0</v>
      </c>
      <c r="Q100" s="37">
        <v>0</v>
      </c>
      <c r="R100" s="37">
        <v>0</v>
      </c>
      <c r="S100" s="39">
        <f t="shared" si="9"/>
        <v>0</v>
      </c>
      <c r="T100" s="37">
        <v>0</v>
      </c>
      <c r="U100" s="37">
        <v>0</v>
      </c>
      <c r="V100" s="4">
        <v>0</v>
      </c>
    </row>
    <row r="101" spans="2:22" x14ac:dyDescent="0.35">
      <c r="B101" s="4" t="s">
        <v>155</v>
      </c>
      <c r="C101" s="37">
        <v>360000</v>
      </c>
      <c r="D101" s="37">
        <v>0</v>
      </c>
      <c r="E101" s="37">
        <v>0</v>
      </c>
      <c r="F101" s="37">
        <v>360000</v>
      </c>
      <c r="G101" s="37">
        <v>0</v>
      </c>
      <c r="H101" s="37">
        <v>360000</v>
      </c>
      <c r="I101" s="37">
        <v>0</v>
      </c>
      <c r="J101" s="37">
        <v>0</v>
      </c>
      <c r="K101" s="37">
        <v>360000</v>
      </c>
      <c r="L101" s="37">
        <v>0</v>
      </c>
      <c r="M101" s="37">
        <v>0</v>
      </c>
      <c r="N101" s="37">
        <v>0</v>
      </c>
      <c r="O101" s="39">
        <f t="shared" si="8"/>
        <v>0</v>
      </c>
      <c r="P101" s="37">
        <v>0</v>
      </c>
      <c r="Q101" s="37">
        <v>0</v>
      </c>
      <c r="R101" s="37">
        <v>0</v>
      </c>
      <c r="S101" s="39">
        <f t="shared" si="9"/>
        <v>0</v>
      </c>
      <c r="T101" s="37">
        <v>0</v>
      </c>
      <c r="U101" s="37">
        <v>0</v>
      </c>
      <c r="V101" s="4">
        <v>0</v>
      </c>
    </row>
    <row r="102" spans="2:22" x14ac:dyDescent="0.35">
      <c r="B102" s="4" t="s">
        <v>156</v>
      </c>
      <c r="C102" s="37">
        <v>200000</v>
      </c>
      <c r="D102" s="37">
        <v>0</v>
      </c>
      <c r="E102" s="37">
        <v>0</v>
      </c>
      <c r="F102" s="37">
        <v>200000</v>
      </c>
      <c r="G102" s="37">
        <v>0</v>
      </c>
      <c r="H102" s="37">
        <v>200000</v>
      </c>
      <c r="I102" s="37">
        <v>0</v>
      </c>
      <c r="J102" s="37">
        <v>0</v>
      </c>
      <c r="K102" s="37">
        <v>200000</v>
      </c>
      <c r="L102" s="37">
        <v>0</v>
      </c>
      <c r="M102" s="37">
        <v>0</v>
      </c>
      <c r="N102" s="37">
        <v>0</v>
      </c>
      <c r="O102" s="39">
        <f t="shared" si="8"/>
        <v>0</v>
      </c>
      <c r="P102" s="37">
        <v>0</v>
      </c>
      <c r="Q102" s="37">
        <v>0</v>
      </c>
      <c r="R102" s="37">
        <v>0</v>
      </c>
      <c r="S102" s="39">
        <f t="shared" si="9"/>
        <v>0</v>
      </c>
      <c r="T102" s="37">
        <v>0</v>
      </c>
      <c r="U102" s="37">
        <v>0</v>
      </c>
      <c r="V102" s="4">
        <v>0</v>
      </c>
    </row>
    <row r="103" spans="2:22" x14ac:dyDescent="0.35">
      <c r="B103" s="4" t="s">
        <v>157</v>
      </c>
      <c r="C103" s="37">
        <v>460000</v>
      </c>
      <c r="D103" s="37">
        <v>0</v>
      </c>
      <c r="E103" s="37">
        <v>0</v>
      </c>
      <c r="F103" s="37">
        <v>460000</v>
      </c>
      <c r="G103" s="37">
        <v>0</v>
      </c>
      <c r="H103" s="37">
        <v>460000</v>
      </c>
      <c r="I103" s="37">
        <v>0</v>
      </c>
      <c r="J103" s="37">
        <v>0</v>
      </c>
      <c r="K103" s="37">
        <v>460000</v>
      </c>
      <c r="L103" s="37">
        <v>0</v>
      </c>
      <c r="M103" s="37">
        <v>0</v>
      </c>
      <c r="N103" s="37">
        <v>0</v>
      </c>
      <c r="O103" s="39">
        <f t="shared" si="8"/>
        <v>0</v>
      </c>
      <c r="P103" s="37">
        <v>0</v>
      </c>
      <c r="Q103" s="37">
        <v>0</v>
      </c>
      <c r="R103" s="37">
        <v>0</v>
      </c>
      <c r="S103" s="39">
        <f t="shared" si="9"/>
        <v>0</v>
      </c>
      <c r="T103" s="37">
        <v>0</v>
      </c>
      <c r="U103" s="37">
        <v>0</v>
      </c>
      <c r="V103" s="4">
        <v>0</v>
      </c>
    </row>
    <row r="104" spans="2:22" x14ac:dyDescent="0.35">
      <c r="B104" s="4" t="s">
        <v>158</v>
      </c>
      <c r="C104" s="37">
        <v>300000</v>
      </c>
      <c r="D104" s="37">
        <v>0</v>
      </c>
      <c r="E104" s="37">
        <v>0</v>
      </c>
      <c r="F104" s="37">
        <v>300000</v>
      </c>
      <c r="G104" s="37">
        <v>0</v>
      </c>
      <c r="H104" s="37">
        <v>300000</v>
      </c>
      <c r="I104" s="37">
        <v>0</v>
      </c>
      <c r="J104" s="37">
        <v>0</v>
      </c>
      <c r="K104" s="37">
        <v>300000</v>
      </c>
      <c r="L104" s="37">
        <v>0</v>
      </c>
      <c r="M104" s="37">
        <v>0</v>
      </c>
      <c r="N104" s="37">
        <v>0</v>
      </c>
      <c r="O104" s="39">
        <f t="shared" si="8"/>
        <v>0</v>
      </c>
      <c r="P104" s="37">
        <v>0</v>
      </c>
      <c r="Q104" s="37">
        <v>0</v>
      </c>
      <c r="R104" s="37">
        <v>0</v>
      </c>
      <c r="S104" s="39">
        <f t="shared" si="9"/>
        <v>0</v>
      </c>
      <c r="T104" s="37">
        <v>0</v>
      </c>
      <c r="U104" s="37">
        <v>0</v>
      </c>
      <c r="V104" s="4">
        <v>0</v>
      </c>
    </row>
    <row r="105" spans="2:22" x14ac:dyDescent="0.35">
      <c r="B105" s="4" t="s">
        <v>159</v>
      </c>
      <c r="C105" s="37">
        <v>900000</v>
      </c>
      <c r="D105" s="37">
        <v>0</v>
      </c>
      <c r="E105" s="37">
        <v>0</v>
      </c>
      <c r="F105" s="37">
        <v>900000</v>
      </c>
      <c r="G105" s="37">
        <v>0</v>
      </c>
      <c r="H105" s="37">
        <v>900000</v>
      </c>
      <c r="I105" s="37">
        <v>0</v>
      </c>
      <c r="J105" s="37">
        <v>0</v>
      </c>
      <c r="K105" s="37">
        <v>900000</v>
      </c>
      <c r="L105" s="37">
        <v>0</v>
      </c>
      <c r="M105" s="37">
        <v>0</v>
      </c>
      <c r="N105" s="37">
        <v>0</v>
      </c>
      <c r="O105" s="39">
        <f t="shared" si="8"/>
        <v>0</v>
      </c>
      <c r="P105" s="37">
        <v>0</v>
      </c>
      <c r="Q105" s="37">
        <v>0</v>
      </c>
      <c r="R105" s="37">
        <v>0</v>
      </c>
      <c r="S105" s="39">
        <f t="shared" si="9"/>
        <v>0</v>
      </c>
      <c r="T105" s="37">
        <v>0</v>
      </c>
      <c r="U105" s="37">
        <v>0</v>
      </c>
      <c r="V105" s="4">
        <v>0</v>
      </c>
    </row>
    <row r="106" spans="2:22" x14ac:dyDescent="0.35">
      <c r="B106" s="4" t="s">
        <v>160</v>
      </c>
      <c r="C106" s="37">
        <v>720000</v>
      </c>
      <c r="D106" s="37">
        <v>0</v>
      </c>
      <c r="E106" s="37">
        <v>0</v>
      </c>
      <c r="F106" s="37">
        <v>720000</v>
      </c>
      <c r="G106" s="37">
        <v>0</v>
      </c>
      <c r="H106" s="37">
        <v>720000</v>
      </c>
      <c r="I106" s="37">
        <v>0</v>
      </c>
      <c r="J106" s="37">
        <v>0</v>
      </c>
      <c r="K106" s="37">
        <v>720000</v>
      </c>
      <c r="L106" s="37">
        <v>0</v>
      </c>
      <c r="M106" s="37">
        <v>0</v>
      </c>
      <c r="N106" s="37">
        <v>0</v>
      </c>
      <c r="O106" s="39">
        <f t="shared" si="8"/>
        <v>0</v>
      </c>
      <c r="P106" s="37">
        <v>0</v>
      </c>
      <c r="Q106" s="37">
        <v>0</v>
      </c>
      <c r="R106" s="37">
        <v>0</v>
      </c>
      <c r="S106" s="39">
        <f t="shared" si="9"/>
        <v>0</v>
      </c>
      <c r="T106" s="37">
        <v>0</v>
      </c>
      <c r="U106" s="37">
        <v>0</v>
      </c>
      <c r="V106" s="4">
        <v>0</v>
      </c>
    </row>
    <row r="107" spans="2:22" x14ac:dyDescent="0.35">
      <c r="B107" s="4" t="s">
        <v>161</v>
      </c>
      <c r="C107" s="37">
        <v>150000</v>
      </c>
      <c r="D107" s="37">
        <v>0</v>
      </c>
      <c r="E107" s="37">
        <v>0</v>
      </c>
      <c r="F107" s="37">
        <v>150000</v>
      </c>
      <c r="G107" s="37">
        <v>0</v>
      </c>
      <c r="H107" s="37">
        <v>150000</v>
      </c>
      <c r="I107" s="37">
        <v>0</v>
      </c>
      <c r="J107" s="37">
        <v>0</v>
      </c>
      <c r="K107" s="37">
        <v>150000</v>
      </c>
      <c r="L107" s="37">
        <v>0</v>
      </c>
      <c r="M107" s="37">
        <v>0</v>
      </c>
      <c r="N107" s="37">
        <v>0</v>
      </c>
      <c r="O107" s="39">
        <f t="shared" si="8"/>
        <v>0</v>
      </c>
      <c r="P107" s="37">
        <v>0</v>
      </c>
      <c r="Q107" s="37">
        <v>0</v>
      </c>
      <c r="R107" s="37">
        <v>0</v>
      </c>
      <c r="S107" s="39">
        <f t="shared" si="9"/>
        <v>0</v>
      </c>
      <c r="T107" s="37">
        <v>0</v>
      </c>
      <c r="U107" s="37">
        <v>0</v>
      </c>
      <c r="V107" s="4">
        <v>0</v>
      </c>
    </row>
    <row r="108" spans="2:22" x14ac:dyDescent="0.35">
      <c r="B108" s="4" t="s">
        <v>162</v>
      </c>
      <c r="C108" s="37">
        <v>872000</v>
      </c>
      <c r="D108" s="37">
        <v>0</v>
      </c>
      <c r="E108" s="37">
        <v>0</v>
      </c>
      <c r="F108" s="37">
        <v>872000</v>
      </c>
      <c r="G108" s="37">
        <v>0</v>
      </c>
      <c r="H108" s="37">
        <v>872000</v>
      </c>
      <c r="I108" s="37">
        <v>0</v>
      </c>
      <c r="J108" s="37">
        <v>70808</v>
      </c>
      <c r="K108" s="37">
        <v>801192</v>
      </c>
      <c r="L108" s="37">
        <v>23400</v>
      </c>
      <c r="M108" s="37">
        <v>23400</v>
      </c>
      <c r="N108" s="37">
        <v>47408</v>
      </c>
      <c r="O108" s="39">
        <f t="shared" si="8"/>
        <v>2.6834862385321102E-2</v>
      </c>
      <c r="P108" s="37">
        <v>0</v>
      </c>
      <c r="Q108" s="37">
        <v>0</v>
      </c>
      <c r="R108" s="37">
        <v>23400</v>
      </c>
      <c r="S108" s="39">
        <f t="shared" si="9"/>
        <v>0</v>
      </c>
      <c r="T108" s="37">
        <v>0</v>
      </c>
      <c r="U108" s="37">
        <v>0</v>
      </c>
      <c r="V108" s="4">
        <v>0</v>
      </c>
    </row>
    <row r="109" spans="2:22" x14ac:dyDescent="0.35">
      <c r="B109" s="4" t="s">
        <v>163</v>
      </c>
      <c r="C109" s="37">
        <v>232000</v>
      </c>
      <c r="D109" s="37">
        <v>0</v>
      </c>
      <c r="E109" s="37">
        <v>0</v>
      </c>
      <c r="F109" s="37">
        <v>232000</v>
      </c>
      <c r="G109" s="37">
        <v>0</v>
      </c>
      <c r="H109" s="37">
        <v>232000</v>
      </c>
      <c r="I109" s="37">
        <v>0</v>
      </c>
      <c r="J109" s="37">
        <v>44485</v>
      </c>
      <c r="K109" s="37">
        <v>187515</v>
      </c>
      <c r="L109" s="37">
        <v>27040</v>
      </c>
      <c r="M109" s="37">
        <v>27040</v>
      </c>
      <c r="N109" s="37">
        <v>17445</v>
      </c>
      <c r="O109" s="39">
        <f t="shared" si="8"/>
        <v>0.11655172413793104</v>
      </c>
      <c r="P109" s="37">
        <v>0</v>
      </c>
      <c r="Q109" s="37">
        <v>0</v>
      </c>
      <c r="R109" s="37">
        <v>27040</v>
      </c>
      <c r="S109" s="39">
        <f t="shared" si="9"/>
        <v>0</v>
      </c>
      <c r="T109" s="37">
        <v>0</v>
      </c>
      <c r="U109" s="37">
        <v>0</v>
      </c>
      <c r="V109" s="4">
        <v>0</v>
      </c>
    </row>
    <row r="110" spans="2:22" x14ac:dyDescent="0.35">
      <c r="B110" s="4" t="s">
        <v>164</v>
      </c>
      <c r="C110" s="37">
        <v>2000000</v>
      </c>
      <c r="D110" s="37">
        <v>0</v>
      </c>
      <c r="E110" s="37">
        <v>0</v>
      </c>
      <c r="F110" s="37">
        <v>2000000</v>
      </c>
      <c r="G110" s="37">
        <v>0</v>
      </c>
      <c r="H110" s="37">
        <v>2000000</v>
      </c>
      <c r="I110" s="37">
        <v>0</v>
      </c>
      <c r="J110" s="37">
        <v>0</v>
      </c>
      <c r="K110" s="37">
        <v>2000000</v>
      </c>
      <c r="L110" s="37">
        <v>0</v>
      </c>
      <c r="M110" s="37">
        <v>0</v>
      </c>
      <c r="N110" s="37">
        <v>0</v>
      </c>
      <c r="O110" s="39">
        <f t="shared" si="8"/>
        <v>0</v>
      </c>
      <c r="P110" s="37">
        <v>0</v>
      </c>
      <c r="Q110" s="37">
        <v>0</v>
      </c>
      <c r="R110" s="37">
        <v>0</v>
      </c>
      <c r="S110" s="39">
        <f t="shared" si="9"/>
        <v>0</v>
      </c>
      <c r="T110" s="37">
        <v>0</v>
      </c>
      <c r="U110" s="37">
        <v>0</v>
      </c>
      <c r="V110" s="4">
        <v>0</v>
      </c>
    </row>
    <row r="111" spans="2:22" x14ac:dyDescent="0.35">
      <c r="B111" s="4" t="s">
        <v>165</v>
      </c>
      <c r="C111" s="37">
        <v>5000000</v>
      </c>
      <c r="D111" s="37">
        <v>0</v>
      </c>
      <c r="E111" s="37">
        <v>0</v>
      </c>
      <c r="F111" s="37">
        <v>5000000</v>
      </c>
      <c r="G111" s="37">
        <v>0</v>
      </c>
      <c r="H111" s="37">
        <v>5000000</v>
      </c>
      <c r="I111" s="37">
        <v>0</v>
      </c>
      <c r="J111" s="37">
        <v>0</v>
      </c>
      <c r="K111" s="37">
        <v>5000000</v>
      </c>
      <c r="L111" s="37">
        <v>0</v>
      </c>
      <c r="M111" s="37">
        <v>0</v>
      </c>
      <c r="N111" s="37">
        <v>0</v>
      </c>
      <c r="O111" s="39">
        <f t="shared" si="8"/>
        <v>0</v>
      </c>
      <c r="P111" s="37">
        <v>0</v>
      </c>
      <c r="Q111" s="37">
        <v>0</v>
      </c>
      <c r="R111" s="37">
        <v>0</v>
      </c>
      <c r="S111" s="39">
        <f t="shared" si="9"/>
        <v>0</v>
      </c>
      <c r="T111" s="37">
        <v>0</v>
      </c>
      <c r="U111" s="37">
        <v>0</v>
      </c>
      <c r="V111" s="4">
        <v>0</v>
      </c>
    </row>
    <row r="112" spans="2:22" x14ac:dyDescent="0.35">
      <c r="B112" s="4" t="s">
        <v>166</v>
      </c>
      <c r="C112" s="37">
        <v>240000</v>
      </c>
      <c r="D112" s="37">
        <v>0</v>
      </c>
      <c r="E112" s="37">
        <v>0</v>
      </c>
      <c r="F112" s="37">
        <v>240000</v>
      </c>
      <c r="G112" s="37">
        <v>0</v>
      </c>
      <c r="H112" s="37">
        <v>240000</v>
      </c>
      <c r="I112" s="37">
        <v>0</v>
      </c>
      <c r="J112" s="37">
        <v>0</v>
      </c>
      <c r="K112" s="37">
        <v>240000</v>
      </c>
      <c r="L112" s="37">
        <v>0</v>
      </c>
      <c r="M112" s="37">
        <v>0</v>
      </c>
      <c r="N112" s="37">
        <v>0</v>
      </c>
      <c r="O112" s="39">
        <f t="shared" si="8"/>
        <v>0</v>
      </c>
      <c r="P112" s="37">
        <v>0</v>
      </c>
      <c r="Q112" s="37">
        <v>0</v>
      </c>
      <c r="R112" s="37">
        <v>0</v>
      </c>
      <c r="S112" s="39">
        <f t="shared" si="9"/>
        <v>0</v>
      </c>
      <c r="T112" s="37">
        <v>0</v>
      </c>
      <c r="U112" s="37">
        <v>0</v>
      </c>
      <c r="V112" s="4">
        <v>0</v>
      </c>
    </row>
    <row r="113" spans="2:22" x14ac:dyDescent="0.35">
      <c r="B113" s="4" t="s">
        <v>167</v>
      </c>
      <c r="C113" s="37">
        <v>400000</v>
      </c>
      <c r="D113" s="37">
        <v>0</v>
      </c>
      <c r="E113" s="37">
        <v>0</v>
      </c>
      <c r="F113" s="37">
        <v>400000</v>
      </c>
      <c r="G113" s="37">
        <v>0</v>
      </c>
      <c r="H113" s="37">
        <v>400000</v>
      </c>
      <c r="I113" s="37">
        <v>0</v>
      </c>
      <c r="J113" s="37">
        <v>400000</v>
      </c>
      <c r="K113" s="37">
        <v>0</v>
      </c>
      <c r="L113" s="37">
        <v>0</v>
      </c>
      <c r="M113" s="37">
        <v>400000</v>
      </c>
      <c r="N113" s="37">
        <v>0</v>
      </c>
      <c r="O113" s="39">
        <f t="shared" si="8"/>
        <v>1</v>
      </c>
      <c r="P113" s="37">
        <v>0</v>
      </c>
      <c r="Q113" s="37">
        <v>400000</v>
      </c>
      <c r="R113" s="37">
        <v>0</v>
      </c>
      <c r="S113" s="39">
        <f t="shared" si="9"/>
        <v>1</v>
      </c>
      <c r="T113" s="37">
        <v>0</v>
      </c>
      <c r="U113" s="37">
        <v>400000</v>
      </c>
      <c r="V113" s="4">
        <v>0</v>
      </c>
    </row>
    <row r="114" spans="2:22" x14ac:dyDescent="0.35">
      <c r="B114" s="4" t="s">
        <v>168</v>
      </c>
      <c r="C114" s="37">
        <v>970000</v>
      </c>
      <c r="D114" s="37">
        <v>0</v>
      </c>
      <c r="E114" s="37">
        <v>0</v>
      </c>
      <c r="F114" s="37">
        <v>970000</v>
      </c>
      <c r="G114" s="37">
        <v>0</v>
      </c>
      <c r="H114" s="37">
        <v>970000</v>
      </c>
      <c r="I114" s="37">
        <v>0</v>
      </c>
      <c r="J114" s="37">
        <v>0</v>
      </c>
      <c r="K114" s="37">
        <v>970000</v>
      </c>
      <c r="L114" s="37">
        <v>0</v>
      </c>
      <c r="M114" s="37">
        <v>0</v>
      </c>
      <c r="N114" s="37">
        <v>0</v>
      </c>
      <c r="O114" s="39">
        <f t="shared" si="8"/>
        <v>0</v>
      </c>
      <c r="P114" s="37">
        <v>0</v>
      </c>
      <c r="Q114" s="37">
        <v>0</v>
      </c>
      <c r="R114" s="37">
        <v>0</v>
      </c>
      <c r="S114" s="39">
        <f t="shared" si="9"/>
        <v>0</v>
      </c>
      <c r="T114" s="37">
        <v>0</v>
      </c>
      <c r="U114" s="37">
        <v>0</v>
      </c>
      <c r="V114" s="4">
        <v>0</v>
      </c>
    </row>
    <row r="115" spans="2:22" x14ac:dyDescent="0.35">
      <c r="B115" s="4" t="s">
        <v>169</v>
      </c>
      <c r="C115" s="37">
        <v>2200000</v>
      </c>
      <c r="D115" s="37">
        <v>0</v>
      </c>
      <c r="E115" s="37">
        <v>0</v>
      </c>
      <c r="F115" s="37">
        <v>2200000</v>
      </c>
      <c r="G115" s="37">
        <v>0</v>
      </c>
      <c r="H115" s="37">
        <v>2200000</v>
      </c>
      <c r="I115" s="37">
        <v>0</v>
      </c>
      <c r="J115" s="37">
        <v>0</v>
      </c>
      <c r="K115" s="37">
        <v>2200000</v>
      </c>
      <c r="L115" s="37">
        <v>0</v>
      </c>
      <c r="M115" s="37">
        <v>0</v>
      </c>
      <c r="N115" s="37">
        <v>0</v>
      </c>
      <c r="O115" s="39">
        <f t="shared" si="8"/>
        <v>0</v>
      </c>
      <c r="P115" s="37">
        <v>0</v>
      </c>
      <c r="Q115" s="37">
        <v>0</v>
      </c>
      <c r="R115" s="37">
        <v>0</v>
      </c>
      <c r="S115" s="39">
        <f t="shared" si="9"/>
        <v>0</v>
      </c>
      <c r="T115" s="37">
        <v>0</v>
      </c>
      <c r="U115" s="37">
        <v>0</v>
      </c>
      <c r="V115" s="4">
        <v>0</v>
      </c>
    </row>
    <row r="116" spans="2:22" x14ac:dyDescent="0.35">
      <c r="B116" s="4" t="s">
        <v>170</v>
      </c>
      <c r="C116" s="37">
        <v>3605000</v>
      </c>
      <c r="D116" s="37">
        <v>0</v>
      </c>
      <c r="E116" s="37">
        <v>0</v>
      </c>
      <c r="F116" s="37">
        <v>3605000</v>
      </c>
      <c r="G116" s="37">
        <v>0</v>
      </c>
      <c r="H116" s="37">
        <v>3605000</v>
      </c>
      <c r="I116" s="37">
        <v>0</v>
      </c>
      <c r="J116" s="37">
        <v>3000000</v>
      </c>
      <c r="K116" s="37">
        <v>605000</v>
      </c>
      <c r="L116" s="37">
        <v>0</v>
      </c>
      <c r="M116" s="37">
        <v>1000000</v>
      </c>
      <c r="N116" s="37">
        <v>2000000</v>
      </c>
      <c r="O116" s="39">
        <f t="shared" si="8"/>
        <v>0.27739251040221913</v>
      </c>
      <c r="P116" s="37">
        <v>0</v>
      </c>
      <c r="Q116" s="37">
        <v>1000000</v>
      </c>
      <c r="R116" s="37">
        <v>0</v>
      </c>
      <c r="S116" s="39">
        <f t="shared" si="9"/>
        <v>0.27739251040221913</v>
      </c>
      <c r="T116" s="37">
        <v>0</v>
      </c>
      <c r="U116" s="37">
        <v>1000000</v>
      </c>
      <c r="V116" s="4">
        <v>0</v>
      </c>
    </row>
    <row r="117" spans="2:22" x14ac:dyDescent="0.35">
      <c r="B117" s="4" t="s">
        <v>171</v>
      </c>
      <c r="C117" s="37">
        <v>140000000</v>
      </c>
      <c r="D117" s="37">
        <v>0</v>
      </c>
      <c r="E117" s="37">
        <v>0</v>
      </c>
      <c r="F117" s="37">
        <v>140000000</v>
      </c>
      <c r="G117" s="37">
        <v>0</v>
      </c>
      <c r="H117" s="37">
        <v>140000000</v>
      </c>
      <c r="I117" s="37">
        <v>0</v>
      </c>
      <c r="J117" s="37">
        <v>140000000</v>
      </c>
      <c r="K117" s="37">
        <v>0</v>
      </c>
      <c r="L117" s="37">
        <v>0</v>
      </c>
      <c r="M117" s="37">
        <v>139339909</v>
      </c>
      <c r="N117" s="37">
        <v>660091</v>
      </c>
      <c r="O117" s="39">
        <f t="shared" si="8"/>
        <v>0.99528506428571428</v>
      </c>
      <c r="P117" s="37">
        <v>0</v>
      </c>
      <c r="Q117" s="37">
        <v>177767</v>
      </c>
      <c r="R117" s="37">
        <v>139162142</v>
      </c>
      <c r="S117" s="39">
        <f t="shared" si="9"/>
        <v>1.2697642857142856E-3</v>
      </c>
      <c r="T117" s="37">
        <v>0</v>
      </c>
      <c r="U117" s="37">
        <v>177767</v>
      </c>
      <c r="V117" s="4">
        <v>0</v>
      </c>
    </row>
    <row r="118" spans="2:22" x14ac:dyDescent="0.35">
      <c r="B118" s="4" t="s">
        <v>172</v>
      </c>
      <c r="C118" s="37">
        <v>0</v>
      </c>
      <c r="D118" s="37">
        <v>0</v>
      </c>
      <c r="E118" s="37">
        <v>6520300</v>
      </c>
      <c r="F118" s="37">
        <v>6520300</v>
      </c>
      <c r="G118" s="37">
        <v>0</v>
      </c>
      <c r="H118" s="37">
        <v>6520300</v>
      </c>
      <c r="I118" s="37">
        <v>0</v>
      </c>
      <c r="J118" s="37">
        <v>6520300</v>
      </c>
      <c r="K118" s="37">
        <v>0</v>
      </c>
      <c r="L118" s="37">
        <v>0</v>
      </c>
      <c r="M118" s="37">
        <v>6353566</v>
      </c>
      <c r="N118" s="37">
        <v>166734</v>
      </c>
      <c r="O118" s="39">
        <f t="shared" si="8"/>
        <v>0.97442847721730597</v>
      </c>
      <c r="P118" s="37">
        <v>0</v>
      </c>
      <c r="Q118" s="37">
        <v>6115668</v>
      </c>
      <c r="R118" s="37">
        <v>237898</v>
      </c>
      <c r="S118" s="39">
        <f t="shared" si="9"/>
        <v>0.93794273269634831</v>
      </c>
      <c r="T118" s="37">
        <v>0</v>
      </c>
      <c r="U118" s="37">
        <v>6115668</v>
      </c>
      <c r="V118" s="4">
        <v>0</v>
      </c>
    </row>
    <row r="119" spans="2:22" x14ac:dyDescent="0.35">
      <c r="B119" s="4" t="s">
        <v>173</v>
      </c>
      <c r="C119" s="37">
        <v>26000000</v>
      </c>
      <c r="D119" s="37">
        <v>0</v>
      </c>
      <c r="E119" s="37">
        <v>0</v>
      </c>
      <c r="F119" s="37">
        <v>26000000</v>
      </c>
      <c r="G119" s="37">
        <v>0</v>
      </c>
      <c r="H119" s="37">
        <v>26000000</v>
      </c>
      <c r="I119" s="37">
        <v>0</v>
      </c>
      <c r="J119" s="37">
        <v>232939</v>
      </c>
      <c r="K119" s="37">
        <v>25767061</v>
      </c>
      <c r="L119" s="37">
        <v>0</v>
      </c>
      <c r="M119" s="37">
        <v>232939</v>
      </c>
      <c r="N119" s="37">
        <v>0</v>
      </c>
      <c r="O119" s="39">
        <f t="shared" si="8"/>
        <v>8.9591923076923069E-3</v>
      </c>
      <c r="P119" s="37">
        <v>0</v>
      </c>
      <c r="Q119" s="37">
        <v>221492</v>
      </c>
      <c r="R119" s="37">
        <v>11447</v>
      </c>
      <c r="S119" s="39">
        <f t="shared" si="9"/>
        <v>8.5189230769230767E-3</v>
      </c>
      <c r="T119" s="37">
        <v>0</v>
      </c>
      <c r="U119" s="37">
        <v>221492</v>
      </c>
      <c r="V119" s="4">
        <v>0</v>
      </c>
    </row>
    <row r="120" spans="2:22" x14ac:dyDescent="0.35">
      <c r="B120" s="4" t="s">
        <v>174</v>
      </c>
      <c r="C120" s="37">
        <v>201000000</v>
      </c>
      <c r="D120" s="37">
        <v>0</v>
      </c>
      <c r="E120" s="37">
        <v>0</v>
      </c>
      <c r="F120" s="37">
        <v>201000000</v>
      </c>
      <c r="G120" s="37">
        <v>0</v>
      </c>
      <c r="H120" s="37">
        <v>201000000</v>
      </c>
      <c r="I120" s="37">
        <v>0</v>
      </c>
      <c r="J120" s="37">
        <v>1799829</v>
      </c>
      <c r="K120" s="37">
        <v>199200171</v>
      </c>
      <c r="L120" s="37">
        <v>0</v>
      </c>
      <c r="M120" s="37">
        <v>1799829</v>
      </c>
      <c r="N120" s="37">
        <v>0</v>
      </c>
      <c r="O120" s="39">
        <f t="shared" si="8"/>
        <v>8.954373134328359E-3</v>
      </c>
      <c r="P120" s="37">
        <v>0</v>
      </c>
      <c r="Q120" s="37">
        <v>1711386</v>
      </c>
      <c r="R120" s="37">
        <v>88443</v>
      </c>
      <c r="S120" s="39">
        <f t="shared" si="9"/>
        <v>8.5143582089552243E-3</v>
      </c>
      <c r="T120" s="37">
        <v>0</v>
      </c>
      <c r="U120" s="37">
        <v>1711386</v>
      </c>
      <c r="V120" s="4">
        <v>0</v>
      </c>
    </row>
    <row r="121" spans="2:22" x14ac:dyDescent="0.35">
      <c r="B121" s="4" t="s">
        <v>175</v>
      </c>
      <c r="C121" s="37">
        <v>900000000</v>
      </c>
      <c r="D121" s="37">
        <v>0</v>
      </c>
      <c r="E121" s="37">
        <v>0</v>
      </c>
      <c r="F121" s="37">
        <v>900000000</v>
      </c>
      <c r="G121" s="37">
        <v>0</v>
      </c>
      <c r="H121" s="37">
        <v>900000000</v>
      </c>
      <c r="I121" s="37">
        <v>0</v>
      </c>
      <c r="J121" s="37">
        <v>795678</v>
      </c>
      <c r="K121" s="37">
        <v>899204322</v>
      </c>
      <c r="L121" s="37">
        <v>0</v>
      </c>
      <c r="M121" s="37">
        <v>795678</v>
      </c>
      <c r="N121" s="37">
        <v>0</v>
      </c>
      <c r="O121" s="39">
        <f t="shared" si="8"/>
        <v>8.8408666666666671E-4</v>
      </c>
      <c r="P121" s="37">
        <v>0</v>
      </c>
      <c r="Q121" s="37">
        <v>756579</v>
      </c>
      <c r="R121" s="37">
        <v>39099</v>
      </c>
      <c r="S121" s="39">
        <f t="shared" si="9"/>
        <v>8.4064333333333334E-4</v>
      </c>
      <c r="T121" s="37">
        <v>0</v>
      </c>
      <c r="U121" s="37">
        <v>756579</v>
      </c>
      <c r="V121" s="4">
        <v>0</v>
      </c>
    </row>
    <row r="122" spans="2:22" x14ac:dyDescent="0.35">
      <c r="B122" s="4" t="s">
        <v>176</v>
      </c>
      <c r="C122" s="37">
        <v>7500000</v>
      </c>
      <c r="D122" s="37">
        <v>0</v>
      </c>
      <c r="E122" s="37">
        <v>0</v>
      </c>
      <c r="F122" s="37">
        <v>7500000</v>
      </c>
      <c r="G122" s="37">
        <v>0</v>
      </c>
      <c r="H122" s="37">
        <v>7500000</v>
      </c>
      <c r="I122" s="37">
        <v>0</v>
      </c>
      <c r="J122" s="37">
        <v>0</v>
      </c>
      <c r="K122" s="37">
        <v>7500000</v>
      </c>
      <c r="L122" s="37">
        <v>0</v>
      </c>
      <c r="M122" s="37">
        <v>0</v>
      </c>
      <c r="N122" s="37">
        <v>0</v>
      </c>
      <c r="O122" s="39">
        <f t="shared" si="8"/>
        <v>0</v>
      </c>
      <c r="P122" s="37">
        <v>0</v>
      </c>
      <c r="Q122" s="37">
        <v>0</v>
      </c>
      <c r="R122" s="37">
        <v>0</v>
      </c>
      <c r="S122" s="39">
        <f t="shared" si="9"/>
        <v>0</v>
      </c>
      <c r="T122" s="37">
        <v>0</v>
      </c>
      <c r="U122" s="37">
        <v>0</v>
      </c>
      <c r="V122" s="4">
        <v>0</v>
      </c>
    </row>
    <row r="123" spans="2:22" x14ac:dyDescent="0.35">
      <c r="B123" s="4" t="s">
        <v>177</v>
      </c>
      <c r="C123" s="37">
        <v>190000000</v>
      </c>
      <c r="D123" s="37">
        <v>0</v>
      </c>
      <c r="E123" s="37">
        <v>-6520300</v>
      </c>
      <c r="F123" s="37">
        <v>183479700</v>
      </c>
      <c r="G123" s="37">
        <v>0</v>
      </c>
      <c r="H123" s="37">
        <v>183479700</v>
      </c>
      <c r="I123" s="37">
        <v>0</v>
      </c>
      <c r="J123" s="37">
        <v>9091310</v>
      </c>
      <c r="K123" s="37">
        <v>174388390</v>
      </c>
      <c r="L123" s="37">
        <v>0</v>
      </c>
      <c r="M123" s="37">
        <v>5894236</v>
      </c>
      <c r="N123" s="37">
        <v>3197074</v>
      </c>
      <c r="O123" s="39">
        <f t="shared" si="8"/>
        <v>3.2124730964787927E-2</v>
      </c>
      <c r="P123" s="37">
        <v>0</v>
      </c>
      <c r="Q123" s="37">
        <v>5868525</v>
      </c>
      <c r="R123" s="37">
        <v>25711</v>
      </c>
      <c r="S123" s="39">
        <f t="shared" si="9"/>
        <v>3.1984601021257393E-2</v>
      </c>
      <c r="T123" s="37">
        <v>0</v>
      </c>
      <c r="U123" s="37">
        <v>5868525</v>
      </c>
      <c r="V123" s="4">
        <v>0</v>
      </c>
    </row>
    <row r="124" spans="2:22" x14ac:dyDescent="0.35">
      <c r="B124" s="4" t="s">
        <v>178</v>
      </c>
      <c r="C124" s="37">
        <v>215000</v>
      </c>
      <c r="D124" s="37">
        <v>0</v>
      </c>
      <c r="E124" s="37">
        <v>0</v>
      </c>
      <c r="F124" s="37">
        <v>215000</v>
      </c>
      <c r="G124" s="37">
        <v>0</v>
      </c>
      <c r="H124" s="37">
        <v>215000</v>
      </c>
      <c r="I124" s="37">
        <v>13245</v>
      </c>
      <c r="J124" s="37">
        <v>134765</v>
      </c>
      <c r="K124" s="37">
        <v>80235</v>
      </c>
      <c r="L124" s="37">
        <v>13245</v>
      </c>
      <c r="M124" s="37">
        <v>134765</v>
      </c>
      <c r="N124" s="37">
        <v>0</v>
      </c>
      <c r="O124" s="39">
        <f t="shared" si="8"/>
        <v>0.6268139534883721</v>
      </c>
      <c r="P124" s="37">
        <v>13245</v>
      </c>
      <c r="Q124" s="37">
        <v>134765</v>
      </c>
      <c r="R124" s="37">
        <v>0</v>
      </c>
      <c r="S124" s="39">
        <f t="shared" si="9"/>
        <v>0.6268139534883721</v>
      </c>
      <c r="T124" s="37">
        <v>13245</v>
      </c>
      <c r="U124" s="37">
        <v>134769</v>
      </c>
      <c r="V124" s="4">
        <v>-4</v>
      </c>
    </row>
    <row r="125" spans="2:22" x14ac:dyDescent="0.35">
      <c r="B125" s="4" t="s">
        <v>179</v>
      </c>
      <c r="C125" s="37">
        <v>400000000</v>
      </c>
      <c r="D125" s="37">
        <v>0</v>
      </c>
      <c r="E125" s="37">
        <v>0</v>
      </c>
      <c r="F125" s="37">
        <v>400000000</v>
      </c>
      <c r="G125" s="37">
        <v>0</v>
      </c>
      <c r="H125" s="37">
        <v>400000000</v>
      </c>
      <c r="I125" s="37">
        <v>0</v>
      </c>
      <c r="J125" s="37">
        <v>288058395</v>
      </c>
      <c r="K125" s="37">
        <v>111941605</v>
      </c>
      <c r="L125" s="37">
        <v>168432816</v>
      </c>
      <c r="M125" s="37">
        <v>288058395</v>
      </c>
      <c r="N125" s="37">
        <v>0</v>
      </c>
      <c r="O125" s="39">
        <f t="shared" si="8"/>
        <v>0.72014598750000003</v>
      </c>
      <c r="P125" s="37">
        <v>10633384</v>
      </c>
      <c r="Q125" s="37">
        <v>118739451</v>
      </c>
      <c r="R125" s="37">
        <v>169318944</v>
      </c>
      <c r="S125" s="39">
        <f t="shared" si="9"/>
        <v>0.29684862750000002</v>
      </c>
      <c r="T125" s="37">
        <v>10633384</v>
      </c>
      <c r="U125" s="37">
        <v>118739451</v>
      </c>
      <c r="V125" s="4">
        <v>0</v>
      </c>
    </row>
    <row r="126" spans="2:22" x14ac:dyDescent="0.35">
      <c r="B126" s="4" t="s">
        <v>180</v>
      </c>
      <c r="C126" s="37">
        <v>15000000</v>
      </c>
      <c r="D126" s="37">
        <v>0</v>
      </c>
      <c r="E126" s="37">
        <v>-6135840</v>
      </c>
      <c r="F126" s="37">
        <v>8864160</v>
      </c>
      <c r="G126" s="37">
        <v>0</v>
      </c>
      <c r="H126" s="37">
        <v>8864160</v>
      </c>
      <c r="I126" s="37">
        <v>0</v>
      </c>
      <c r="J126" s="37">
        <v>5000000</v>
      </c>
      <c r="K126" s="37">
        <v>3864160</v>
      </c>
      <c r="L126" s="37">
        <v>0</v>
      </c>
      <c r="M126" s="37">
        <v>4576100</v>
      </c>
      <c r="N126" s="37">
        <v>423900</v>
      </c>
      <c r="O126" s="39">
        <f t="shared" si="8"/>
        <v>0.51624745040703235</v>
      </c>
      <c r="P126" s="37">
        <v>0</v>
      </c>
      <c r="Q126" s="37">
        <v>3073800</v>
      </c>
      <c r="R126" s="37">
        <v>1502300</v>
      </c>
      <c r="S126" s="39">
        <f t="shared" si="9"/>
        <v>0.34676720636811609</v>
      </c>
      <c r="T126" s="37">
        <v>0</v>
      </c>
      <c r="U126" s="37">
        <v>3073800</v>
      </c>
      <c r="V126" s="4">
        <v>0</v>
      </c>
    </row>
    <row r="127" spans="2:22" x14ac:dyDescent="0.35">
      <c r="B127" s="4" t="s">
        <v>181</v>
      </c>
      <c r="C127" s="37">
        <v>1200000000</v>
      </c>
      <c r="D127" s="37">
        <v>0</v>
      </c>
      <c r="E127" s="37">
        <v>-800000000</v>
      </c>
      <c r="F127" s="37">
        <v>400000000</v>
      </c>
      <c r="G127" s="37">
        <v>0</v>
      </c>
      <c r="H127" s="37">
        <v>400000000</v>
      </c>
      <c r="I127" s="37">
        <v>0</v>
      </c>
      <c r="J127" s="37">
        <v>0</v>
      </c>
      <c r="K127" s="37">
        <v>400000000</v>
      </c>
      <c r="L127" s="37">
        <v>0</v>
      </c>
      <c r="M127" s="37">
        <v>0</v>
      </c>
      <c r="N127" s="37">
        <v>0</v>
      </c>
      <c r="O127" s="39">
        <f t="shared" si="8"/>
        <v>0</v>
      </c>
      <c r="P127" s="37">
        <v>0</v>
      </c>
      <c r="Q127" s="37">
        <v>0</v>
      </c>
      <c r="R127" s="37">
        <v>0</v>
      </c>
      <c r="S127" s="39">
        <f t="shared" si="9"/>
        <v>0</v>
      </c>
      <c r="T127" s="37">
        <v>0</v>
      </c>
      <c r="U127" s="37">
        <v>0</v>
      </c>
      <c r="V127" s="4">
        <v>0</v>
      </c>
    </row>
    <row r="128" spans="2:22" x14ac:dyDescent="0.35">
      <c r="B128" s="4" t="s">
        <v>182</v>
      </c>
      <c r="C128" s="37">
        <v>1100000000</v>
      </c>
      <c r="D128" s="37">
        <v>0</v>
      </c>
      <c r="E128" s="37">
        <v>811625000</v>
      </c>
      <c r="F128" s="37">
        <v>1911625000</v>
      </c>
      <c r="G128" s="37">
        <v>0</v>
      </c>
      <c r="H128" s="37">
        <v>1911625000</v>
      </c>
      <c r="I128" s="37">
        <v>184500000</v>
      </c>
      <c r="J128" s="37">
        <v>1590558333</v>
      </c>
      <c r="K128" s="37">
        <v>321066667</v>
      </c>
      <c r="L128" s="37">
        <v>155050000</v>
      </c>
      <c r="M128" s="37">
        <v>1281543000</v>
      </c>
      <c r="N128" s="37">
        <v>309015333</v>
      </c>
      <c r="O128" s="39">
        <f t="shared" si="8"/>
        <v>0.67039455960243244</v>
      </c>
      <c r="P128" s="37">
        <v>108035000</v>
      </c>
      <c r="Q128" s="37">
        <v>730517400</v>
      </c>
      <c r="R128" s="37">
        <v>551025600</v>
      </c>
      <c r="S128" s="39">
        <f t="shared" si="9"/>
        <v>0.38214471980644737</v>
      </c>
      <c r="T128" s="37">
        <v>108035000</v>
      </c>
      <c r="U128" s="37">
        <v>730517400</v>
      </c>
      <c r="V128" s="4">
        <v>0</v>
      </c>
    </row>
    <row r="129" spans="2:22" x14ac:dyDescent="0.35">
      <c r="B129" s="4" t="s">
        <v>183</v>
      </c>
      <c r="C129" s="37">
        <v>10000000</v>
      </c>
      <c r="D129" s="37">
        <v>0</v>
      </c>
      <c r="E129" s="37">
        <v>0</v>
      </c>
      <c r="F129" s="37">
        <v>10000000</v>
      </c>
      <c r="G129" s="37">
        <v>0</v>
      </c>
      <c r="H129" s="37">
        <v>10000000</v>
      </c>
      <c r="I129" s="37">
        <v>0</v>
      </c>
      <c r="J129" s="37">
        <v>0</v>
      </c>
      <c r="K129" s="37">
        <v>10000000</v>
      </c>
      <c r="L129" s="37">
        <v>0</v>
      </c>
      <c r="M129" s="37">
        <v>0</v>
      </c>
      <c r="N129" s="37">
        <v>0</v>
      </c>
      <c r="O129" s="39">
        <f t="shared" si="8"/>
        <v>0</v>
      </c>
      <c r="P129" s="37">
        <v>0</v>
      </c>
      <c r="Q129" s="37">
        <v>0</v>
      </c>
      <c r="R129" s="37">
        <v>0</v>
      </c>
      <c r="S129" s="39">
        <f t="shared" si="9"/>
        <v>0</v>
      </c>
      <c r="T129" s="37">
        <v>0</v>
      </c>
      <c r="U129" s="37">
        <v>0</v>
      </c>
      <c r="V129" s="4">
        <v>0</v>
      </c>
    </row>
    <row r="130" spans="2:22" x14ac:dyDescent="0.35">
      <c r="B130" s="4" t="s">
        <v>184</v>
      </c>
      <c r="C130" s="37">
        <v>963665000</v>
      </c>
      <c r="D130" s="37">
        <v>0</v>
      </c>
      <c r="E130" s="37">
        <v>-5489160</v>
      </c>
      <c r="F130" s="37">
        <v>958175840</v>
      </c>
      <c r="G130" s="37">
        <v>0</v>
      </c>
      <c r="H130" s="37">
        <v>958175840</v>
      </c>
      <c r="I130" s="37">
        <v>0</v>
      </c>
      <c r="J130" s="37">
        <v>844858856</v>
      </c>
      <c r="K130" s="37">
        <v>113316984</v>
      </c>
      <c r="L130" s="37">
        <v>0</v>
      </c>
      <c r="M130" s="37">
        <v>840168856</v>
      </c>
      <c r="N130" s="37">
        <v>4690000</v>
      </c>
      <c r="O130" s="39">
        <f t="shared" si="8"/>
        <v>0.87684203767859559</v>
      </c>
      <c r="P130" s="37">
        <v>74066931</v>
      </c>
      <c r="Q130" s="37">
        <v>605953120</v>
      </c>
      <c r="R130" s="37">
        <v>234215736</v>
      </c>
      <c r="S130" s="39">
        <f t="shared" si="9"/>
        <v>0.63240283745831039</v>
      </c>
      <c r="T130" s="37">
        <v>74066931</v>
      </c>
      <c r="U130" s="37">
        <v>605953120</v>
      </c>
      <c r="V130" s="4">
        <v>0</v>
      </c>
    </row>
    <row r="131" spans="2:22" x14ac:dyDescent="0.35">
      <c r="B131" s="4" t="s">
        <v>185</v>
      </c>
      <c r="C131" s="37">
        <v>70000000</v>
      </c>
      <c r="D131" s="37">
        <v>0</v>
      </c>
      <c r="E131" s="37">
        <v>0</v>
      </c>
      <c r="F131" s="37">
        <v>70000000</v>
      </c>
      <c r="G131" s="37">
        <v>0</v>
      </c>
      <c r="H131" s="37">
        <v>70000000</v>
      </c>
      <c r="I131" s="37">
        <v>0</v>
      </c>
      <c r="J131" s="37">
        <v>70000000</v>
      </c>
      <c r="K131" s="37">
        <v>0</v>
      </c>
      <c r="L131" s="37">
        <v>0</v>
      </c>
      <c r="M131" s="37">
        <v>70000000</v>
      </c>
      <c r="N131" s="37">
        <v>0</v>
      </c>
      <c r="O131" s="39">
        <f t="shared" si="8"/>
        <v>1</v>
      </c>
      <c r="P131" s="37">
        <v>2486840</v>
      </c>
      <c r="Q131" s="37">
        <v>19867063</v>
      </c>
      <c r="R131" s="37">
        <v>50132937</v>
      </c>
      <c r="S131" s="39">
        <f t="shared" si="9"/>
        <v>0.28381518571428571</v>
      </c>
      <c r="T131" s="37">
        <v>2486840</v>
      </c>
      <c r="U131" s="37">
        <v>19867063</v>
      </c>
      <c r="V131" s="4">
        <v>0</v>
      </c>
    </row>
    <row r="132" spans="2:22" x14ac:dyDescent="0.35">
      <c r="B132" s="4" t="s">
        <v>186</v>
      </c>
      <c r="C132" s="37">
        <v>42436000</v>
      </c>
      <c r="D132" s="37">
        <v>0</v>
      </c>
      <c r="E132" s="37">
        <v>0</v>
      </c>
      <c r="F132" s="37">
        <v>42436000</v>
      </c>
      <c r="G132" s="37">
        <v>0</v>
      </c>
      <c r="H132" s="37">
        <v>42436000</v>
      </c>
      <c r="I132" s="37">
        <v>0</v>
      </c>
      <c r="J132" s="37">
        <v>42346000</v>
      </c>
      <c r="K132" s="37">
        <v>90000</v>
      </c>
      <c r="L132" s="37">
        <v>0</v>
      </c>
      <c r="M132" s="37">
        <v>42346000</v>
      </c>
      <c r="N132" s="37">
        <v>0</v>
      </c>
      <c r="O132" s="39">
        <f t="shared" si="8"/>
        <v>0.99787915920444903</v>
      </c>
      <c r="P132" s="37">
        <v>721660</v>
      </c>
      <c r="Q132" s="37">
        <v>4724084</v>
      </c>
      <c r="R132" s="37">
        <v>37621916</v>
      </c>
      <c r="S132" s="39">
        <f t="shared" si="9"/>
        <v>0.11132255632010557</v>
      </c>
      <c r="T132" s="37">
        <v>721660</v>
      </c>
      <c r="U132" s="37">
        <v>4724084</v>
      </c>
      <c r="V132" s="4">
        <v>0</v>
      </c>
    </row>
    <row r="133" spans="2:22" x14ac:dyDescent="0.35">
      <c r="B133" s="4" t="s">
        <v>187</v>
      </c>
      <c r="C133" s="37">
        <v>5000000</v>
      </c>
      <c r="D133" s="37">
        <v>0</v>
      </c>
      <c r="E133" s="37">
        <v>0</v>
      </c>
      <c r="F133" s="37">
        <v>5000000</v>
      </c>
      <c r="G133" s="37">
        <v>0</v>
      </c>
      <c r="H133" s="37">
        <v>5000000</v>
      </c>
      <c r="I133" s="37">
        <v>0</v>
      </c>
      <c r="J133" s="37">
        <v>0</v>
      </c>
      <c r="K133" s="37">
        <v>5000000</v>
      </c>
      <c r="L133" s="37">
        <v>0</v>
      </c>
      <c r="M133" s="37">
        <v>0</v>
      </c>
      <c r="N133" s="37">
        <v>0</v>
      </c>
      <c r="O133" s="39">
        <f t="shared" si="8"/>
        <v>0</v>
      </c>
      <c r="P133" s="37">
        <v>0</v>
      </c>
      <c r="Q133" s="37">
        <v>0</v>
      </c>
      <c r="R133" s="37">
        <v>0</v>
      </c>
      <c r="S133" s="39">
        <f t="shared" si="9"/>
        <v>0</v>
      </c>
      <c r="T133" s="37">
        <v>0</v>
      </c>
      <c r="U133" s="37">
        <v>0</v>
      </c>
      <c r="V133" s="4">
        <v>0</v>
      </c>
    </row>
    <row r="134" spans="2:22" x14ac:dyDescent="0.35">
      <c r="B134" s="4" t="s">
        <v>188</v>
      </c>
      <c r="C134" s="37">
        <v>824400000</v>
      </c>
      <c r="D134" s="37">
        <v>0</v>
      </c>
      <c r="E134" s="37">
        <v>0</v>
      </c>
      <c r="F134" s="37">
        <v>824400000</v>
      </c>
      <c r="G134" s="37">
        <v>0</v>
      </c>
      <c r="H134" s="37">
        <v>824400000</v>
      </c>
      <c r="I134" s="37">
        <v>0</v>
      </c>
      <c r="J134" s="37">
        <v>817416844</v>
      </c>
      <c r="K134" s="37">
        <v>6983156</v>
      </c>
      <c r="L134" s="37">
        <v>0</v>
      </c>
      <c r="M134" s="37">
        <v>817416844</v>
      </c>
      <c r="N134" s="37">
        <v>0</v>
      </c>
      <c r="O134" s="39">
        <f t="shared" si="8"/>
        <v>0.99152940805434253</v>
      </c>
      <c r="P134" s="37">
        <v>0</v>
      </c>
      <c r="Q134" s="37">
        <v>393633586</v>
      </c>
      <c r="R134" s="37">
        <v>423783258</v>
      </c>
      <c r="S134" s="39">
        <f t="shared" si="9"/>
        <v>0.47747887675885492</v>
      </c>
      <c r="T134" s="37">
        <v>0</v>
      </c>
      <c r="U134" s="37">
        <v>393633587</v>
      </c>
      <c r="V134" s="4">
        <v>-1</v>
      </c>
    </row>
    <row r="135" spans="2:22" x14ac:dyDescent="0.35">
      <c r="B135" s="4" t="s">
        <v>189</v>
      </c>
      <c r="C135" s="37">
        <v>442900000</v>
      </c>
      <c r="D135" s="37">
        <v>0</v>
      </c>
      <c r="E135" s="37">
        <v>0</v>
      </c>
      <c r="F135" s="37">
        <v>442900000</v>
      </c>
      <c r="G135" s="37">
        <v>0</v>
      </c>
      <c r="H135" s="37">
        <v>442900000</v>
      </c>
      <c r="I135" s="37">
        <v>16871946</v>
      </c>
      <c r="J135" s="37">
        <v>421871946</v>
      </c>
      <c r="K135" s="37">
        <v>21028054</v>
      </c>
      <c r="L135" s="37">
        <v>0</v>
      </c>
      <c r="M135" s="37">
        <v>383636284</v>
      </c>
      <c r="N135" s="37">
        <v>38235662</v>
      </c>
      <c r="O135" s="39">
        <f t="shared" si="8"/>
        <v>0.86619165500112894</v>
      </c>
      <c r="P135" s="37">
        <v>51554512</v>
      </c>
      <c r="Q135" s="37">
        <v>256880404</v>
      </c>
      <c r="R135" s="37">
        <v>126755880</v>
      </c>
      <c r="S135" s="39">
        <f t="shared" si="9"/>
        <v>0.57999639647776025</v>
      </c>
      <c r="T135" s="37">
        <v>51554512</v>
      </c>
      <c r="U135" s="37">
        <v>256880404</v>
      </c>
      <c r="V135" s="4">
        <v>0</v>
      </c>
    </row>
    <row r="136" spans="2:22" x14ac:dyDescent="0.35">
      <c r="B136" s="4" t="s">
        <v>190</v>
      </c>
      <c r="C136" s="37">
        <v>130000000</v>
      </c>
      <c r="D136" s="37">
        <v>0</v>
      </c>
      <c r="E136" s="37">
        <v>0</v>
      </c>
      <c r="F136" s="37">
        <v>130000000</v>
      </c>
      <c r="G136" s="37">
        <v>0</v>
      </c>
      <c r="H136" s="37">
        <v>130000000</v>
      </c>
      <c r="I136" s="37">
        <v>0</v>
      </c>
      <c r="J136" s="37">
        <v>130000000</v>
      </c>
      <c r="K136" s="37">
        <v>0</v>
      </c>
      <c r="L136" s="37">
        <v>0</v>
      </c>
      <c r="M136" s="37">
        <v>130000000</v>
      </c>
      <c r="N136" s="37">
        <v>0</v>
      </c>
      <c r="O136" s="39">
        <f t="shared" ref="O136:O199" si="10">+M136/H136</f>
        <v>1</v>
      </c>
      <c r="P136" s="37">
        <v>12000000</v>
      </c>
      <c r="Q136" s="37">
        <v>92456549</v>
      </c>
      <c r="R136" s="37">
        <v>37543451</v>
      </c>
      <c r="S136" s="39">
        <f t="shared" si="9"/>
        <v>0.7112042230769231</v>
      </c>
      <c r="T136" s="37">
        <v>12000000</v>
      </c>
      <c r="U136" s="37">
        <v>92456549</v>
      </c>
      <c r="V136" s="4">
        <v>0</v>
      </c>
    </row>
    <row r="137" spans="2:22" x14ac:dyDescent="0.35">
      <c r="B137" s="4" t="s">
        <v>191</v>
      </c>
      <c r="C137" s="37">
        <v>2060000</v>
      </c>
      <c r="D137" s="37">
        <v>0</v>
      </c>
      <c r="E137" s="37">
        <v>0</v>
      </c>
      <c r="F137" s="37">
        <v>2060000</v>
      </c>
      <c r="G137" s="37">
        <v>0</v>
      </c>
      <c r="H137" s="37">
        <v>2060000</v>
      </c>
      <c r="I137" s="37">
        <v>0</v>
      </c>
      <c r="J137" s="37">
        <v>2060000</v>
      </c>
      <c r="K137" s="37">
        <v>0</v>
      </c>
      <c r="L137" s="37">
        <v>0</v>
      </c>
      <c r="M137" s="37">
        <v>2060000</v>
      </c>
      <c r="N137" s="37">
        <v>0</v>
      </c>
      <c r="O137" s="39">
        <f t="shared" si="10"/>
        <v>1</v>
      </c>
      <c r="P137" s="37">
        <v>0</v>
      </c>
      <c r="Q137" s="37">
        <v>0</v>
      </c>
      <c r="R137" s="37">
        <v>2060000</v>
      </c>
      <c r="S137" s="39">
        <f t="shared" si="9"/>
        <v>0</v>
      </c>
      <c r="T137" s="37">
        <v>0</v>
      </c>
      <c r="U137" s="37">
        <v>0</v>
      </c>
      <c r="V137" s="4">
        <v>0</v>
      </c>
    </row>
    <row r="138" spans="2:22" x14ac:dyDescent="0.35">
      <c r="B138" s="4" t="s">
        <v>192</v>
      </c>
      <c r="C138" s="37">
        <v>51500000</v>
      </c>
      <c r="D138" s="37">
        <v>0</v>
      </c>
      <c r="E138" s="37">
        <v>0</v>
      </c>
      <c r="F138" s="37">
        <v>51500000</v>
      </c>
      <c r="G138" s="37">
        <v>0</v>
      </c>
      <c r="H138" s="37">
        <v>51500000</v>
      </c>
      <c r="I138" s="37">
        <v>0</v>
      </c>
      <c r="J138" s="37">
        <v>51500000</v>
      </c>
      <c r="K138" s="37">
        <v>0</v>
      </c>
      <c r="L138" s="37">
        <v>0</v>
      </c>
      <c r="M138" s="37">
        <v>51500000</v>
      </c>
      <c r="N138" s="37">
        <v>0</v>
      </c>
      <c r="O138" s="39">
        <f t="shared" si="10"/>
        <v>1</v>
      </c>
      <c r="P138" s="37">
        <v>3637130</v>
      </c>
      <c r="Q138" s="37">
        <v>30804649</v>
      </c>
      <c r="R138" s="37">
        <v>20695351</v>
      </c>
      <c r="S138" s="39">
        <f t="shared" si="9"/>
        <v>0.59814852427184462</v>
      </c>
      <c r="T138" s="37">
        <v>3637130</v>
      </c>
      <c r="U138" s="37">
        <v>30804649</v>
      </c>
      <c r="V138" s="4">
        <v>0</v>
      </c>
    </row>
    <row r="139" spans="2:22" x14ac:dyDescent="0.35">
      <c r="B139" s="4" t="s">
        <v>193</v>
      </c>
      <c r="C139" s="37">
        <v>41200000</v>
      </c>
      <c r="D139" s="37">
        <v>0</v>
      </c>
      <c r="E139" s="37">
        <v>0</v>
      </c>
      <c r="F139" s="37">
        <v>41200000</v>
      </c>
      <c r="G139" s="37">
        <v>0</v>
      </c>
      <c r="H139" s="37">
        <v>41200000</v>
      </c>
      <c r="I139" s="37">
        <v>25000000</v>
      </c>
      <c r="J139" s="37">
        <v>25000000</v>
      </c>
      <c r="K139" s="37">
        <v>16200000</v>
      </c>
      <c r="L139" s="37">
        <v>25000000</v>
      </c>
      <c r="M139" s="37">
        <v>25000000</v>
      </c>
      <c r="N139" s="37">
        <v>0</v>
      </c>
      <c r="O139" s="39">
        <f t="shared" si="10"/>
        <v>0.60679611650485432</v>
      </c>
      <c r="P139" s="37">
        <v>0</v>
      </c>
      <c r="Q139" s="37">
        <v>0</v>
      </c>
      <c r="R139" s="37">
        <v>25000000</v>
      </c>
      <c r="S139" s="39">
        <f t="shared" si="9"/>
        <v>0</v>
      </c>
      <c r="T139" s="37">
        <v>0</v>
      </c>
      <c r="U139" s="37">
        <v>0</v>
      </c>
      <c r="V139" s="4">
        <v>0</v>
      </c>
    </row>
    <row r="140" spans="2:22" x14ac:dyDescent="0.35">
      <c r="B140" s="4" t="s">
        <v>194</v>
      </c>
      <c r="C140" s="37">
        <v>40000000</v>
      </c>
      <c r="D140" s="37">
        <v>0</v>
      </c>
      <c r="E140" s="37">
        <v>-30000000</v>
      </c>
      <c r="F140" s="37">
        <v>10000000</v>
      </c>
      <c r="G140" s="37">
        <v>0</v>
      </c>
      <c r="H140" s="37">
        <v>10000000</v>
      </c>
      <c r="I140" s="37">
        <v>0</v>
      </c>
      <c r="J140" s="37">
        <v>6000000</v>
      </c>
      <c r="K140" s="37">
        <v>4000000</v>
      </c>
      <c r="L140" s="37">
        <v>0</v>
      </c>
      <c r="M140" s="37">
        <v>2000000</v>
      </c>
      <c r="N140" s="37">
        <v>4000000</v>
      </c>
      <c r="O140" s="39">
        <f t="shared" si="10"/>
        <v>0.2</v>
      </c>
      <c r="P140" s="37">
        <v>0</v>
      </c>
      <c r="Q140" s="37">
        <v>2000000</v>
      </c>
      <c r="R140" s="37">
        <v>0</v>
      </c>
      <c r="S140" s="39">
        <f t="shared" si="9"/>
        <v>0.2</v>
      </c>
      <c r="T140" s="37">
        <v>0</v>
      </c>
      <c r="U140" s="37">
        <v>2000000</v>
      </c>
      <c r="V140" s="4">
        <v>0</v>
      </c>
    </row>
    <row r="141" spans="2:22" x14ac:dyDescent="0.35">
      <c r="B141" s="4" t="s">
        <v>195</v>
      </c>
      <c r="C141" s="37">
        <v>13000000</v>
      </c>
      <c r="D141" s="37">
        <v>0</v>
      </c>
      <c r="E141" s="37">
        <v>0</v>
      </c>
      <c r="F141" s="37">
        <v>13000000</v>
      </c>
      <c r="G141" s="37">
        <v>0</v>
      </c>
      <c r="H141" s="37">
        <v>13000000</v>
      </c>
      <c r="I141" s="37">
        <v>0</v>
      </c>
      <c r="J141" s="37">
        <v>6000000</v>
      </c>
      <c r="K141" s="37">
        <v>7000000</v>
      </c>
      <c r="L141" s="37">
        <v>0</v>
      </c>
      <c r="M141" s="37">
        <v>2000000</v>
      </c>
      <c r="N141" s="37">
        <v>4000000</v>
      </c>
      <c r="O141" s="39">
        <f t="shared" si="10"/>
        <v>0.15384615384615385</v>
      </c>
      <c r="P141" s="37">
        <v>0</v>
      </c>
      <c r="Q141" s="37">
        <v>2000000</v>
      </c>
      <c r="R141" s="37">
        <v>0</v>
      </c>
      <c r="S141" s="39">
        <f t="shared" si="9"/>
        <v>0.15384615384615385</v>
      </c>
      <c r="T141" s="37">
        <v>0</v>
      </c>
      <c r="U141" s="37">
        <v>2000000</v>
      </c>
      <c r="V141" s="4">
        <v>0</v>
      </c>
    </row>
    <row r="142" spans="2:22" x14ac:dyDescent="0.35">
      <c r="B142" s="4" t="s">
        <v>196</v>
      </c>
      <c r="C142" s="37">
        <v>295000000</v>
      </c>
      <c r="D142" s="37">
        <v>0</v>
      </c>
      <c r="E142" s="37">
        <v>-10000000</v>
      </c>
      <c r="F142" s="37">
        <v>285000000</v>
      </c>
      <c r="G142" s="37">
        <v>0</v>
      </c>
      <c r="H142" s="37">
        <v>285000000</v>
      </c>
      <c r="I142" s="37">
        <v>0</v>
      </c>
      <c r="J142" s="37">
        <v>6000000</v>
      </c>
      <c r="K142" s="37">
        <v>279000000</v>
      </c>
      <c r="L142" s="37">
        <v>0</v>
      </c>
      <c r="M142" s="37">
        <v>4000000</v>
      </c>
      <c r="N142" s="37">
        <v>2000000</v>
      </c>
      <c r="O142" s="39">
        <f t="shared" si="10"/>
        <v>1.4035087719298246E-2</v>
      </c>
      <c r="P142" s="37">
        <v>0</v>
      </c>
      <c r="Q142" s="37">
        <v>2000000</v>
      </c>
      <c r="R142" s="37">
        <v>2000000</v>
      </c>
      <c r="S142" s="39">
        <f t="shared" si="9"/>
        <v>7.0175438596491229E-3</v>
      </c>
      <c r="T142" s="37">
        <v>0</v>
      </c>
      <c r="U142" s="37">
        <v>2000000</v>
      </c>
      <c r="V142" s="4">
        <v>0</v>
      </c>
    </row>
    <row r="143" spans="2:22" x14ac:dyDescent="0.35">
      <c r="B143" s="4" t="s">
        <v>197</v>
      </c>
      <c r="C143" s="37">
        <v>15000000</v>
      </c>
      <c r="D143" s="37">
        <v>-500000</v>
      </c>
      <c r="E143" s="37">
        <v>-500000</v>
      </c>
      <c r="F143" s="37">
        <v>14500000</v>
      </c>
      <c r="G143" s="37">
        <v>0</v>
      </c>
      <c r="H143" s="37">
        <v>14500000</v>
      </c>
      <c r="I143" s="37">
        <v>0</v>
      </c>
      <c r="J143" s="37">
        <v>6000000</v>
      </c>
      <c r="K143" s="37">
        <v>8500000</v>
      </c>
      <c r="L143" s="37">
        <v>0</v>
      </c>
      <c r="M143" s="37">
        <v>3952600</v>
      </c>
      <c r="N143" s="37">
        <v>2047400</v>
      </c>
      <c r="O143" s="39">
        <f t="shared" si="10"/>
        <v>0.27259310344827586</v>
      </c>
      <c r="P143" s="37">
        <v>0</v>
      </c>
      <c r="Q143" s="37">
        <v>3952600</v>
      </c>
      <c r="R143" s="37">
        <v>0</v>
      </c>
      <c r="S143" s="39">
        <f t="shared" si="9"/>
        <v>0.27259310344827586</v>
      </c>
      <c r="T143" s="37">
        <v>0</v>
      </c>
      <c r="U143" s="37">
        <v>3952600</v>
      </c>
      <c r="V143" s="4">
        <v>0</v>
      </c>
    </row>
    <row r="144" spans="2:22" x14ac:dyDescent="0.35">
      <c r="B144" s="4" t="s">
        <v>198</v>
      </c>
      <c r="C144" s="37">
        <v>0</v>
      </c>
      <c r="D144" s="37">
        <v>500000</v>
      </c>
      <c r="E144" s="37">
        <v>1500000</v>
      </c>
      <c r="F144" s="37">
        <v>1500000</v>
      </c>
      <c r="G144" s="37">
        <v>0</v>
      </c>
      <c r="H144" s="37">
        <v>1500000</v>
      </c>
      <c r="I144" s="37">
        <v>500000</v>
      </c>
      <c r="J144" s="37">
        <v>1500000</v>
      </c>
      <c r="K144" s="37">
        <v>0</v>
      </c>
      <c r="L144" s="37">
        <v>0</v>
      </c>
      <c r="M144" s="37">
        <v>0</v>
      </c>
      <c r="N144" s="37">
        <v>1500000</v>
      </c>
      <c r="O144" s="39">
        <f t="shared" si="10"/>
        <v>0</v>
      </c>
      <c r="P144" s="37">
        <v>0</v>
      </c>
      <c r="Q144" s="37">
        <v>0</v>
      </c>
      <c r="R144" s="37">
        <v>0</v>
      </c>
      <c r="S144" s="39">
        <f t="shared" si="9"/>
        <v>0</v>
      </c>
      <c r="T144" s="37">
        <v>0</v>
      </c>
      <c r="U144" s="37">
        <v>0</v>
      </c>
      <c r="V144" s="4">
        <v>0</v>
      </c>
    </row>
    <row r="145" spans="2:25" x14ac:dyDescent="0.35">
      <c r="B145" s="4" t="s">
        <v>199</v>
      </c>
      <c r="C145" s="37">
        <v>77250000</v>
      </c>
      <c r="D145" s="37">
        <v>0</v>
      </c>
      <c r="E145" s="37">
        <v>0</v>
      </c>
      <c r="F145" s="37">
        <v>77250000</v>
      </c>
      <c r="G145" s="37">
        <v>0</v>
      </c>
      <c r="H145" s="37">
        <v>77250000</v>
      </c>
      <c r="I145" s="37">
        <v>0</v>
      </c>
      <c r="J145" s="37">
        <v>13980000</v>
      </c>
      <c r="K145" s="37">
        <v>63270000</v>
      </c>
      <c r="L145" s="37">
        <v>0</v>
      </c>
      <c r="M145" s="37">
        <v>3980000</v>
      </c>
      <c r="N145" s="37">
        <v>10000000</v>
      </c>
      <c r="O145" s="39">
        <f t="shared" si="10"/>
        <v>5.1521035598705502E-2</v>
      </c>
      <c r="P145" s="37">
        <v>0</v>
      </c>
      <c r="Q145" s="37">
        <v>0</v>
      </c>
      <c r="R145" s="37">
        <v>3980000</v>
      </c>
      <c r="S145" s="39">
        <f t="shared" ref="S145:S159" si="11">+Q145/H145</f>
        <v>0</v>
      </c>
      <c r="T145" s="37">
        <v>0</v>
      </c>
      <c r="U145" s="37">
        <v>0</v>
      </c>
      <c r="V145" s="4">
        <v>0</v>
      </c>
    </row>
    <row r="146" spans="2:25" x14ac:dyDescent="0.35">
      <c r="B146" s="4" t="s">
        <v>200</v>
      </c>
      <c r="C146" s="37">
        <v>109180000</v>
      </c>
      <c r="D146" s="37">
        <v>0</v>
      </c>
      <c r="E146" s="37">
        <v>0</v>
      </c>
      <c r="F146" s="37">
        <v>109180000</v>
      </c>
      <c r="G146" s="37">
        <v>0</v>
      </c>
      <c r="H146" s="37">
        <v>109180000</v>
      </c>
      <c r="I146" s="37">
        <v>0</v>
      </c>
      <c r="J146" s="37">
        <v>2000000</v>
      </c>
      <c r="K146" s="37">
        <v>107180000</v>
      </c>
      <c r="L146" s="37">
        <v>2000000</v>
      </c>
      <c r="M146" s="37">
        <v>2000000</v>
      </c>
      <c r="N146" s="37">
        <v>0</v>
      </c>
      <c r="O146" s="39">
        <f t="shared" si="10"/>
        <v>1.8318373328448434E-2</v>
      </c>
      <c r="P146" s="37">
        <v>0</v>
      </c>
      <c r="Q146" s="37">
        <v>0</v>
      </c>
      <c r="R146" s="37">
        <v>2000000</v>
      </c>
      <c r="S146" s="39">
        <f t="shared" si="11"/>
        <v>0</v>
      </c>
      <c r="T146" s="37">
        <v>0</v>
      </c>
      <c r="U146" s="37">
        <v>0</v>
      </c>
      <c r="V146" s="4">
        <v>0</v>
      </c>
    </row>
    <row r="147" spans="2:25" x14ac:dyDescent="0.35">
      <c r="B147" s="4" t="s">
        <v>201</v>
      </c>
      <c r="C147" s="37">
        <v>18000000</v>
      </c>
      <c r="D147" s="37">
        <v>0</v>
      </c>
      <c r="E147" s="37">
        <v>0</v>
      </c>
      <c r="F147" s="37">
        <v>18000000</v>
      </c>
      <c r="G147" s="37">
        <v>0</v>
      </c>
      <c r="H147" s="37">
        <v>18000000</v>
      </c>
      <c r="I147" s="37">
        <v>0</v>
      </c>
      <c r="J147" s="37">
        <v>18000000</v>
      </c>
      <c r="K147" s="37">
        <v>0</v>
      </c>
      <c r="L147" s="37">
        <v>0</v>
      </c>
      <c r="M147" s="37">
        <v>18000000</v>
      </c>
      <c r="N147" s="37">
        <v>0</v>
      </c>
      <c r="O147" s="39">
        <f t="shared" si="10"/>
        <v>1</v>
      </c>
      <c r="P147" s="37">
        <v>802759</v>
      </c>
      <c r="Q147" s="37">
        <v>7313453</v>
      </c>
      <c r="R147" s="37">
        <v>10686547</v>
      </c>
      <c r="S147" s="39">
        <f t="shared" si="11"/>
        <v>0.40630294444444442</v>
      </c>
      <c r="T147" s="37">
        <v>802759</v>
      </c>
      <c r="U147" s="37">
        <v>7313453</v>
      </c>
      <c r="V147" s="4">
        <v>0</v>
      </c>
    </row>
    <row r="148" spans="2:25" x14ac:dyDescent="0.35">
      <c r="B148" s="4" t="s">
        <v>202</v>
      </c>
      <c r="C148" s="37">
        <v>216300000</v>
      </c>
      <c r="D148" s="37">
        <v>0</v>
      </c>
      <c r="E148" s="37">
        <v>0</v>
      </c>
      <c r="F148" s="37">
        <v>216300000</v>
      </c>
      <c r="G148" s="37">
        <v>0</v>
      </c>
      <c r="H148" s="37">
        <v>216300000</v>
      </c>
      <c r="I148" s="37">
        <v>0</v>
      </c>
      <c r="J148" s="37">
        <v>215718640</v>
      </c>
      <c r="K148" s="37">
        <v>581360</v>
      </c>
      <c r="L148" s="37">
        <v>0</v>
      </c>
      <c r="M148" s="37">
        <v>93718640</v>
      </c>
      <c r="N148" s="37">
        <v>122000000</v>
      </c>
      <c r="O148" s="39">
        <f t="shared" si="10"/>
        <v>0.43328081368469717</v>
      </c>
      <c r="P148" s="37">
        <v>88768640</v>
      </c>
      <c r="Q148" s="37">
        <v>93718640</v>
      </c>
      <c r="R148" s="37">
        <v>0</v>
      </c>
      <c r="S148" s="39">
        <f t="shared" si="11"/>
        <v>0.43328081368469717</v>
      </c>
      <c r="T148" s="37">
        <v>88768640</v>
      </c>
      <c r="U148" s="37">
        <v>93718640</v>
      </c>
      <c r="V148" s="4">
        <v>0</v>
      </c>
    </row>
    <row r="149" spans="2:25" x14ac:dyDescent="0.35">
      <c r="B149" s="4" t="s">
        <v>203</v>
      </c>
      <c r="C149" s="37">
        <v>35000000</v>
      </c>
      <c r="D149" s="37">
        <v>0</v>
      </c>
      <c r="E149" s="37">
        <v>40000000</v>
      </c>
      <c r="F149" s="37">
        <v>75000000</v>
      </c>
      <c r="G149" s="37">
        <v>0</v>
      </c>
      <c r="H149" s="37">
        <v>75000000</v>
      </c>
      <c r="I149" s="37">
        <v>7625880</v>
      </c>
      <c r="J149" s="37">
        <v>27612076</v>
      </c>
      <c r="K149" s="37">
        <v>47387924</v>
      </c>
      <c r="L149" s="37">
        <v>7625880</v>
      </c>
      <c r="M149" s="37">
        <v>20485816</v>
      </c>
      <c r="N149" s="37">
        <v>7126260</v>
      </c>
      <c r="O149" s="39">
        <f t="shared" si="10"/>
        <v>0.27314421333333333</v>
      </c>
      <c r="P149" s="37">
        <v>7625880</v>
      </c>
      <c r="Q149" s="37">
        <v>20485816</v>
      </c>
      <c r="R149" s="37">
        <v>0</v>
      </c>
      <c r="S149" s="39">
        <f t="shared" si="11"/>
        <v>0.27314421333333333</v>
      </c>
      <c r="T149" s="37">
        <v>7625880</v>
      </c>
      <c r="U149" s="37">
        <v>20485816</v>
      </c>
      <c r="V149" s="4">
        <v>0</v>
      </c>
    </row>
    <row r="150" spans="2:25" s="32" customFormat="1" x14ac:dyDescent="0.35">
      <c r="B150" s="40" t="s">
        <v>204</v>
      </c>
      <c r="C150" s="41">
        <f>SUM(C151:C152)</f>
        <v>216014600000</v>
      </c>
      <c r="D150" s="41">
        <f t="shared" ref="D150:V150" si="12">SUM(D151:D152)</f>
        <v>0</v>
      </c>
      <c r="E150" s="41">
        <f t="shared" si="12"/>
        <v>0</v>
      </c>
      <c r="F150" s="41">
        <f t="shared" si="12"/>
        <v>216014600000</v>
      </c>
      <c r="G150" s="41">
        <f t="shared" si="12"/>
        <v>0</v>
      </c>
      <c r="H150" s="41">
        <f t="shared" si="12"/>
        <v>216014600000</v>
      </c>
      <c r="I150" s="41">
        <f t="shared" si="12"/>
        <v>17757954</v>
      </c>
      <c r="J150" s="41">
        <f t="shared" si="12"/>
        <v>215632357954</v>
      </c>
      <c r="K150" s="41">
        <f t="shared" si="12"/>
        <v>382242046</v>
      </c>
      <c r="L150" s="41">
        <f t="shared" si="12"/>
        <v>17757954</v>
      </c>
      <c r="M150" s="41">
        <f t="shared" si="12"/>
        <v>215632357954</v>
      </c>
      <c r="N150" s="41">
        <f t="shared" si="12"/>
        <v>0</v>
      </c>
      <c r="O150" s="39">
        <f t="shared" si="10"/>
        <v>0.99823048050455854</v>
      </c>
      <c r="P150" s="41">
        <f t="shared" si="12"/>
        <v>0</v>
      </c>
      <c r="Q150" s="41">
        <f t="shared" si="12"/>
        <v>122964031118</v>
      </c>
      <c r="R150" s="41">
        <f t="shared" si="12"/>
        <v>92668326836</v>
      </c>
      <c r="S150" s="39">
        <f t="shared" si="11"/>
        <v>0.56923944547266714</v>
      </c>
      <c r="T150" s="41">
        <f t="shared" si="12"/>
        <v>0</v>
      </c>
      <c r="U150" s="41">
        <f t="shared" si="12"/>
        <v>122964031118</v>
      </c>
      <c r="V150" s="42">
        <f t="shared" si="12"/>
        <v>0</v>
      </c>
      <c r="W150" s="24"/>
      <c r="X150" s="24"/>
      <c r="Y150" s="24"/>
    </row>
    <row r="151" spans="2:25" x14ac:dyDescent="0.35">
      <c r="B151" s="4" t="s">
        <v>205</v>
      </c>
      <c r="C151" s="37">
        <v>215614600000</v>
      </c>
      <c r="D151" s="37">
        <v>0</v>
      </c>
      <c r="E151" s="37">
        <v>0</v>
      </c>
      <c r="F151" s="37">
        <v>215614600000</v>
      </c>
      <c r="G151" s="37">
        <v>0</v>
      </c>
      <c r="H151" s="37">
        <v>215614600000</v>
      </c>
      <c r="I151" s="37">
        <v>0</v>
      </c>
      <c r="J151" s="37">
        <v>215614600000</v>
      </c>
      <c r="K151" s="37">
        <v>0</v>
      </c>
      <c r="L151" s="37">
        <v>0</v>
      </c>
      <c r="M151" s="37">
        <v>215614600000</v>
      </c>
      <c r="N151" s="37">
        <v>0</v>
      </c>
      <c r="O151" s="39">
        <f t="shared" si="10"/>
        <v>1</v>
      </c>
      <c r="P151" s="37">
        <v>0</v>
      </c>
      <c r="Q151" s="37">
        <v>122964031118</v>
      </c>
      <c r="R151" s="37">
        <v>92650568882</v>
      </c>
      <c r="S151" s="39">
        <f t="shared" si="11"/>
        <v>0.57029547682763593</v>
      </c>
      <c r="T151" s="37">
        <v>0</v>
      </c>
      <c r="U151" s="37">
        <v>122964031118</v>
      </c>
      <c r="V151" s="4">
        <v>0</v>
      </c>
    </row>
    <row r="152" spans="2:25" x14ac:dyDescent="0.35">
      <c r="B152" s="4" t="s">
        <v>206</v>
      </c>
      <c r="C152" s="37">
        <v>400000000</v>
      </c>
      <c r="D152" s="37">
        <v>0</v>
      </c>
      <c r="E152" s="37">
        <v>0</v>
      </c>
      <c r="F152" s="37">
        <v>400000000</v>
      </c>
      <c r="G152" s="37">
        <v>0</v>
      </c>
      <c r="H152" s="37">
        <v>400000000</v>
      </c>
      <c r="I152" s="37">
        <v>17757954</v>
      </c>
      <c r="J152" s="37">
        <v>17757954</v>
      </c>
      <c r="K152" s="37">
        <v>382242046</v>
      </c>
      <c r="L152" s="37">
        <v>17757954</v>
      </c>
      <c r="M152" s="37">
        <v>17757954</v>
      </c>
      <c r="N152" s="37">
        <v>0</v>
      </c>
      <c r="O152" s="39">
        <f t="shared" si="10"/>
        <v>4.4394885000000002E-2</v>
      </c>
      <c r="P152" s="37">
        <v>0</v>
      </c>
      <c r="Q152" s="37">
        <v>0</v>
      </c>
      <c r="R152" s="37">
        <v>17757954</v>
      </c>
      <c r="S152" s="39">
        <f t="shared" si="11"/>
        <v>0</v>
      </c>
      <c r="T152" s="37">
        <v>0</v>
      </c>
      <c r="U152" s="37">
        <v>0</v>
      </c>
      <c r="V152" s="4">
        <v>0</v>
      </c>
    </row>
    <row r="153" spans="2:25" s="32" customFormat="1" x14ac:dyDescent="0.35">
      <c r="B153" s="40" t="s">
        <v>207</v>
      </c>
      <c r="C153" s="41">
        <f t="shared" ref="C153:N153" si="13">SUM(C154:C158)</f>
        <v>153182552000</v>
      </c>
      <c r="D153" s="41">
        <f t="shared" si="13"/>
        <v>0</v>
      </c>
      <c r="E153" s="41">
        <f t="shared" si="13"/>
        <v>2100000000</v>
      </c>
      <c r="F153" s="41">
        <f t="shared" si="13"/>
        <v>155282552000</v>
      </c>
      <c r="G153" s="41">
        <f t="shared" si="13"/>
        <v>0</v>
      </c>
      <c r="H153" s="41">
        <f t="shared" si="13"/>
        <v>155282552000</v>
      </c>
      <c r="I153" s="41">
        <f t="shared" si="13"/>
        <v>8164211840</v>
      </c>
      <c r="J153" s="41">
        <f t="shared" si="13"/>
        <v>118746168016</v>
      </c>
      <c r="K153" s="41">
        <f t="shared" si="13"/>
        <v>36536383984</v>
      </c>
      <c r="L153" s="41">
        <f t="shared" si="13"/>
        <v>5207997854</v>
      </c>
      <c r="M153" s="41">
        <f t="shared" si="13"/>
        <v>73899453211</v>
      </c>
      <c r="N153" s="41">
        <f t="shared" si="13"/>
        <v>44846714805</v>
      </c>
      <c r="O153" s="38">
        <f t="shared" si="10"/>
        <v>0.47590313437790488</v>
      </c>
      <c r="P153" s="41">
        <f>SUM(P154:P158)</f>
        <v>4795508230</v>
      </c>
      <c r="Q153" s="41">
        <f>SUM(Q154:Q158)</f>
        <v>31106389598</v>
      </c>
      <c r="R153" s="41">
        <f>SUM(R154:R158)</f>
        <v>42793063613</v>
      </c>
      <c r="S153" s="38">
        <f t="shared" si="11"/>
        <v>0.20032121572808773</v>
      </c>
      <c r="T153" s="41">
        <f>SUM(T154:T158)</f>
        <v>4795508230</v>
      </c>
      <c r="U153" s="41">
        <f>SUM(U154:U158)</f>
        <v>31106389593</v>
      </c>
      <c r="V153" s="42">
        <f>SUM(V154:V158)</f>
        <v>5</v>
      </c>
      <c r="W153" s="24"/>
      <c r="X153" s="24"/>
      <c r="Y153" s="24"/>
    </row>
    <row r="154" spans="2:25" x14ac:dyDescent="0.35">
      <c r="B154" s="4" t="s">
        <v>208</v>
      </c>
      <c r="C154" s="37">
        <v>100000000</v>
      </c>
      <c r="D154" s="37">
        <v>0</v>
      </c>
      <c r="E154" s="37">
        <v>300000000</v>
      </c>
      <c r="F154" s="37">
        <v>400000000</v>
      </c>
      <c r="G154" s="37">
        <v>0</v>
      </c>
      <c r="H154" s="37">
        <v>400000000</v>
      </c>
      <c r="I154" s="37">
        <v>0</v>
      </c>
      <c r="J154" s="37">
        <v>400000000</v>
      </c>
      <c r="K154" s="37">
        <v>0</v>
      </c>
      <c r="L154" s="37">
        <v>0</v>
      </c>
      <c r="M154" s="37">
        <v>400000000</v>
      </c>
      <c r="N154" s="37">
        <v>0</v>
      </c>
      <c r="O154" s="39">
        <f t="shared" si="10"/>
        <v>1</v>
      </c>
      <c r="P154" s="37">
        <v>0</v>
      </c>
      <c r="Q154" s="37">
        <v>400000000</v>
      </c>
      <c r="R154" s="37">
        <v>0</v>
      </c>
      <c r="S154" s="39">
        <f t="shared" si="11"/>
        <v>1</v>
      </c>
      <c r="T154" s="37">
        <v>0</v>
      </c>
      <c r="U154" s="37">
        <v>400000000</v>
      </c>
      <c r="V154" s="4">
        <v>0</v>
      </c>
    </row>
    <row r="155" spans="2:25" x14ac:dyDescent="0.35">
      <c r="B155" s="4" t="s">
        <v>209</v>
      </c>
      <c r="C155" s="37">
        <v>7872786000</v>
      </c>
      <c r="D155" s="37">
        <v>0</v>
      </c>
      <c r="E155" s="37">
        <v>3930000000</v>
      </c>
      <c r="F155" s="37">
        <v>11802786000</v>
      </c>
      <c r="G155" s="37">
        <v>0</v>
      </c>
      <c r="H155" s="37">
        <v>11802786000</v>
      </c>
      <c r="I155" s="37">
        <v>195171198</v>
      </c>
      <c r="J155" s="37">
        <v>11017701802</v>
      </c>
      <c r="K155" s="37">
        <v>785084198</v>
      </c>
      <c r="L155" s="37">
        <v>54764000</v>
      </c>
      <c r="M155" s="37">
        <v>2319394469</v>
      </c>
      <c r="N155" s="37">
        <v>8698307333</v>
      </c>
      <c r="O155" s="39">
        <f t="shared" si="10"/>
        <v>0.19651245638106121</v>
      </c>
      <c r="P155" s="37">
        <v>159244660</v>
      </c>
      <c r="Q155" s="37">
        <v>1517492036</v>
      </c>
      <c r="R155" s="37">
        <v>801902433</v>
      </c>
      <c r="S155" s="39">
        <f t="shared" si="11"/>
        <v>0.12857066424825461</v>
      </c>
      <c r="T155" s="37">
        <v>159244660</v>
      </c>
      <c r="U155" s="37">
        <v>1517492034</v>
      </c>
      <c r="V155" s="4">
        <v>2</v>
      </c>
    </row>
    <row r="156" spans="2:25" x14ac:dyDescent="0.35">
      <c r="B156" s="4" t="s">
        <v>210</v>
      </c>
      <c r="C156" s="37">
        <v>124369766000</v>
      </c>
      <c r="D156" s="37">
        <v>0</v>
      </c>
      <c r="E156" s="37">
        <v>-4400000000</v>
      </c>
      <c r="F156" s="37">
        <v>119969766000</v>
      </c>
      <c r="G156" s="37">
        <v>0</v>
      </c>
      <c r="H156" s="37">
        <v>119969766000</v>
      </c>
      <c r="I156" s="37">
        <v>7490822170</v>
      </c>
      <c r="J156" s="37">
        <v>86460117933</v>
      </c>
      <c r="K156" s="37">
        <v>33509648067</v>
      </c>
      <c r="L156" s="37">
        <v>4304314305</v>
      </c>
      <c r="M156" s="37">
        <v>51160594704</v>
      </c>
      <c r="N156" s="37">
        <v>35299523229</v>
      </c>
      <c r="O156" s="39">
        <f t="shared" si="10"/>
        <v>0.42644573220222837</v>
      </c>
      <c r="P156" s="37">
        <v>2795711575</v>
      </c>
      <c r="Q156" s="37">
        <v>18271970791</v>
      </c>
      <c r="R156" s="37">
        <v>32888623913</v>
      </c>
      <c r="S156" s="39">
        <f t="shared" si="11"/>
        <v>0.15230479645179937</v>
      </c>
      <c r="T156" s="37">
        <v>2795711575</v>
      </c>
      <c r="U156" s="37">
        <v>18271970791</v>
      </c>
      <c r="V156" s="4">
        <v>0</v>
      </c>
    </row>
    <row r="157" spans="2:25" x14ac:dyDescent="0.35">
      <c r="B157" s="4" t="s">
        <v>211</v>
      </c>
      <c r="C157" s="37">
        <v>7900000000</v>
      </c>
      <c r="D157" s="37">
        <v>0</v>
      </c>
      <c r="E157" s="37">
        <v>700000000</v>
      </c>
      <c r="F157" s="37">
        <v>8600000000</v>
      </c>
      <c r="G157" s="37">
        <v>0</v>
      </c>
      <c r="H157" s="37">
        <v>8600000000</v>
      </c>
      <c r="I157" s="37">
        <v>37819664</v>
      </c>
      <c r="J157" s="37">
        <v>8553786120</v>
      </c>
      <c r="K157" s="37">
        <v>46213880</v>
      </c>
      <c r="L157" s="37">
        <v>21025000</v>
      </c>
      <c r="M157" s="37">
        <v>8496566453</v>
      </c>
      <c r="N157" s="37">
        <v>57219667</v>
      </c>
      <c r="O157" s="39">
        <f t="shared" si="10"/>
        <v>0.98797284337209301</v>
      </c>
      <c r="P157" s="37">
        <v>141029687</v>
      </c>
      <c r="Q157" s="37">
        <v>3243736916</v>
      </c>
      <c r="R157" s="37">
        <v>5252829537</v>
      </c>
      <c r="S157" s="39">
        <f t="shared" si="11"/>
        <v>0.37717871116279073</v>
      </c>
      <c r="T157" s="37">
        <v>141029687</v>
      </c>
      <c r="U157" s="37">
        <v>3243736916</v>
      </c>
      <c r="V157" s="4">
        <v>0</v>
      </c>
    </row>
    <row r="158" spans="2:25" x14ac:dyDescent="0.35">
      <c r="B158" s="4" t="s">
        <v>212</v>
      </c>
      <c r="C158" s="37">
        <v>12940000000</v>
      </c>
      <c r="D158" s="37">
        <v>0</v>
      </c>
      <c r="E158" s="37">
        <v>1570000000</v>
      </c>
      <c r="F158" s="37">
        <v>14510000000</v>
      </c>
      <c r="G158" s="37">
        <v>0</v>
      </c>
      <c r="H158" s="37">
        <v>14510000000</v>
      </c>
      <c r="I158" s="37">
        <v>440398808</v>
      </c>
      <c r="J158" s="37">
        <v>12314562161</v>
      </c>
      <c r="K158" s="37">
        <v>2195437839</v>
      </c>
      <c r="L158" s="37">
        <v>827894549</v>
      </c>
      <c r="M158" s="37">
        <v>11522897585</v>
      </c>
      <c r="N158" s="37">
        <v>791664576</v>
      </c>
      <c r="O158" s="39">
        <f t="shared" si="10"/>
        <v>0.79413491281874571</v>
      </c>
      <c r="P158" s="37">
        <v>1699522308</v>
      </c>
      <c r="Q158" s="37">
        <v>7673189855</v>
      </c>
      <c r="R158" s="37">
        <v>3849707730</v>
      </c>
      <c r="S158" s="39">
        <f t="shared" si="11"/>
        <v>0.52882080323914538</v>
      </c>
      <c r="T158" s="37">
        <v>1699522308</v>
      </c>
      <c r="U158" s="37">
        <v>7673189852</v>
      </c>
      <c r="V158" s="4">
        <v>3</v>
      </c>
    </row>
    <row r="159" spans="2:25" s="32" customFormat="1" x14ac:dyDescent="0.35">
      <c r="B159" s="12" t="s">
        <v>213</v>
      </c>
      <c r="C159" s="43">
        <f>+C153+C150+C54+C37+C12</f>
        <v>395195079000</v>
      </c>
      <c r="D159" s="43">
        <f t="shared" ref="D159:N159" si="14">+D153+D150+D54+D37+D12</f>
        <v>0</v>
      </c>
      <c r="E159" s="43">
        <f t="shared" si="14"/>
        <v>2100000000</v>
      </c>
      <c r="F159" s="43">
        <f t="shared" si="14"/>
        <v>397295079000</v>
      </c>
      <c r="G159" s="43">
        <f t="shared" si="14"/>
        <v>0</v>
      </c>
      <c r="H159" s="43">
        <f t="shared" si="14"/>
        <v>397295079000</v>
      </c>
      <c r="I159" s="43">
        <f t="shared" si="14"/>
        <v>9627238482</v>
      </c>
      <c r="J159" s="43">
        <f t="shared" si="14"/>
        <v>350626530133</v>
      </c>
      <c r="K159" s="43">
        <f t="shared" si="14"/>
        <v>46668548867</v>
      </c>
      <c r="L159" s="43">
        <f t="shared" si="14"/>
        <v>6813526110</v>
      </c>
      <c r="M159" s="43">
        <f t="shared" si="14"/>
        <v>305252139345</v>
      </c>
      <c r="N159" s="43">
        <f t="shared" si="14"/>
        <v>45374390788</v>
      </c>
      <c r="O159" s="39">
        <f t="shared" si="10"/>
        <v>0.76832600120123817</v>
      </c>
      <c r="P159" s="43">
        <f>+P153+P150+P54+P37+P12</f>
        <v>6367958982</v>
      </c>
      <c r="Q159" s="43">
        <f>+Q153+Q150+Q54+Q37+Q12</f>
        <v>167903967012</v>
      </c>
      <c r="R159" s="43">
        <f>+R153+R150+R54+R37+R12</f>
        <v>137348172333</v>
      </c>
      <c r="S159" s="38">
        <f t="shared" si="11"/>
        <v>0.42261778684653678</v>
      </c>
      <c r="T159" s="43">
        <f>+T153+T150+T54+T37+T12</f>
        <v>6367958982</v>
      </c>
      <c r="U159" s="43">
        <f>+U153+U150+U54+U37+U12</f>
        <v>167903967008</v>
      </c>
      <c r="V159" s="44">
        <f>+V153+V150+V54+V37+V12</f>
        <v>4</v>
      </c>
      <c r="W159" s="24"/>
      <c r="X159" s="24"/>
      <c r="Y159" s="24"/>
    </row>
    <row r="160" spans="2:25" hidden="1" x14ac:dyDescent="0.35">
      <c r="C160" s="45">
        <f t="shared" ref="C160:N160" si="15">+C159-C8</f>
        <v>0</v>
      </c>
      <c r="D160" s="45">
        <f t="shared" si="15"/>
        <v>0</v>
      </c>
      <c r="E160" s="45">
        <f t="shared" si="15"/>
        <v>0</v>
      </c>
      <c r="F160" s="45">
        <f t="shared" si="15"/>
        <v>0</v>
      </c>
      <c r="G160" s="45">
        <f t="shared" si="15"/>
        <v>0</v>
      </c>
      <c r="H160" s="45">
        <f t="shared" si="15"/>
        <v>0</v>
      </c>
      <c r="I160" s="45">
        <f t="shared" si="15"/>
        <v>0</v>
      </c>
      <c r="J160" s="45">
        <f t="shared" si="15"/>
        <v>0</v>
      </c>
      <c r="K160" s="45">
        <f t="shared" si="15"/>
        <v>0</v>
      </c>
      <c r="L160" s="45">
        <f t="shared" si="15"/>
        <v>0</v>
      </c>
      <c r="M160" s="45">
        <f t="shared" si="15"/>
        <v>0</v>
      </c>
      <c r="N160" s="45">
        <f t="shared" si="15"/>
        <v>0</v>
      </c>
      <c r="P160" s="45">
        <f>+P159-P8</f>
        <v>0</v>
      </c>
      <c r="Q160" s="45">
        <f>+Q159-Q8</f>
        <v>0</v>
      </c>
      <c r="R160" s="45">
        <f>+R159-R8</f>
        <v>0</v>
      </c>
      <c r="T160" s="45">
        <f>+T159-T8</f>
        <v>0</v>
      </c>
      <c r="U160" s="45">
        <f>+U159-U8</f>
        <v>0</v>
      </c>
      <c r="V160" s="45">
        <f>+V159-V8</f>
        <v>0</v>
      </c>
    </row>
    <row r="161" spans="2:22" hidden="1" x14ac:dyDescent="0.35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P161" s="45"/>
      <c r="Q161" s="45"/>
      <c r="R161" s="45"/>
      <c r="T161" s="45"/>
      <c r="U161" s="45"/>
      <c r="V161" s="45"/>
    </row>
    <row r="162" spans="2:22" hidden="1" x14ac:dyDescent="0.35">
      <c r="C162" s="45">
        <f>+C153+C150+C54+C37+C12</f>
        <v>395195079000</v>
      </c>
      <c r="D162" s="45">
        <f t="shared" ref="D162:V162" si="16">+D153+D150+D54+D37+D12</f>
        <v>0</v>
      </c>
      <c r="E162" s="45">
        <f>+E153+E150+E54+E37+E12</f>
        <v>2100000000</v>
      </c>
      <c r="F162" s="45">
        <f t="shared" si="16"/>
        <v>397295079000</v>
      </c>
      <c r="G162" s="45">
        <f t="shared" si="16"/>
        <v>0</v>
      </c>
      <c r="H162" s="45">
        <f t="shared" si="16"/>
        <v>397295079000</v>
      </c>
      <c r="I162" s="45">
        <f t="shared" si="16"/>
        <v>9627238482</v>
      </c>
      <c r="J162" s="45">
        <f t="shared" si="16"/>
        <v>350626530133</v>
      </c>
      <c r="K162" s="45">
        <f t="shared" si="16"/>
        <v>46668548867</v>
      </c>
      <c r="L162" s="45">
        <f t="shared" si="16"/>
        <v>6813526110</v>
      </c>
      <c r="M162" s="45">
        <f t="shared" si="16"/>
        <v>305252139345</v>
      </c>
      <c r="N162" s="45">
        <f t="shared" si="16"/>
        <v>45374390788</v>
      </c>
      <c r="O162" s="46">
        <f>+M162/H162</f>
        <v>0.76832600120123817</v>
      </c>
      <c r="P162" s="45">
        <f t="shared" si="16"/>
        <v>6367958982</v>
      </c>
      <c r="Q162" s="45">
        <f t="shared" si="16"/>
        <v>167903967012</v>
      </c>
      <c r="R162" s="45">
        <f t="shared" si="16"/>
        <v>137348172333</v>
      </c>
      <c r="S162" s="46">
        <f>+Q162/H162</f>
        <v>0.42261778684653678</v>
      </c>
      <c r="T162" s="45">
        <f t="shared" si="16"/>
        <v>6367958982</v>
      </c>
      <c r="U162" s="45">
        <f t="shared" si="16"/>
        <v>167903967008</v>
      </c>
      <c r="V162" s="45">
        <f t="shared" si="16"/>
        <v>4</v>
      </c>
    </row>
    <row r="163" spans="2:22" hidden="1" x14ac:dyDescent="0.35">
      <c r="C163" s="45">
        <f>+C162-C8</f>
        <v>0</v>
      </c>
      <c r="D163" s="45">
        <f t="shared" ref="D163:V163" si="17">+D162-D8</f>
        <v>0</v>
      </c>
      <c r="E163" s="45">
        <f t="shared" si="17"/>
        <v>0</v>
      </c>
      <c r="F163" s="45">
        <f t="shared" si="17"/>
        <v>0</v>
      </c>
      <c r="G163" s="45">
        <f t="shared" si="17"/>
        <v>0</v>
      </c>
      <c r="H163" s="45">
        <f t="shared" si="17"/>
        <v>0</v>
      </c>
      <c r="I163" s="45">
        <f t="shared" si="17"/>
        <v>0</v>
      </c>
      <c r="J163" s="45">
        <f t="shared" si="17"/>
        <v>0</v>
      </c>
      <c r="K163" s="45">
        <f t="shared" si="17"/>
        <v>0</v>
      </c>
      <c r="L163" s="45">
        <f t="shared" si="17"/>
        <v>0</v>
      </c>
      <c r="M163" s="45">
        <f t="shared" si="17"/>
        <v>0</v>
      </c>
      <c r="N163" s="45">
        <f t="shared" si="17"/>
        <v>0</v>
      </c>
      <c r="O163" s="45">
        <f t="shared" si="17"/>
        <v>0</v>
      </c>
      <c r="P163" s="45">
        <f t="shared" si="17"/>
        <v>0</v>
      </c>
      <c r="Q163" s="45">
        <f t="shared" si="17"/>
        <v>0</v>
      </c>
      <c r="R163" s="45">
        <f t="shared" si="17"/>
        <v>0</v>
      </c>
      <c r="S163" s="45">
        <f t="shared" si="17"/>
        <v>0</v>
      </c>
      <c r="T163" s="45">
        <f t="shared" si="17"/>
        <v>0</v>
      </c>
      <c r="U163" s="45">
        <f t="shared" si="17"/>
        <v>0</v>
      </c>
      <c r="V163" s="45">
        <f t="shared" si="17"/>
        <v>0</v>
      </c>
    </row>
    <row r="164" spans="2:22" hidden="1" x14ac:dyDescent="0.35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P164" s="45"/>
      <c r="Q164" s="45"/>
      <c r="R164" s="45"/>
      <c r="T164" s="45"/>
      <c r="U164" s="45"/>
      <c r="V164" s="45"/>
    </row>
    <row r="165" spans="2:22" s="11" customFormat="1" ht="12" x14ac:dyDescent="0.3"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</row>
    <row r="166" spans="2:22" s="11" customFormat="1" ht="12" x14ac:dyDescent="0.3"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</row>
    <row r="167" spans="2:22" s="11" customFormat="1" ht="12" x14ac:dyDescent="0.3"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</row>
    <row r="168" spans="2:22" s="11" customFormat="1" ht="12" x14ac:dyDescent="0.3">
      <c r="B168" s="47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</row>
    <row r="169" spans="2:22" s="11" customFormat="1" ht="12" x14ac:dyDescent="0.3">
      <c r="B169" s="47"/>
      <c r="C169" s="4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49"/>
      <c r="P169" s="47"/>
      <c r="Q169" s="7"/>
      <c r="R169" s="7"/>
      <c r="S169" s="7"/>
      <c r="T169" s="47"/>
      <c r="U169" s="7"/>
      <c r="V169" s="7"/>
    </row>
    <row r="170" spans="2:22" s="11" customFormat="1" ht="12" x14ac:dyDescent="0.3"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</row>
    <row r="171" spans="2:22" s="11" customFormat="1" ht="12" x14ac:dyDescent="0.3">
      <c r="B171" s="47"/>
      <c r="C171" s="4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49"/>
      <c r="P171" s="47"/>
      <c r="Q171" s="7"/>
      <c r="R171" s="7"/>
      <c r="S171" s="7"/>
      <c r="T171" s="47"/>
      <c r="U171" s="7"/>
      <c r="V171" s="7"/>
    </row>
    <row r="172" spans="2:22" s="11" customFormat="1" ht="15" customHeight="1" x14ac:dyDescent="0.3">
      <c r="B172" s="47"/>
      <c r="C172" s="4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49"/>
      <c r="P172" s="47"/>
      <c r="Q172" s="7"/>
      <c r="R172" s="7"/>
      <c r="S172" s="7"/>
      <c r="T172" s="47"/>
      <c r="U172" s="7"/>
      <c r="V172" s="7"/>
    </row>
    <row r="173" spans="2:22" s="11" customFormat="1" ht="15" customHeight="1" x14ac:dyDescent="0.3">
      <c r="B173" s="47"/>
      <c r="C173" s="47"/>
      <c r="D173" s="7"/>
      <c r="E173" s="17" t="s">
        <v>39</v>
      </c>
      <c r="F173" s="17"/>
      <c r="G173" s="17"/>
      <c r="H173" s="7"/>
      <c r="I173" s="7"/>
      <c r="J173" s="7"/>
      <c r="K173" s="7"/>
      <c r="L173" s="7"/>
      <c r="M173" s="7"/>
      <c r="N173" s="19" t="s">
        <v>214</v>
      </c>
      <c r="O173" s="19"/>
      <c r="P173" s="47"/>
      <c r="Q173" s="7"/>
      <c r="R173" s="47"/>
      <c r="S173" s="47"/>
      <c r="T173" s="47"/>
      <c r="U173" s="7"/>
      <c r="V173" s="7"/>
    </row>
    <row r="174" spans="2:22" s="11" customFormat="1" ht="15" customHeight="1" x14ac:dyDescent="0.3">
      <c r="B174" s="47"/>
      <c r="C174" s="47"/>
      <c r="D174" s="7"/>
      <c r="E174" s="50" t="s">
        <v>34</v>
      </c>
      <c r="F174" s="50"/>
      <c r="G174" s="50"/>
      <c r="H174" s="7"/>
      <c r="I174" s="7"/>
      <c r="J174" s="7"/>
      <c r="K174" s="7"/>
      <c r="L174" s="7"/>
      <c r="M174" s="7"/>
      <c r="N174" s="20" t="s">
        <v>35</v>
      </c>
      <c r="O174" s="20"/>
      <c r="P174" s="47"/>
      <c r="Q174" s="7"/>
      <c r="R174" s="47"/>
      <c r="S174" s="47"/>
      <c r="T174" s="47"/>
      <c r="U174" s="7"/>
      <c r="V174" s="7"/>
    </row>
    <row r="175" spans="2:22" s="11" customFormat="1" ht="12" x14ac:dyDescent="0.3">
      <c r="B175" s="47"/>
      <c r="C175" s="47"/>
      <c r="D175" s="7"/>
      <c r="E175" s="51" t="s">
        <v>482</v>
      </c>
      <c r="F175" s="51"/>
      <c r="G175" s="51"/>
      <c r="H175" s="7"/>
      <c r="I175" s="7"/>
      <c r="J175" s="7"/>
      <c r="K175" s="7"/>
      <c r="L175" s="7"/>
      <c r="M175" s="7"/>
      <c r="N175" s="20" t="s">
        <v>215</v>
      </c>
      <c r="O175" s="20"/>
      <c r="P175" s="47"/>
      <c r="Q175" s="7"/>
      <c r="R175" s="47"/>
      <c r="S175" s="47"/>
      <c r="T175" s="47"/>
      <c r="U175" s="7"/>
      <c r="V175" s="7"/>
    </row>
    <row r="176" spans="2:22" s="11" customFormat="1" ht="12" x14ac:dyDescent="0.3">
      <c r="B176" s="47"/>
      <c r="C176" s="47"/>
      <c r="D176" s="7"/>
      <c r="E176" s="51" t="s">
        <v>37</v>
      </c>
      <c r="F176" s="51"/>
      <c r="G176" s="51"/>
      <c r="H176" s="7"/>
      <c r="I176" s="7"/>
      <c r="J176" s="7"/>
      <c r="M176" s="7"/>
      <c r="N176" s="20" t="s">
        <v>37</v>
      </c>
      <c r="O176" s="20"/>
      <c r="P176" s="47"/>
      <c r="Q176" s="7"/>
      <c r="R176" s="47"/>
      <c r="S176" s="47"/>
      <c r="T176" s="47"/>
      <c r="U176" s="7"/>
      <c r="V176" s="7"/>
    </row>
    <row r="177" spans="2:22" s="11" customFormat="1" ht="12" x14ac:dyDescent="0.3">
      <c r="B177" s="47"/>
      <c r="C177" s="4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49"/>
      <c r="P177" s="47"/>
      <c r="Q177" s="7"/>
      <c r="R177" s="7"/>
      <c r="S177" s="7"/>
      <c r="T177" s="47"/>
      <c r="U177" s="7"/>
      <c r="V177" s="7"/>
    </row>
  </sheetData>
  <mergeCells count="14">
    <mergeCell ref="E176:G176"/>
    <mergeCell ref="N176:O176"/>
    <mergeCell ref="E173:G173"/>
    <mergeCell ref="N173:O173"/>
    <mergeCell ref="E174:G174"/>
    <mergeCell ref="N174:O174"/>
    <mergeCell ref="E175:G175"/>
    <mergeCell ref="N175:O175"/>
    <mergeCell ref="B1:V1"/>
    <mergeCell ref="B2:V2"/>
    <mergeCell ref="B3:V3"/>
    <mergeCell ref="B4:V4"/>
    <mergeCell ref="T5:V5"/>
    <mergeCell ref="T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zoomScale="74" zoomScaleNormal="74" workbookViewId="0">
      <selection activeCell="B15" sqref="B15"/>
    </sheetView>
  </sheetViews>
  <sheetFormatPr baseColWidth="10" defaultRowHeight="14.5" x14ac:dyDescent="0.35"/>
  <cols>
    <col min="1" max="1" width="60.90625" customWidth="1"/>
    <col min="2" max="2" width="18.26953125" bestFit="1" customWidth="1"/>
    <col min="3" max="3" width="11" bestFit="1" customWidth="1"/>
    <col min="4" max="4" width="16.26953125" bestFit="1" customWidth="1"/>
    <col min="5" max="5" width="18.26953125" bestFit="1" customWidth="1"/>
    <col min="6" max="6" width="16.26953125" bestFit="1" customWidth="1"/>
    <col min="7" max="8" width="18.26953125" bestFit="1" customWidth="1"/>
  </cols>
  <sheetData>
    <row r="1" spans="1:13" s="10" customFormat="1" x14ac:dyDescent="0.3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0" customFormat="1" x14ac:dyDescent="0.3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0" customFormat="1" x14ac:dyDescent="0.3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10" customFormat="1" x14ac:dyDescent="0.35">
      <c r="A4" s="22" t="s">
        <v>28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10" customForma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10" customFormat="1" x14ac:dyDescent="0.35">
      <c r="A6" s="12" t="s">
        <v>29</v>
      </c>
      <c r="B6" s="2"/>
      <c r="C6" s="2"/>
      <c r="D6" s="2"/>
      <c r="E6" s="2"/>
      <c r="F6" s="2"/>
      <c r="G6" s="2"/>
      <c r="H6" s="2"/>
      <c r="I6" s="12"/>
      <c r="J6" s="21" t="s">
        <v>32</v>
      </c>
      <c r="K6" s="21"/>
      <c r="L6" s="21"/>
      <c r="M6" s="21"/>
    </row>
    <row r="7" spans="1:13" s="10" customFormat="1" x14ac:dyDescent="0.35">
      <c r="A7" s="12" t="s">
        <v>30</v>
      </c>
      <c r="B7" s="2"/>
      <c r="C7" s="2"/>
      <c r="D7" s="2"/>
      <c r="E7" s="2"/>
      <c r="F7" s="2"/>
      <c r="G7" s="2"/>
      <c r="H7" s="2"/>
      <c r="I7" s="12"/>
      <c r="J7" s="21" t="s">
        <v>31</v>
      </c>
      <c r="K7" s="21"/>
      <c r="L7" s="21"/>
      <c r="M7" s="21"/>
    </row>
    <row r="8" spans="1:13" s="10" customFormat="1" ht="36.5" x14ac:dyDescent="0.35">
      <c r="A8" s="12" t="s">
        <v>0</v>
      </c>
      <c r="B8" s="2" t="s">
        <v>1</v>
      </c>
      <c r="C8" s="9" t="s">
        <v>2</v>
      </c>
      <c r="D8" s="9" t="s">
        <v>3</v>
      </c>
      <c r="E8" s="9" t="s">
        <v>4</v>
      </c>
      <c r="F8" s="2" t="s">
        <v>5</v>
      </c>
      <c r="G8" s="9" t="s">
        <v>6</v>
      </c>
      <c r="H8" s="9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</row>
    <row r="9" spans="1:13" x14ac:dyDescent="0.35">
      <c r="A9" s="4" t="s">
        <v>13</v>
      </c>
      <c r="B9" s="3">
        <v>-395195079000</v>
      </c>
      <c r="C9" s="3">
        <v>0</v>
      </c>
      <c r="D9" s="3">
        <v>-2100000000</v>
      </c>
      <c r="E9" s="3">
        <v>-397295079000</v>
      </c>
      <c r="F9" s="3">
        <v>-6750448139</v>
      </c>
      <c r="G9" s="3">
        <v>-195056226617</v>
      </c>
      <c r="H9" s="3">
        <v>-202238852383</v>
      </c>
      <c r="I9" s="1">
        <v>49.0961</v>
      </c>
      <c r="J9" s="4">
        <v>0</v>
      </c>
      <c r="K9" s="4">
        <v>0</v>
      </c>
      <c r="L9" s="4">
        <v>0</v>
      </c>
      <c r="M9" s="4">
        <v>0</v>
      </c>
    </row>
    <row r="10" spans="1:13" x14ac:dyDescent="0.35">
      <c r="A10" s="4" t="s">
        <v>14</v>
      </c>
      <c r="B10" s="3">
        <v>-395195079000</v>
      </c>
      <c r="C10" s="3">
        <v>0</v>
      </c>
      <c r="D10" s="3">
        <v>-2100000000</v>
      </c>
      <c r="E10" s="3">
        <v>-397295079000</v>
      </c>
      <c r="F10" s="3">
        <v>-6750448139</v>
      </c>
      <c r="G10" s="3">
        <v>-195056226617</v>
      </c>
      <c r="H10" s="3">
        <v>-202238852383</v>
      </c>
      <c r="I10" s="1">
        <v>49.0961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35">
      <c r="A11" s="4" t="s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-1218172</v>
      </c>
      <c r="H11" s="3">
        <v>1218172</v>
      </c>
      <c r="I11" s="1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5">
      <c r="A12" s="4" t="s">
        <v>16</v>
      </c>
      <c r="B12" s="3">
        <v>-25899000</v>
      </c>
      <c r="C12" s="3">
        <v>0</v>
      </c>
      <c r="D12" s="3">
        <v>0</v>
      </c>
      <c r="E12" s="3">
        <v>-25899000</v>
      </c>
      <c r="F12" s="3">
        <v>-2145016</v>
      </c>
      <c r="G12" s="3">
        <v>-21124624</v>
      </c>
      <c r="H12" s="3">
        <v>-4774376</v>
      </c>
      <c r="I12" s="1">
        <v>81.565399999999997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5">
      <c r="A13" s="4" t="s">
        <v>17</v>
      </c>
      <c r="B13" s="3">
        <v>-2250753000</v>
      </c>
      <c r="C13" s="3">
        <v>0</v>
      </c>
      <c r="D13" s="3">
        <v>0</v>
      </c>
      <c r="E13" s="3">
        <v>-2250753000</v>
      </c>
      <c r="F13" s="3">
        <v>0</v>
      </c>
      <c r="G13" s="3">
        <v>-2665268080</v>
      </c>
      <c r="H13" s="3">
        <v>414515080</v>
      </c>
      <c r="I13" s="1">
        <v>118.41670000000001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5">
      <c r="A14" s="4" t="s">
        <v>18</v>
      </c>
      <c r="B14" s="3">
        <v>-820000000</v>
      </c>
      <c r="C14" s="3">
        <v>0</v>
      </c>
      <c r="D14" s="3">
        <v>0</v>
      </c>
      <c r="E14" s="3">
        <v>-820000000</v>
      </c>
      <c r="F14" s="3">
        <v>0</v>
      </c>
      <c r="G14" s="3">
        <v>-1533776811</v>
      </c>
      <c r="H14" s="3">
        <v>713776811</v>
      </c>
      <c r="I14" s="1">
        <v>187.04599999999999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35">
      <c r="A15" s="4" t="s">
        <v>19</v>
      </c>
      <c r="B15" s="3">
        <v>-1200000000</v>
      </c>
      <c r="C15" s="3">
        <v>0</v>
      </c>
      <c r="D15" s="3">
        <v>0</v>
      </c>
      <c r="E15" s="3">
        <v>-1200000000</v>
      </c>
      <c r="F15" s="3">
        <v>-338331648</v>
      </c>
      <c r="G15" s="3">
        <v>-2431714325</v>
      </c>
      <c r="H15" s="3">
        <v>1231714325</v>
      </c>
      <c r="I15" s="1">
        <v>202.6429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35">
      <c r="A16" s="4" t="s">
        <v>20</v>
      </c>
      <c r="B16" s="3">
        <v>-150000000</v>
      </c>
      <c r="C16" s="3">
        <v>0</v>
      </c>
      <c r="D16" s="3">
        <v>0</v>
      </c>
      <c r="E16" s="3">
        <v>-150000000</v>
      </c>
      <c r="F16" s="3">
        <v>-41970567</v>
      </c>
      <c r="G16" s="3">
        <v>-263770248</v>
      </c>
      <c r="H16" s="3">
        <v>113770248</v>
      </c>
      <c r="I16" s="1">
        <v>175.8468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5">
      <c r="A17" s="4" t="s">
        <v>21</v>
      </c>
      <c r="B17" s="3">
        <v>-17140714000</v>
      </c>
      <c r="C17" s="3">
        <v>0</v>
      </c>
      <c r="D17" s="3">
        <v>0</v>
      </c>
      <c r="E17" s="3">
        <v>-17140714000</v>
      </c>
      <c r="F17" s="3">
        <v>0</v>
      </c>
      <c r="G17" s="3">
        <v>-17140714000</v>
      </c>
      <c r="H17" s="3">
        <v>0</v>
      </c>
      <c r="I17" s="1">
        <v>100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5">
      <c r="A18" s="4" t="s">
        <v>22</v>
      </c>
      <c r="B18" s="3">
        <v>-3446751000</v>
      </c>
      <c r="C18" s="3">
        <v>0</v>
      </c>
      <c r="D18" s="3">
        <v>0</v>
      </c>
      <c r="E18" s="3">
        <v>-3446751000</v>
      </c>
      <c r="F18" s="3">
        <v>0</v>
      </c>
      <c r="G18" s="3">
        <v>-3446751000</v>
      </c>
      <c r="H18" s="3">
        <v>0</v>
      </c>
      <c r="I18" s="1">
        <v>100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5">
      <c r="A19" s="4" t="s">
        <v>23</v>
      </c>
      <c r="B19" s="3">
        <v>0</v>
      </c>
      <c r="C19" s="3">
        <v>0</v>
      </c>
      <c r="D19" s="3">
        <v>0</v>
      </c>
      <c r="E19" s="3">
        <v>0</v>
      </c>
      <c r="F19" s="3">
        <v>-41926</v>
      </c>
      <c r="G19" s="3">
        <v>-171638</v>
      </c>
      <c r="H19" s="3">
        <v>171638</v>
      </c>
      <c r="I19" s="1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5">
      <c r="A20" s="4" t="s">
        <v>24</v>
      </c>
      <c r="B20" s="3">
        <v>-370160962000</v>
      </c>
      <c r="C20" s="3">
        <v>0</v>
      </c>
      <c r="D20" s="3">
        <v>-2100000000</v>
      </c>
      <c r="E20" s="3">
        <v>-372260962000</v>
      </c>
      <c r="F20" s="3">
        <v>-6367958982</v>
      </c>
      <c r="G20" s="3">
        <v>-167551717719</v>
      </c>
      <c r="H20" s="3">
        <v>-204709244281</v>
      </c>
      <c r="I20" s="1">
        <v>45.0092</v>
      </c>
      <c r="J20" s="4">
        <v>0</v>
      </c>
      <c r="K20" s="4">
        <v>0</v>
      </c>
      <c r="L20" s="4">
        <v>0</v>
      </c>
      <c r="M20" s="4">
        <v>0</v>
      </c>
    </row>
    <row r="21" spans="1:13" s="11" customFormat="1" ht="12" x14ac:dyDescent="0.3">
      <c r="A21" s="1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11" customFormat="1" ht="12" x14ac:dyDescent="0.3">
      <c r="A22" s="1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11" customFormat="1" ht="12" x14ac:dyDescent="0.3">
      <c r="A23" s="1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11" customFormat="1" ht="12" x14ac:dyDescent="0.3">
      <c r="A24" s="1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11" customFormat="1" ht="12" x14ac:dyDescent="0.3">
      <c r="A25" s="1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1" customFormat="1" ht="12" x14ac:dyDescent="0.3">
      <c r="A26" s="1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1" customFormat="1" ht="12" x14ac:dyDescent="0.3">
      <c r="A27" s="1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11" customFormat="1" ht="12" x14ac:dyDescent="0.3">
      <c r="A28" s="1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11" customFormat="1" ht="12" x14ac:dyDescent="0.3">
      <c r="A29" s="1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11" customFormat="1" ht="3.75" customHeight="1" x14ac:dyDescent="0.3">
      <c r="B30" s="15"/>
      <c r="C30" s="15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11" customFormat="1" ht="12" customHeight="1" x14ac:dyDescent="0.3">
      <c r="A31" s="7"/>
      <c r="B31" s="17" t="s">
        <v>39</v>
      </c>
      <c r="C31" s="17"/>
      <c r="D31" s="7"/>
      <c r="E31" s="7"/>
      <c r="F31" s="7"/>
      <c r="G31" s="7"/>
      <c r="H31" s="19" t="s">
        <v>33</v>
      </c>
      <c r="I31" s="19"/>
      <c r="J31" s="19"/>
      <c r="K31" s="6"/>
      <c r="L31" s="6"/>
      <c r="M31" s="7"/>
    </row>
    <row r="32" spans="1:13" s="11" customFormat="1" ht="12" customHeight="1" x14ac:dyDescent="0.3">
      <c r="A32" s="7"/>
      <c r="B32" s="18" t="s">
        <v>34</v>
      </c>
      <c r="C32" s="18"/>
      <c r="D32" s="7"/>
      <c r="E32" s="7"/>
      <c r="F32" s="7"/>
      <c r="G32" s="6"/>
      <c r="H32" s="20" t="s">
        <v>35</v>
      </c>
      <c r="I32" s="20"/>
      <c r="J32" s="20"/>
      <c r="K32" s="6"/>
      <c r="L32" s="6"/>
      <c r="M32" s="7"/>
    </row>
    <row r="33" spans="1:13" s="11" customFormat="1" ht="15" customHeight="1" x14ac:dyDescent="0.3">
      <c r="A33" s="7"/>
      <c r="B33" s="18" t="s">
        <v>481</v>
      </c>
      <c r="C33" s="18"/>
      <c r="D33" s="7"/>
      <c r="E33" s="7"/>
      <c r="F33" s="7"/>
      <c r="G33" s="6"/>
      <c r="H33" s="20" t="s">
        <v>36</v>
      </c>
      <c r="I33" s="20"/>
      <c r="J33" s="20"/>
      <c r="K33" s="6"/>
      <c r="L33" s="6"/>
      <c r="M33" s="7"/>
    </row>
    <row r="34" spans="1:13" s="11" customFormat="1" ht="15" customHeight="1" x14ac:dyDescent="0.3">
      <c r="A34" s="7"/>
      <c r="B34" s="18" t="s">
        <v>37</v>
      </c>
      <c r="C34" s="18"/>
      <c r="D34" s="7"/>
      <c r="E34" s="7"/>
      <c r="F34" s="7"/>
      <c r="G34" s="7"/>
      <c r="H34" s="16" t="s">
        <v>38</v>
      </c>
      <c r="I34" s="16"/>
      <c r="J34" s="16"/>
      <c r="K34" s="8"/>
      <c r="L34" s="8"/>
      <c r="M34" s="7"/>
    </row>
    <row r="35" spans="1:13" s="11" customFormat="1" ht="12" x14ac:dyDescent="0.3">
      <c r="A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</sheetData>
  <mergeCells count="14">
    <mergeCell ref="J7:M7"/>
    <mergeCell ref="A1:M1"/>
    <mergeCell ref="A2:M2"/>
    <mergeCell ref="A3:M3"/>
    <mergeCell ref="A4:M4"/>
    <mergeCell ref="J6:M6"/>
    <mergeCell ref="H34:J34"/>
    <mergeCell ref="B31:C31"/>
    <mergeCell ref="B32:C32"/>
    <mergeCell ref="B33:C33"/>
    <mergeCell ref="B34:C34"/>
    <mergeCell ref="H31:J31"/>
    <mergeCell ref="H32:J32"/>
    <mergeCell ref="H33:J3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34FF-36E7-4966-B0E2-CA85312DE8DD}">
  <dimension ref="B1:L124"/>
  <sheetViews>
    <sheetView workbookViewId="0">
      <selection activeCell="E128" sqref="E128"/>
    </sheetView>
  </sheetViews>
  <sheetFormatPr baseColWidth="10" defaultRowHeight="12.5" x14ac:dyDescent="0.25"/>
  <cols>
    <col min="1" max="1" width="10.90625" style="123"/>
    <col min="2" max="2" width="7.7265625" style="123" bestFit="1" customWidth="1"/>
    <col min="3" max="3" width="22" style="123" bestFit="1" customWidth="1"/>
    <col min="4" max="4" width="43.6328125" style="123" bestFit="1" customWidth="1"/>
    <col min="5" max="5" width="16.90625" style="123" bestFit="1" customWidth="1"/>
    <col min="6" max="6" width="14.54296875" style="123" bestFit="1" customWidth="1"/>
    <col min="7" max="7" width="21.26953125" style="123" bestFit="1" customWidth="1"/>
    <col min="8" max="8" width="15.1796875" style="123" bestFit="1" customWidth="1"/>
    <col min="9" max="9" width="18.6328125" style="123" bestFit="1" customWidth="1"/>
    <col min="10" max="10" width="24.26953125" style="123" bestFit="1" customWidth="1"/>
    <col min="11" max="11" width="19.6328125" style="123" bestFit="1" customWidth="1"/>
    <col min="12" max="12" width="24.81640625" style="123" bestFit="1" customWidth="1"/>
    <col min="13" max="16384" width="10.90625" style="123"/>
  </cols>
  <sheetData>
    <row r="1" spans="2:12" s="101" customFormat="1" ht="15.5" x14ac:dyDescent="0.35">
      <c r="B1" s="100" t="s">
        <v>25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2:12" s="101" customFormat="1" ht="15.5" x14ac:dyDescent="0.35">
      <c r="B2" s="100" t="s">
        <v>26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s="101" customFormat="1" ht="15.5" x14ac:dyDescent="0.35">
      <c r="B3" s="100" t="s">
        <v>27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s="101" customFormat="1" ht="15.5" x14ac:dyDescent="0.35">
      <c r="B4" s="100" t="s">
        <v>282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s="101" customFormat="1" ht="15.5" x14ac:dyDescent="0.35">
      <c r="B5" s="102"/>
      <c r="C5" s="102" t="s">
        <v>41</v>
      </c>
      <c r="D5" s="103"/>
      <c r="E5" s="104"/>
      <c r="F5" s="104"/>
      <c r="G5" s="104"/>
      <c r="H5" s="104"/>
      <c r="I5" s="104"/>
      <c r="J5" s="105"/>
      <c r="K5" s="106" t="s">
        <v>283</v>
      </c>
      <c r="L5" s="106"/>
    </row>
    <row r="6" spans="2:12" s="101" customFormat="1" ht="15.5" x14ac:dyDescent="0.35">
      <c r="B6" s="102"/>
      <c r="C6" s="102" t="s">
        <v>43</v>
      </c>
      <c r="D6" s="103"/>
      <c r="E6" s="104"/>
      <c r="F6" s="104"/>
      <c r="G6" s="104"/>
      <c r="H6" s="104"/>
      <c r="I6" s="104"/>
      <c r="J6" s="105"/>
      <c r="K6" s="106" t="s">
        <v>31</v>
      </c>
      <c r="L6" s="106"/>
    </row>
    <row r="7" spans="2:12" s="109" customFormat="1" ht="14.5" x14ac:dyDescent="0.35">
      <c r="B7" s="107" t="s">
        <v>284</v>
      </c>
      <c r="C7" s="107" t="s">
        <v>285</v>
      </c>
      <c r="D7" s="107" t="s">
        <v>286</v>
      </c>
      <c r="E7" s="107" t="s">
        <v>287</v>
      </c>
      <c r="F7" s="107" t="s">
        <v>288</v>
      </c>
      <c r="G7" s="108" t="s">
        <v>289</v>
      </c>
      <c r="H7" s="107" t="s">
        <v>290</v>
      </c>
      <c r="I7" s="108" t="s">
        <v>291</v>
      </c>
      <c r="J7" s="108" t="s">
        <v>292</v>
      </c>
      <c r="K7" s="108" t="s">
        <v>293</v>
      </c>
      <c r="L7" s="108" t="s">
        <v>294</v>
      </c>
    </row>
    <row r="8" spans="2:12" s="109" customFormat="1" ht="14.5" x14ac:dyDescent="0.35">
      <c r="B8" s="110" t="s">
        <v>295</v>
      </c>
      <c r="C8" s="110" t="s">
        <v>296</v>
      </c>
      <c r="D8" s="107" t="s">
        <v>297</v>
      </c>
      <c r="E8" s="111">
        <v>1261691514</v>
      </c>
      <c r="F8" s="111">
        <v>0</v>
      </c>
      <c r="G8" s="111">
        <v>0</v>
      </c>
      <c r="H8" s="111">
        <v>1261691514</v>
      </c>
      <c r="I8" s="111">
        <v>1461680</v>
      </c>
      <c r="J8" s="111">
        <v>521301526</v>
      </c>
      <c r="K8" s="112">
        <v>4132</v>
      </c>
      <c r="L8" s="111">
        <v>740389988</v>
      </c>
    </row>
    <row r="9" spans="2:12" s="109" customFormat="1" ht="14.5" x14ac:dyDescent="0.35">
      <c r="B9" s="110" t="s">
        <v>295</v>
      </c>
      <c r="C9" s="110" t="s">
        <v>298</v>
      </c>
      <c r="D9" s="107" t="s">
        <v>299</v>
      </c>
      <c r="E9" s="111">
        <v>1261691514</v>
      </c>
      <c r="F9" s="111">
        <v>0</v>
      </c>
      <c r="G9" s="111">
        <v>0</v>
      </c>
      <c r="H9" s="111">
        <v>1261691514</v>
      </c>
      <c r="I9" s="111">
        <v>1461680</v>
      </c>
      <c r="J9" s="111">
        <v>521301526</v>
      </c>
      <c r="K9" s="112">
        <v>4132</v>
      </c>
      <c r="L9" s="111">
        <v>740389988</v>
      </c>
    </row>
    <row r="10" spans="2:12" s="109" customFormat="1" ht="14.5" x14ac:dyDescent="0.35">
      <c r="B10" s="110" t="s">
        <v>295</v>
      </c>
      <c r="C10" s="110" t="s">
        <v>300</v>
      </c>
      <c r="D10" s="107" t="s">
        <v>301</v>
      </c>
      <c r="E10" s="111">
        <v>594284234</v>
      </c>
      <c r="F10" s="111">
        <v>0</v>
      </c>
      <c r="G10" s="111">
        <v>0</v>
      </c>
      <c r="H10" s="111">
        <v>594284234</v>
      </c>
      <c r="I10" s="111">
        <v>0</v>
      </c>
      <c r="J10" s="111">
        <v>480600337</v>
      </c>
      <c r="K10" s="112">
        <v>8087</v>
      </c>
      <c r="L10" s="111">
        <v>113683897</v>
      </c>
    </row>
    <row r="11" spans="2:12" s="109" customFormat="1" ht="14.5" x14ac:dyDescent="0.35">
      <c r="B11" s="110" t="s">
        <v>295</v>
      </c>
      <c r="C11" s="110" t="s">
        <v>302</v>
      </c>
      <c r="D11" s="107" t="s">
        <v>303</v>
      </c>
      <c r="E11" s="111">
        <v>594284234</v>
      </c>
      <c r="F11" s="111">
        <v>0</v>
      </c>
      <c r="G11" s="111">
        <v>0</v>
      </c>
      <c r="H11" s="111">
        <v>594284234</v>
      </c>
      <c r="I11" s="111">
        <v>0</v>
      </c>
      <c r="J11" s="111">
        <v>480600337</v>
      </c>
      <c r="K11" s="112">
        <v>8087</v>
      </c>
      <c r="L11" s="111">
        <v>113683897</v>
      </c>
    </row>
    <row r="12" spans="2:12" s="109" customFormat="1" ht="14.5" x14ac:dyDescent="0.35">
      <c r="B12" s="110" t="s">
        <v>295</v>
      </c>
      <c r="C12" s="110" t="s">
        <v>304</v>
      </c>
      <c r="D12" s="107" t="s">
        <v>305</v>
      </c>
      <c r="E12" s="111">
        <v>667407280</v>
      </c>
      <c r="F12" s="111">
        <v>0</v>
      </c>
      <c r="G12" s="111">
        <v>0</v>
      </c>
      <c r="H12" s="111">
        <v>667407280</v>
      </c>
      <c r="I12" s="111">
        <v>1461680</v>
      </c>
      <c r="J12" s="111">
        <v>40701189</v>
      </c>
      <c r="K12" s="111">
        <v>610</v>
      </c>
      <c r="L12" s="111">
        <v>626706091</v>
      </c>
    </row>
    <row r="13" spans="2:12" s="109" customFormat="1" ht="14.5" x14ac:dyDescent="0.35">
      <c r="B13" s="110" t="s">
        <v>295</v>
      </c>
      <c r="C13" s="110" t="s">
        <v>306</v>
      </c>
      <c r="D13" s="107" t="s">
        <v>307</v>
      </c>
      <c r="E13" s="111">
        <v>667407280</v>
      </c>
      <c r="F13" s="111">
        <v>0</v>
      </c>
      <c r="G13" s="111">
        <v>0</v>
      </c>
      <c r="H13" s="111">
        <v>667407280</v>
      </c>
      <c r="I13" s="111">
        <v>1461680</v>
      </c>
      <c r="J13" s="111">
        <v>40701189</v>
      </c>
      <c r="K13" s="111">
        <v>610</v>
      </c>
      <c r="L13" s="111">
        <v>626706091</v>
      </c>
    </row>
    <row r="14" spans="2:12" s="109" customFormat="1" ht="14.5" x14ac:dyDescent="0.35">
      <c r="B14" s="113" t="s">
        <v>295</v>
      </c>
      <c r="C14" s="113" t="s">
        <v>308</v>
      </c>
      <c r="D14" s="114" t="s">
        <v>309</v>
      </c>
      <c r="E14" s="115">
        <v>56364147442</v>
      </c>
      <c r="F14" s="115">
        <v>-149702</v>
      </c>
      <c r="G14" s="115">
        <v>-870738269</v>
      </c>
      <c r="H14" s="115">
        <v>55493409173</v>
      </c>
      <c r="I14" s="115">
        <v>1782939517</v>
      </c>
      <c r="J14" s="115">
        <v>36089534720</v>
      </c>
      <c r="K14" s="116">
        <f t="shared" ref="K14:K19" si="0">+J14/H14</f>
        <v>0.65033911698398872</v>
      </c>
      <c r="L14" s="115">
        <v>19403874453</v>
      </c>
    </row>
    <row r="15" spans="2:12" s="109" customFormat="1" ht="14.5" x14ac:dyDescent="0.35">
      <c r="B15" s="117" t="s">
        <v>295</v>
      </c>
      <c r="C15" s="117" t="s">
        <v>310</v>
      </c>
      <c r="D15" s="117" t="s">
        <v>311</v>
      </c>
      <c r="E15" s="117">
        <v>2164963354</v>
      </c>
      <c r="F15" s="117">
        <v>-149701</v>
      </c>
      <c r="G15" s="118">
        <v>-55122805</v>
      </c>
      <c r="H15" s="117">
        <v>2109840549</v>
      </c>
      <c r="I15" s="118">
        <v>480779375</v>
      </c>
      <c r="J15" s="118">
        <v>1638498609</v>
      </c>
      <c r="K15" s="119">
        <f t="shared" si="0"/>
        <v>0.77659831202722795</v>
      </c>
      <c r="L15" s="118">
        <v>471341940</v>
      </c>
    </row>
    <row r="16" spans="2:12" x14ac:dyDescent="0.25">
      <c r="B16" s="120" t="s">
        <v>295</v>
      </c>
      <c r="C16" s="120" t="s">
        <v>312</v>
      </c>
      <c r="D16" s="120" t="s">
        <v>313</v>
      </c>
      <c r="E16" s="121">
        <v>2164963354</v>
      </c>
      <c r="F16" s="121">
        <v>-149701</v>
      </c>
      <c r="G16" s="121">
        <v>-55122805</v>
      </c>
      <c r="H16" s="121">
        <v>2109840549</v>
      </c>
      <c r="I16" s="121">
        <v>480779375</v>
      </c>
      <c r="J16" s="121">
        <v>1638498609</v>
      </c>
      <c r="K16" s="122">
        <f t="shared" si="0"/>
        <v>0.77659831202722795</v>
      </c>
      <c r="L16" s="121">
        <v>471341940</v>
      </c>
    </row>
    <row r="17" spans="2:12" x14ac:dyDescent="0.25">
      <c r="B17" s="120" t="s">
        <v>295</v>
      </c>
      <c r="C17" s="120" t="s">
        <v>314</v>
      </c>
      <c r="D17" s="120" t="s">
        <v>315</v>
      </c>
      <c r="E17" s="121">
        <v>4401471</v>
      </c>
      <c r="F17" s="121">
        <v>-149700</v>
      </c>
      <c r="G17" s="121">
        <v>-998864</v>
      </c>
      <c r="H17" s="121">
        <v>3402607</v>
      </c>
      <c r="I17" s="121">
        <v>0</v>
      </c>
      <c r="J17" s="121">
        <v>3402607</v>
      </c>
      <c r="K17" s="122">
        <f t="shared" si="0"/>
        <v>1</v>
      </c>
      <c r="L17" s="121">
        <v>0</v>
      </c>
    </row>
    <row r="18" spans="2:12" x14ac:dyDescent="0.25">
      <c r="B18" s="120" t="s">
        <v>295</v>
      </c>
      <c r="C18" s="120" t="s">
        <v>316</v>
      </c>
      <c r="D18" s="120" t="s">
        <v>317</v>
      </c>
      <c r="E18" s="121">
        <v>4401471</v>
      </c>
      <c r="F18" s="121">
        <v>-149700</v>
      </c>
      <c r="G18" s="121">
        <v>-998864</v>
      </c>
      <c r="H18" s="121">
        <v>3402607</v>
      </c>
      <c r="I18" s="121">
        <v>0</v>
      </c>
      <c r="J18" s="121">
        <v>3402607</v>
      </c>
      <c r="K18" s="122">
        <f t="shared" si="0"/>
        <v>1</v>
      </c>
      <c r="L18" s="121">
        <v>0</v>
      </c>
    </row>
    <row r="19" spans="2:12" x14ac:dyDescent="0.25">
      <c r="B19" s="120" t="s">
        <v>295</v>
      </c>
      <c r="C19" s="120" t="s">
        <v>318</v>
      </c>
      <c r="D19" s="120" t="s">
        <v>319</v>
      </c>
      <c r="E19" s="121">
        <v>4401471</v>
      </c>
      <c r="F19" s="121">
        <v>-149700</v>
      </c>
      <c r="G19" s="121">
        <v>-998864</v>
      </c>
      <c r="H19" s="121">
        <v>3402607</v>
      </c>
      <c r="I19" s="121">
        <v>0</v>
      </c>
      <c r="J19" s="121">
        <v>3402607</v>
      </c>
      <c r="K19" s="122">
        <f t="shared" si="0"/>
        <v>1</v>
      </c>
      <c r="L19" s="121">
        <v>0</v>
      </c>
    </row>
    <row r="20" spans="2:12" x14ac:dyDescent="0.25">
      <c r="B20" s="120" t="s">
        <v>295</v>
      </c>
      <c r="C20" s="120" t="s">
        <v>320</v>
      </c>
      <c r="D20" s="120" t="s">
        <v>321</v>
      </c>
      <c r="E20" s="121">
        <v>126912</v>
      </c>
      <c r="F20" s="121">
        <v>0</v>
      </c>
      <c r="G20" s="121">
        <v>-126912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</row>
    <row r="21" spans="2:12" x14ac:dyDescent="0.25">
      <c r="B21" s="120" t="s">
        <v>295</v>
      </c>
      <c r="C21" s="120" t="s">
        <v>322</v>
      </c>
      <c r="D21" s="120" t="s">
        <v>323</v>
      </c>
      <c r="E21" s="121">
        <v>4274559</v>
      </c>
      <c r="F21" s="121">
        <v>-149700</v>
      </c>
      <c r="G21" s="121">
        <v>-871952</v>
      </c>
      <c r="H21" s="121">
        <v>3402607</v>
      </c>
      <c r="I21" s="121">
        <v>0</v>
      </c>
      <c r="J21" s="121">
        <v>3402607</v>
      </c>
      <c r="K21" s="122">
        <f>+J21/H21</f>
        <v>1</v>
      </c>
      <c r="L21" s="121">
        <v>0</v>
      </c>
    </row>
    <row r="22" spans="2:12" x14ac:dyDescent="0.25">
      <c r="B22" s="120" t="s">
        <v>295</v>
      </c>
      <c r="C22" s="120" t="s">
        <v>324</v>
      </c>
      <c r="D22" s="120" t="s">
        <v>325</v>
      </c>
      <c r="E22" s="121">
        <v>2160561883</v>
      </c>
      <c r="F22" s="121">
        <v>-1</v>
      </c>
      <c r="G22" s="121">
        <v>-54123941</v>
      </c>
      <c r="H22" s="121">
        <v>2106437942</v>
      </c>
      <c r="I22" s="121">
        <v>480779375</v>
      </c>
      <c r="J22" s="121">
        <v>1635096002</v>
      </c>
      <c r="K22" s="122">
        <f>+J22/H22</f>
        <v>0.77623744303025854</v>
      </c>
      <c r="L22" s="121">
        <v>471341940</v>
      </c>
    </row>
    <row r="23" spans="2:12" x14ac:dyDescent="0.25">
      <c r="B23" s="120" t="s">
        <v>295</v>
      </c>
      <c r="C23" s="120" t="s">
        <v>326</v>
      </c>
      <c r="D23" s="120" t="s">
        <v>301</v>
      </c>
      <c r="E23" s="121">
        <v>81138897</v>
      </c>
      <c r="F23" s="121">
        <v>0</v>
      </c>
      <c r="G23" s="121">
        <v>-7335591</v>
      </c>
      <c r="H23" s="121">
        <v>73803306</v>
      </c>
      <c r="I23" s="121">
        <v>0</v>
      </c>
      <c r="J23" s="121">
        <v>45810900</v>
      </c>
      <c r="K23" s="122">
        <f>+J23/H23</f>
        <v>0.62071609637649561</v>
      </c>
      <c r="L23" s="121">
        <v>27992406</v>
      </c>
    </row>
    <row r="24" spans="2:12" x14ac:dyDescent="0.25">
      <c r="B24" s="120" t="s">
        <v>295</v>
      </c>
      <c r="C24" s="120" t="s">
        <v>327</v>
      </c>
      <c r="D24" s="120" t="s">
        <v>328</v>
      </c>
      <c r="E24" s="121">
        <v>12017052</v>
      </c>
      <c r="F24" s="121">
        <v>0</v>
      </c>
      <c r="G24" s="121">
        <v>-1817052</v>
      </c>
      <c r="H24" s="121">
        <v>10200000</v>
      </c>
      <c r="I24" s="121">
        <v>0</v>
      </c>
      <c r="J24" s="121">
        <v>10200000</v>
      </c>
      <c r="K24" s="122">
        <f>+J24/H24</f>
        <v>1</v>
      </c>
      <c r="L24" s="121">
        <v>0</v>
      </c>
    </row>
    <row r="25" spans="2:12" x14ac:dyDescent="0.25">
      <c r="B25" s="120" t="s">
        <v>295</v>
      </c>
      <c r="C25" s="120" t="s">
        <v>329</v>
      </c>
      <c r="D25" s="120" t="s">
        <v>330</v>
      </c>
      <c r="E25" s="121">
        <v>1817052</v>
      </c>
      <c r="F25" s="121">
        <v>0</v>
      </c>
      <c r="G25" s="121">
        <v>-1817052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</row>
    <row r="26" spans="2:12" x14ac:dyDescent="0.25">
      <c r="B26" s="120" t="s">
        <v>295</v>
      </c>
      <c r="C26" s="120" t="s">
        <v>331</v>
      </c>
      <c r="D26" s="120" t="s">
        <v>332</v>
      </c>
      <c r="E26" s="121">
        <v>10200000</v>
      </c>
      <c r="F26" s="121">
        <v>0</v>
      </c>
      <c r="G26" s="121">
        <v>0</v>
      </c>
      <c r="H26" s="121">
        <v>10200000</v>
      </c>
      <c r="I26" s="121">
        <v>0</v>
      </c>
      <c r="J26" s="121">
        <v>10200000</v>
      </c>
      <c r="K26" s="122">
        <f>+J26/H26</f>
        <v>1</v>
      </c>
      <c r="L26" s="121">
        <v>0</v>
      </c>
    </row>
    <row r="27" spans="2:12" x14ac:dyDescent="0.25">
      <c r="B27" s="120" t="s">
        <v>295</v>
      </c>
      <c r="C27" s="120" t="s">
        <v>333</v>
      </c>
      <c r="D27" s="120" t="s">
        <v>334</v>
      </c>
      <c r="E27" s="121">
        <v>68205105</v>
      </c>
      <c r="F27" s="121">
        <v>0</v>
      </c>
      <c r="G27" s="121">
        <v>-4601799</v>
      </c>
      <c r="H27" s="121">
        <v>63603306</v>
      </c>
      <c r="I27" s="121">
        <v>0</v>
      </c>
      <c r="J27" s="121">
        <v>35610900</v>
      </c>
      <c r="K27" s="122">
        <f>+J27/H27</f>
        <v>0.5598907075679368</v>
      </c>
      <c r="L27" s="121">
        <v>27992406</v>
      </c>
    </row>
    <row r="28" spans="2:12" x14ac:dyDescent="0.25">
      <c r="B28" s="120" t="s">
        <v>295</v>
      </c>
      <c r="C28" s="120" t="s">
        <v>335</v>
      </c>
      <c r="D28" s="120" t="s">
        <v>336</v>
      </c>
      <c r="E28" s="121">
        <v>1185852</v>
      </c>
      <c r="F28" s="121">
        <v>0</v>
      </c>
      <c r="G28" s="121">
        <v>-1185852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</row>
    <row r="29" spans="2:12" x14ac:dyDescent="0.25">
      <c r="B29" s="120" t="s">
        <v>295</v>
      </c>
      <c r="C29" s="120" t="s">
        <v>337</v>
      </c>
      <c r="D29" s="120" t="s">
        <v>338</v>
      </c>
      <c r="E29" s="121">
        <v>30764470</v>
      </c>
      <c r="F29" s="121">
        <v>0</v>
      </c>
      <c r="G29" s="121">
        <v>-292370</v>
      </c>
      <c r="H29" s="121">
        <v>30472100</v>
      </c>
      <c r="I29" s="121">
        <v>0</v>
      </c>
      <c r="J29" s="121">
        <v>9479694</v>
      </c>
      <c r="K29" s="122">
        <f>+J29/H29</f>
        <v>0.31109421405154225</v>
      </c>
      <c r="L29" s="121">
        <v>20992406</v>
      </c>
    </row>
    <row r="30" spans="2:12" x14ac:dyDescent="0.25">
      <c r="B30" s="120" t="s">
        <v>295</v>
      </c>
      <c r="C30" s="120" t="s">
        <v>339</v>
      </c>
      <c r="D30" s="120" t="s">
        <v>340</v>
      </c>
      <c r="E30" s="121">
        <v>7800450</v>
      </c>
      <c r="F30" s="121">
        <v>0</v>
      </c>
      <c r="G30" s="121">
        <v>0</v>
      </c>
      <c r="H30" s="121">
        <v>7800450</v>
      </c>
      <c r="I30" s="121">
        <v>0</v>
      </c>
      <c r="J30" s="121">
        <v>7800450</v>
      </c>
      <c r="K30" s="122">
        <f>+J30/H30</f>
        <v>1</v>
      </c>
      <c r="L30" s="121">
        <v>0</v>
      </c>
    </row>
    <row r="31" spans="2:12" x14ac:dyDescent="0.25">
      <c r="B31" s="120" t="s">
        <v>295</v>
      </c>
      <c r="C31" s="120" t="s">
        <v>341</v>
      </c>
      <c r="D31" s="120" t="s">
        <v>342</v>
      </c>
      <c r="E31" s="121">
        <v>18721568</v>
      </c>
      <c r="F31" s="121">
        <v>0</v>
      </c>
      <c r="G31" s="121">
        <v>-390812</v>
      </c>
      <c r="H31" s="121">
        <v>18330756</v>
      </c>
      <c r="I31" s="121">
        <v>0</v>
      </c>
      <c r="J31" s="121">
        <v>18330756</v>
      </c>
      <c r="K31" s="122">
        <f>+J31/H31</f>
        <v>1</v>
      </c>
      <c r="L31" s="121">
        <v>0</v>
      </c>
    </row>
    <row r="32" spans="2:12" x14ac:dyDescent="0.25">
      <c r="B32" s="120" t="s">
        <v>295</v>
      </c>
      <c r="C32" s="120" t="s">
        <v>343</v>
      </c>
      <c r="D32" s="120" t="s">
        <v>344</v>
      </c>
      <c r="E32" s="121">
        <v>8107336</v>
      </c>
      <c r="F32" s="121">
        <v>0</v>
      </c>
      <c r="G32" s="121">
        <v>-1107336</v>
      </c>
      <c r="H32" s="121">
        <v>7000000</v>
      </c>
      <c r="I32" s="121">
        <v>0</v>
      </c>
      <c r="J32" s="121">
        <v>0</v>
      </c>
      <c r="K32" s="121">
        <v>0</v>
      </c>
      <c r="L32" s="121">
        <v>7000000</v>
      </c>
    </row>
    <row r="33" spans="2:12" x14ac:dyDescent="0.25">
      <c r="B33" s="120" t="s">
        <v>295</v>
      </c>
      <c r="C33" s="120" t="s">
        <v>345</v>
      </c>
      <c r="D33" s="120" t="s">
        <v>346</v>
      </c>
      <c r="E33" s="121">
        <v>561052</v>
      </c>
      <c r="F33" s="121">
        <v>0</v>
      </c>
      <c r="G33" s="121">
        <v>-561052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</row>
    <row r="34" spans="2:12" x14ac:dyDescent="0.25">
      <c r="B34" s="120" t="s">
        <v>295</v>
      </c>
      <c r="C34" s="120" t="s">
        <v>347</v>
      </c>
      <c r="D34" s="120" t="s">
        <v>348</v>
      </c>
      <c r="E34" s="121">
        <v>1064377</v>
      </c>
      <c r="F34" s="121">
        <v>0</v>
      </c>
      <c r="G34" s="121">
        <v>-1064377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</row>
    <row r="35" spans="2:12" x14ac:dyDescent="0.25">
      <c r="B35" s="120" t="s">
        <v>295</v>
      </c>
      <c r="C35" s="120" t="s">
        <v>349</v>
      </c>
      <c r="D35" s="120" t="s">
        <v>350</v>
      </c>
      <c r="E35" s="121">
        <v>916740</v>
      </c>
      <c r="F35" s="121">
        <v>0</v>
      </c>
      <c r="G35" s="121">
        <v>-916740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</row>
    <row r="36" spans="2:12" x14ac:dyDescent="0.25">
      <c r="B36" s="120" t="s">
        <v>295</v>
      </c>
      <c r="C36" s="120" t="s">
        <v>351</v>
      </c>
      <c r="D36" s="120" t="s">
        <v>352</v>
      </c>
      <c r="E36" s="121">
        <v>916740</v>
      </c>
      <c r="F36" s="121">
        <v>0</v>
      </c>
      <c r="G36" s="121">
        <v>-916740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</row>
    <row r="37" spans="2:12" x14ac:dyDescent="0.25">
      <c r="B37" s="120" t="s">
        <v>295</v>
      </c>
      <c r="C37" s="120" t="s">
        <v>353</v>
      </c>
      <c r="D37" s="120" t="s">
        <v>305</v>
      </c>
      <c r="E37" s="121">
        <v>2079422986</v>
      </c>
      <c r="F37" s="121">
        <v>-1</v>
      </c>
      <c r="G37" s="121">
        <v>-46788350</v>
      </c>
      <c r="H37" s="121">
        <v>2032634636</v>
      </c>
      <c r="I37" s="121">
        <v>480779375</v>
      </c>
      <c r="J37" s="121">
        <v>1589285102</v>
      </c>
      <c r="K37" s="122">
        <f>+J37/H37</f>
        <v>0.78188429629809775</v>
      </c>
      <c r="L37" s="121">
        <v>443349534</v>
      </c>
    </row>
    <row r="38" spans="2:12" x14ac:dyDescent="0.25">
      <c r="B38" s="120" t="s">
        <v>295</v>
      </c>
      <c r="C38" s="120" t="s">
        <v>354</v>
      </c>
      <c r="D38" s="120" t="s">
        <v>355</v>
      </c>
      <c r="E38" s="121">
        <v>33524900</v>
      </c>
      <c r="F38" s="121">
        <v>0</v>
      </c>
      <c r="G38" s="121">
        <v>-1174422</v>
      </c>
      <c r="H38" s="121">
        <v>32350478</v>
      </c>
      <c r="I38" s="121">
        <v>0</v>
      </c>
      <c r="J38" s="121">
        <v>29787672</v>
      </c>
      <c r="K38" s="122">
        <f>+J38/H38</f>
        <v>0.92077996498227943</v>
      </c>
      <c r="L38" s="121">
        <v>2562806</v>
      </c>
    </row>
    <row r="39" spans="2:12" x14ac:dyDescent="0.25">
      <c r="B39" s="120" t="s">
        <v>295</v>
      </c>
      <c r="C39" s="120" t="s">
        <v>356</v>
      </c>
      <c r="D39" s="120" t="s">
        <v>357</v>
      </c>
      <c r="E39" s="121">
        <v>1174422</v>
      </c>
      <c r="F39" s="121">
        <v>0</v>
      </c>
      <c r="G39" s="121">
        <v>-1174422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</row>
    <row r="40" spans="2:12" x14ac:dyDescent="0.25">
      <c r="B40" s="120" t="s">
        <v>295</v>
      </c>
      <c r="C40" s="120" t="s">
        <v>358</v>
      </c>
      <c r="D40" s="120" t="s">
        <v>359</v>
      </c>
      <c r="E40" s="121">
        <v>32350478</v>
      </c>
      <c r="F40" s="121">
        <v>0</v>
      </c>
      <c r="G40" s="121">
        <v>0</v>
      </c>
      <c r="H40" s="121">
        <v>32350478</v>
      </c>
      <c r="I40" s="121">
        <v>0</v>
      </c>
      <c r="J40" s="121">
        <v>29787672</v>
      </c>
      <c r="K40" s="122">
        <f t="shared" ref="K40:K51" si="1">+J40/H40</f>
        <v>0.92077996498227943</v>
      </c>
      <c r="L40" s="121">
        <v>2562806</v>
      </c>
    </row>
    <row r="41" spans="2:12" x14ac:dyDescent="0.25">
      <c r="B41" s="120" t="s">
        <v>295</v>
      </c>
      <c r="C41" s="120" t="s">
        <v>360</v>
      </c>
      <c r="D41" s="120" t="s">
        <v>361</v>
      </c>
      <c r="E41" s="121">
        <v>32350478</v>
      </c>
      <c r="F41" s="121">
        <v>0</v>
      </c>
      <c r="G41" s="121">
        <v>0</v>
      </c>
      <c r="H41" s="121">
        <v>32350478</v>
      </c>
      <c r="I41" s="121">
        <v>0</v>
      </c>
      <c r="J41" s="121">
        <v>29787672</v>
      </c>
      <c r="K41" s="122">
        <f t="shared" si="1"/>
        <v>0.92077996498227943</v>
      </c>
      <c r="L41" s="121">
        <v>2562806</v>
      </c>
    </row>
    <row r="42" spans="2:12" x14ac:dyDescent="0.25">
      <c r="B42" s="120" t="s">
        <v>295</v>
      </c>
      <c r="C42" s="120" t="s">
        <v>362</v>
      </c>
      <c r="D42" s="120" t="s">
        <v>363</v>
      </c>
      <c r="E42" s="121">
        <v>434860863</v>
      </c>
      <c r="F42" s="121">
        <v>-1</v>
      </c>
      <c r="G42" s="121">
        <v>-1</v>
      </c>
      <c r="H42" s="121">
        <v>434860862</v>
      </c>
      <c r="I42" s="121">
        <v>0</v>
      </c>
      <c r="J42" s="121">
        <v>434860861</v>
      </c>
      <c r="K42" s="122">
        <f t="shared" si="1"/>
        <v>0.99999999770041392</v>
      </c>
      <c r="L42" s="121">
        <v>1</v>
      </c>
    </row>
    <row r="43" spans="2:12" x14ac:dyDescent="0.25">
      <c r="B43" s="120" t="s">
        <v>295</v>
      </c>
      <c r="C43" s="120" t="s">
        <v>364</v>
      </c>
      <c r="D43" s="120" t="s">
        <v>365</v>
      </c>
      <c r="E43" s="121">
        <v>330299241</v>
      </c>
      <c r="F43" s="121">
        <v>-1</v>
      </c>
      <c r="G43" s="121">
        <v>-1</v>
      </c>
      <c r="H43" s="121">
        <v>330299240</v>
      </c>
      <c r="I43" s="121">
        <v>0</v>
      </c>
      <c r="J43" s="121">
        <v>330299239</v>
      </c>
      <c r="K43" s="122">
        <f t="shared" si="1"/>
        <v>0.99999999697244235</v>
      </c>
      <c r="L43" s="121">
        <v>1</v>
      </c>
    </row>
    <row r="44" spans="2:12" x14ac:dyDescent="0.25">
      <c r="B44" s="120" t="s">
        <v>295</v>
      </c>
      <c r="C44" s="120" t="s">
        <v>366</v>
      </c>
      <c r="D44" s="120" t="s">
        <v>367</v>
      </c>
      <c r="E44" s="121">
        <v>22969937</v>
      </c>
      <c r="F44" s="121">
        <v>0</v>
      </c>
      <c r="G44" s="121">
        <v>0</v>
      </c>
      <c r="H44" s="121">
        <v>22969937</v>
      </c>
      <c r="I44" s="121">
        <v>0</v>
      </c>
      <c r="J44" s="121">
        <v>22969937</v>
      </c>
      <c r="K44" s="122">
        <f t="shared" si="1"/>
        <v>1</v>
      </c>
      <c r="L44" s="121">
        <v>0</v>
      </c>
    </row>
    <row r="45" spans="2:12" x14ac:dyDescent="0.25">
      <c r="B45" s="120" t="s">
        <v>295</v>
      </c>
      <c r="C45" s="120" t="s">
        <v>368</v>
      </c>
      <c r="D45" s="120" t="s">
        <v>369</v>
      </c>
      <c r="E45" s="121">
        <v>177351961</v>
      </c>
      <c r="F45" s="121">
        <v>-1</v>
      </c>
      <c r="G45" s="121">
        <v>-1</v>
      </c>
      <c r="H45" s="121">
        <v>177351960</v>
      </c>
      <c r="I45" s="121">
        <v>0</v>
      </c>
      <c r="J45" s="121">
        <v>177351960</v>
      </c>
      <c r="K45" s="122">
        <f t="shared" si="1"/>
        <v>1</v>
      </c>
      <c r="L45" s="121">
        <v>0</v>
      </c>
    </row>
    <row r="46" spans="2:12" x14ac:dyDescent="0.25">
      <c r="B46" s="120" t="s">
        <v>295</v>
      </c>
      <c r="C46" s="120" t="s">
        <v>370</v>
      </c>
      <c r="D46" s="120" t="s">
        <v>371</v>
      </c>
      <c r="E46" s="121">
        <v>78429150</v>
      </c>
      <c r="F46" s="121">
        <v>0</v>
      </c>
      <c r="G46" s="121">
        <v>0</v>
      </c>
      <c r="H46" s="121">
        <v>78429150</v>
      </c>
      <c r="I46" s="121">
        <v>0</v>
      </c>
      <c r="J46" s="121">
        <v>78429150</v>
      </c>
      <c r="K46" s="122">
        <f t="shared" si="1"/>
        <v>1</v>
      </c>
      <c r="L46" s="121">
        <v>0</v>
      </c>
    </row>
    <row r="47" spans="2:12" x14ac:dyDescent="0.25">
      <c r="B47" s="120" t="s">
        <v>295</v>
      </c>
      <c r="C47" s="120" t="s">
        <v>372</v>
      </c>
      <c r="D47" s="120" t="s">
        <v>373</v>
      </c>
      <c r="E47" s="121">
        <v>51548193</v>
      </c>
      <c r="F47" s="121">
        <v>0</v>
      </c>
      <c r="G47" s="121">
        <v>0</v>
      </c>
      <c r="H47" s="121">
        <v>51548193</v>
      </c>
      <c r="I47" s="121">
        <v>0</v>
      </c>
      <c r="J47" s="121">
        <v>51548192</v>
      </c>
      <c r="K47" s="122">
        <f t="shared" si="1"/>
        <v>0.99999998060067785</v>
      </c>
      <c r="L47" s="121">
        <v>1</v>
      </c>
    </row>
    <row r="48" spans="2:12" x14ac:dyDescent="0.25">
      <c r="B48" s="120" t="s">
        <v>295</v>
      </c>
      <c r="C48" s="120" t="s">
        <v>374</v>
      </c>
      <c r="D48" s="120" t="s">
        <v>375</v>
      </c>
      <c r="E48" s="121">
        <v>104561622</v>
      </c>
      <c r="F48" s="121">
        <v>0</v>
      </c>
      <c r="G48" s="121">
        <v>0</v>
      </c>
      <c r="H48" s="121">
        <v>104561622</v>
      </c>
      <c r="I48" s="121">
        <v>0</v>
      </c>
      <c r="J48" s="121">
        <v>104561622</v>
      </c>
      <c r="K48" s="122">
        <f t="shared" si="1"/>
        <v>1</v>
      </c>
      <c r="L48" s="121">
        <v>0</v>
      </c>
    </row>
    <row r="49" spans="2:12" x14ac:dyDescent="0.25">
      <c r="B49" s="120" t="s">
        <v>295</v>
      </c>
      <c r="C49" s="120" t="s">
        <v>376</v>
      </c>
      <c r="D49" s="120" t="s">
        <v>377</v>
      </c>
      <c r="E49" s="121">
        <v>104561622</v>
      </c>
      <c r="F49" s="121">
        <v>0</v>
      </c>
      <c r="G49" s="121">
        <v>0</v>
      </c>
      <c r="H49" s="121">
        <v>104561622</v>
      </c>
      <c r="I49" s="121">
        <v>0</v>
      </c>
      <c r="J49" s="121">
        <v>104561622</v>
      </c>
      <c r="K49" s="122">
        <f t="shared" si="1"/>
        <v>1</v>
      </c>
      <c r="L49" s="121">
        <v>0</v>
      </c>
    </row>
    <row r="50" spans="2:12" x14ac:dyDescent="0.25">
      <c r="B50" s="120" t="s">
        <v>295</v>
      </c>
      <c r="C50" s="120" t="s">
        <v>378</v>
      </c>
      <c r="D50" s="120" t="s">
        <v>379</v>
      </c>
      <c r="E50" s="121">
        <v>1383156098</v>
      </c>
      <c r="F50" s="121">
        <v>0</v>
      </c>
      <c r="G50" s="121">
        <v>-11674772</v>
      </c>
      <c r="H50" s="121">
        <v>1371481326</v>
      </c>
      <c r="I50" s="121">
        <v>454088341</v>
      </c>
      <c r="J50" s="121">
        <v>1028300608</v>
      </c>
      <c r="K50" s="122">
        <f t="shared" si="1"/>
        <v>0.74977368521603915</v>
      </c>
      <c r="L50" s="121">
        <v>343180718</v>
      </c>
    </row>
    <row r="51" spans="2:12" x14ac:dyDescent="0.25">
      <c r="B51" s="120" t="s">
        <v>295</v>
      </c>
      <c r="C51" s="120" t="s">
        <v>380</v>
      </c>
      <c r="D51" s="120" t="s">
        <v>381</v>
      </c>
      <c r="E51" s="121">
        <v>333038509</v>
      </c>
      <c r="F51" s="121">
        <v>0</v>
      </c>
      <c r="G51" s="121">
        <v>-3285943</v>
      </c>
      <c r="H51" s="121">
        <v>329752566</v>
      </c>
      <c r="I51" s="121">
        <v>0</v>
      </c>
      <c r="J51" s="121">
        <v>86561832</v>
      </c>
      <c r="K51" s="122">
        <f t="shared" si="1"/>
        <v>0.26250540837338016</v>
      </c>
      <c r="L51" s="121">
        <v>243190734</v>
      </c>
    </row>
    <row r="52" spans="2:12" x14ac:dyDescent="0.25">
      <c r="B52" s="120" t="s">
        <v>295</v>
      </c>
      <c r="C52" s="120" t="s">
        <v>382</v>
      </c>
      <c r="D52" s="120" t="s">
        <v>383</v>
      </c>
      <c r="E52" s="121">
        <v>1713091</v>
      </c>
      <c r="F52" s="121">
        <v>0</v>
      </c>
      <c r="G52" s="121">
        <v>-1713091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</row>
    <row r="53" spans="2:12" x14ac:dyDescent="0.25">
      <c r="B53" s="120" t="s">
        <v>295</v>
      </c>
      <c r="C53" s="120" t="s">
        <v>384</v>
      </c>
      <c r="D53" s="120" t="s">
        <v>385</v>
      </c>
      <c r="E53" s="121">
        <v>71162000</v>
      </c>
      <c r="F53" s="121">
        <v>0</v>
      </c>
      <c r="G53" s="121">
        <v>0</v>
      </c>
      <c r="H53" s="121">
        <v>71162000</v>
      </c>
      <c r="I53" s="121">
        <v>0</v>
      </c>
      <c r="J53" s="121">
        <v>0</v>
      </c>
      <c r="K53" s="121">
        <v>0</v>
      </c>
      <c r="L53" s="121">
        <v>71162000</v>
      </c>
    </row>
    <row r="54" spans="2:12" x14ac:dyDescent="0.25">
      <c r="B54" s="120" t="s">
        <v>295</v>
      </c>
      <c r="C54" s="120" t="s">
        <v>386</v>
      </c>
      <c r="D54" s="120" t="s">
        <v>387</v>
      </c>
      <c r="E54" s="121">
        <v>260163418</v>
      </c>
      <c r="F54" s="121">
        <v>0</v>
      </c>
      <c r="G54" s="121">
        <v>-1572852</v>
      </c>
      <c r="H54" s="121">
        <v>258590566</v>
      </c>
      <c r="I54" s="121">
        <v>0</v>
      </c>
      <c r="J54" s="121">
        <v>86561832</v>
      </c>
      <c r="K54" s="122">
        <f t="shared" ref="K54:K55" si="2">+J54/H54</f>
        <v>0.33474474084255651</v>
      </c>
      <c r="L54" s="121">
        <v>172028734</v>
      </c>
    </row>
    <row r="55" spans="2:12" x14ac:dyDescent="0.25">
      <c r="B55" s="120" t="s">
        <v>295</v>
      </c>
      <c r="C55" s="120" t="s">
        <v>388</v>
      </c>
      <c r="D55" s="120" t="s">
        <v>389</v>
      </c>
      <c r="E55" s="121">
        <v>85997692</v>
      </c>
      <c r="F55" s="121">
        <v>0</v>
      </c>
      <c r="G55" s="121">
        <v>-908526</v>
      </c>
      <c r="H55" s="121">
        <v>85089166</v>
      </c>
      <c r="I55" s="121">
        <v>0</v>
      </c>
      <c r="J55" s="121">
        <v>6615809</v>
      </c>
      <c r="K55" s="122">
        <f t="shared" si="2"/>
        <v>7.7751484836506679E-2</v>
      </c>
      <c r="L55" s="121">
        <v>78473357</v>
      </c>
    </row>
    <row r="56" spans="2:12" x14ac:dyDescent="0.25">
      <c r="B56" s="120" t="s">
        <v>295</v>
      </c>
      <c r="C56" s="120" t="s">
        <v>390</v>
      </c>
      <c r="D56" s="120" t="s">
        <v>391</v>
      </c>
      <c r="E56" s="121">
        <v>908526</v>
      </c>
      <c r="F56" s="121">
        <v>0</v>
      </c>
      <c r="G56" s="121">
        <v>-908526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</row>
    <row r="57" spans="2:12" x14ac:dyDescent="0.25">
      <c r="B57" s="120" t="s">
        <v>295</v>
      </c>
      <c r="C57" s="120" t="s">
        <v>392</v>
      </c>
      <c r="D57" s="120" t="s">
        <v>393</v>
      </c>
      <c r="E57" s="121">
        <v>85089166</v>
      </c>
      <c r="F57" s="121">
        <v>0</v>
      </c>
      <c r="G57" s="121">
        <v>0</v>
      </c>
      <c r="H57" s="121">
        <v>85089166</v>
      </c>
      <c r="I57" s="121">
        <v>0</v>
      </c>
      <c r="J57" s="121">
        <v>6615809</v>
      </c>
      <c r="K57" s="122">
        <f>+J57/H57</f>
        <v>7.7751484836506679E-2</v>
      </c>
      <c r="L57" s="121">
        <v>78473357</v>
      </c>
    </row>
    <row r="58" spans="2:12" x14ac:dyDescent="0.25">
      <c r="B58" s="120" t="s">
        <v>295</v>
      </c>
      <c r="C58" s="120" t="s">
        <v>394</v>
      </c>
      <c r="D58" s="120" t="s">
        <v>395</v>
      </c>
      <c r="E58" s="121">
        <v>595258</v>
      </c>
      <c r="F58" s="121">
        <v>0</v>
      </c>
      <c r="G58" s="121">
        <v>-595258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</row>
    <row r="59" spans="2:12" x14ac:dyDescent="0.25">
      <c r="B59" s="120" t="s">
        <v>295</v>
      </c>
      <c r="C59" s="120" t="s">
        <v>396</v>
      </c>
      <c r="D59" s="120" t="s">
        <v>397</v>
      </c>
      <c r="E59" s="121">
        <v>349811</v>
      </c>
      <c r="F59" s="121">
        <v>0</v>
      </c>
      <c r="G59" s="121">
        <v>-349811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</row>
    <row r="60" spans="2:12" x14ac:dyDescent="0.25">
      <c r="B60" s="120" t="s">
        <v>295</v>
      </c>
      <c r="C60" s="120" t="s">
        <v>398</v>
      </c>
      <c r="D60" s="120" t="s">
        <v>399</v>
      </c>
      <c r="E60" s="121">
        <v>245447</v>
      </c>
      <c r="F60" s="121">
        <v>0</v>
      </c>
      <c r="G60" s="121">
        <v>-245447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</row>
    <row r="61" spans="2:12" x14ac:dyDescent="0.25">
      <c r="B61" s="120" t="s">
        <v>295</v>
      </c>
      <c r="C61" s="120" t="s">
        <v>400</v>
      </c>
      <c r="D61" s="120" t="s">
        <v>401</v>
      </c>
      <c r="E61" s="121">
        <v>448639594</v>
      </c>
      <c r="F61" s="121">
        <v>0</v>
      </c>
      <c r="G61" s="121">
        <v>0</v>
      </c>
      <c r="H61" s="121">
        <v>448639594</v>
      </c>
      <c r="I61" s="121">
        <v>0</v>
      </c>
      <c r="J61" s="121">
        <v>442721555</v>
      </c>
      <c r="K61" s="122">
        <f t="shared" ref="K61:K65" si="3">+J61/H61</f>
        <v>0.98680892395779052</v>
      </c>
      <c r="L61" s="121">
        <v>5918039</v>
      </c>
    </row>
    <row r="62" spans="2:12" x14ac:dyDescent="0.25">
      <c r="B62" s="120" t="s">
        <v>295</v>
      </c>
      <c r="C62" s="120" t="s">
        <v>402</v>
      </c>
      <c r="D62" s="120" t="s">
        <v>403</v>
      </c>
      <c r="E62" s="121">
        <v>311826678</v>
      </c>
      <c r="F62" s="121">
        <v>0</v>
      </c>
      <c r="G62" s="121">
        <v>0</v>
      </c>
      <c r="H62" s="121">
        <v>311826678</v>
      </c>
      <c r="I62" s="121">
        <v>0</v>
      </c>
      <c r="J62" s="121">
        <v>311826678</v>
      </c>
      <c r="K62" s="122">
        <f t="shared" si="3"/>
        <v>1</v>
      </c>
      <c r="L62" s="121">
        <v>0</v>
      </c>
    </row>
    <row r="63" spans="2:12" x14ac:dyDescent="0.25">
      <c r="B63" s="120" t="s">
        <v>295</v>
      </c>
      <c r="C63" s="120" t="s">
        <v>404</v>
      </c>
      <c r="D63" s="120" t="s">
        <v>405</v>
      </c>
      <c r="E63" s="121">
        <v>136812916</v>
      </c>
      <c r="F63" s="121">
        <v>0</v>
      </c>
      <c r="G63" s="121">
        <v>0</v>
      </c>
      <c r="H63" s="121">
        <v>136812916</v>
      </c>
      <c r="I63" s="121">
        <v>0</v>
      </c>
      <c r="J63" s="121">
        <v>130894877</v>
      </c>
      <c r="K63" s="122">
        <f t="shared" si="3"/>
        <v>0.95674356505931057</v>
      </c>
      <c r="L63" s="121">
        <v>5918039</v>
      </c>
    </row>
    <row r="64" spans="2:12" x14ac:dyDescent="0.25">
      <c r="B64" s="120" t="s">
        <v>295</v>
      </c>
      <c r="C64" s="120" t="s">
        <v>406</v>
      </c>
      <c r="D64" s="120" t="s">
        <v>407</v>
      </c>
      <c r="E64" s="121">
        <v>513067993</v>
      </c>
      <c r="F64" s="121">
        <v>0</v>
      </c>
      <c r="G64" s="121">
        <v>-5067993</v>
      </c>
      <c r="H64" s="121">
        <v>508000000</v>
      </c>
      <c r="I64" s="121">
        <v>454088341</v>
      </c>
      <c r="J64" s="121">
        <v>492401412</v>
      </c>
      <c r="K64" s="122">
        <f t="shared" si="3"/>
        <v>0.96929411811023625</v>
      </c>
      <c r="L64" s="121">
        <v>15598588</v>
      </c>
    </row>
    <row r="65" spans="2:12" x14ac:dyDescent="0.25">
      <c r="B65" s="120" t="s">
        <v>295</v>
      </c>
      <c r="C65" s="120" t="s">
        <v>408</v>
      </c>
      <c r="D65" s="120" t="s">
        <v>409</v>
      </c>
      <c r="E65" s="121">
        <v>50670941</v>
      </c>
      <c r="F65" s="121">
        <v>0</v>
      </c>
      <c r="G65" s="121">
        <v>-2670941</v>
      </c>
      <c r="H65" s="121">
        <v>48000000</v>
      </c>
      <c r="I65" s="121">
        <v>4088341</v>
      </c>
      <c r="J65" s="121">
        <v>40092812</v>
      </c>
      <c r="K65" s="122">
        <f t="shared" si="3"/>
        <v>0.83526691666666664</v>
      </c>
      <c r="L65" s="121">
        <v>7907188</v>
      </c>
    </row>
    <row r="66" spans="2:12" x14ac:dyDescent="0.25">
      <c r="B66" s="120" t="s">
        <v>295</v>
      </c>
      <c r="C66" s="120" t="s">
        <v>410</v>
      </c>
      <c r="D66" s="120" t="s">
        <v>411</v>
      </c>
      <c r="E66" s="121">
        <v>1243252</v>
      </c>
      <c r="F66" s="121">
        <v>0</v>
      </c>
      <c r="G66" s="121">
        <v>-1243252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</row>
    <row r="67" spans="2:12" x14ac:dyDescent="0.25">
      <c r="B67" s="120" t="s">
        <v>295</v>
      </c>
      <c r="C67" s="120" t="s">
        <v>412</v>
      </c>
      <c r="D67" s="120" t="s">
        <v>413</v>
      </c>
      <c r="E67" s="121">
        <v>11153800</v>
      </c>
      <c r="F67" s="121">
        <v>0</v>
      </c>
      <c r="G67" s="121">
        <v>-1153800</v>
      </c>
      <c r="H67" s="121">
        <v>10000000</v>
      </c>
      <c r="I67" s="121">
        <v>0</v>
      </c>
      <c r="J67" s="121">
        <v>2308600</v>
      </c>
      <c r="K67" s="122">
        <f t="shared" ref="K67:K68" si="4">+J67/H67</f>
        <v>0.23086000000000001</v>
      </c>
      <c r="L67" s="121">
        <v>7691400</v>
      </c>
    </row>
    <row r="68" spans="2:12" x14ac:dyDescent="0.25">
      <c r="B68" s="120" t="s">
        <v>295</v>
      </c>
      <c r="C68" s="120" t="s">
        <v>414</v>
      </c>
      <c r="D68" s="120" t="s">
        <v>415</v>
      </c>
      <c r="E68" s="121">
        <v>450000000</v>
      </c>
      <c r="F68" s="121">
        <v>0</v>
      </c>
      <c r="G68" s="121">
        <v>0</v>
      </c>
      <c r="H68" s="121">
        <v>450000000</v>
      </c>
      <c r="I68" s="121">
        <v>450000000</v>
      </c>
      <c r="J68" s="121">
        <v>450000000</v>
      </c>
      <c r="K68" s="122">
        <f t="shared" si="4"/>
        <v>1</v>
      </c>
      <c r="L68" s="121">
        <v>0</v>
      </c>
    </row>
    <row r="69" spans="2:12" x14ac:dyDescent="0.25">
      <c r="B69" s="120" t="s">
        <v>295</v>
      </c>
      <c r="C69" s="120" t="s">
        <v>416</v>
      </c>
      <c r="D69" s="120" t="s">
        <v>417</v>
      </c>
      <c r="E69" s="121">
        <v>1817052</v>
      </c>
      <c r="F69" s="121">
        <v>0</v>
      </c>
      <c r="G69" s="121">
        <v>-1817052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</row>
    <row r="70" spans="2:12" x14ac:dyDescent="0.25">
      <c r="B70" s="120" t="s">
        <v>295</v>
      </c>
      <c r="C70" s="120" t="s">
        <v>418</v>
      </c>
      <c r="D70" s="120" t="s">
        <v>419</v>
      </c>
      <c r="E70" s="121">
        <v>1817052</v>
      </c>
      <c r="F70" s="121">
        <v>0</v>
      </c>
      <c r="G70" s="121">
        <v>-1817052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</row>
    <row r="71" spans="2:12" x14ac:dyDescent="0.25">
      <c r="B71" s="120" t="s">
        <v>295</v>
      </c>
      <c r="C71" s="120" t="s">
        <v>420</v>
      </c>
      <c r="D71" s="120" t="s">
        <v>421</v>
      </c>
      <c r="E71" s="121">
        <v>47753381</v>
      </c>
      <c r="F71" s="121">
        <v>0</v>
      </c>
      <c r="G71" s="121">
        <v>-29528521</v>
      </c>
      <c r="H71" s="121">
        <v>18224860</v>
      </c>
      <c r="I71" s="121">
        <v>0</v>
      </c>
      <c r="J71" s="121">
        <v>18224860</v>
      </c>
      <c r="K71" s="122">
        <f t="shared" ref="K71:K75" si="5">+J71/H71</f>
        <v>1</v>
      </c>
      <c r="L71" s="121">
        <v>0</v>
      </c>
    </row>
    <row r="72" spans="2:12" x14ac:dyDescent="0.25">
      <c r="B72" s="120" t="s">
        <v>295</v>
      </c>
      <c r="C72" s="120" t="s">
        <v>422</v>
      </c>
      <c r="D72" s="120" t="s">
        <v>423</v>
      </c>
      <c r="E72" s="121">
        <v>47753381</v>
      </c>
      <c r="F72" s="121">
        <v>0</v>
      </c>
      <c r="G72" s="121">
        <v>-29528521</v>
      </c>
      <c r="H72" s="121">
        <v>18224860</v>
      </c>
      <c r="I72" s="121">
        <v>0</v>
      </c>
      <c r="J72" s="121">
        <v>18224860</v>
      </c>
      <c r="K72" s="122">
        <f t="shared" si="5"/>
        <v>1</v>
      </c>
      <c r="L72" s="121">
        <v>0</v>
      </c>
    </row>
    <row r="73" spans="2:12" x14ac:dyDescent="0.25">
      <c r="B73" s="120" t="s">
        <v>295</v>
      </c>
      <c r="C73" s="120" t="s">
        <v>424</v>
      </c>
      <c r="D73" s="120" t="s">
        <v>425</v>
      </c>
      <c r="E73" s="121">
        <v>13640294</v>
      </c>
      <c r="F73" s="121">
        <v>0</v>
      </c>
      <c r="G73" s="121">
        <v>-2520010</v>
      </c>
      <c r="H73" s="121">
        <v>11120284</v>
      </c>
      <c r="I73" s="121">
        <v>0</v>
      </c>
      <c r="J73" s="121">
        <v>11120284</v>
      </c>
      <c r="K73" s="122">
        <f t="shared" si="5"/>
        <v>1</v>
      </c>
      <c r="L73" s="121">
        <v>0</v>
      </c>
    </row>
    <row r="74" spans="2:12" x14ac:dyDescent="0.25">
      <c r="B74" s="120" t="s">
        <v>295</v>
      </c>
      <c r="C74" s="120" t="s">
        <v>426</v>
      </c>
      <c r="D74" s="120" t="s">
        <v>427</v>
      </c>
      <c r="E74" s="121">
        <v>23274257</v>
      </c>
      <c r="F74" s="121">
        <v>0</v>
      </c>
      <c r="G74" s="121">
        <v>-16387674</v>
      </c>
      <c r="H74" s="121">
        <v>6886583</v>
      </c>
      <c r="I74" s="121">
        <v>0</v>
      </c>
      <c r="J74" s="121">
        <v>6886583</v>
      </c>
      <c r="K74" s="122">
        <f t="shared" si="5"/>
        <v>1</v>
      </c>
      <c r="L74" s="121">
        <v>0</v>
      </c>
    </row>
    <row r="75" spans="2:12" x14ac:dyDescent="0.25">
      <c r="B75" s="120" t="s">
        <v>295</v>
      </c>
      <c r="C75" s="120" t="s">
        <v>428</v>
      </c>
      <c r="D75" s="120" t="s">
        <v>429</v>
      </c>
      <c r="E75" s="121">
        <v>8918350</v>
      </c>
      <c r="F75" s="121">
        <v>0</v>
      </c>
      <c r="G75" s="121">
        <v>-8700357</v>
      </c>
      <c r="H75" s="121">
        <v>217993</v>
      </c>
      <c r="I75" s="121">
        <v>0</v>
      </c>
      <c r="J75" s="121">
        <v>217993</v>
      </c>
      <c r="K75" s="122">
        <f t="shared" si="5"/>
        <v>1</v>
      </c>
      <c r="L75" s="121">
        <v>0</v>
      </c>
    </row>
    <row r="76" spans="2:12" x14ac:dyDescent="0.25">
      <c r="B76" s="120" t="s">
        <v>295</v>
      </c>
      <c r="C76" s="120" t="s">
        <v>430</v>
      </c>
      <c r="D76" s="120" t="s">
        <v>431</v>
      </c>
      <c r="E76" s="121">
        <v>1920480</v>
      </c>
      <c r="F76" s="121">
        <v>0</v>
      </c>
      <c r="G76" s="121">
        <v>-1920480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</row>
    <row r="77" spans="2:12" x14ac:dyDescent="0.25">
      <c r="B77" s="120" t="s">
        <v>295</v>
      </c>
      <c r="C77" s="120" t="s">
        <v>432</v>
      </c>
      <c r="D77" s="120" t="s">
        <v>433</v>
      </c>
      <c r="E77" s="121">
        <v>4227184</v>
      </c>
      <c r="F77" s="121">
        <v>0</v>
      </c>
      <c r="G77" s="121">
        <v>-4227184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</row>
    <row r="78" spans="2:12" x14ac:dyDescent="0.25">
      <c r="B78" s="120" t="s">
        <v>295</v>
      </c>
      <c r="C78" s="120" t="s">
        <v>434</v>
      </c>
      <c r="D78" s="120" t="s">
        <v>435</v>
      </c>
      <c r="E78" s="121">
        <v>33000000</v>
      </c>
      <c r="F78" s="121">
        <v>0</v>
      </c>
      <c r="G78" s="121">
        <v>0</v>
      </c>
      <c r="H78" s="121">
        <v>33000000</v>
      </c>
      <c r="I78" s="121">
        <v>3349800</v>
      </c>
      <c r="J78" s="121">
        <v>26349800</v>
      </c>
      <c r="K78" s="122">
        <f t="shared" ref="K78:K110" si="6">+J78/H78</f>
        <v>0.7984787878787879</v>
      </c>
      <c r="L78" s="121">
        <v>6650200</v>
      </c>
    </row>
    <row r="79" spans="2:12" x14ac:dyDescent="0.25">
      <c r="B79" s="120" t="s">
        <v>295</v>
      </c>
      <c r="C79" s="120" t="s">
        <v>436</v>
      </c>
      <c r="D79" s="120" t="s">
        <v>437</v>
      </c>
      <c r="E79" s="121">
        <v>112954458</v>
      </c>
      <c r="F79" s="121">
        <v>0</v>
      </c>
      <c r="G79" s="121">
        <v>0</v>
      </c>
      <c r="H79" s="121">
        <v>112954458</v>
      </c>
      <c r="I79" s="121">
        <v>23341234</v>
      </c>
      <c r="J79" s="121">
        <v>23341234</v>
      </c>
      <c r="K79" s="122">
        <f t="shared" si="6"/>
        <v>0.20664287548526858</v>
      </c>
      <c r="L79" s="121">
        <v>89613224</v>
      </c>
    </row>
    <row r="80" spans="2:12" x14ac:dyDescent="0.25">
      <c r="B80" s="120" t="s">
        <v>295</v>
      </c>
      <c r="C80" s="120" t="s">
        <v>438</v>
      </c>
      <c r="D80" s="120" t="s">
        <v>439</v>
      </c>
      <c r="E80" s="121">
        <v>29946102</v>
      </c>
      <c r="F80" s="121">
        <v>0</v>
      </c>
      <c r="G80" s="121">
        <v>-183450</v>
      </c>
      <c r="H80" s="121">
        <v>29762652</v>
      </c>
      <c r="I80" s="121">
        <v>0</v>
      </c>
      <c r="J80" s="121">
        <v>28420067</v>
      </c>
      <c r="K80" s="122">
        <f t="shared" si="6"/>
        <v>0.95489027657884784</v>
      </c>
      <c r="L80" s="121">
        <v>1342585</v>
      </c>
    </row>
    <row r="81" spans="2:12" s="127" customFormat="1" ht="13" x14ac:dyDescent="0.3">
      <c r="B81" s="124" t="s">
        <v>295</v>
      </c>
      <c r="C81" s="124" t="s">
        <v>440</v>
      </c>
      <c r="D81" s="124" t="s">
        <v>441</v>
      </c>
      <c r="E81" s="125">
        <v>54199184088</v>
      </c>
      <c r="F81" s="125">
        <v>-1</v>
      </c>
      <c r="G81" s="125">
        <v>-815615464</v>
      </c>
      <c r="H81" s="125">
        <v>53383568624</v>
      </c>
      <c r="I81" s="125">
        <v>1302160142</v>
      </c>
      <c r="J81" s="125">
        <v>34451036111</v>
      </c>
      <c r="K81" s="126">
        <f t="shared" si="6"/>
        <v>0.64534906524611058</v>
      </c>
      <c r="L81" s="125">
        <v>18932532513</v>
      </c>
    </row>
    <row r="82" spans="2:12" s="127" customFormat="1" ht="13" x14ac:dyDescent="0.3">
      <c r="B82" s="124" t="s">
        <v>295</v>
      </c>
      <c r="C82" s="124" t="s">
        <v>442</v>
      </c>
      <c r="D82" s="124" t="s">
        <v>443</v>
      </c>
      <c r="E82" s="125">
        <v>54199184088</v>
      </c>
      <c r="F82" s="125">
        <v>-1</v>
      </c>
      <c r="G82" s="125">
        <v>-815615464</v>
      </c>
      <c r="H82" s="125">
        <v>53383568624</v>
      </c>
      <c r="I82" s="125">
        <v>1302160142</v>
      </c>
      <c r="J82" s="125">
        <v>34451036111</v>
      </c>
      <c r="K82" s="126">
        <f t="shared" si="6"/>
        <v>0.64534906524611058</v>
      </c>
      <c r="L82" s="125">
        <v>18932532513</v>
      </c>
    </row>
    <row r="83" spans="2:12" x14ac:dyDescent="0.25">
      <c r="B83" s="120" t="s">
        <v>295</v>
      </c>
      <c r="C83" s="120" t="s">
        <v>444</v>
      </c>
      <c r="D83" s="120" t="s">
        <v>445</v>
      </c>
      <c r="E83" s="121">
        <v>54199184088</v>
      </c>
      <c r="F83" s="121">
        <v>-1</v>
      </c>
      <c r="G83" s="121">
        <v>-815615464</v>
      </c>
      <c r="H83" s="121">
        <v>53383568624</v>
      </c>
      <c r="I83" s="121">
        <v>1302160142</v>
      </c>
      <c r="J83" s="121">
        <v>34451036111</v>
      </c>
      <c r="K83" s="122">
        <f t="shared" si="6"/>
        <v>0.64534906524611058</v>
      </c>
      <c r="L83" s="121">
        <v>18932532513</v>
      </c>
    </row>
    <row r="84" spans="2:12" x14ac:dyDescent="0.25">
      <c r="B84" s="120" t="s">
        <v>295</v>
      </c>
      <c r="C84" s="120" t="s">
        <v>446</v>
      </c>
      <c r="D84" s="120" t="s">
        <v>447</v>
      </c>
      <c r="E84" s="121">
        <v>50168714950</v>
      </c>
      <c r="F84" s="121">
        <v>0</v>
      </c>
      <c r="G84" s="121">
        <v>-801736188</v>
      </c>
      <c r="H84" s="121">
        <v>49366978762</v>
      </c>
      <c r="I84" s="121">
        <v>1282397602</v>
      </c>
      <c r="J84" s="121">
        <v>31597047961</v>
      </c>
      <c r="K84" s="122">
        <f t="shared" si="6"/>
        <v>0.64004419053737349</v>
      </c>
      <c r="L84" s="121">
        <v>17769930801</v>
      </c>
    </row>
    <row r="85" spans="2:12" x14ac:dyDescent="0.25">
      <c r="B85" s="120" t="s">
        <v>295</v>
      </c>
      <c r="C85" s="120" t="s">
        <v>448</v>
      </c>
      <c r="D85" s="120" t="s">
        <v>449</v>
      </c>
      <c r="E85" s="121">
        <v>1928411035</v>
      </c>
      <c r="F85" s="121">
        <v>0</v>
      </c>
      <c r="G85" s="121">
        <v>-3900000</v>
      </c>
      <c r="H85" s="121">
        <v>1924511035</v>
      </c>
      <c r="I85" s="121">
        <v>62439660</v>
      </c>
      <c r="J85" s="121">
        <v>699400939</v>
      </c>
      <c r="K85" s="122">
        <f t="shared" si="6"/>
        <v>0.36341747398710034</v>
      </c>
      <c r="L85" s="121">
        <v>1225110096</v>
      </c>
    </row>
    <row r="86" spans="2:12" x14ac:dyDescent="0.25">
      <c r="B86" s="120" t="s">
        <v>295</v>
      </c>
      <c r="C86" s="120" t="s">
        <v>450</v>
      </c>
      <c r="D86" s="120" t="s">
        <v>451</v>
      </c>
      <c r="E86" s="121">
        <v>1928411035</v>
      </c>
      <c r="F86" s="121">
        <v>0</v>
      </c>
      <c r="G86" s="121">
        <v>-3900000</v>
      </c>
      <c r="H86" s="121">
        <v>1924511035</v>
      </c>
      <c r="I86" s="121">
        <v>62439660</v>
      </c>
      <c r="J86" s="121">
        <v>699400939</v>
      </c>
      <c r="K86" s="122">
        <f t="shared" si="6"/>
        <v>0.36341747398710034</v>
      </c>
      <c r="L86" s="121">
        <v>1225110096</v>
      </c>
    </row>
    <row r="87" spans="2:12" x14ac:dyDescent="0.25">
      <c r="B87" s="120" t="s">
        <v>295</v>
      </c>
      <c r="C87" s="120" t="s">
        <v>452</v>
      </c>
      <c r="D87" s="120" t="s">
        <v>453</v>
      </c>
      <c r="E87" s="121">
        <v>1928411035</v>
      </c>
      <c r="F87" s="121">
        <v>0</v>
      </c>
      <c r="G87" s="121">
        <v>-3900000</v>
      </c>
      <c r="H87" s="121">
        <v>1924511035</v>
      </c>
      <c r="I87" s="121">
        <v>62439660</v>
      </c>
      <c r="J87" s="121">
        <v>699400939</v>
      </c>
      <c r="K87" s="122">
        <f t="shared" si="6"/>
        <v>0.36341747398710034</v>
      </c>
      <c r="L87" s="121">
        <v>1225110096</v>
      </c>
    </row>
    <row r="88" spans="2:12" x14ac:dyDescent="0.25">
      <c r="B88" s="120" t="s">
        <v>295</v>
      </c>
      <c r="C88" s="120" t="s">
        <v>454</v>
      </c>
      <c r="D88" s="120" t="s">
        <v>455</v>
      </c>
      <c r="E88" s="121">
        <v>48240303915</v>
      </c>
      <c r="F88" s="121">
        <v>0</v>
      </c>
      <c r="G88" s="121">
        <v>-797836188</v>
      </c>
      <c r="H88" s="121">
        <v>47442467727</v>
      </c>
      <c r="I88" s="121">
        <v>1219957942</v>
      </c>
      <c r="J88" s="121">
        <v>30897647022</v>
      </c>
      <c r="K88" s="122">
        <f t="shared" si="6"/>
        <v>0.65126559604351753</v>
      </c>
      <c r="L88" s="121">
        <v>16544820705</v>
      </c>
    </row>
    <row r="89" spans="2:12" x14ac:dyDescent="0.25">
      <c r="B89" s="120" t="s">
        <v>295</v>
      </c>
      <c r="C89" s="120" t="s">
        <v>456</v>
      </c>
      <c r="D89" s="120" t="s">
        <v>457</v>
      </c>
      <c r="E89" s="121">
        <v>48240303915</v>
      </c>
      <c r="F89" s="121">
        <v>0</v>
      </c>
      <c r="G89" s="121">
        <v>-797836188</v>
      </c>
      <c r="H89" s="121">
        <v>47442467727</v>
      </c>
      <c r="I89" s="121">
        <v>1219957942</v>
      </c>
      <c r="J89" s="121">
        <v>30897647022</v>
      </c>
      <c r="K89" s="122">
        <f t="shared" si="6"/>
        <v>0.65126559604351753</v>
      </c>
      <c r="L89" s="121">
        <v>16544820705</v>
      </c>
    </row>
    <row r="90" spans="2:12" x14ac:dyDescent="0.25">
      <c r="B90" s="120" t="s">
        <v>295</v>
      </c>
      <c r="C90" s="120" t="s">
        <v>458</v>
      </c>
      <c r="D90" s="120" t="s">
        <v>307</v>
      </c>
      <c r="E90" s="121">
        <v>5544900174</v>
      </c>
      <c r="F90" s="121">
        <v>0</v>
      </c>
      <c r="G90" s="121">
        <v>-394404250</v>
      </c>
      <c r="H90" s="121">
        <v>5150495924</v>
      </c>
      <c r="I90" s="121">
        <v>55257839</v>
      </c>
      <c r="J90" s="121">
        <v>3928687418</v>
      </c>
      <c r="K90" s="122">
        <f t="shared" si="6"/>
        <v>0.76277847336861615</v>
      </c>
      <c r="L90" s="121">
        <v>1221808506</v>
      </c>
    </row>
    <row r="91" spans="2:12" x14ac:dyDescent="0.25">
      <c r="B91" s="120" t="s">
        <v>295</v>
      </c>
      <c r="C91" s="120" t="s">
        <v>459</v>
      </c>
      <c r="D91" s="120" t="s">
        <v>379</v>
      </c>
      <c r="E91" s="121">
        <v>4136568647</v>
      </c>
      <c r="F91" s="121">
        <v>0</v>
      </c>
      <c r="G91" s="121">
        <v>-11825213</v>
      </c>
      <c r="H91" s="121">
        <v>4124743434</v>
      </c>
      <c r="I91" s="121">
        <v>500498377</v>
      </c>
      <c r="J91" s="121">
        <v>2518528580</v>
      </c>
      <c r="K91" s="122">
        <f t="shared" si="6"/>
        <v>0.61059036041852388</v>
      </c>
      <c r="L91" s="121">
        <v>1606214854</v>
      </c>
    </row>
    <row r="92" spans="2:12" x14ac:dyDescent="0.25">
      <c r="B92" s="120" t="s">
        <v>295</v>
      </c>
      <c r="C92" s="120" t="s">
        <v>452</v>
      </c>
      <c r="D92" s="120" t="s">
        <v>453</v>
      </c>
      <c r="E92" s="121">
        <v>11363490273</v>
      </c>
      <c r="F92" s="121">
        <v>0</v>
      </c>
      <c r="G92" s="121">
        <v>-367119637</v>
      </c>
      <c r="H92" s="121">
        <v>10996370636</v>
      </c>
      <c r="I92" s="121">
        <v>345631676</v>
      </c>
      <c r="J92" s="121">
        <v>3744187814</v>
      </c>
      <c r="K92" s="122">
        <f t="shared" si="6"/>
        <v>0.34049305338456398</v>
      </c>
      <c r="L92" s="121">
        <v>7252182822</v>
      </c>
    </row>
    <row r="93" spans="2:12" x14ac:dyDescent="0.25">
      <c r="B93" s="120" t="s">
        <v>295</v>
      </c>
      <c r="C93" s="120" t="s">
        <v>460</v>
      </c>
      <c r="D93" s="120" t="s">
        <v>461</v>
      </c>
      <c r="E93" s="121">
        <v>152632226</v>
      </c>
      <c r="F93" s="121">
        <v>0</v>
      </c>
      <c r="G93" s="121">
        <v>0</v>
      </c>
      <c r="H93" s="121">
        <v>152632226</v>
      </c>
      <c r="I93" s="121">
        <v>0</v>
      </c>
      <c r="J93" s="121">
        <v>152526874</v>
      </c>
      <c r="K93" s="122">
        <f t="shared" si="6"/>
        <v>0.99930976568473817</v>
      </c>
      <c r="L93" s="121">
        <v>105352</v>
      </c>
    </row>
    <row r="94" spans="2:12" x14ac:dyDescent="0.25">
      <c r="B94" s="120" t="s">
        <v>295</v>
      </c>
      <c r="C94" s="120" t="s">
        <v>462</v>
      </c>
      <c r="D94" s="120" t="s">
        <v>319</v>
      </c>
      <c r="E94" s="121">
        <v>233782523</v>
      </c>
      <c r="F94" s="121">
        <v>0</v>
      </c>
      <c r="G94" s="121">
        <v>-80000</v>
      </c>
      <c r="H94" s="121">
        <v>233702523</v>
      </c>
      <c r="I94" s="121">
        <v>0</v>
      </c>
      <c r="J94" s="121">
        <v>148662523</v>
      </c>
      <c r="K94" s="122">
        <f t="shared" si="6"/>
        <v>0.63611860536054199</v>
      </c>
      <c r="L94" s="121">
        <v>85040000</v>
      </c>
    </row>
    <row r="95" spans="2:12" x14ac:dyDescent="0.25">
      <c r="B95" s="120" t="s">
        <v>295</v>
      </c>
      <c r="C95" s="120" t="s">
        <v>463</v>
      </c>
      <c r="D95" s="120" t="s">
        <v>464</v>
      </c>
      <c r="E95" s="121">
        <v>26101244769</v>
      </c>
      <c r="F95" s="121">
        <v>0</v>
      </c>
      <c r="G95" s="121">
        <v>-7436368</v>
      </c>
      <c r="H95" s="121">
        <v>26093808401</v>
      </c>
      <c r="I95" s="121">
        <v>318570050</v>
      </c>
      <c r="J95" s="121">
        <v>19732247248</v>
      </c>
      <c r="K95" s="122">
        <f t="shared" si="6"/>
        <v>0.75620419008073181</v>
      </c>
      <c r="L95" s="121">
        <v>6361561153</v>
      </c>
    </row>
    <row r="96" spans="2:12" x14ac:dyDescent="0.25">
      <c r="B96" s="120" t="s">
        <v>295</v>
      </c>
      <c r="C96" s="120" t="s">
        <v>306</v>
      </c>
      <c r="D96" s="120" t="s">
        <v>307</v>
      </c>
      <c r="E96" s="121">
        <v>707685303</v>
      </c>
      <c r="F96" s="121">
        <v>0</v>
      </c>
      <c r="G96" s="121">
        <v>-16970720</v>
      </c>
      <c r="H96" s="121">
        <v>690714583</v>
      </c>
      <c r="I96" s="121">
        <v>0</v>
      </c>
      <c r="J96" s="121">
        <v>672806565</v>
      </c>
      <c r="K96" s="122">
        <f t="shared" si="6"/>
        <v>0.97407320123136887</v>
      </c>
      <c r="L96" s="121">
        <v>17908018</v>
      </c>
    </row>
    <row r="97" spans="2:12" x14ac:dyDescent="0.25">
      <c r="B97" s="120" t="s">
        <v>295</v>
      </c>
      <c r="C97" s="120" t="s">
        <v>465</v>
      </c>
      <c r="D97" s="120" t="s">
        <v>466</v>
      </c>
      <c r="E97" s="121">
        <v>1576053656</v>
      </c>
      <c r="F97" s="121">
        <v>0</v>
      </c>
      <c r="G97" s="121">
        <v>-506668</v>
      </c>
      <c r="H97" s="121">
        <v>1575546988</v>
      </c>
      <c r="I97" s="121">
        <v>0</v>
      </c>
      <c r="J97" s="121">
        <v>1575546988</v>
      </c>
      <c r="K97" s="122">
        <f t="shared" si="6"/>
        <v>1</v>
      </c>
      <c r="L97" s="121">
        <v>0</v>
      </c>
    </row>
    <row r="98" spans="2:12" x14ac:dyDescent="0.25">
      <c r="B98" s="120" t="s">
        <v>295</v>
      </c>
      <c r="C98" s="120" t="s">
        <v>467</v>
      </c>
      <c r="D98" s="120" t="s">
        <v>468</v>
      </c>
      <c r="E98" s="121">
        <v>1576053656</v>
      </c>
      <c r="F98" s="121">
        <v>0</v>
      </c>
      <c r="G98" s="121">
        <v>-506668</v>
      </c>
      <c r="H98" s="121">
        <v>1575546988</v>
      </c>
      <c r="I98" s="121">
        <v>0</v>
      </c>
      <c r="J98" s="121">
        <v>1575546988</v>
      </c>
      <c r="K98" s="122">
        <f t="shared" si="6"/>
        <v>1</v>
      </c>
      <c r="L98" s="121">
        <v>0</v>
      </c>
    </row>
    <row r="99" spans="2:12" x14ac:dyDescent="0.25">
      <c r="B99" s="120" t="s">
        <v>295</v>
      </c>
      <c r="C99" s="120" t="s">
        <v>469</v>
      </c>
      <c r="D99" s="120" t="s">
        <v>470</v>
      </c>
      <c r="E99" s="121">
        <v>1576053656</v>
      </c>
      <c r="F99" s="121">
        <v>0</v>
      </c>
      <c r="G99" s="121">
        <v>-506668</v>
      </c>
      <c r="H99" s="121">
        <v>1575546988</v>
      </c>
      <c r="I99" s="121">
        <v>0</v>
      </c>
      <c r="J99" s="121">
        <v>1575546988</v>
      </c>
      <c r="K99" s="122">
        <f t="shared" si="6"/>
        <v>1</v>
      </c>
      <c r="L99" s="121">
        <v>0</v>
      </c>
    </row>
    <row r="100" spans="2:12" x14ac:dyDescent="0.25">
      <c r="B100" s="120" t="s">
        <v>295</v>
      </c>
      <c r="C100" s="120" t="s">
        <v>458</v>
      </c>
      <c r="D100" s="120" t="s">
        <v>307</v>
      </c>
      <c r="E100" s="121">
        <v>8440001</v>
      </c>
      <c r="F100" s="121">
        <v>0</v>
      </c>
      <c r="G100" s="121">
        <v>-506668</v>
      </c>
      <c r="H100" s="121">
        <v>7933333</v>
      </c>
      <c r="I100" s="121">
        <v>0</v>
      </c>
      <c r="J100" s="121">
        <v>7933333</v>
      </c>
      <c r="K100" s="122">
        <f t="shared" si="6"/>
        <v>1</v>
      </c>
      <c r="L100" s="121">
        <v>0</v>
      </c>
    </row>
    <row r="101" spans="2:12" x14ac:dyDescent="0.25">
      <c r="B101" s="120" t="s">
        <v>295</v>
      </c>
      <c r="C101" s="120" t="s">
        <v>459</v>
      </c>
      <c r="D101" s="120" t="s">
        <v>379</v>
      </c>
      <c r="E101" s="121">
        <v>1567613655</v>
      </c>
      <c r="F101" s="121">
        <v>0</v>
      </c>
      <c r="G101" s="121">
        <v>0</v>
      </c>
      <c r="H101" s="121">
        <v>1567613655</v>
      </c>
      <c r="I101" s="121">
        <v>0</v>
      </c>
      <c r="J101" s="121">
        <v>1567613655</v>
      </c>
      <c r="K101" s="122">
        <f t="shared" si="6"/>
        <v>1</v>
      </c>
      <c r="L101" s="121">
        <v>0</v>
      </c>
    </row>
    <row r="102" spans="2:12" x14ac:dyDescent="0.25">
      <c r="B102" s="120" t="s">
        <v>295</v>
      </c>
      <c r="C102" s="120" t="s">
        <v>471</v>
      </c>
      <c r="D102" s="120" t="s">
        <v>472</v>
      </c>
      <c r="E102" s="121">
        <v>2454415482</v>
      </c>
      <c r="F102" s="121">
        <v>-1</v>
      </c>
      <c r="G102" s="121">
        <v>-13372608</v>
      </c>
      <c r="H102" s="121">
        <v>2441042874</v>
      </c>
      <c r="I102" s="121">
        <v>19762540</v>
      </c>
      <c r="J102" s="121">
        <v>1278441162</v>
      </c>
      <c r="K102" s="122">
        <f t="shared" si="6"/>
        <v>0.52372745092555062</v>
      </c>
      <c r="L102" s="121">
        <v>1162601712</v>
      </c>
    </row>
    <row r="103" spans="2:12" x14ac:dyDescent="0.25">
      <c r="B103" s="120" t="s">
        <v>295</v>
      </c>
      <c r="C103" s="120" t="s">
        <v>473</v>
      </c>
      <c r="D103" s="120" t="s">
        <v>474</v>
      </c>
      <c r="E103" s="121">
        <v>2454415482</v>
      </c>
      <c r="F103" s="121">
        <v>-1</v>
      </c>
      <c r="G103" s="121">
        <v>-13372608</v>
      </c>
      <c r="H103" s="121">
        <v>2441042874</v>
      </c>
      <c r="I103" s="121">
        <v>19762540</v>
      </c>
      <c r="J103" s="121">
        <v>1278441162</v>
      </c>
      <c r="K103" s="122">
        <f t="shared" si="6"/>
        <v>0.52372745092555062</v>
      </c>
      <c r="L103" s="121">
        <v>1162601712</v>
      </c>
    </row>
    <row r="104" spans="2:12" x14ac:dyDescent="0.25">
      <c r="B104" s="120" t="s">
        <v>295</v>
      </c>
      <c r="C104" s="120" t="s">
        <v>475</v>
      </c>
      <c r="D104" s="120" t="s">
        <v>476</v>
      </c>
      <c r="E104" s="121">
        <v>2454415482</v>
      </c>
      <c r="F104" s="121">
        <v>-1</v>
      </c>
      <c r="G104" s="121">
        <v>-13372608</v>
      </c>
      <c r="H104" s="121">
        <v>2441042874</v>
      </c>
      <c r="I104" s="121">
        <v>19762540</v>
      </c>
      <c r="J104" s="121">
        <v>1278441162</v>
      </c>
      <c r="K104" s="122">
        <f t="shared" si="6"/>
        <v>0.52372745092555062</v>
      </c>
      <c r="L104" s="121">
        <v>1162601712</v>
      </c>
    </row>
    <row r="105" spans="2:12" x14ac:dyDescent="0.25">
      <c r="B105" s="120" t="s">
        <v>295</v>
      </c>
      <c r="C105" s="120" t="s">
        <v>477</v>
      </c>
      <c r="D105" s="120" t="s">
        <v>478</v>
      </c>
      <c r="E105" s="121">
        <v>467593041</v>
      </c>
      <c r="F105" s="121">
        <v>0</v>
      </c>
      <c r="G105" s="121">
        <v>0</v>
      </c>
      <c r="H105" s="121">
        <v>467593041</v>
      </c>
      <c r="I105" s="121">
        <v>3800860</v>
      </c>
      <c r="J105" s="121">
        <v>464517171</v>
      </c>
      <c r="K105" s="122">
        <f t="shared" si="6"/>
        <v>0.99342190809037301</v>
      </c>
      <c r="L105" s="121">
        <v>3075870</v>
      </c>
    </row>
    <row r="106" spans="2:12" x14ac:dyDescent="0.25">
      <c r="B106" s="120" t="s">
        <v>295</v>
      </c>
      <c r="C106" s="120" t="s">
        <v>459</v>
      </c>
      <c r="D106" s="120" t="s">
        <v>379</v>
      </c>
      <c r="E106" s="121">
        <v>426698728</v>
      </c>
      <c r="F106" s="121">
        <v>-1</v>
      </c>
      <c r="G106" s="121">
        <v>-13372608</v>
      </c>
      <c r="H106" s="121">
        <v>413326120</v>
      </c>
      <c r="I106" s="121">
        <v>14500000</v>
      </c>
      <c r="J106" s="121">
        <v>259813004</v>
      </c>
      <c r="K106" s="122">
        <f t="shared" si="6"/>
        <v>0.62859081831073249</v>
      </c>
      <c r="L106" s="121">
        <v>153513116</v>
      </c>
    </row>
    <row r="107" spans="2:12" x14ac:dyDescent="0.25">
      <c r="B107" s="120" t="s">
        <v>295</v>
      </c>
      <c r="C107" s="120" t="s">
        <v>452</v>
      </c>
      <c r="D107" s="120" t="s">
        <v>453</v>
      </c>
      <c r="E107" s="121">
        <v>267335707</v>
      </c>
      <c r="F107" s="121">
        <v>0</v>
      </c>
      <c r="G107" s="121">
        <v>0</v>
      </c>
      <c r="H107" s="121">
        <v>267335707</v>
      </c>
      <c r="I107" s="121">
        <v>0</v>
      </c>
      <c r="J107" s="121">
        <v>1712969</v>
      </c>
      <c r="K107" s="122">
        <f t="shared" si="6"/>
        <v>6.4075578201755147E-3</v>
      </c>
      <c r="L107" s="121">
        <v>265622738</v>
      </c>
    </row>
    <row r="108" spans="2:12" x14ac:dyDescent="0.25">
      <c r="B108" s="120" t="s">
        <v>295</v>
      </c>
      <c r="C108" s="120" t="s">
        <v>479</v>
      </c>
      <c r="D108" s="120" t="s">
        <v>480</v>
      </c>
      <c r="E108" s="121">
        <v>31096492</v>
      </c>
      <c r="F108" s="121">
        <v>0</v>
      </c>
      <c r="G108" s="121">
        <v>0</v>
      </c>
      <c r="H108" s="121">
        <v>31096492</v>
      </c>
      <c r="I108" s="121">
        <v>0</v>
      </c>
      <c r="J108" s="121">
        <v>31096492</v>
      </c>
      <c r="K108" s="122">
        <f t="shared" si="6"/>
        <v>1</v>
      </c>
      <c r="L108" s="121">
        <v>0</v>
      </c>
    </row>
    <row r="109" spans="2:12" x14ac:dyDescent="0.25">
      <c r="B109" s="120" t="s">
        <v>295</v>
      </c>
      <c r="C109" s="120" t="s">
        <v>302</v>
      </c>
      <c r="D109" s="120" t="s">
        <v>303</v>
      </c>
      <c r="E109" s="121">
        <v>594284234</v>
      </c>
      <c r="F109" s="121">
        <v>0</v>
      </c>
      <c r="G109" s="121">
        <v>0</v>
      </c>
      <c r="H109" s="121">
        <v>594284234</v>
      </c>
      <c r="I109" s="121">
        <v>0</v>
      </c>
      <c r="J109" s="121">
        <v>480600337</v>
      </c>
      <c r="K109" s="122">
        <f t="shared" si="6"/>
        <v>0.80870450451828746</v>
      </c>
      <c r="L109" s="121">
        <v>113683897</v>
      </c>
    </row>
    <row r="110" spans="2:12" x14ac:dyDescent="0.25">
      <c r="B110" s="120" t="s">
        <v>295</v>
      </c>
      <c r="C110" s="120" t="s">
        <v>306</v>
      </c>
      <c r="D110" s="120" t="s">
        <v>307</v>
      </c>
      <c r="E110" s="121">
        <v>667407280</v>
      </c>
      <c r="F110" s="121">
        <v>0</v>
      </c>
      <c r="G110" s="121">
        <v>0</v>
      </c>
      <c r="H110" s="121">
        <v>667407280</v>
      </c>
      <c r="I110" s="121">
        <v>1461680</v>
      </c>
      <c r="J110" s="121">
        <v>40701189</v>
      </c>
      <c r="K110" s="122">
        <f t="shared" si="6"/>
        <v>6.0984035115709254E-2</v>
      </c>
      <c r="L110" s="121">
        <v>626706091</v>
      </c>
    </row>
    <row r="111" spans="2:12" ht="13" x14ac:dyDescent="0.3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9"/>
    </row>
    <row r="112" spans="2:12" ht="13" x14ac:dyDescent="0.3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9"/>
    </row>
    <row r="113" spans="2:12" ht="13" x14ac:dyDescent="0.3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9"/>
    </row>
    <row r="114" spans="2:12" ht="13" x14ac:dyDescent="0.3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9"/>
    </row>
    <row r="115" spans="2:12" ht="13" x14ac:dyDescent="0.3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9"/>
    </row>
    <row r="116" spans="2:12" ht="13" x14ac:dyDescent="0.3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9"/>
    </row>
    <row r="117" spans="2:12" ht="13" x14ac:dyDescent="0.3">
      <c r="B117" s="128"/>
      <c r="C117" s="128"/>
      <c r="D117" s="128"/>
      <c r="E117" s="128"/>
      <c r="F117" s="130"/>
      <c r="G117" s="128"/>
      <c r="H117" s="128"/>
      <c r="I117" s="128"/>
      <c r="J117" s="128"/>
      <c r="K117" s="128"/>
      <c r="L117" s="129"/>
    </row>
    <row r="118" spans="2:12" ht="13" x14ac:dyDescent="0.3">
      <c r="B118" s="128"/>
      <c r="C118" s="128"/>
      <c r="D118" s="128"/>
      <c r="E118" s="130"/>
      <c r="F118" s="130"/>
      <c r="G118" s="128"/>
      <c r="H118" s="128"/>
      <c r="I118" s="128"/>
      <c r="J118" s="128"/>
      <c r="K118" s="128"/>
      <c r="L118" s="129"/>
    </row>
    <row r="119" spans="2:12" ht="13" x14ac:dyDescent="0.3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9"/>
    </row>
    <row r="120" spans="2:12" ht="13" x14ac:dyDescent="0.3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9"/>
    </row>
    <row r="121" spans="2:12" ht="13" x14ac:dyDescent="0.3">
      <c r="B121" s="128"/>
      <c r="C121" s="128"/>
      <c r="D121" s="131" t="s">
        <v>39</v>
      </c>
      <c r="E121" s="128"/>
      <c r="F121" s="128"/>
      <c r="G121" s="128"/>
      <c r="H121" s="128"/>
      <c r="I121" s="132" t="s">
        <v>214</v>
      </c>
      <c r="J121" s="132"/>
    </row>
    <row r="122" spans="2:12" ht="13" x14ac:dyDescent="0.3">
      <c r="B122" s="128"/>
      <c r="C122" s="128"/>
      <c r="D122" s="128" t="s">
        <v>34</v>
      </c>
      <c r="E122" s="128"/>
      <c r="F122" s="128"/>
      <c r="G122" s="128"/>
      <c r="H122" s="128"/>
      <c r="I122" s="133" t="s">
        <v>35</v>
      </c>
      <c r="J122" s="133"/>
    </row>
    <row r="123" spans="2:12" ht="13" x14ac:dyDescent="0.3">
      <c r="B123" s="128"/>
      <c r="C123" s="128"/>
      <c r="D123" s="128" t="s">
        <v>483</v>
      </c>
      <c r="E123" s="128"/>
      <c r="F123" s="128"/>
      <c r="G123" s="128"/>
      <c r="H123" s="128"/>
      <c r="I123" s="133" t="s">
        <v>215</v>
      </c>
      <c r="J123" s="133"/>
    </row>
    <row r="124" spans="2:12" ht="13" x14ac:dyDescent="0.3">
      <c r="B124" s="128"/>
      <c r="C124" s="128"/>
      <c r="D124" s="128" t="s">
        <v>37</v>
      </c>
      <c r="E124" s="128"/>
      <c r="F124" s="128"/>
      <c r="G124" s="128"/>
      <c r="H124" s="128"/>
      <c r="I124" s="133" t="s">
        <v>37</v>
      </c>
      <c r="J124" s="133"/>
    </row>
  </sheetData>
  <mergeCells count="10">
    <mergeCell ref="I121:J121"/>
    <mergeCell ref="I122:J122"/>
    <mergeCell ref="I123:J123"/>
    <mergeCell ref="I124:J124"/>
    <mergeCell ref="B1:L1"/>
    <mergeCell ref="B2:L2"/>
    <mergeCell ref="B3:L3"/>
    <mergeCell ref="B4:L4"/>
    <mergeCell ref="K5:L5"/>
    <mergeCell ref="K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0631-C870-43E8-A6DB-92D5028306BA}">
  <dimension ref="A2:W41"/>
  <sheetViews>
    <sheetView workbookViewId="0">
      <selection activeCell="C47" sqref="C47"/>
    </sheetView>
  </sheetViews>
  <sheetFormatPr baseColWidth="10" defaultRowHeight="14.5" x14ac:dyDescent="0.35"/>
  <cols>
    <col min="1" max="1" width="4.7265625" style="10" customWidth="1"/>
    <col min="2" max="2" width="13.453125" style="10" customWidth="1"/>
    <col min="3" max="3" width="57.90625" style="10" customWidth="1"/>
    <col min="4" max="4" width="21.54296875" style="10" customWidth="1"/>
    <col min="5" max="5" width="19.81640625" style="10" customWidth="1"/>
    <col min="6" max="6" width="17" style="10" customWidth="1"/>
    <col min="7" max="7" width="20.54296875" style="10" hidden="1" customWidth="1"/>
    <col min="8" max="10" width="20.1796875" style="10" hidden="1" customWidth="1"/>
    <col min="11" max="11" width="22" style="10" hidden="1" customWidth="1"/>
    <col min="12" max="12" width="19.1796875" style="10" hidden="1" customWidth="1"/>
    <col min="13" max="14" width="19.453125" style="10" hidden="1" customWidth="1"/>
    <col min="15" max="15" width="20.1796875" style="10" customWidth="1"/>
    <col min="16" max="16" width="20.1796875" style="10" hidden="1" customWidth="1"/>
    <col min="17" max="17" width="18.81640625" style="10" hidden="1" customWidth="1"/>
    <col min="18" max="18" width="13.81640625" style="10" hidden="1" customWidth="1"/>
    <col min="19" max="19" width="22.81640625" style="10" customWidth="1"/>
    <col min="20" max="20" width="10" style="10" customWidth="1"/>
    <col min="21" max="21" width="15.1796875" style="10" bestFit="1" customWidth="1"/>
    <col min="22" max="22" width="14.1796875" style="10" bestFit="1" customWidth="1"/>
    <col min="23" max="23" width="12" style="10" bestFit="1" customWidth="1"/>
    <col min="24" max="16384" width="10.90625" style="10"/>
  </cols>
  <sheetData>
    <row r="2" spans="2:21" x14ac:dyDescent="0.35">
      <c r="B2" s="32" t="s">
        <v>216</v>
      </c>
    </row>
    <row r="3" spans="2:21" x14ac:dyDescent="0.35">
      <c r="B3" s="32" t="s">
        <v>217</v>
      </c>
    </row>
    <row r="4" spans="2:21" x14ac:dyDescent="0.35">
      <c r="B4" s="32" t="s">
        <v>218</v>
      </c>
    </row>
    <row r="5" spans="2:21" x14ac:dyDescent="0.35">
      <c r="B5" s="52" t="s">
        <v>219</v>
      </c>
      <c r="F5" s="10" t="s">
        <v>220</v>
      </c>
      <c r="O5" s="53"/>
    </row>
    <row r="7" spans="2:21" ht="63.75" customHeight="1" x14ac:dyDescent="0.35">
      <c r="B7" s="54" t="s">
        <v>221</v>
      </c>
      <c r="C7" s="55" t="s">
        <v>222</v>
      </c>
      <c r="D7" s="56" t="s">
        <v>223</v>
      </c>
      <c r="E7" s="56" t="s">
        <v>224</v>
      </c>
      <c r="F7" s="56" t="s">
        <v>225</v>
      </c>
      <c r="G7" s="56" t="s">
        <v>226</v>
      </c>
      <c r="H7" s="57" t="s">
        <v>227</v>
      </c>
      <c r="I7" s="57" t="s">
        <v>228</v>
      </c>
      <c r="J7" s="56" t="s">
        <v>229</v>
      </c>
      <c r="K7" s="56" t="s">
        <v>230</v>
      </c>
      <c r="L7" s="56" t="s">
        <v>231</v>
      </c>
      <c r="M7" s="56" t="s">
        <v>232</v>
      </c>
      <c r="N7" s="56" t="s">
        <v>233</v>
      </c>
      <c r="O7" s="56" t="s">
        <v>234</v>
      </c>
      <c r="P7" s="56" t="s">
        <v>235</v>
      </c>
      <c r="Q7" s="56" t="s">
        <v>236</v>
      </c>
      <c r="R7" s="56" t="s">
        <v>237</v>
      </c>
      <c r="S7" s="56" t="s">
        <v>6</v>
      </c>
      <c r="T7" s="58" t="s">
        <v>238</v>
      </c>
    </row>
    <row r="8" spans="2:21" x14ac:dyDescent="0.35">
      <c r="B8" s="59" t="s">
        <v>239</v>
      </c>
      <c r="C8" s="60" t="s">
        <v>240</v>
      </c>
      <c r="D8" s="61">
        <f t="shared" ref="D8:S8" si="0">+D9+D16</f>
        <v>20659529848</v>
      </c>
      <c r="E8" s="61">
        <f t="shared" si="0"/>
        <v>-3900000</v>
      </c>
      <c r="F8" s="61">
        <f>+D8+E8</f>
        <v>20655629848</v>
      </c>
      <c r="G8" s="61">
        <f t="shared" si="0"/>
        <v>0</v>
      </c>
      <c r="H8" s="61">
        <f t="shared" si="0"/>
        <v>2837352385</v>
      </c>
      <c r="I8" s="61">
        <f t="shared" si="0"/>
        <v>1239540016</v>
      </c>
      <c r="J8" s="61">
        <f t="shared" si="0"/>
        <v>1364189508</v>
      </c>
      <c r="K8" s="61">
        <f t="shared" si="0"/>
        <v>3327617217</v>
      </c>
      <c r="L8" s="61">
        <f t="shared" si="0"/>
        <v>3217498690</v>
      </c>
      <c r="M8" s="61">
        <f t="shared" si="0"/>
        <v>2339805728</v>
      </c>
      <c r="N8" s="61">
        <f>+N9+N16</f>
        <v>896573439</v>
      </c>
      <c r="O8" s="61">
        <f t="shared" si="0"/>
        <v>805121627</v>
      </c>
      <c r="P8" s="61">
        <f t="shared" si="0"/>
        <v>0</v>
      </c>
      <c r="Q8" s="61">
        <f t="shared" si="0"/>
        <v>0</v>
      </c>
      <c r="R8" s="61">
        <f t="shared" si="0"/>
        <v>0</v>
      </c>
      <c r="S8" s="61">
        <f t="shared" si="0"/>
        <v>16027698610</v>
      </c>
      <c r="T8" s="62">
        <f>S8/D8</f>
        <v>0.77580171126457664</v>
      </c>
      <c r="U8" s="63"/>
    </row>
    <row r="9" spans="2:21" x14ac:dyDescent="0.35">
      <c r="B9" s="64" t="s">
        <v>241</v>
      </c>
      <c r="C9" s="65" t="s">
        <v>242</v>
      </c>
      <c r="D9" s="61">
        <f>+D10</f>
        <v>19192928647</v>
      </c>
      <c r="E9" s="61">
        <f>+E10</f>
        <v>-3900000</v>
      </c>
      <c r="F9" s="61">
        <f>+D9+E9</f>
        <v>19189028647</v>
      </c>
      <c r="G9" s="61">
        <f>+G10</f>
        <v>0</v>
      </c>
      <c r="H9" s="61">
        <f t="shared" ref="H9:R9" si="1">+H10</f>
        <v>2837352385</v>
      </c>
      <c r="I9" s="61">
        <f t="shared" si="1"/>
        <v>1232525704</v>
      </c>
      <c r="J9" s="61">
        <f t="shared" si="1"/>
        <v>1364189508</v>
      </c>
      <c r="K9" s="61">
        <f t="shared" si="1"/>
        <v>3086575668</v>
      </c>
      <c r="L9" s="61">
        <f t="shared" si="1"/>
        <v>3217498690</v>
      </c>
      <c r="M9" s="61">
        <f t="shared" si="1"/>
        <v>1823482324</v>
      </c>
      <c r="N9" s="61">
        <f t="shared" si="1"/>
        <v>896573439</v>
      </c>
      <c r="O9" s="61">
        <f t="shared" si="1"/>
        <v>805121627</v>
      </c>
      <c r="P9" s="61">
        <f t="shared" si="1"/>
        <v>0</v>
      </c>
      <c r="Q9" s="61">
        <f t="shared" si="1"/>
        <v>0</v>
      </c>
      <c r="R9" s="61">
        <f t="shared" si="1"/>
        <v>0</v>
      </c>
      <c r="S9" s="61">
        <f>+S10</f>
        <v>15263319345</v>
      </c>
      <c r="T9" s="62">
        <f>S9/D9</f>
        <v>0.79525744224479111</v>
      </c>
    </row>
    <row r="10" spans="2:21" x14ac:dyDescent="0.35">
      <c r="B10" s="64" t="s">
        <v>243</v>
      </c>
      <c r="C10" s="65" t="s">
        <v>244</v>
      </c>
      <c r="D10" s="66">
        <f>D11+D15</f>
        <v>19192928647</v>
      </c>
      <c r="E10" s="61">
        <f>+E11+E15</f>
        <v>-3900000</v>
      </c>
      <c r="F10" s="61">
        <f t="shared" ref="F10:F19" si="2">+D10+E10</f>
        <v>19189028647</v>
      </c>
      <c r="G10" s="61">
        <f>+G11+G15</f>
        <v>0</v>
      </c>
      <c r="H10" s="61">
        <f t="shared" ref="H10:R10" si="3">+H11+H15</f>
        <v>2837352385</v>
      </c>
      <c r="I10" s="61">
        <f t="shared" si="3"/>
        <v>1232525704</v>
      </c>
      <c r="J10" s="61">
        <f t="shared" si="3"/>
        <v>1364189508</v>
      </c>
      <c r="K10" s="61">
        <f t="shared" si="3"/>
        <v>3086575668</v>
      </c>
      <c r="L10" s="61">
        <f t="shared" si="3"/>
        <v>3217498690</v>
      </c>
      <c r="M10" s="61">
        <f t="shared" si="3"/>
        <v>1823482324</v>
      </c>
      <c r="N10" s="61">
        <f t="shared" si="3"/>
        <v>896573439</v>
      </c>
      <c r="O10" s="61">
        <f t="shared" si="3"/>
        <v>805121627</v>
      </c>
      <c r="P10" s="61">
        <f t="shared" si="3"/>
        <v>0</v>
      </c>
      <c r="Q10" s="61">
        <f t="shared" si="3"/>
        <v>0</v>
      </c>
      <c r="R10" s="61">
        <f t="shared" si="3"/>
        <v>0</v>
      </c>
      <c r="S10" s="61">
        <f>+S11+S15</f>
        <v>15263319345</v>
      </c>
      <c r="T10" s="62">
        <f>S10/D11</f>
        <v>0.79525744224479111</v>
      </c>
    </row>
    <row r="11" spans="2:21" ht="15.5" x14ac:dyDescent="0.35">
      <c r="B11" s="64" t="s">
        <v>245</v>
      </c>
      <c r="C11" s="65" t="s">
        <v>246</v>
      </c>
      <c r="D11" s="66">
        <f>17003173410+2161052714+28702523</f>
        <v>19192928647</v>
      </c>
      <c r="E11" s="61">
        <v>-3900000</v>
      </c>
      <c r="F11" s="61">
        <f t="shared" si="2"/>
        <v>19189028647</v>
      </c>
      <c r="G11" s="61">
        <v>0</v>
      </c>
      <c r="H11" s="67">
        <f>28662523+535305370+2273384492</f>
        <v>2837352385</v>
      </c>
      <c r="I11" s="67">
        <v>1232525704</v>
      </c>
      <c r="J11" s="68">
        <f>1156783610+207405898</f>
        <v>1364189508</v>
      </c>
      <c r="K11" s="67">
        <f>2683774784+402800884</f>
        <v>3086575668</v>
      </c>
      <c r="L11" s="67">
        <f>2853863049+363635641</f>
        <v>3217498690</v>
      </c>
      <c r="M11" s="67">
        <v>1823482324</v>
      </c>
      <c r="N11" s="69">
        <v>896573439</v>
      </c>
      <c r="O11" s="67">
        <f>304623250+500498377</f>
        <v>805121627</v>
      </c>
      <c r="P11" s="67"/>
      <c r="Q11" s="67"/>
      <c r="R11" s="70"/>
      <c r="S11" s="61">
        <f>SUM(G11:R11)</f>
        <v>15263319345</v>
      </c>
      <c r="T11" s="62">
        <f>S11/F11</f>
        <v>0.79541907127155487</v>
      </c>
    </row>
    <row r="12" spans="2:21" ht="30" hidden="1" customHeight="1" x14ac:dyDescent="0.35">
      <c r="B12" s="64" t="s">
        <v>247</v>
      </c>
      <c r="C12" s="65" t="s">
        <v>248</v>
      </c>
      <c r="D12" s="61"/>
      <c r="E12" s="61"/>
      <c r="F12" s="61">
        <f t="shared" si="2"/>
        <v>0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>
        <v>0</v>
      </c>
    </row>
    <row r="13" spans="2:21" ht="20.25" hidden="1" customHeight="1" x14ac:dyDescent="0.35">
      <c r="B13" s="64" t="s">
        <v>249</v>
      </c>
      <c r="C13" s="65" t="s">
        <v>250</v>
      </c>
      <c r="D13" s="61"/>
      <c r="E13" s="61"/>
      <c r="F13" s="61">
        <f t="shared" si="2"/>
        <v>0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>
        <v>0</v>
      </c>
    </row>
    <row r="14" spans="2:21" ht="30.75" hidden="1" customHeight="1" x14ac:dyDescent="0.35">
      <c r="B14" s="64" t="s">
        <v>251</v>
      </c>
      <c r="C14" s="65" t="s">
        <v>252</v>
      </c>
      <c r="D14" s="61"/>
      <c r="E14" s="61"/>
      <c r="F14" s="61">
        <f t="shared" si="2"/>
        <v>0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>
        <v>0</v>
      </c>
    </row>
    <row r="15" spans="2:21" x14ac:dyDescent="0.35">
      <c r="B15" s="64" t="s">
        <v>253</v>
      </c>
      <c r="C15" s="65" t="s">
        <v>254</v>
      </c>
      <c r="D15" s="61"/>
      <c r="E15" s="61"/>
      <c r="F15" s="61">
        <f t="shared" si="2"/>
        <v>0</v>
      </c>
      <c r="G15" s="61">
        <v>0</v>
      </c>
      <c r="H15" s="61"/>
      <c r="I15" s="61"/>
      <c r="J15" s="61"/>
      <c r="K15" s="61"/>
      <c r="L15" s="61"/>
      <c r="M15" s="61"/>
      <c r="N15" s="61"/>
      <c r="O15" s="61"/>
      <c r="P15" s="61"/>
      <c r="Q15" s="61">
        <v>0</v>
      </c>
      <c r="R15" s="61"/>
      <c r="S15" s="61">
        <f t="shared" ref="S15:S18" si="4">SUM(G15:R15)</f>
        <v>0</v>
      </c>
      <c r="T15" s="62">
        <v>0</v>
      </c>
      <c r="U15" s="71"/>
    </row>
    <row r="16" spans="2:21" x14ac:dyDescent="0.35">
      <c r="B16" s="64" t="s">
        <v>255</v>
      </c>
      <c r="C16" s="65" t="s">
        <v>256</v>
      </c>
      <c r="D16" s="61">
        <f t="shared" ref="D16:M16" si="5">SUM(D17:D19)</f>
        <v>1466601201</v>
      </c>
      <c r="E16" s="61">
        <f t="shared" si="5"/>
        <v>0</v>
      </c>
      <c r="F16" s="61">
        <f>SUM(F17:F19)</f>
        <v>1466601201</v>
      </c>
      <c r="G16" s="61">
        <f t="shared" si="5"/>
        <v>0</v>
      </c>
      <c r="H16" s="61">
        <f t="shared" si="5"/>
        <v>0</v>
      </c>
      <c r="I16" s="61">
        <f t="shared" si="5"/>
        <v>7014312</v>
      </c>
      <c r="J16" s="61">
        <f t="shared" si="5"/>
        <v>0</v>
      </c>
      <c r="K16" s="61">
        <f t="shared" si="5"/>
        <v>241041549</v>
      </c>
      <c r="L16" s="61">
        <f t="shared" si="5"/>
        <v>0</v>
      </c>
      <c r="M16" s="61">
        <f t="shared" si="5"/>
        <v>516323404</v>
      </c>
      <c r="N16" s="67"/>
      <c r="O16" s="67"/>
      <c r="P16" s="67"/>
      <c r="Q16" s="67"/>
      <c r="R16" s="67"/>
      <c r="S16" s="61">
        <f t="shared" si="4"/>
        <v>764379265</v>
      </c>
      <c r="T16" s="62">
        <v>0</v>
      </c>
    </row>
    <row r="17" spans="2:21" ht="15.5" x14ac:dyDescent="0.35">
      <c r="B17" s="64" t="s">
        <v>257</v>
      </c>
      <c r="C17" s="65" t="s">
        <v>258</v>
      </c>
      <c r="D17" s="61">
        <f>1194075571+219790610</f>
        <v>1413866181</v>
      </c>
      <c r="E17" s="61"/>
      <c r="F17" s="61">
        <f t="shared" si="2"/>
        <v>1413866181</v>
      </c>
      <c r="G17" s="61"/>
      <c r="H17" s="67"/>
      <c r="I17" s="67">
        <v>7014312</v>
      </c>
      <c r="J17" s="67"/>
      <c r="K17" s="67">
        <f>213685315+27356234</f>
        <v>241041549</v>
      </c>
      <c r="L17" s="67"/>
      <c r="M17" s="67">
        <f>181705200+334618204</f>
        <v>516323404</v>
      </c>
      <c r="N17" s="69"/>
      <c r="O17" s="67"/>
      <c r="P17" s="67"/>
      <c r="Q17" s="67"/>
      <c r="R17" s="67"/>
      <c r="S17" s="61">
        <f t="shared" si="4"/>
        <v>764379265</v>
      </c>
      <c r="T17" s="62">
        <v>0</v>
      </c>
      <c r="U17" s="71"/>
    </row>
    <row r="18" spans="2:21" x14ac:dyDescent="0.35">
      <c r="B18" s="64" t="s">
        <v>259</v>
      </c>
      <c r="C18" s="65" t="s">
        <v>260</v>
      </c>
      <c r="D18" s="61">
        <v>52735020</v>
      </c>
      <c r="E18" s="61"/>
      <c r="F18" s="61">
        <f t="shared" si="2"/>
        <v>52735020</v>
      </c>
      <c r="G18" s="61"/>
      <c r="H18" s="67"/>
      <c r="I18" s="67"/>
      <c r="J18" s="67"/>
      <c r="K18" s="67"/>
      <c r="L18" s="61">
        <f t="shared" ref="L18:M18" si="6">+J18+K18</f>
        <v>0</v>
      </c>
      <c r="M18" s="61">
        <f t="shared" si="6"/>
        <v>0</v>
      </c>
      <c r="N18" s="67"/>
      <c r="O18" s="67"/>
      <c r="P18" s="67"/>
      <c r="Q18" s="67"/>
      <c r="R18" s="67"/>
      <c r="S18" s="61">
        <f t="shared" si="4"/>
        <v>0</v>
      </c>
      <c r="T18" s="62">
        <v>0</v>
      </c>
    </row>
    <row r="19" spans="2:21" x14ac:dyDescent="0.35">
      <c r="B19" s="64" t="s">
        <v>261</v>
      </c>
      <c r="C19" s="65" t="s">
        <v>262</v>
      </c>
      <c r="D19" s="61"/>
      <c r="E19" s="61"/>
      <c r="F19" s="61">
        <f t="shared" si="2"/>
        <v>0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>
        <v>0</v>
      </c>
      <c r="R19" s="61"/>
      <c r="S19" s="61"/>
      <c r="T19" s="62">
        <v>0</v>
      </c>
    </row>
    <row r="20" spans="2:21" x14ac:dyDescent="0.35">
      <c r="B20" s="64"/>
      <c r="C20" s="6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72"/>
    </row>
    <row r="21" spans="2:21" x14ac:dyDescent="0.35">
      <c r="B21" s="73" t="s">
        <v>13</v>
      </c>
      <c r="C21" s="74"/>
      <c r="D21" s="75">
        <f>+D8</f>
        <v>20659529848</v>
      </c>
      <c r="E21" s="75">
        <f>+E8</f>
        <v>-3900000</v>
      </c>
      <c r="F21" s="75">
        <f>+F8</f>
        <v>20655629848</v>
      </c>
      <c r="G21" s="75">
        <f t="shared" ref="G21:R21" si="7">+G8</f>
        <v>0</v>
      </c>
      <c r="H21" s="75">
        <f t="shared" si="7"/>
        <v>2837352385</v>
      </c>
      <c r="I21" s="75">
        <f t="shared" si="7"/>
        <v>1239540016</v>
      </c>
      <c r="J21" s="75">
        <f t="shared" si="7"/>
        <v>1364189508</v>
      </c>
      <c r="K21" s="75">
        <f t="shared" si="7"/>
        <v>3327617217</v>
      </c>
      <c r="L21" s="75">
        <f>+L8</f>
        <v>3217498690</v>
      </c>
      <c r="M21" s="75">
        <f t="shared" si="7"/>
        <v>2339805728</v>
      </c>
      <c r="N21" s="75">
        <f t="shared" si="7"/>
        <v>896573439</v>
      </c>
      <c r="O21" s="75">
        <f t="shared" si="7"/>
        <v>805121627</v>
      </c>
      <c r="P21" s="75">
        <f t="shared" si="7"/>
        <v>0</v>
      </c>
      <c r="Q21" s="75">
        <f>+Q8</f>
        <v>0</v>
      </c>
      <c r="R21" s="75">
        <f t="shared" si="7"/>
        <v>0</v>
      </c>
      <c r="S21" s="75">
        <f>+S8</f>
        <v>16027698610</v>
      </c>
      <c r="T21" s="76">
        <f>+S21/F21</f>
        <v>0.7759481907811151</v>
      </c>
    </row>
    <row r="22" spans="2:21" ht="16.5" customHeight="1" x14ac:dyDescent="0.35">
      <c r="B22" s="64"/>
      <c r="C22" s="6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72"/>
    </row>
    <row r="23" spans="2:21" x14ac:dyDescent="0.35">
      <c r="B23" s="77" t="s">
        <v>263</v>
      </c>
      <c r="C23" s="60" t="s">
        <v>264</v>
      </c>
      <c r="D23" s="61">
        <f>+D24+D25</f>
        <v>35704617594</v>
      </c>
      <c r="E23" s="61">
        <f t="shared" ref="E23:S23" si="8">+E24+E25</f>
        <v>-866838269</v>
      </c>
      <c r="F23" s="61">
        <f>+F24+F25</f>
        <v>34837779325</v>
      </c>
      <c r="G23" s="61">
        <f t="shared" si="8"/>
        <v>347565297</v>
      </c>
      <c r="H23" s="61">
        <f t="shared" si="8"/>
        <v>4038110221</v>
      </c>
      <c r="I23" s="61">
        <f t="shared" si="8"/>
        <v>2941664487</v>
      </c>
      <c r="J23" s="61">
        <f>+J24+J25</f>
        <v>1398160601</v>
      </c>
      <c r="K23" s="61">
        <f t="shared" si="8"/>
        <v>5543912957</v>
      </c>
      <c r="L23" s="61">
        <f t="shared" si="8"/>
        <v>3613701562</v>
      </c>
      <c r="M23" s="61">
        <f t="shared" si="8"/>
        <v>329876817</v>
      </c>
      <c r="N23" s="61">
        <f t="shared" si="8"/>
        <v>871026278</v>
      </c>
      <c r="O23" s="61">
        <f t="shared" si="8"/>
        <v>977817890</v>
      </c>
      <c r="P23" s="61">
        <f t="shared" si="8"/>
        <v>0</v>
      </c>
      <c r="Q23" s="61">
        <f t="shared" si="8"/>
        <v>0</v>
      </c>
      <c r="R23" s="61">
        <f t="shared" si="8"/>
        <v>0</v>
      </c>
      <c r="S23" s="61">
        <f t="shared" si="8"/>
        <v>20061836110</v>
      </c>
      <c r="T23" s="78">
        <f>+S23/F23</f>
        <v>0.57586437765863541</v>
      </c>
    </row>
    <row r="24" spans="2:21" x14ac:dyDescent="0.35">
      <c r="B24" s="79" t="s">
        <v>265</v>
      </c>
      <c r="C24" s="65" t="s">
        <v>266</v>
      </c>
      <c r="D24" s="61"/>
      <c r="E24" s="61"/>
      <c r="F24" s="61">
        <f>+D24+E24</f>
        <v>0</v>
      </c>
      <c r="G24" s="61"/>
      <c r="H24" s="61"/>
      <c r="I24" s="61"/>
      <c r="J24" s="61"/>
      <c r="K24" s="61">
        <f>+I24+J24</f>
        <v>0</v>
      </c>
      <c r="L24" s="61"/>
      <c r="M24" s="61"/>
      <c r="N24" s="61"/>
      <c r="O24" s="61"/>
      <c r="P24" s="61"/>
      <c r="Q24" s="61"/>
      <c r="R24" s="61"/>
      <c r="S24" s="61"/>
      <c r="T24" s="78">
        <v>0</v>
      </c>
    </row>
    <row r="25" spans="2:21" x14ac:dyDescent="0.35">
      <c r="B25" s="79" t="s">
        <v>267</v>
      </c>
      <c r="C25" s="65" t="s">
        <v>268</v>
      </c>
      <c r="D25" s="61">
        <f>+D26+D28+D29+D30</f>
        <v>35704617594</v>
      </c>
      <c r="E25" s="61">
        <f>+E26+E28+E29+E30</f>
        <v>-866838269</v>
      </c>
      <c r="F25" s="61">
        <f>+F26+F28+F29+F30</f>
        <v>34837779325</v>
      </c>
      <c r="G25" s="61">
        <f t="shared" ref="G25:R25" si="9">+G26+G28+G29+G30</f>
        <v>347565297</v>
      </c>
      <c r="H25" s="61">
        <f t="shared" si="9"/>
        <v>4038110221</v>
      </c>
      <c r="I25" s="61">
        <f t="shared" si="9"/>
        <v>2941664487</v>
      </c>
      <c r="J25" s="61">
        <f t="shared" si="9"/>
        <v>1398160601</v>
      </c>
      <c r="K25" s="61">
        <f t="shared" si="9"/>
        <v>5543912957</v>
      </c>
      <c r="L25" s="61">
        <f t="shared" si="9"/>
        <v>3613701562</v>
      </c>
      <c r="M25" s="61">
        <f t="shared" si="9"/>
        <v>329876817</v>
      </c>
      <c r="N25" s="61">
        <f t="shared" si="9"/>
        <v>871026278</v>
      </c>
      <c r="O25" s="61">
        <f t="shared" si="9"/>
        <v>977817890</v>
      </c>
      <c r="P25" s="61">
        <f t="shared" si="9"/>
        <v>0</v>
      </c>
      <c r="Q25" s="61">
        <f t="shared" si="9"/>
        <v>0</v>
      </c>
      <c r="R25" s="61">
        <f t="shared" si="9"/>
        <v>0</v>
      </c>
      <c r="S25" s="61">
        <f>+S26+S28+S29+S30</f>
        <v>20061836110</v>
      </c>
      <c r="T25" s="78">
        <f>+S25/F25</f>
        <v>0.57586437765863541</v>
      </c>
    </row>
    <row r="26" spans="2:21" ht="15.5" x14ac:dyDescent="0.35">
      <c r="B26" s="79" t="s">
        <v>269</v>
      </c>
      <c r="C26" s="65" t="s">
        <v>270</v>
      </c>
      <c r="D26" s="61">
        <f>18429775266+17110433148+164409180</f>
        <v>35704617594</v>
      </c>
      <c r="E26" s="80">
        <f>-99961942-129670853-195499125-7387428-54680193-48940-1913333-372168087-5358667-149701</f>
        <v>-866838269</v>
      </c>
      <c r="F26" s="61">
        <f>+D26+E26</f>
        <v>34837779325</v>
      </c>
      <c r="G26" s="61">
        <v>347565297</v>
      </c>
      <c r="H26" s="61">
        <f>4028144611+9965610</f>
        <v>4038110221</v>
      </c>
      <c r="I26" s="61">
        <f>46530900+2571512714+323620873</f>
        <v>2941664487</v>
      </c>
      <c r="J26" s="61">
        <f>1347016259+51144342</f>
        <v>1398160601</v>
      </c>
      <c r="K26" s="61">
        <f>2600730661+2960966296-17784000</f>
        <v>5543912957</v>
      </c>
      <c r="L26" s="61">
        <f>279766931+3333934631</f>
        <v>3613701562</v>
      </c>
      <c r="M26" s="81">
        <f>187610976+1143333+141122508</f>
        <v>329876817</v>
      </c>
      <c r="N26" s="61">
        <f>329945887+541080391</f>
        <v>871026278</v>
      </c>
      <c r="O26" s="61">
        <f>963871090+13946800</f>
        <v>977817890</v>
      </c>
      <c r="P26" s="61"/>
      <c r="Q26" s="61"/>
      <c r="R26" s="61"/>
      <c r="S26" s="61">
        <f>SUM(G26:R26)</f>
        <v>20061836110</v>
      </c>
      <c r="T26" s="78">
        <f>+S26/F26</f>
        <v>0.57586437765863541</v>
      </c>
    </row>
    <row r="27" spans="2:21" x14ac:dyDescent="0.35">
      <c r="B27" s="79" t="s">
        <v>271</v>
      </c>
      <c r="C27" s="65" t="s">
        <v>272</v>
      </c>
      <c r="D27" s="61"/>
      <c r="E27" s="61"/>
      <c r="F27" s="61">
        <f>+D27+E27</f>
        <v>0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78">
        <v>0</v>
      </c>
    </row>
    <row r="28" spans="2:21" x14ac:dyDescent="0.35">
      <c r="B28" s="79" t="s">
        <v>273</v>
      </c>
      <c r="C28" s="65" t="s">
        <v>274</v>
      </c>
      <c r="D28" s="61"/>
      <c r="E28" s="61">
        <v>0</v>
      </c>
      <c r="F28" s="61">
        <f>+D28+E28</f>
        <v>0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78">
        <v>0</v>
      </c>
    </row>
    <row r="29" spans="2:21" x14ac:dyDescent="0.35">
      <c r="B29" s="79" t="s">
        <v>275</v>
      </c>
      <c r="C29" s="65" t="s">
        <v>276</v>
      </c>
      <c r="D29" s="61"/>
      <c r="E29" s="61"/>
      <c r="F29" s="61">
        <f>+D29+E29</f>
        <v>0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78">
        <v>0</v>
      </c>
    </row>
    <row r="30" spans="2:21" x14ac:dyDescent="0.35">
      <c r="B30" s="79" t="s">
        <v>277</v>
      </c>
      <c r="C30" s="65" t="s">
        <v>278</v>
      </c>
      <c r="D30" s="61"/>
      <c r="E30" s="61"/>
      <c r="F30" s="61">
        <f>+D30+E30</f>
        <v>0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78">
        <v>0</v>
      </c>
    </row>
    <row r="31" spans="2:21" x14ac:dyDescent="0.35">
      <c r="B31" s="79"/>
      <c r="C31" s="6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72"/>
    </row>
    <row r="32" spans="2:21" x14ac:dyDescent="0.35">
      <c r="B32" s="82" t="s">
        <v>13</v>
      </c>
      <c r="C32" s="83"/>
      <c r="D32" s="84">
        <f>+D23</f>
        <v>35704617594</v>
      </c>
      <c r="E32" s="84">
        <f t="shared" ref="E32:S32" si="10">+E23</f>
        <v>-866838269</v>
      </c>
      <c r="F32" s="84">
        <f t="shared" si="10"/>
        <v>34837779325</v>
      </c>
      <c r="G32" s="84">
        <f t="shared" si="10"/>
        <v>347565297</v>
      </c>
      <c r="H32" s="84">
        <f>+H23</f>
        <v>4038110221</v>
      </c>
      <c r="I32" s="84">
        <f>+I23</f>
        <v>2941664487</v>
      </c>
      <c r="J32" s="84">
        <f t="shared" si="10"/>
        <v>1398160601</v>
      </c>
      <c r="K32" s="84">
        <f>+K23</f>
        <v>5543912957</v>
      </c>
      <c r="L32" s="84">
        <f t="shared" si="10"/>
        <v>3613701562</v>
      </c>
      <c r="M32" s="84">
        <f t="shared" si="10"/>
        <v>329876817</v>
      </c>
      <c r="N32" s="84">
        <f t="shared" si="10"/>
        <v>871026278</v>
      </c>
      <c r="O32" s="84">
        <f t="shared" si="10"/>
        <v>977817890</v>
      </c>
      <c r="P32" s="84">
        <f t="shared" si="10"/>
        <v>0</v>
      </c>
      <c r="Q32" s="84">
        <f t="shared" si="10"/>
        <v>0</v>
      </c>
      <c r="R32" s="84">
        <f t="shared" si="10"/>
        <v>0</v>
      </c>
      <c r="S32" s="84">
        <f t="shared" si="10"/>
        <v>20061836110</v>
      </c>
      <c r="T32" s="85">
        <f>+S32/F32</f>
        <v>0.57586437765863541</v>
      </c>
    </row>
    <row r="33" spans="1:23" x14ac:dyDescent="0.35">
      <c r="B33" s="79"/>
      <c r="C33" s="6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72"/>
    </row>
    <row r="34" spans="1:23" x14ac:dyDescent="0.35">
      <c r="A34" s="86"/>
      <c r="B34" s="87" t="s">
        <v>279</v>
      </c>
      <c r="C34" s="88"/>
      <c r="D34" s="89">
        <f>+D21+D32</f>
        <v>56364147442</v>
      </c>
      <c r="E34" s="89">
        <f t="shared" ref="E34:R34" si="11">+E21+E32</f>
        <v>-870738269</v>
      </c>
      <c r="F34" s="89">
        <f>+F21+F32</f>
        <v>55493409173</v>
      </c>
      <c r="G34" s="89">
        <f t="shared" si="11"/>
        <v>347565297</v>
      </c>
      <c r="H34" s="89">
        <f t="shared" si="11"/>
        <v>6875462606</v>
      </c>
      <c r="I34" s="89">
        <f>+I21+I32</f>
        <v>4181204503</v>
      </c>
      <c r="J34" s="89">
        <f t="shared" si="11"/>
        <v>2762350109</v>
      </c>
      <c r="K34" s="89">
        <f>+K21+K32</f>
        <v>8871530174</v>
      </c>
      <c r="L34" s="89">
        <f t="shared" si="11"/>
        <v>6831200252</v>
      </c>
      <c r="M34" s="89">
        <f t="shared" si="11"/>
        <v>2669682545</v>
      </c>
      <c r="N34" s="89">
        <f t="shared" si="11"/>
        <v>1767599717</v>
      </c>
      <c r="O34" s="89">
        <f t="shared" si="11"/>
        <v>1782939517</v>
      </c>
      <c r="P34" s="89">
        <f t="shared" si="11"/>
        <v>0</v>
      </c>
      <c r="Q34" s="89">
        <f t="shared" si="11"/>
        <v>0</v>
      </c>
      <c r="R34" s="89">
        <f t="shared" si="11"/>
        <v>0</v>
      </c>
      <c r="S34" s="89">
        <f>+S21+S32</f>
        <v>36089534720</v>
      </c>
      <c r="T34" s="90">
        <f>+S34/F34</f>
        <v>0.65033911698398872</v>
      </c>
      <c r="U34" s="71"/>
      <c r="V34" s="71"/>
      <c r="W34" s="71"/>
    </row>
    <row r="35" spans="1:23" ht="128.5" customHeight="1" x14ac:dyDescent="0.3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7" spans="1:23" x14ac:dyDescent="0.35">
      <c r="C37" s="93" t="s">
        <v>280</v>
      </c>
      <c r="D37" s="94"/>
      <c r="E37" s="94"/>
      <c r="F37" s="95"/>
      <c r="G37" s="95"/>
      <c r="H37" s="95"/>
      <c r="I37" s="95"/>
      <c r="J37" s="95"/>
      <c r="K37" s="95"/>
      <c r="L37" s="6" t="s">
        <v>33</v>
      </c>
      <c r="M37" s="6"/>
      <c r="O37" s="19" t="s">
        <v>214</v>
      </c>
      <c r="P37" s="19"/>
      <c r="Q37" s="19"/>
      <c r="R37" s="19"/>
      <c r="S37" s="19"/>
    </row>
    <row r="38" spans="1:23" x14ac:dyDescent="0.35">
      <c r="C38" s="96" t="s">
        <v>34</v>
      </c>
      <c r="D38" s="97"/>
      <c r="E38" s="97"/>
      <c r="F38" s="7"/>
      <c r="G38" s="7"/>
      <c r="H38" s="7"/>
      <c r="I38" s="7"/>
      <c r="J38" s="7"/>
      <c r="K38" s="7"/>
      <c r="L38" s="20" t="s">
        <v>35</v>
      </c>
      <c r="M38" s="20"/>
      <c r="O38" s="20" t="s">
        <v>35</v>
      </c>
      <c r="P38" s="20"/>
      <c r="Q38" s="20"/>
      <c r="R38" s="20"/>
      <c r="S38" s="20"/>
    </row>
    <row r="39" spans="1:23" x14ac:dyDescent="0.35">
      <c r="C39" s="98" t="s">
        <v>482</v>
      </c>
      <c r="D39" s="94"/>
      <c r="E39" s="94"/>
      <c r="F39" s="7"/>
      <c r="G39" s="7"/>
      <c r="H39" s="7"/>
      <c r="I39" s="7"/>
      <c r="J39" s="7"/>
      <c r="K39" s="7"/>
      <c r="L39" s="20" t="s">
        <v>215</v>
      </c>
      <c r="M39" s="20"/>
      <c r="O39" s="20" t="s">
        <v>281</v>
      </c>
      <c r="P39" s="20"/>
      <c r="Q39" s="20"/>
      <c r="R39" s="20"/>
      <c r="S39" s="20"/>
    </row>
    <row r="40" spans="1:23" x14ac:dyDescent="0.35">
      <c r="C40" s="98" t="s">
        <v>37</v>
      </c>
      <c r="D40" s="94"/>
      <c r="E40" s="94"/>
      <c r="F40" s="7"/>
      <c r="G40" s="7"/>
      <c r="H40" s="7"/>
      <c r="I40" s="11"/>
      <c r="J40" s="11"/>
      <c r="K40" s="7"/>
      <c r="L40" s="20" t="s">
        <v>37</v>
      </c>
      <c r="M40" s="20"/>
      <c r="O40" s="20" t="s">
        <v>37</v>
      </c>
      <c r="P40" s="20"/>
      <c r="Q40" s="20"/>
      <c r="R40" s="20"/>
      <c r="S40" s="20"/>
    </row>
    <row r="41" spans="1:23" x14ac:dyDescent="0.35">
      <c r="C41" s="99"/>
    </row>
  </sheetData>
  <mergeCells count="8">
    <mergeCell ref="L40:M40"/>
    <mergeCell ref="O40:S40"/>
    <mergeCell ref="B35:T35"/>
    <mergeCell ref="O37:S37"/>
    <mergeCell ref="L38:M38"/>
    <mergeCell ref="O38:S38"/>
    <mergeCell ref="L39:M39"/>
    <mergeCell ref="O39:S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 GASTOS</vt:lpstr>
      <vt:lpstr>EJE INGRESOS</vt:lpstr>
      <vt:lpstr>EJ RESERVAS</vt:lpstr>
      <vt:lpstr>EJ RESERVAS INGRESOS</vt:lpstr>
      <vt:lpstr>'EJE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Medellin, Sandra Rubiela</cp:lastModifiedBy>
  <cp:lastPrinted>2022-10-07T14:06:57Z</cp:lastPrinted>
  <dcterms:created xsi:type="dcterms:W3CDTF">2022-10-07T13:58:24Z</dcterms:created>
  <dcterms:modified xsi:type="dcterms:W3CDTF">2022-10-11T22:27:02Z</dcterms:modified>
</cp:coreProperties>
</file>