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imenez\Downloads\"/>
    </mc:Choice>
  </mc:AlternateContent>
  <xr:revisionPtr revIDLastSave="0" documentId="13_ncr:1_{AA59B742-FD18-47F8-846A-8B05A898E2F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jeingresosdic2022" sheetId="1" r:id="rId1"/>
    <sheet name="Ejecución gastos 2022" sheetId="5" r:id="rId2"/>
    <sheet name="Ejeingresos reservas dic 2022" sheetId="4" r:id="rId3"/>
    <sheet name="Ejereservas dic 2022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F27" i="4"/>
  <c r="R26" i="4"/>
  <c r="Q26" i="4"/>
  <c r="Q25" i="4" s="1"/>
  <c r="Q23" i="4" s="1"/>
  <c r="Q32" i="4" s="1"/>
  <c r="O26" i="4"/>
  <c r="N26" i="4"/>
  <c r="M26" i="4"/>
  <c r="L26" i="4"/>
  <c r="K26" i="4"/>
  <c r="J26" i="4"/>
  <c r="I26" i="4"/>
  <c r="H26" i="4"/>
  <c r="S26" i="4" s="1"/>
  <c r="F26" i="4"/>
  <c r="F25" i="4" s="1"/>
  <c r="F23" i="4" s="1"/>
  <c r="F32" i="4" s="1"/>
  <c r="E26" i="4"/>
  <c r="E25" i="4" s="1"/>
  <c r="E23" i="4" s="1"/>
  <c r="E32" i="4" s="1"/>
  <c r="D26" i="4"/>
  <c r="R25" i="4"/>
  <c r="P25" i="4"/>
  <c r="P23" i="4" s="1"/>
  <c r="P32" i="4" s="1"/>
  <c r="O25" i="4"/>
  <c r="O23" i="4" s="1"/>
  <c r="O32" i="4" s="1"/>
  <c r="N25" i="4"/>
  <c r="M25" i="4"/>
  <c r="L25" i="4"/>
  <c r="L23" i="4" s="1"/>
  <c r="L32" i="4" s="1"/>
  <c r="K25" i="4"/>
  <c r="J25" i="4"/>
  <c r="I25" i="4"/>
  <c r="H25" i="4"/>
  <c r="H23" i="4" s="1"/>
  <c r="H32" i="4" s="1"/>
  <c r="G25" i="4"/>
  <c r="G23" i="4" s="1"/>
  <c r="G32" i="4" s="1"/>
  <c r="D25" i="4"/>
  <c r="D23" i="4" s="1"/>
  <c r="D32" i="4" s="1"/>
  <c r="K24" i="4"/>
  <c r="K23" i="4" s="1"/>
  <c r="K32" i="4" s="1"/>
  <c r="F24" i="4"/>
  <c r="R23" i="4"/>
  <c r="R32" i="4" s="1"/>
  <c r="N23" i="4"/>
  <c r="N32" i="4" s="1"/>
  <c r="M23" i="4"/>
  <c r="M32" i="4" s="1"/>
  <c r="J23" i="4"/>
  <c r="J32" i="4" s="1"/>
  <c r="I23" i="4"/>
  <c r="I32" i="4" s="1"/>
  <c r="F19" i="4"/>
  <c r="L18" i="4"/>
  <c r="F18" i="4"/>
  <c r="F16" i="4" s="1"/>
  <c r="R17" i="4"/>
  <c r="M17" i="4"/>
  <c r="K17" i="4"/>
  <c r="S17" i="4" s="1"/>
  <c r="F17" i="4"/>
  <c r="D17" i="4"/>
  <c r="R16" i="4"/>
  <c r="R8" i="4" s="1"/>
  <c r="R21" i="4" s="1"/>
  <c r="Q16" i="4"/>
  <c r="L16" i="4"/>
  <c r="K16" i="4"/>
  <c r="J16" i="4"/>
  <c r="I16" i="4"/>
  <c r="H16" i="4"/>
  <c r="G16" i="4"/>
  <c r="E16" i="4"/>
  <c r="D16" i="4"/>
  <c r="S15" i="4"/>
  <c r="F15" i="4"/>
  <c r="F14" i="4"/>
  <c r="F13" i="4"/>
  <c r="F12" i="4"/>
  <c r="P11" i="4"/>
  <c r="O11" i="4"/>
  <c r="L11" i="4"/>
  <c r="K11" i="4"/>
  <c r="J11" i="4"/>
  <c r="J10" i="4" s="1"/>
  <c r="J9" i="4" s="1"/>
  <c r="J8" i="4" s="1"/>
  <c r="J21" i="4" s="1"/>
  <c r="J34" i="4" s="1"/>
  <c r="H11" i="4"/>
  <c r="S11" i="4" s="1"/>
  <c r="D11" i="4"/>
  <c r="F11" i="4" s="1"/>
  <c r="R10" i="4"/>
  <c r="Q10" i="4"/>
  <c r="P10" i="4"/>
  <c r="O10" i="4"/>
  <c r="O9" i="4" s="1"/>
  <c r="O8" i="4" s="1"/>
  <c r="O21" i="4" s="1"/>
  <c r="N10" i="4"/>
  <c r="M10" i="4"/>
  <c r="L10" i="4"/>
  <c r="K10" i="4"/>
  <c r="K9" i="4" s="1"/>
  <c r="K8" i="4" s="1"/>
  <c r="K21" i="4" s="1"/>
  <c r="K34" i="4" s="1"/>
  <c r="I10" i="4"/>
  <c r="G10" i="4"/>
  <c r="G9" i="4" s="1"/>
  <c r="G8" i="4" s="1"/>
  <c r="G21" i="4" s="1"/>
  <c r="G34" i="4" s="1"/>
  <c r="E10" i="4"/>
  <c r="D10" i="4"/>
  <c r="F10" i="4" s="1"/>
  <c r="R9" i="4"/>
  <c r="Q9" i="4"/>
  <c r="P9" i="4"/>
  <c r="P8" i="4" s="1"/>
  <c r="P21" i="4" s="1"/>
  <c r="N9" i="4"/>
  <c r="M9" i="4"/>
  <c r="L9" i="4"/>
  <c r="L8" i="4" s="1"/>
  <c r="L21" i="4" s="1"/>
  <c r="L34" i="4" s="1"/>
  <c r="I9" i="4"/>
  <c r="E9" i="4"/>
  <c r="D9" i="4"/>
  <c r="D8" i="4" s="1"/>
  <c r="Q8" i="4"/>
  <c r="Q21" i="4" s="1"/>
  <c r="Q34" i="4" s="1"/>
  <c r="N8" i="4"/>
  <c r="N21" i="4" s="1"/>
  <c r="N34" i="4" s="1"/>
  <c r="I8" i="4"/>
  <c r="I21" i="4" s="1"/>
  <c r="E8" i="4"/>
  <c r="E21" i="4" s="1"/>
  <c r="E34" i="4" l="1"/>
  <c r="I34" i="4"/>
  <c r="O34" i="4"/>
  <c r="T26" i="4"/>
  <c r="S25" i="4"/>
  <c r="F8" i="4"/>
  <c r="F21" i="4" s="1"/>
  <c r="F34" i="4" s="1"/>
  <c r="D21" i="4"/>
  <c r="D34" i="4" s="1"/>
  <c r="P34" i="4"/>
  <c r="T11" i="4"/>
  <c r="S10" i="4"/>
  <c r="R34" i="4"/>
  <c r="R39" i="4" s="1"/>
  <c r="H10" i="4"/>
  <c r="H9" i="4" s="1"/>
  <c r="H8" i="4" s="1"/>
  <c r="H21" i="4" s="1"/>
  <c r="H34" i="4" s="1"/>
  <c r="M18" i="4"/>
  <c r="S18" i="4" s="1"/>
  <c r="F9" i="4"/>
  <c r="S9" i="4" l="1"/>
  <c r="T10" i="4"/>
  <c r="M16" i="4"/>
  <c r="T25" i="4"/>
  <c r="S23" i="4"/>
  <c r="M8" i="4" l="1"/>
  <c r="M21" i="4" s="1"/>
  <c r="M34" i="4" s="1"/>
  <c r="S16" i="4"/>
  <c r="S8" i="4" s="1"/>
  <c r="S32" i="4"/>
  <c r="T32" i="4" s="1"/>
  <c r="T23" i="4"/>
  <c r="T9" i="4"/>
  <c r="T8" i="4" l="1"/>
  <c r="S21" i="4"/>
  <c r="S34" i="4" l="1"/>
  <c r="T34" i="4" s="1"/>
  <c r="T21" i="4"/>
</calcChain>
</file>

<file path=xl/sharedStrings.xml><?xml version="1.0" encoding="utf-8"?>
<sst xmlns="http://schemas.openxmlformats.org/spreadsheetml/2006/main" count="629" uniqueCount="487">
  <si>
    <t>Ce.gestores / Pos.presupuestarias</t>
  </si>
  <si>
    <t>Aprop. Inicial</t>
  </si>
  <si>
    <t>Modificaciones Mes</t>
  </si>
  <si>
    <t>Modificac. Acumulado</t>
  </si>
  <si>
    <t>Apropiación Vigente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</si>
  <si>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</si>
  <si>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</si>
  <si>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</si>
  <si>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</si>
  <si>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</si>
  <si>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</si>
  <si>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</si>
  <si>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</si>
  <si>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TOTAL</t>
  </si>
  <si>
    <t>0228-01  UNIDAD ADMINISTRATIVA ESPECIAL DE SERVIC</t>
  </si>
  <si>
    <t>O11020300105        Sanciones administrativas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</si>
  <si>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</si>
  <si>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</si>
  <si>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</si>
  <si>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</si>
  <si>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</si>
  <si>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</si>
  <si>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</si>
  <si>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O121301             Reintegros</t>
  </si>
  <si>
    <t>O150101             Vigencia</t>
  </si>
  <si>
    <t>SISTEMA DE PRESUPUESTO DISTRITAL - BOGDATA</t>
  </si>
  <si>
    <t>EJECUCION PRESUPUESTAL</t>
  </si>
  <si>
    <t>SECRETARIA DE HACIENDA - DIRECCION DISTRITAL DE PRESUPUESTO</t>
  </si>
  <si>
    <t>EJECUCION DE PRESUPUESTO RENTAS E INGRESOS</t>
  </si>
  <si>
    <t>ENTIDAD:                                    228 - UNIDAD ADMINISTRATIVA ESPECIAL DE SERVICIOS PÚBLICOS</t>
  </si>
  <si>
    <t>UNIDAD EJECUTORA:               01 - UNIDAD 01</t>
  </si>
  <si>
    <t>VIGENCIA FISCAL:  2022</t>
  </si>
  <si>
    <t>Modificaciones 
Mes</t>
  </si>
  <si>
    <t>Modificac. 
Acumulado</t>
  </si>
  <si>
    <t>Apropiación 
Vigente</t>
  </si>
  <si>
    <t>Recaudo 
Acumulado</t>
  </si>
  <si>
    <t>Saldo por 
Recaudar</t>
  </si>
  <si>
    <t>% 
Recaud.</t>
  </si>
  <si>
    <t>Reconocimiento
 Mes</t>
  </si>
  <si>
    <t>Reconon. 
Acumulado</t>
  </si>
  <si>
    <t>Saldo Pdte
 Reconocer</t>
  </si>
  <si>
    <t>% Ej. 
Ppto</t>
  </si>
  <si>
    <t>MES:             DICIEMBRE</t>
  </si>
  <si>
    <t>INFORME DE EJECUCION RESERVAS PRESUPUESTALES</t>
  </si>
  <si>
    <t>ENTIDAD:                                          228 - UNIDAD ADMINISTRATIVA ESPECIAL DE SERVICIOS PÚBLICOS</t>
  </si>
  <si>
    <t>UNIDAD EJECUTORA:                      01 - UNIDAD 01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</si>
  <si>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</si>
  <si>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</si>
  <si>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</si>
  <si>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</si>
  <si>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</si>
  <si>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</si>
  <si>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</si>
  <si>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</si>
  <si>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</si>
  <si>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</si>
  <si>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</si>
  <si>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2022</t>
  </si>
  <si>
    <t>1</t>
  </si>
  <si>
    <t>TOTALES</t>
  </si>
  <si>
    <t>111</t>
  </si>
  <si>
    <t>Gastos de comercialización y producción</t>
  </si>
  <si>
    <t>11101</t>
  </si>
  <si>
    <t>Materiales y suministros</t>
  </si>
  <si>
    <t>1110100052</t>
  </si>
  <si>
    <t>Productos metálicos, maquinaria y equipo</t>
  </si>
  <si>
    <t>11102</t>
  </si>
  <si>
    <t>Adquisición de servicios</t>
  </si>
  <si>
    <t>1110200052</t>
  </si>
  <si>
    <t>Servicios para la comunidad, sociales y personales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</si>
  <si>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</si>
  <si>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</si>
  <si>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</si>
  <si>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</si>
  <si>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</si>
  <si>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</si>
  <si>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</si>
  <si>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</si>
  <si>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</si>
  <si>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</si>
  <si>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</si>
  <si>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</si>
  <si>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</si>
  <si>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</si>
  <si>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</si>
  <si>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</si>
  <si>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</si>
  <si>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</si>
  <si>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131020201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</si>
  <si>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</si>
  <si>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</si>
  <si>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</si>
  <si>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</si>
  <si>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</si>
  <si>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</si>
  <si>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</si>
  <si>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</si>
  <si>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</si>
  <si>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</si>
  <si>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</si>
  <si>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</si>
  <si>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</si>
  <si>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</si>
  <si>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</si>
  <si>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</si>
  <si>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</si>
  <si>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</si>
  <si>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</si>
  <si>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</si>
  <si>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</si>
  <si>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</si>
  <si>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</si>
  <si>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</si>
  <si>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</si>
  <si>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</si>
  <si>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</si>
  <si>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</si>
  <si>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</si>
  <si>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</si>
  <si>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</si>
  <si>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</si>
  <si>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</si>
  <si>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</si>
  <si>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</si>
  <si>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</si>
  <si>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</si>
  <si>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</si>
  <si>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</si>
  <si>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</si>
  <si>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</si>
  <si>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</si>
  <si>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</si>
  <si>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</si>
  <si>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</si>
  <si>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</si>
  <si>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</si>
  <si>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</si>
  <si>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</si>
  <si>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</si>
  <si>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</si>
  <si>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</si>
  <si>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</si>
  <si>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</si>
  <si>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</si>
  <si>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</si>
  <si>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</si>
  <si>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</si>
  <si>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</si>
  <si>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</si>
  <si>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</si>
  <si>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</si>
  <si>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</si>
  <si>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</si>
  <si>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</si>
  <si>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</si>
  <si>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</si>
  <si>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</si>
  <si>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</si>
  <si>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</si>
  <si>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</si>
  <si>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</si>
  <si>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</si>
  <si>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</si>
  <si>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</si>
  <si>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</si>
  <si>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</si>
  <si>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</si>
  <si>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</si>
  <si>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</si>
  <si>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</si>
  <si>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</si>
  <si>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</si>
  <si>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</si>
  <si>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</si>
  <si>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</si>
  <si>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</si>
  <si>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</si>
  <si>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</si>
  <si>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</si>
  <si>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</si>
  <si>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</si>
  <si>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</si>
  <si>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</si>
  <si>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</si>
  <si>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</si>
  <si>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</si>
  <si>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</si>
  <si>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</si>
  <si>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</si>
  <si>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</si>
  <si>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</si>
  <si>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</si>
  <si>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</si>
  <si>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</si>
  <si>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</si>
  <si>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</si>
  <si>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</si>
  <si>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</si>
  <si>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</si>
  <si>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</si>
  <si>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</si>
  <si>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</si>
  <si>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</si>
  <si>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</si>
  <si>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</si>
  <si>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</si>
  <si>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</si>
  <si>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</si>
  <si>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</si>
  <si>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</si>
  <si>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</si>
  <si>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</si>
  <si>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</si>
  <si>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</si>
  <si>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</si>
  <si>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</si>
  <si>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</si>
  <si>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</si>
  <si>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</si>
  <si>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</si>
  <si>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1082001052</t>
  </si>
  <si>
    <t>1082001042</t>
  </si>
  <si>
    <t>1082001022</t>
  </si>
  <si>
    <t>Servicios de alojamiento; servicios de suministro de comidas y bebidas; servicios de transporte; y servicios de distribución de electricidad, gas y agua</t>
  </si>
  <si>
    <t>1080100021</t>
  </si>
  <si>
    <t>1080100012</t>
  </si>
  <si>
    <t>Edificaciones y estructuras - Mejoras de tierras y terrenos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</si>
  <si>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</si>
  <si>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</si>
  <si>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</si>
  <si>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</si>
  <si>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</si>
  <si>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</si>
  <si>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</si>
  <si>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</si>
  <si>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</si>
  <si>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</si>
  <si>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</si>
  <si>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</si>
  <si>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1082000052</t>
  </si>
  <si>
    <t>Productos metálicos y paquetes de software</t>
  </si>
  <si>
    <t>1082000041</t>
  </si>
  <si>
    <t>Otros bienes transportables (excepto productos metálicos, maquinaria y equipo)</t>
  </si>
  <si>
    <t>MES:   DICIEMBRE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</si>
  <si>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</si>
  <si>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</si>
  <si>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</si>
  <si>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</si>
  <si>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</si>
  <si>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</si>
  <si>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</si>
  <si>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</si>
  <si>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</si>
  <si>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</si>
  <si>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</si>
  <si>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</si>
  <si>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</si>
  <si>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</si>
  <si>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</si>
  <si>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</si>
  <si>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</si>
  <si>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</si>
  <si>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</si>
  <si>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</si>
  <si>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</si>
  <si>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</si>
  <si>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</si>
  <si>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</si>
  <si>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</si>
  <si>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</si>
  <si>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</si>
  <si>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</si>
  <si>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</si>
  <si>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</si>
  <si>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</si>
  <si>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</si>
  <si>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</si>
  <si>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</si>
  <si>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</si>
  <si>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</si>
  <si>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</si>
  <si>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</si>
  <si>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</si>
  <si>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</si>
  <si>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</si>
  <si>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</si>
  <si>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</si>
  <si>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</si>
  <si>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</si>
  <si>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</si>
  <si>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</si>
  <si>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</si>
  <si>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</si>
  <si>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</si>
  <si>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</si>
  <si>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</si>
  <si>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</si>
  <si>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</si>
  <si>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</si>
  <si>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</si>
  <si>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</si>
  <si>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</si>
  <si>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</si>
  <si>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</si>
  <si>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</si>
  <si>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</si>
  <si>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</si>
  <si>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</si>
  <si>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SERGIO ALEJANDRO JIMENEZ GONZALEZ</t>
  </si>
  <si>
    <t xml:space="preserve">                             LUZ AMANDA CAMACHO SANCHEZ</t>
  </si>
  <si>
    <t>Responsable Del Presupuesto</t>
  </si>
  <si>
    <t>Ordenador del Gasto</t>
  </si>
  <si>
    <t>32</t>
  </si>
  <si>
    <t>INFORME DE EJECUCION DEL PRESUPUESTO DE GASTOS E INVERSIONES</t>
  </si>
  <si>
    <t xml:space="preserve">MES:                 DICIEMBRE </t>
  </si>
  <si>
    <t>VIGENCIA FISCAL:     2022</t>
  </si>
  <si>
    <t>Entidad/Proyecto/ObjetoGasto/Fuente</t>
  </si>
  <si>
    <t>Apropiación Inicial</t>
  </si>
  <si>
    <t>Modific. Acumulado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</si>
  <si>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</si>
  <si>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</si>
  <si>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</si>
  <si>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</si>
  <si>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</si>
  <si>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</si>
  <si>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</si>
  <si>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</si>
  <si>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</si>
  <si>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</si>
  <si>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</si>
  <si>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</si>
  <si>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</si>
  <si>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</si>
  <si>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</si>
  <si>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</si>
  <si>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000000000000000000228  0228 - Programa Funcionamiento - UNIDAD ADMINISTRA</t>
  </si>
  <si>
    <t>GASTOS DE PERSONAL</t>
  </si>
  <si>
    <t>PLANTA PERMANENTE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</si>
  <si>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</si>
  <si>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</si>
  <si>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</si>
  <si>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</si>
  <si>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</si>
  <si>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</si>
  <si>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</si>
  <si>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</si>
  <si>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</si>
  <si>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</si>
  <si>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</si>
  <si>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</si>
  <si>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</si>
  <si>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</si>
  <si>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</si>
  <si>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</si>
  <si>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</si>
  <si>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</si>
  <si>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</si>
  <si>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</si>
  <si>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</si>
  <si>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</si>
  <si>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</si>
  <si>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</si>
  <si>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</si>
  <si>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PLANTA TEMPORAL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</si>
  <si>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</si>
  <si>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</si>
  <si>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</si>
  <si>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</si>
  <si>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</si>
  <si>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</si>
  <si>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</si>
  <si>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</si>
  <si>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</si>
  <si>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</si>
  <si>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</si>
  <si>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</si>
  <si>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</si>
  <si>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</si>
  <si>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</si>
  <si>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 xml:space="preserve">ADQUISICION DE BIENES Y SERVICIOS 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</si>
  <si>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</si>
  <si>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</si>
  <si>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</si>
  <si>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</si>
  <si>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O2120101004010102       Muebles del tipo utilizado en la oficina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</si>
  <si>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</si>
  <si>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</si>
  <si>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</si>
  <si>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</si>
  <si>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</si>
  <si>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</si>
  <si>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</si>
  <si>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</si>
  <si>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</si>
  <si>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</si>
  <si>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</si>
  <si>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</si>
  <si>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</si>
  <si>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</si>
  <si>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</si>
  <si>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</si>
  <si>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</si>
  <si>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</si>
  <si>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</si>
  <si>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</si>
  <si>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</si>
  <si>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O2120201003033336103    Diésel oil ACPM (fuel gas gasoil marine gas)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</si>
  <si>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</si>
  <si>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</si>
  <si>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</si>
  <si>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</si>
  <si>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</si>
  <si>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</si>
  <si>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O2120201003053544203    Mezclas químicas para extintores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</si>
  <si>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</si>
  <si>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</si>
  <si>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</si>
  <si>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</si>
  <si>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</si>
  <si>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</si>
  <si>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</si>
  <si>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</si>
  <si>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</si>
  <si>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</si>
  <si>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</si>
  <si>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</si>
  <si>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</si>
  <si>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</si>
  <si>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</si>
  <si>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</si>
  <si>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</si>
  <si>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</si>
  <si>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</si>
  <si>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</si>
  <si>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</si>
  <si>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</si>
  <si>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</si>
  <si>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</si>
  <si>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</si>
  <si>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</si>
  <si>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</si>
  <si>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</si>
  <si>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</si>
  <si>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</si>
  <si>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</si>
  <si>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</si>
  <si>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</si>
  <si>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</si>
  <si>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</si>
  <si>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</si>
  <si>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</si>
  <si>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</si>
  <si>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</si>
  <si>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</si>
  <si>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</si>
  <si>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</si>
  <si>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</si>
  <si>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</si>
  <si>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</si>
  <si>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</si>
  <si>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</si>
  <si>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</si>
  <si>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</si>
  <si>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</si>
  <si>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</si>
  <si>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</si>
  <si>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</si>
  <si>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</si>
  <si>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</si>
  <si>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</si>
  <si>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</si>
  <si>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O21202020090191191      Servicios administrativos relacionados con los tra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</si>
  <si>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</si>
  <si>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</si>
  <si>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</si>
  <si>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</si>
  <si>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</si>
  <si>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TRANSFERENCIAS CORRIENTES DE FUNCIONAMIENTO</t>
  </si>
  <si>
    <t>O2130509059             Servicio de alumbrado público</t>
  </si>
  <si>
    <t>O2131301001             Sentencias</t>
  </si>
  <si>
    <t>INVERSION</t>
  </si>
  <si>
    <t>92.28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</si>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</sst>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(* #,##0_);_(* \(#,##0\);_(* &quot;-&quot;??_);_(@_)"/>
    <numFmt numFmtId="167" formatCode="_(* #,##0.0_);_(* \(#,##0.0\);_(* &quot;-&quot;??_);_(@_)"/>
    <numFmt numFmtId="169" formatCode="_-* #,##0_-;\-* #,##0_-;_-* &quot;-&quot;_-;_-@_-"/>
    <numFmt numFmtId="171" formatCode="_-* #,##0.00_-;\-* #,##0.00_-;_-* &quot;-&quot;??_-;_-@_-"/>
    <numFmt numFmtId="172" formatCode="&quot;$&quot;\ 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17">
    <xf numFmtId="0" fontId="0" fillId="0" borderId="0" xfId="0"/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0" xfId="0" applyFont="1" applyBorder="1"/>
    <xf numFmtId="164" fontId="18" fillId="0" borderId="11" xfId="42" applyNumberFormat="1" applyFont="1" applyBorder="1"/>
    <xf numFmtId="0" fontId="18" fillId="0" borderId="11" xfId="0" applyFont="1" applyBorder="1"/>
    <xf numFmtId="0" fontId="18" fillId="0" borderId="15" xfId="0" applyFont="1" applyBorder="1"/>
    <xf numFmtId="164" fontId="18" fillId="0" borderId="16" xfId="42" applyNumberFormat="1" applyFont="1" applyBorder="1"/>
    <xf numFmtId="0" fontId="18" fillId="0" borderId="16" xfId="0" applyFont="1" applyBorder="1"/>
    <xf numFmtId="0" fontId="18" fillId="0" borderId="18" xfId="0" applyFont="1" applyBorder="1" applyAlignment="1">
      <alignment horizontal="center" vertical="center"/>
    </xf>
    <xf numFmtId="164" fontId="18" fillId="0" borderId="18" xfId="42" applyNumberFormat="1" applyFont="1" applyBorder="1" applyAlignment="1">
      <alignment horizontal="center" vertical="center"/>
    </xf>
    <xf numFmtId="164" fontId="18" fillId="0" borderId="18" xfId="42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8" xfId="0" applyBorder="1"/>
    <xf numFmtId="41" fontId="0" fillId="0" borderId="18" xfId="43" applyFont="1" applyBorder="1"/>
    <xf numFmtId="0" fontId="18" fillId="33" borderId="0" xfId="45" applyFont="1" applyFill="1"/>
    <xf numFmtId="164" fontId="18" fillId="33" borderId="0" xfId="46" applyNumberFormat="1" applyFont="1" applyFill="1" applyBorder="1"/>
    <xf numFmtId="165" fontId="18" fillId="33" borderId="0" xfId="46" applyNumberFormat="1" applyFont="1" applyFill="1" applyBorder="1"/>
    <xf numFmtId="165" fontId="18" fillId="33" borderId="0" xfId="45" applyNumberFormat="1" applyFont="1" applyFill="1"/>
    <xf numFmtId="0" fontId="0" fillId="0" borderId="0" xfId="0" applyAlignment="1">
      <alignment vertical="top"/>
    </xf>
    <xf numFmtId="0" fontId="0" fillId="34" borderId="18" xfId="0" applyFill="1" applyBorder="1" applyAlignment="1">
      <alignment vertical="top"/>
    </xf>
    <xf numFmtId="0" fontId="0" fillId="34" borderId="18" xfId="0" applyFill="1" applyBorder="1" applyAlignment="1">
      <alignment vertical="top" wrapText="1"/>
    </xf>
    <xf numFmtId="0" fontId="0" fillId="0" borderId="18" xfId="0" applyBorder="1" applyAlignment="1">
      <alignment vertical="top"/>
    </xf>
    <xf numFmtId="3" fontId="0" fillId="0" borderId="18" xfId="0" applyNumberFormat="1" applyBorder="1" applyAlignment="1">
      <alignment horizontal="right" vertical="top"/>
    </xf>
    <xf numFmtId="4" fontId="0" fillId="0" borderId="18" xfId="0" applyNumberFormat="1" applyBorder="1" applyAlignment="1">
      <alignment horizontal="right" vertical="top"/>
    </xf>
    <xf numFmtId="0" fontId="20" fillId="35" borderId="18" xfId="0" applyFont="1" applyFill="1" applyBorder="1" applyAlignment="1">
      <alignment vertical="top"/>
    </xf>
    <xf numFmtId="3" fontId="20" fillId="35" borderId="18" xfId="0" applyNumberFormat="1" applyFont="1" applyFill="1" applyBorder="1" applyAlignment="1">
      <alignment horizontal="right" vertical="top"/>
    </xf>
    <xf numFmtId="4" fontId="20" fillId="35" borderId="18" xfId="0" applyNumberFormat="1" applyFont="1" applyFill="1" applyBorder="1" applyAlignment="1">
      <alignment horizontal="right" vertical="top"/>
    </xf>
    <xf numFmtId="0" fontId="0" fillId="35" borderId="18" xfId="0" applyFill="1" applyBorder="1" applyAlignment="1">
      <alignment vertical="top"/>
    </xf>
    <xf numFmtId="3" fontId="0" fillId="35" borderId="18" xfId="0" applyNumberFormat="1" applyFill="1" applyBorder="1" applyAlignment="1">
      <alignment horizontal="right" vertical="top"/>
    </xf>
    <xf numFmtId="4" fontId="0" fillId="35" borderId="18" xfId="0" applyNumberFormat="1" applyFill="1" applyBorder="1" applyAlignment="1">
      <alignment horizontal="right" vertical="top"/>
    </xf>
    <xf numFmtId="0" fontId="16" fillId="0" borderId="0" xfId="0" applyFont="1"/>
    <xf numFmtId="0" fontId="16" fillId="0" borderId="0" xfId="0" quotePrefix="1" applyFont="1" applyAlignment="1">
      <alignment horizontal="left"/>
    </xf>
    <xf numFmtId="0" fontId="16" fillId="0" borderId="0" xfId="0" quotePrefix="1" applyFont="1"/>
    <xf numFmtId="0" fontId="16" fillId="36" borderId="19" xfId="0" applyFont="1" applyFill="1" applyBorder="1" applyAlignment="1">
      <alignment vertical="center"/>
    </xf>
    <xf numFmtId="0" fontId="16" fillId="36" borderId="20" xfId="0" applyFont="1" applyFill="1" applyBorder="1" applyAlignment="1">
      <alignment vertical="center"/>
    </xf>
    <xf numFmtId="0" fontId="16" fillId="36" borderId="20" xfId="0" applyFont="1" applyFill="1" applyBorder="1" applyAlignment="1">
      <alignment horizontal="center" vertical="center" wrapText="1"/>
    </xf>
    <xf numFmtId="0" fontId="16" fillId="36" borderId="20" xfId="0" quotePrefix="1" applyFont="1" applyFill="1" applyBorder="1" applyAlignment="1">
      <alignment horizontal="center" vertical="center" wrapText="1"/>
    </xf>
    <xf numFmtId="0" fontId="16" fillId="36" borderId="21" xfId="0" applyFont="1" applyFill="1" applyBorder="1" applyAlignment="1">
      <alignment horizontal="center" vertical="center" wrapText="1"/>
    </xf>
    <xf numFmtId="16" fontId="0" fillId="0" borderId="22" xfId="0" quotePrefix="1" applyNumberFormat="1" applyBorder="1"/>
    <xf numFmtId="0" fontId="16" fillId="0" borderId="23" xfId="0" applyFont="1" applyBorder="1"/>
    <xf numFmtId="166" fontId="0" fillId="0" borderId="23" xfId="42" applyNumberFormat="1" applyFont="1" applyFill="1" applyBorder="1"/>
    <xf numFmtId="9" fontId="1" fillId="0" borderId="24" xfId="44" applyFont="1" applyFill="1" applyBorder="1"/>
    <xf numFmtId="9" fontId="0" fillId="0" borderId="0" xfId="44" applyFont="1" applyFill="1"/>
    <xf numFmtId="0" fontId="0" fillId="0" borderId="22" xfId="0" quotePrefix="1" applyBorder="1"/>
    <xf numFmtId="0" fontId="0" fillId="0" borderId="23" xfId="0" applyBorder="1"/>
    <xf numFmtId="166" fontId="0" fillId="0" borderId="0" xfId="0" applyNumberFormat="1"/>
    <xf numFmtId="166" fontId="0" fillId="0" borderId="23" xfId="0" applyNumberFormat="1" applyBorder="1"/>
    <xf numFmtId="166" fontId="22" fillId="0" borderId="23" xfId="0" applyNumberFormat="1" applyFont="1" applyBorder="1"/>
    <xf numFmtId="166" fontId="0" fillId="0" borderId="23" xfId="42" applyNumberFormat="1" applyFont="1" applyBorder="1"/>
    <xf numFmtId="0" fontId="0" fillId="0" borderId="24" xfId="0" applyBorder="1"/>
    <xf numFmtId="0" fontId="16" fillId="37" borderId="22" xfId="0" applyFont="1" applyFill="1" applyBorder="1" applyAlignment="1">
      <alignment vertical="center"/>
    </xf>
    <xf numFmtId="0" fontId="16" fillId="37" borderId="23" xfId="0" applyFont="1" applyFill="1" applyBorder="1" applyAlignment="1">
      <alignment vertical="center"/>
    </xf>
    <xf numFmtId="166" fontId="16" fillId="37" borderId="23" xfId="42" applyNumberFormat="1" applyFont="1" applyFill="1" applyBorder="1" applyAlignment="1">
      <alignment horizontal="right" vertical="center" wrapText="1"/>
    </xf>
    <xf numFmtId="9" fontId="16" fillId="37" borderId="24" xfId="44" applyFont="1" applyFill="1" applyBorder="1" applyAlignment="1">
      <alignment horizontal="center" vertical="center" wrapText="1"/>
    </xf>
    <xf numFmtId="0" fontId="16" fillId="0" borderId="22" xfId="0" quotePrefix="1" applyFont="1" applyBorder="1"/>
    <xf numFmtId="10" fontId="0" fillId="0" borderId="24" xfId="44" applyNumberFormat="1" applyFont="1" applyFill="1" applyBorder="1"/>
    <xf numFmtId="0" fontId="0" fillId="0" borderId="22" xfId="0" applyBorder="1"/>
    <xf numFmtId="167" fontId="24" fillId="33" borderId="23" xfId="0" applyNumberFormat="1" applyFont="1" applyFill="1" applyBorder="1"/>
    <xf numFmtId="41" fontId="22" fillId="0" borderId="23" xfId="43" applyFont="1" applyFill="1" applyBorder="1"/>
    <xf numFmtId="0" fontId="16" fillId="38" borderId="22" xfId="0" applyFont="1" applyFill="1" applyBorder="1" applyAlignment="1">
      <alignment vertical="center"/>
    </xf>
    <xf numFmtId="0" fontId="16" fillId="38" borderId="23" xfId="0" applyFont="1" applyFill="1" applyBorder="1" applyAlignment="1">
      <alignment vertical="center"/>
    </xf>
    <xf numFmtId="166" fontId="16" fillId="38" borderId="23" xfId="42" applyNumberFormat="1" applyFont="1" applyFill="1" applyBorder="1" applyAlignment="1">
      <alignment horizontal="right" vertical="center" wrapText="1"/>
    </xf>
    <xf numFmtId="10" fontId="16" fillId="38" borderId="24" xfId="44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6" fillId="39" borderId="25" xfId="0" applyFont="1" applyFill="1" applyBorder="1" applyAlignment="1">
      <alignment vertical="center"/>
    </xf>
    <xf numFmtId="0" fontId="16" fillId="39" borderId="26" xfId="0" applyFont="1" applyFill="1" applyBorder="1" applyAlignment="1">
      <alignment vertical="center"/>
    </xf>
    <xf numFmtId="166" fontId="16" fillId="39" borderId="26" xfId="42" applyNumberFormat="1" applyFont="1" applyFill="1" applyBorder="1" applyAlignment="1">
      <alignment horizontal="right" vertical="center" wrapText="1"/>
    </xf>
    <xf numFmtId="10" fontId="16" fillId="39" borderId="27" xfId="44" applyNumberFormat="1" applyFont="1" applyFill="1" applyBorder="1" applyAlignment="1">
      <alignment horizontal="center" vertical="center" wrapText="1"/>
    </xf>
    <xf numFmtId="0" fontId="16" fillId="0" borderId="0" xfId="0" quotePrefix="1" applyFont="1" applyAlignment="1">
      <alignment wrapText="1"/>
    </xf>
    <xf numFmtId="0" fontId="0" fillId="0" borderId="13" xfId="0" applyBorder="1"/>
    <xf numFmtId="0" fontId="16" fillId="0" borderId="0" xfId="0" quotePrefix="1" applyFont="1" applyAlignment="1">
      <alignment horizontal="center" wrapText="1"/>
    </xf>
    <xf numFmtId="0" fontId="0" fillId="0" borderId="15" xfId="0" applyBorder="1"/>
    <xf numFmtId="0" fontId="16" fillId="0" borderId="16" xfId="0" applyFont="1" applyBorder="1" applyAlignment="1">
      <alignment horizontal="center" vertical="top"/>
    </xf>
    <xf numFmtId="0" fontId="0" fillId="0" borderId="16" xfId="0" applyBorder="1"/>
    <xf numFmtId="0" fontId="16" fillId="0" borderId="16" xfId="0" applyFont="1" applyBorder="1" applyAlignment="1">
      <alignment vertical="top"/>
    </xf>
    <xf numFmtId="0" fontId="0" fillId="0" borderId="17" xfId="0" applyBorder="1"/>
    <xf numFmtId="0" fontId="25" fillId="0" borderId="0" xfId="0" applyFont="1"/>
    <xf numFmtId="0" fontId="18" fillId="0" borderId="0" xfId="0" applyFont="1"/>
    <xf numFmtId="49" fontId="0" fillId="0" borderId="0" xfId="0" applyNumberFormat="1"/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33" borderId="0" xfId="45" applyFont="1" applyFill="1" applyAlignment="1">
      <alignment horizontal="center" wrapText="1"/>
    </xf>
    <xf numFmtId="0" fontId="18" fillId="33" borderId="0" xfId="45" applyFont="1" applyFill="1" applyAlignment="1">
      <alignment horizontal="left" vertical="center" wrapText="1"/>
    </xf>
    <xf numFmtId="0" fontId="16" fillId="0" borderId="10" xfId="0" quotePrefix="1" applyFont="1" applyBorder="1" applyAlignment="1">
      <alignment horizontal="center" wrapText="1"/>
    </xf>
    <xf numFmtId="0" fontId="16" fillId="0" borderId="11" xfId="0" quotePrefix="1" applyFont="1" applyBorder="1" applyAlignment="1">
      <alignment horizontal="center" wrapText="1"/>
    </xf>
    <xf numFmtId="0" fontId="16" fillId="0" borderId="12" xfId="0" quotePrefix="1" applyFont="1" applyBorder="1" applyAlignment="1">
      <alignment horizontal="center" wrapText="1"/>
    </xf>
    <xf numFmtId="0" fontId="16" fillId="0" borderId="0" xfId="0" quotePrefix="1" applyFont="1" applyAlignment="1">
      <alignment vertical="center"/>
    </xf>
    <xf numFmtId="0" fontId="16" fillId="0" borderId="16" xfId="0" quotePrefix="1" applyFont="1" applyBorder="1" applyAlignment="1">
      <alignment horizontal="center" vertical="center"/>
    </xf>
    <xf numFmtId="0" fontId="26" fillId="40" borderId="18" xfId="0" applyFont="1" applyFill="1" applyBorder="1" applyAlignment="1">
      <alignment horizontal="center"/>
    </xf>
    <xf numFmtId="0" fontId="26" fillId="40" borderId="18" xfId="0" applyFont="1" applyFill="1" applyBorder="1" applyAlignment="1">
      <alignment horizontal="center" wrapText="1"/>
    </xf>
    <xf numFmtId="0" fontId="26" fillId="40" borderId="18" xfId="0" applyFont="1" applyFill="1" applyBorder="1" applyAlignment="1">
      <alignment horizontal="left" vertical="center" wrapText="1"/>
    </xf>
    <xf numFmtId="0" fontId="0" fillId="0" borderId="0" xfId="0"/>
    <xf numFmtId="0" fontId="26" fillId="40" borderId="18" xfId="0" applyFont="1" applyFill="1" applyBorder="1"/>
    <xf numFmtId="172" fontId="26" fillId="40" borderId="18" xfId="47" applyNumberFormat="1" applyFont="1" applyFill="1" applyBorder="1"/>
    <xf numFmtId="172" fontId="26" fillId="40" borderId="18" xfId="0" applyNumberFormat="1" applyFont="1" applyFill="1" applyBorder="1"/>
    <xf numFmtId="0" fontId="26" fillId="40" borderId="18" xfId="0" applyFont="1" applyFill="1" applyBorder="1" applyAlignment="1">
      <alignment horizontal="center" vertical="center" wrapText="1"/>
    </xf>
    <xf numFmtId="169" fontId="26" fillId="40" borderId="18" xfId="48" applyFont="1" applyFill="1" applyBorder="1"/>
    <xf numFmtId="10" fontId="26" fillId="40" borderId="18" xfId="44" applyNumberFormat="1" applyFont="1" applyFill="1" applyBorder="1"/>
    <xf numFmtId="169" fontId="26" fillId="40" borderId="18" xfId="0" applyNumberFormat="1" applyFont="1" applyFill="1" applyBorder="1"/>
    <xf numFmtId="0" fontId="18" fillId="41" borderId="18" xfId="0" applyFont="1" applyFill="1" applyBorder="1"/>
    <xf numFmtId="171" fontId="18" fillId="41" borderId="18" xfId="47" applyFont="1" applyFill="1" applyBorder="1"/>
    <xf numFmtId="171" fontId="26" fillId="40" borderId="18" xfId="47" applyFont="1" applyFill="1" applyBorder="1"/>
    <xf numFmtId="0" fontId="27" fillId="0" borderId="0" xfId="0" applyFont="1" applyFill="1"/>
    <xf numFmtId="0" fontId="26" fillId="40" borderId="18" xfId="0" applyFont="1" applyFill="1" applyBorder="1" applyAlignment="1">
      <alignment horizontal="center" wrapText="1"/>
    </xf>
    <xf numFmtId="0" fontId="27" fillId="0" borderId="18" xfId="0" applyFont="1" applyBorder="1"/>
    <xf numFmtId="171" fontId="27" fillId="0" borderId="18" xfId="47" applyFont="1" applyBorder="1"/>
    <xf numFmtId="169" fontId="27" fillId="0" borderId="0" xfId="0" applyNumberFormat="1" applyFont="1" applyFill="1"/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[0]" xfId="43" builtinId="6"/>
    <cellStyle name="Millares [0] 2" xfId="48" xr:uid="{8007428A-EFC2-45EA-A534-C09C35275FB4}"/>
    <cellStyle name="Millares 2" xfId="46" xr:uid="{7F341AE8-8E59-444D-A2AB-ED2B1358BDD5}"/>
    <cellStyle name="Millares 3" xfId="47" xr:uid="{3D761538-18D1-4259-A6D8-CF25DF088BBC}"/>
    <cellStyle name="Neutral" xfId="8" builtinId="28" customBuiltin="1"/>
    <cellStyle name="Normal" xfId="0" builtinId="0"/>
    <cellStyle name="Normal 2" xfId="45" xr:uid="{9D2C99BA-D993-4CF2-9F89-E2D6358FA3E6}"/>
    <cellStyle name="Notas" xfId="15" builtinId="10" customBuiltin="1"/>
    <cellStyle name="Porcentaje" xfId="44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opLeftCell="A4" workbookViewId="0">
      <selection activeCell="A23" sqref="A23"/>
    </sheetView>
  </sheetViews>
  <sheetFormatPr baseColWidth="10" defaultRowHeight="15" x14ac:dyDescent="0.25"/>
  <cols>
    <col min="2" max="2" width="16.28515625" bestFit="1" customWidth="1"/>
    <col min="3" max="3" width="11.5703125" bestFit="1" customWidth="1"/>
    <col min="4" max="4" width="14.140625" bestFit="1" customWidth="1"/>
    <col min="5" max="5" width="16.28515625" bestFit="1" customWidth="1"/>
    <col min="6" max="6" width="18" bestFit="1" customWidth="1"/>
    <col min="7" max="7" width="19" bestFit="1" customWidth="1"/>
    <col min="8" max="8" width="15.140625" bestFit="1" customWidth="1"/>
    <col min="10" max="10" width="18" bestFit="1" customWidth="1"/>
    <col min="11" max="11" width="15.140625" bestFit="1" customWidth="1"/>
  </cols>
  <sheetData>
    <row r="1" spans="1:13" ht="15" customHeight="1" x14ac:dyDescent="0.25">
      <c r="A1" s="81" t="s">
        <v>25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15" customHeight="1" x14ac:dyDescent="0.25">
      <c r="A2" s="84" t="s">
        <v>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3" ht="15" customHeight="1" x14ac:dyDescent="0.25">
      <c r="A3" s="84" t="s">
        <v>27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</row>
    <row r="4" spans="1:13" ht="15" customHeight="1" x14ac:dyDescent="0.25">
      <c r="A4" s="84" t="s">
        <v>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3" ht="15" customHeight="1" x14ac:dyDescent="0.25">
      <c r="A6" s="4" t="s">
        <v>29</v>
      </c>
      <c r="B6" s="5"/>
      <c r="C6" s="5"/>
      <c r="D6" s="5"/>
      <c r="E6" s="5"/>
      <c r="F6" s="5"/>
      <c r="G6" s="5"/>
      <c r="H6" s="5"/>
      <c r="I6" s="6"/>
      <c r="J6" s="87" t="s">
        <v>42</v>
      </c>
      <c r="K6" s="87"/>
      <c r="L6" s="87"/>
      <c r="M6" s="88"/>
    </row>
    <row r="7" spans="1:13" x14ac:dyDescent="0.25">
      <c r="A7" s="7" t="s">
        <v>30</v>
      </c>
      <c r="B7" s="8"/>
      <c r="C7" s="8"/>
      <c r="D7" s="8"/>
      <c r="E7" s="8"/>
      <c r="F7" s="8"/>
      <c r="G7" s="8"/>
      <c r="H7" s="8"/>
      <c r="I7" s="9"/>
      <c r="J7" s="89" t="s">
        <v>31</v>
      </c>
      <c r="K7" s="89"/>
      <c r="L7" s="89"/>
      <c r="M7" s="90"/>
    </row>
    <row r="8" spans="1:13" ht="48" x14ac:dyDescent="0.25">
      <c r="A8" s="10" t="s">
        <v>0</v>
      </c>
      <c r="B8" s="11" t="s">
        <v>1</v>
      </c>
      <c r="C8" s="12" t="s">
        <v>32</v>
      </c>
      <c r="D8" s="12" t="s">
        <v>33</v>
      </c>
      <c r="E8" s="12" t="s">
        <v>34</v>
      </c>
      <c r="F8" s="11" t="s">
        <v>5</v>
      </c>
      <c r="G8" s="12" t="s">
        <v>35</v>
      </c>
      <c r="H8" s="12" t="s">
        <v>36</v>
      </c>
      <c r="I8" s="13" t="s">
        <v>37</v>
      </c>
      <c r="J8" s="13" t="s">
        <v>38</v>
      </c>
      <c r="K8" s="13" t="s">
        <v>39</v>
      </c>
      <c r="L8" s="13" t="s">
        <v>40</v>
      </c>
      <c r="M8" s="13" t="s">
        <v>41</v>
      </c>
    </row>
    <row r="9" spans="1:13" x14ac:dyDescent="0.25">
      <c r="A9" s="14" t="s">
        <v>0</v>
      </c>
      <c r="B9" s="14" t="s">
        <v>1</v>
      </c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  <c r="L9" s="14" t="s">
        <v>11</v>
      </c>
      <c r="M9" s="14" t="s">
        <v>12</v>
      </c>
    </row>
    <row r="10" spans="1:13" x14ac:dyDescent="0.25">
      <c r="A10" s="14" t="s">
        <v>13</v>
      </c>
      <c r="B10" s="15">
        <v>395195079000</v>
      </c>
      <c r="C10" s="15">
        <v>0</v>
      </c>
      <c r="D10" s="15">
        <v>2100000000</v>
      </c>
      <c r="E10" s="15">
        <v>397295079000</v>
      </c>
      <c r="F10" s="15">
        <v>57141388738</v>
      </c>
      <c r="G10" s="15">
        <v>326262838418</v>
      </c>
      <c r="H10" s="15">
        <v>71032240582</v>
      </c>
      <c r="I10" s="14">
        <v>82.120999999999995</v>
      </c>
      <c r="J10" s="15">
        <v>65543225578</v>
      </c>
      <c r="K10" s="15">
        <v>65543225578</v>
      </c>
      <c r="L10" s="14">
        <v>0</v>
      </c>
      <c r="M10" s="14">
        <v>16.497399999999999</v>
      </c>
    </row>
    <row r="11" spans="1:13" x14ac:dyDescent="0.25">
      <c r="A11" s="14" t="s">
        <v>14</v>
      </c>
      <c r="B11" s="15">
        <v>395195079000</v>
      </c>
      <c r="C11" s="15">
        <v>0</v>
      </c>
      <c r="D11" s="15">
        <v>2100000000</v>
      </c>
      <c r="E11" s="15">
        <v>397295079000</v>
      </c>
      <c r="F11" s="15">
        <v>57141388738</v>
      </c>
      <c r="G11" s="15">
        <v>326262838418</v>
      </c>
      <c r="H11" s="15">
        <v>71032240582</v>
      </c>
      <c r="I11" s="14">
        <v>82.120999999999995</v>
      </c>
      <c r="J11" s="15">
        <v>65543225578</v>
      </c>
      <c r="K11" s="15">
        <v>65543225578</v>
      </c>
      <c r="L11" s="14">
        <v>0</v>
      </c>
      <c r="M11" s="14">
        <v>16.497399999999999</v>
      </c>
    </row>
    <row r="12" spans="1:13" x14ac:dyDescent="0.25">
      <c r="A12" s="14" t="s">
        <v>15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1218172</v>
      </c>
      <c r="H12" s="15">
        <v>1218172</v>
      </c>
      <c r="I12" s="14">
        <v>0</v>
      </c>
      <c r="J12" s="15">
        <v>0</v>
      </c>
      <c r="K12" s="15">
        <v>0</v>
      </c>
      <c r="L12" s="14">
        <v>0</v>
      </c>
      <c r="M12" s="14">
        <v>0</v>
      </c>
    </row>
    <row r="13" spans="1:13" x14ac:dyDescent="0.25">
      <c r="A13" s="14" t="s">
        <v>16</v>
      </c>
      <c r="B13" s="15">
        <v>25899000</v>
      </c>
      <c r="C13" s="15">
        <v>0</v>
      </c>
      <c r="D13" s="15">
        <v>0</v>
      </c>
      <c r="E13" s="15">
        <v>25899000</v>
      </c>
      <c r="F13" s="15">
        <v>1866016</v>
      </c>
      <c r="G13" s="15">
        <v>27995794</v>
      </c>
      <c r="H13" s="15">
        <v>2096794</v>
      </c>
      <c r="I13" s="14">
        <v>108.096</v>
      </c>
      <c r="J13" s="15">
        <v>0</v>
      </c>
      <c r="K13" s="15">
        <v>0</v>
      </c>
      <c r="L13" s="14">
        <v>0</v>
      </c>
      <c r="M13" s="14">
        <v>0</v>
      </c>
    </row>
    <row r="14" spans="1:13" x14ac:dyDescent="0.25">
      <c r="A14" s="14" t="s">
        <v>17</v>
      </c>
      <c r="B14" s="15">
        <v>2250753000</v>
      </c>
      <c r="C14" s="15">
        <v>0</v>
      </c>
      <c r="D14" s="15">
        <v>0</v>
      </c>
      <c r="E14" s="15">
        <v>2250753000</v>
      </c>
      <c r="F14" s="15">
        <v>0</v>
      </c>
      <c r="G14" s="15">
        <v>2665268080</v>
      </c>
      <c r="H14" s="15">
        <v>414515080</v>
      </c>
      <c r="I14" s="14">
        <v>118.41670000000001</v>
      </c>
      <c r="J14" s="15">
        <v>0</v>
      </c>
      <c r="K14" s="15">
        <v>0</v>
      </c>
      <c r="L14" s="14">
        <v>0</v>
      </c>
      <c r="M14" s="14">
        <v>0</v>
      </c>
    </row>
    <row r="15" spans="1:13" x14ac:dyDescent="0.25">
      <c r="A15" s="14" t="s">
        <v>18</v>
      </c>
      <c r="B15" s="15">
        <v>820000000</v>
      </c>
      <c r="C15" s="15">
        <v>0</v>
      </c>
      <c r="D15" s="15">
        <v>0</v>
      </c>
      <c r="E15" s="15">
        <v>820000000</v>
      </c>
      <c r="F15" s="15">
        <v>0</v>
      </c>
      <c r="G15" s="15">
        <v>1556205417</v>
      </c>
      <c r="H15" s="15">
        <v>736205417</v>
      </c>
      <c r="I15" s="14">
        <v>189.78110000000001</v>
      </c>
      <c r="J15" s="15">
        <v>0</v>
      </c>
      <c r="K15" s="15">
        <v>0</v>
      </c>
      <c r="L15" s="14">
        <v>0</v>
      </c>
      <c r="M15" s="14">
        <v>0</v>
      </c>
    </row>
    <row r="16" spans="1:13" x14ac:dyDescent="0.25">
      <c r="A16" s="14" t="s">
        <v>19</v>
      </c>
      <c r="B16" s="15">
        <v>1200000000</v>
      </c>
      <c r="C16" s="15">
        <v>0</v>
      </c>
      <c r="D16" s="15">
        <v>0</v>
      </c>
      <c r="E16" s="15">
        <v>1200000000</v>
      </c>
      <c r="F16" s="15">
        <v>469693043</v>
      </c>
      <c r="G16" s="15">
        <v>3778284418</v>
      </c>
      <c r="H16" s="15">
        <v>2578284418</v>
      </c>
      <c r="I16" s="14">
        <v>314.85700000000003</v>
      </c>
      <c r="J16" s="15">
        <v>0</v>
      </c>
      <c r="K16" s="15">
        <v>0</v>
      </c>
      <c r="L16" s="14">
        <v>0</v>
      </c>
      <c r="M16" s="14">
        <v>0</v>
      </c>
    </row>
    <row r="17" spans="1:13" x14ac:dyDescent="0.25">
      <c r="A17" s="14" t="s">
        <v>20</v>
      </c>
      <c r="B17" s="15">
        <v>150000000</v>
      </c>
      <c r="C17" s="15">
        <v>0</v>
      </c>
      <c r="D17" s="15">
        <v>0</v>
      </c>
      <c r="E17" s="15">
        <v>150000000</v>
      </c>
      <c r="F17" s="15">
        <v>50713791</v>
      </c>
      <c r="G17" s="15">
        <v>413329329</v>
      </c>
      <c r="H17" s="15">
        <v>263329329</v>
      </c>
      <c r="I17" s="14">
        <v>275.55290000000002</v>
      </c>
      <c r="J17" s="15">
        <v>0</v>
      </c>
      <c r="K17" s="15">
        <v>0</v>
      </c>
      <c r="L17" s="14">
        <v>0</v>
      </c>
      <c r="M17" s="14">
        <v>0</v>
      </c>
    </row>
    <row r="18" spans="1:13" x14ac:dyDescent="0.25">
      <c r="A18" s="14" t="s">
        <v>21</v>
      </c>
      <c r="B18" s="15">
        <v>17140714000</v>
      </c>
      <c r="C18" s="15">
        <v>0</v>
      </c>
      <c r="D18" s="15">
        <v>0</v>
      </c>
      <c r="E18" s="15">
        <v>17140714000</v>
      </c>
      <c r="F18" s="15">
        <v>0</v>
      </c>
      <c r="G18" s="15">
        <v>17140714000</v>
      </c>
      <c r="H18" s="15">
        <v>0</v>
      </c>
      <c r="I18" s="14">
        <v>100</v>
      </c>
      <c r="J18" s="15">
        <v>0</v>
      </c>
      <c r="K18" s="15">
        <v>0</v>
      </c>
      <c r="L18" s="14">
        <v>0</v>
      </c>
      <c r="M18" s="14">
        <v>0</v>
      </c>
    </row>
    <row r="19" spans="1:13" x14ac:dyDescent="0.25">
      <c r="A19" s="14" t="s">
        <v>22</v>
      </c>
      <c r="B19" s="15">
        <v>3446751000</v>
      </c>
      <c r="C19" s="15">
        <v>0</v>
      </c>
      <c r="D19" s="15">
        <v>0</v>
      </c>
      <c r="E19" s="15">
        <v>3446751000</v>
      </c>
      <c r="F19" s="15">
        <v>0</v>
      </c>
      <c r="G19" s="15">
        <v>3446751000</v>
      </c>
      <c r="H19" s="15">
        <v>0</v>
      </c>
      <c r="I19" s="14">
        <v>100</v>
      </c>
      <c r="J19" s="15">
        <v>0</v>
      </c>
      <c r="K19" s="15">
        <v>0</v>
      </c>
      <c r="L19" s="14">
        <v>0</v>
      </c>
      <c r="M19" s="14">
        <v>0</v>
      </c>
    </row>
    <row r="20" spans="1:13" x14ac:dyDescent="0.25">
      <c r="A20" s="14" t="s">
        <v>23</v>
      </c>
      <c r="B20" s="15">
        <v>0</v>
      </c>
      <c r="C20" s="15">
        <v>0</v>
      </c>
      <c r="D20" s="15">
        <v>0</v>
      </c>
      <c r="E20" s="15">
        <v>0</v>
      </c>
      <c r="F20" s="15">
        <v>12102</v>
      </c>
      <c r="G20" s="15">
        <v>360754</v>
      </c>
      <c r="H20" s="15">
        <v>360754</v>
      </c>
      <c r="I20" s="14">
        <v>0</v>
      </c>
      <c r="J20" s="15">
        <v>0</v>
      </c>
      <c r="K20" s="15">
        <v>0</v>
      </c>
      <c r="L20" s="14">
        <v>0</v>
      </c>
      <c r="M20" s="14">
        <v>0</v>
      </c>
    </row>
    <row r="21" spans="1:13" x14ac:dyDescent="0.25">
      <c r="A21" s="14" t="s">
        <v>24</v>
      </c>
      <c r="B21" s="15">
        <v>370160962000</v>
      </c>
      <c r="C21" s="15">
        <v>0</v>
      </c>
      <c r="D21" s="15">
        <v>2100000000</v>
      </c>
      <c r="E21" s="15">
        <v>372260962000</v>
      </c>
      <c r="F21" s="15">
        <v>56619103786</v>
      </c>
      <c r="G21" s="15">
        <v>297232711454</v>
      </c>
      <c r="H21" s="15">
        <v>75028250546</v>
      </c>
      <c r="I21" s="14">
        <v>79.845299999999995</v>
      </c>
      <c r="J21" s="15">
        <v>65543225578</v>
      </c>
      <c r="K21" s="15">
        <v>65543225578</v>
      </c>
      <c r="L21" s="14">
        <v>0</v>
      </c>
      <c r="M21" s="14">
        <v>17.6068</v>
      </c>
    </row>
  </sheetData>
  <mergeCells count="6">
    <mergeCell ref="J7:M7"/>
    <mergeCell ref="A1:M1"/>
    <mergeCell ref="A2:M2"/>
    <mergeCell ref="A3:M3"/>
    <mergeCell ref="A4:M4"/>
    <mergeCell ref="J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2509-2DE3-4967-914C-E50159CAA2E8}">
  <dimension ref="A1:W160"/>
  <sheetViews>
    <sheetView tabSelected="1" workbookViewId="0">
      <selection activeCell="A16" sqref="A16"/>
    </sheetView>
  </sheetViews>
  <sheetFormatPr baseColWidth="10" defaultRowHeight="15" x14ac:dyDescent="0.25"/>
  <cols>
    <col min="1" max="1" width="47.7109375" customWidth="1"/>
    <col min="2" max="2" width="16.85546875" customWidth="1"/>
    <col min="4" max="4" width="14.140625" bestFit="1" customWidth="1"/>
    <col min="5" max="5" width="15.85546875" bestFit="1" customWidth="1"/>
    <col min="7" max="7" width="15.85546875" bestFit="1" customWidth="1"/>
    <col min="8" max="8" width="12.85546875" bestFit="1" customWidth="1"/>
    <col min="9" max="9" width="15.85546875" bestFit="1" customWidth="1"/>
    <col min="10" max="11" width="15" bestFit="1" customWidth="1"/>
    <col min="12" max="12" width="15.85546875" bestFit="1" customWidth="1"/>
    <col min="15" max="15" width="15" bestFit="1" customWidth="1"/>
    <col min="16" max="16" width="15.85546875" bestFit="1" customWidth="1"/>
    <col min="17" max="17" width="15" bestFit="1" customWidth="1"/>
    <col min="19" max="19" width="15" bestFit="1" customWidth="1"/>
    <col min="20" max="20" width="15.85546875" bestFit="1" customWidth="1"/>
    <col min="21" max="21" width="14.140625" bestFit="1" customWidth="1"/>
  </cols>
  <sheetData>
    <row r="1" spans="1:23" x14ac:dyDescent="0.25">
      <c r="A1" s="99" t="s">
        <v>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12"/>
      <c r="W1" s="112"/>
    </row>
    <row r="2" spans="1:23" x14ac:dyDescent="0.25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112"/>
      <c r="W2" s="112"/>
    </row>
    <row r="3" spans="1:23" x14ac:dyDescent="0.25">
      <c r="A3" s="98" t="s">
        <v>27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112"/>
      <c r="W3" s="112"/>
    </row>
    <row r="4" spans="1:23" x14ac:dyDescent="0.25">
      <c r="A4" s="99" t="s">
        <v>313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112"/>
      <c r="W4" s="112"/>
    </row>
    <row r="5" spans="1:23" x14ac:dyDescent="0.25">
      <c r="A5" s="102" t="s">
        <v>44</v>
      </c>
      <c r="B5" s="103"/>
      <c r="C5" s="103"/>
      <c r="D5" s="103"/>
      <c r="E5" s="103"/>
      <c r="F5" s="103"/>
      <c r="G5" s="103"/>
      <c r="H5" s="103"/>
      <c r="I5" s="104"/>
      <c r="J5" s="103"/>
      <c r="K5" s="103"/>
      <c r="L5" s="103"/>
      <c r="M5" s="103"/>
      <c r="N5" s="111"/>
      <c r="O5" s="103"/>
      <c r="P5" s="103"/>
      <c r="Q5" s="103"/>
      <c r="R5" s="102"/>
      <c r="S5" s="100" t="s">
        <v>314</v>
      </c>
      <c r="T5" s="100"/>
      <c r="U5" s="100"/>
      <c r="V5" s="112"/>
      <c r="W5" s="112"/>
    </row>
    <row r="6" spans="1:23" x14ac:dyDescent="0.25">
      <c r="A6" s="102" t="s">
        <v>45</v>
      </c>
      <c r="B6" s="103"/>
      <c r="C6" s="103"/>
      <c r="D6" s="103"/>
      <c r="E6" s="103"/>
      <c r="F6" s="103"/>
      <c r="G6" s="103"/>
      <c r="H6" s="103"/>
      <c r="I6" s="104"/>
      <c r="J6" s="103"/>
      <c r="K6" s="103"/>
      <c r="L6" s="103"/>
      <c r="M6" s="103"/>
      <c r="N6" s="111"/>
      <c r="O6" s="103"/>
      <c r="P6" s="103"/>
      <c r="Q6" s="103"/>
      <c r="R6" s="102"/>
      <c r="S6" s="100" t="s">
        <v>315</v>
      </c>
      <c r="T6" s="100"/>
      <c r="U6" s="100"/>
      <c r="V6" s="112"/>
      <c r="W6" s="112"/>
    </row>
    <row r="7" spans="1:23" ht="36" x14ac:dyDescent="0.25">
      <c r="A7" s="105" t="s">
        <v>316</v>
      </c>
      <c r="B7" s="113" t="s">
        <v>317</v>
      </c>
      <c r="C7" s="105" t="s">
        <v>2</v>
      </c>
      <c r="D7" s="105" t="s">
        <v>318</v>
      </c>
      <c r="E7" s="105" t="s">
        <v>4</v>
      </c>
      <c r="F7" s="105" t="s">
        <v>319</v>
      </c>
      <c r="G7" s="105" t="s">
        <v>320</v>
      </c>
      <c r="H7" s="105" t="s">
        <v>321</v>
      </c>
      <c r="I7" s="105" t="s">
        <v>322</v>
      </c>
      <c r="J7" s="105" t="s">
        <v>323</v>
      </c>
      <c r="K7" s="105" t="s">
        <v>324</v>
      </c>
      <c r="L7" s="105" t="s">
        <v>325</v>
      </c>
      <c r="M7" s="105" t="s">
        <v>326</v>
      </c>
      <c r="N7" s="105" t="s">
        <v>327</v>
      </c>
      <c r="O7" s="105" t="s">
        <v>328</v>
      </c>
      <c r="P7" s="105" t="s">
        <v>329</v>
      </c>
      <c r="Q7" s="105" t="s">
        <v>330</v>
      </c>
      <c r="R7" s="105" t="s">
        <v>331</v>
      </c>
      <c r="S7" s="105" t="s">
        <v>332</v>
      </c>
      <c r="T7" s="105" t="s">
        <v>333</v>
      </c>
      <c r="U7" s="105" t="s">
        <v>334</v>
      </c>
      <c r="V7" s="112"/>
      <c r="W7" s="112"/>
    </row>
    <row r="8" spans="1:23" x14ac:dyDescent="0.25">
      <c r="A8" s="102" t="s">
        <v>13</v>
      </c>
      <c r="B8" s="106">
        <v>395195079000</v>
      </c>
      <c r="C8" s="106">
        <v>0</v>
      </c>
      <c r="D8" s="106">
        <v>2100000000</v>
      </c>
      <c r="E8" s="106">
        <v>397295079000</v>
      </c>
      <c r="F8" s="106">
        <v>0</v>
      </c>
      <c r="G8" s="106">
        <v>397295079000</v>
      </c>
      <c r="H8" s="106">
        <v>4147488225</v>
      </c>
      <c r="I8" s="106">
        <v>382590134907</v>
      </c>
      <c r="J8" s="106">
        <v>14704944093</v>
      </c>
      <c r="K8" s="106">
        <v>43600330960</v>
      </c>
      <c r="L8" s="106">
        <v>382590134907</v>
      </c>
      <c r="M8" s="106">
        <v>0</v>
      </c>
      <c r="N8" s="107">
        <v>0.96298734902528205</v>
      </c>
      <c r="O8" s="106">
        <v>61953588861</v>
      </c>
      <c r="P8" s="106">
        <v>304931192266</v>
      </c>
      <c r="Q8" s="106">
        <v>77658942641</v>
      </c>
      <c r="R8" s="107">
        <v>0.76751817070958483</v>
      </c>
      <c r="S8" s="106">
        <v>58092806645</v>
      </c>
      <c r="T8" s="106">
        <v>301070410040</v>
      </c>
      <c r="U8" s="106">
        <v>2686726274</v>
      </c>
      <c r="V8" s="112"/>
      <c r="W8" s="112"/>
    </row>
    <row r="9" spans="1:23" x14ac:dyDescent="0.25">
      <c r="A9" s="102" t="s">
        <v>14</v>
      </c>
      <c r="B9" s="106">
        <v>395195079000</v>
      </c>
      <c r="C9" s="106">
        <v>0</v>
      </c>
      <c r="D9" s="106">
        <v>2100000000</v>
      </c>
      <c r="E9" s="106">
        <v>397295079000</v>
      </c>
      <c r="F9" s="106">
        <v>0</v>
      </c>
      <c r="G9" s="106">
        <v>397295079000</v>
      </c>
      <c r="H9" s="106">
        <v>4147488225</v>
      </c>
      <c r="I9" s="106">
        <v>382590134907</v>
      </c>
      <c r="J9" s="106">
        <v>14704944093</v>
      </c>
      <c r="K9" s="106">
        <v>43600330960</v>
      </c>
      <c r="L9" s="106">
        <v>382590134907</v>
      </c>
      <c r="M9" s="106">
        <v>0</v>
      </c>
      <c r="N9" s="107">
        <v>0.96298734902528205</v>
      </c>
      <c r="O9" s="106">
        <v>61953588861</v>
      </c>
      <c r="P9" s="106">
        <v>304931192266</v>
      </c>
      <c r="Q9" s="106">
        <v>77658942641</v>
      </c>
      <c r="R9" s="107">
        <v>0.76751817070958483</v>
      </c>
      <c r="S9" s="106">
        <v>58092806645</v>
      </c>
      <c r="T9" s="106">
        <v>301070410040</v>
      </c>
      <c r="U9" s="106">
        <v>2686726274</v>
      </c>
      <c r="V9" s="112"/>
      <c r="W9" s="112"/>
    </row>
    <row r="10" spans="1:23" x14ac:dyDescent="0.25">
      <c r="A10" s="102" t="s">
        <v>335</v>
      </c>
      <c r="B10" s="106">
        <v>242012527000</v>
      </c>
      <c r="C10" s="106">
        <v>0</v>
      </c>
      <c r="D10" s="106">
        <v>0</v>
      </c>
      <c r="E10" s="106">
        <v>242012527000</v>
      </c>
      <c r="F10" s="106">
        <v>0</v>
      </c>
      <c r="G10" s="106">
        <v>242012527000</v>
      </c>
      <c r="H10" s="106">
        <v>3798291983</v>
      </c>
      <c r="I10" s="106">
        <v>239298739902</v>
      </c>
      <c r="J10" s="106">
        <v>2713787098</v>
      </c>
      <c r="K10" s="106">
        <v>4296249048</v>
      </c>
      <c r="L10" s="106">
        <v>239298739902</v>
      </c>
      <c r="M10" s="106">
        <v>0</v>
      </c>
      <c r="N10" s="107">
        <v>0.98878658418371868</v>
      </c>
      <c r="O10" s="106">
        <v>39299610010</v>
      </c>
      <c r="P10" s="106">
        <v>237054612109</v>
      </c>
      <c r="Q10" s="106">
        <v>2244127793</v>
      </c>
      <c r="R10" s="107">
        <v>0.97951380884097794</v>
      </c>
      <c r="S10" s="106">
        <v>37808442299</v>
      </c>
      <c r="T10" s="106">
        <v>235563444397</v>
      </c>
      <c r="U10" s="106">
        <v>317111760</v>
      </c>
      <c r="V10" s="112"/>
      <c r="W10" s="112"/>
    </row>
    <row r="11" spans="1:23" x14ac:dyDescent="0.25">
      <c r="A11" s="102" t="s">
        <v>336</v>
      </c>
      <c r="B11" s="106">
        <v>18164190000</v>
      </c>
      <c r="C11" s="106">
        <v>0</v>
      </c>
      <c r="D11" s="106">
        <v>-1000000</v>
      </c>
      <c r="E11" s="106">
        <v>18163190000</v>
      </c>
      <c r="F11" s="106">
        <v>0</v>
      </c>
      <c r="G11" s="106">
        <v>18163190000</v>
      </c>
      <c r="H11" s="106">
        <v>3611298865</v>
      </c>
      <c r="I11" s="106">
        <v>17389830814</v>
      </c>
      <c r="J11" s="106">
        <v>773359186</v>
      </c>
      <c r="K11" s="106">
        <v>3611298865</v>
      </c>
      <c r="L11" s="106">
        <v>17389830814</v>
      </c>
      <c r="M11" s="106">
        <v>0</v>
      </c>
      <c r="N11" s="107">
        <v>0.95742162109188966</v>
      </c>
      <c r="O11" s="106">
        <v>3604413979</v>
      </c>
      <c r="P11" s="106">
        <v>17378757106</v>
      </c>
      <c r="Q11" s="106">
        <v>11073708</v>
      </c>
      <c r="R11" s="107">
        <v>0.95681194250569424</v>
      </c>
      <c r="S11" s="106">
        <v>2246723371</v>
      </c>
      <c r="T11" s="106">
        <v>16021066493</v>
      </c>
      <c r="U11" s="106">
        <v>183634661</v>
      </c>
      <c r="V11" s="112"/>
      <c r="W11" s="112"/>
    </row>
    <row r="12" spans="1:23" x14ac:dyDescent="0.25">
      <c r="A12" s="102" t="s">
        <v>337</v>
      </c>
      <c r="B12" s="106">
        <v>18097570000</v>
      </c>
      <c r="C12" s="106">
        <v>-3500000</v>
      </c>
      <c r="D12" s="106">
        <v>-4500000</v>
      </c>
      <c r="E12" s="106">
        <v>18093070000</v>
      </c>
      <c r="F12" s="106">
        <v>0</v>
      </c>
      <c r="G12" s="106">
        <v>18093070000</v>
      </c>
      <c r="H12" s="106">
        <v>3597715389</v>
      </c>
      <c r="I12" s="106">
        <v>17321364562</v>
      </c>
      <c r="J12" s="106">
        <v>771705438</v>
      </c>
      <c r="K12" s="106">
        <v>3597715389</v>
      </c>
      <c r="L12" s="106">
        <v>17321364562</v>
      </c>
      <c r="M12" s="106">
        <v>0</v>
      </c>
      <c r="N12" s="107">
        <v>0.95734801014974247</v>
      </c>
      <c r="O12" s="106">
        <v>3590830503</v>
      </c>
      <c r="P12" s="106">
        <v>17310290854</v>
      </c>
      <c r="Q12" s="106">
        <v>11073708</v>
      </c>
      <c r="R12" s="107">
        <v>0.95673596874383393</v>
      </c>
      <c r="S12" s="106">
        <v>2238727378</v>
      </c>
      <c r="T12" s="106">
        <v>15958187724</v>
      </c>
      <c r="U12" s="108">
        <v>178047178</v>
      </c>
      <c r="V12" s="116"/>
      <c r="W12" s="116"/>
    </row>
    <row r="13" spans="1:23" x14ac:dyDescent="0.25">
      <c r="A13" s="114" t="s">
        <v>338</v>
      </c>
      <c r="B13" s="115">
        <v>7274506000</v>
      </c>
      <c r="C13" s="115">
        <v>-6000000</v>
      </c>
      <c r="D13" s="115">
        <v>-6000000</v>
      </c>
      <c r="E13" s="115">
        <v>7268506000</v>
      </c>
      <c r="F13" s="115">
        <v>0</v>
      </c>
      <c r="G13" s="115">
        <v>7268506000</v>
      </c>
      <c r="H13" s="115">
        <v>627209256</v>
      </c>
      <c r="I13" s="115">
        <v>7024003734</v>
      </c>
      <c r="J13" s="115">
        <v>244502266</v>
      </c>
      <c r="K13" s="115">
        <v>627209256</v>
      </c>
      <c r="L13" s="115">
        <v>7024003734</v>
      </c>
      <c r="M13" s="115">
        <v>0</v>
      </c>
      <c r="N13" s="114">
        <v>96.636099999999999</v>
      </c>
      <c r="O13" s="114">
        <v>627209256</v>
      </c>
      <c r="P13" s="114">
        <v>7024003734</v>
      </c>
      <c r="Q13" s="114">
        <v>0</v>
      </c>
      <c r="R13" s="114">
        <v>96.636099999999999</v>
      </c>
      <c r="S13" s="114">
        <v>627209262</v>
      </c>
      <c r="T13" s="114">
        <v>7024003771</v>
      </c>
      <c r="U13" s="114">
        <v>-37</v>
      </c>
      <c r="V13" s="101"/>
      <c r="W13" s="101"/>
    </row>
    <row r="14" spans="1:23" x14ac:dyDescent="0.25">
      <c r="A14" s="114" t="s">
        <v>339</v>
      </c>
      <c r="B14" s="115">
        <v>128055000</v>
      </c>
      <c r="C14" s="115">
        <v>0</v>
      </c>
      <c r="D14" s="115">
        <v>-37109751</v>
      </c>
      <c r="E14" s="115">
        <v>90945249</v>
      </c>
      <c r="F14" s="115">
        <v>0</v>
      </c>
      <c r="G14" s="115">
        <v>90945249</v>
      </c>
      <c r="H14" s="115">
        <v>19630429</v>
      </c>
      <c r="I14" s="115">
        <v>87774461</v>
      </c>
      <c r="J14" s="115">
        <v>3170788</v>
      </c>
      <c r="K14" s="115">
        <v>19630429</v>
      </c>
      <c r="L14" s="115">
        <v>87774461</v>
      </c>
      <c r="M14" s="115">
        <v>0</v>
      </c>
      <c r="N14" s="114">
        <v>96.513499999999993</v>
      </c>
      <c r="O14" s="114">
        <v>9152343</v>
      </c>
      <c r="P14" s="114">
        <v>77296375</v>
      </c>
      <c r="Q14" s="114">
        <v>10478086</v>
      </c>
      <c r="R14" s="114">
        <v>84.992199999999997</v>
      </c>
      <c r="S14" s="114">
        <v>9152343</v>
      </c>
      <c r="T14" s="114">
        <v>77296375</v>
      </c>
      <c r="U14" s="114">
        <v>0</v>
      </c>
      <c r="V14" s="101"/>
      <c r="W14" s="101"/>
    </row>
    <row r="15" spans="1:23" x14ac:dyDescent="0.25">
      <c r="A15" s="114" t="s">
        <v>340</v>
      </c>
      <c r="B15" s="115">
        <v>552045000</v>
      </c>
      <c r="C15" s="115">
        <v>0</v>
      </c>
      <c r="D15" s="115">
        <v>5000000</v>
      </c>
      <c r="E15" s="115">
        <v>557045000</v>
      </c>
      <c r="F15" s="115">
        <v>0</v>
      </c>
      <c r="G15" s="115">
        <v>557045000</v>
      </c>
      <c r="H15" s="115">
        <v>43415571</v>
      </c>
      <c r="I15" s="115">
        <v>549266969</v>
      </c>
      <c r="J15" s="115">
        <v>7778031</v>
      </c>
      <c r="K15" s="115">
        <v>43415571</v>
      </c>
      <c r="L15" s="115">
        <v>549266969</v>
      </c>
      <c r="M15" s="115">
        <v>0</v>
      </c>
      <c r="N15" s="114">
        <v>98.603700000000003</v>
      </c>
      <c r="O15" s="114">
        <v>43415571</v>
      </c>
      <c r="P15" s="114">
        <v>549266969</v>
      </c>
      <c r="Q15" s="114">
        <v>0</v>
      </c>
      <c r="R15" s="114">
        <v>98.603700000000003</v>
      </c>
      <c r="S15" s="114">
        <v>43415571</v>
      </c>
      <c r="T15" s="114">
        <v>549266962</v>
      </c>
      <c r="U15" s="114">
        <v>7</v>
      </c>
      <c r="V15" s="101"/>
      <c r="W15" s="101"/>
    </row>
    <row r="16" spans="1:23" x14ac:dyDescent="0.25">
      <c r="A16" s="114" t="s">
        <v>341</v>
      </c>
      <c r="B16" s="115">
        <v>9141000</v>
      </c>
      <c r="C16" s="115">
        <v>0</v>
      </c>
      <c r="D16" s="115">
        <v>0</v>
      </c>
      <c r="E16" s="115">
        <v>9141000</v>
      </c>
      <c r="F16" s="115">
        <v>0</v>
      </c>
      <c r="G16" s="115">
        <v>9141000</v>
      </c>
      <c r="H16" s="115">
        <v>712940</v>
      </c>
      <c r="I16" s="115">
        <v>6462668</v>
      </c>
      <c r="J16" s="115">
        <v>2678332</v>
      </c>
      <c r="K16" s="115">
        <v>712940</v>
      </c>
      <c r="L16" s="115">
        <v>6462668</v>
      </c>
      <c r="M16" s="115">
        <v>0</v>
      </c>
      <c r="N16" s="114">
        <v>70.699799999999996</v>
      </c>
      <c r="O16" s="114">
        <v>712940</v>
      </c>
      <c r="P16" s="114">
        <v>6462668</v>
      </c>
      <c r="Q16" s="114">
        <v>0</v>
      </c>
      <c r="R16" s="114">
        <v>70.699799999999996</v>
      </c>
      <c r="S16" s="114">
        <v>712939</v>
      </c>
      <c r="T16" s="114">
        <v>6462669</v>
      </c>
      <c r="U16" s="114">
        <v>-1</v>
      </c>
      <c r="V16" s="101"/>
      <c r="W16" s="101"/>
    </row>
    <row r="17" spans="1:21" x14ac:dyDescent="0.25">
      <c r="A17" s="114" t="s">
        <v>342</v>
      </c>
      <c r="B17" s="115">
        <v>14718000</v>
      </c>
      <c r="C17" s="115">
        <v>0</v>
      </c>
      <c r="D17" s="115">
        <v>0</v>
      </c>
      <c r="E17" s="115">
        <v>14718000</v>
      </c>
      <c r="F17" s="115">
        <v>0</v>
      </c>
      <c r="G17" s="115">
        <v>14718000</v>
      </c>
      <c r="H17" s="115">
        <v>1148285</v>
      </c>
      <c r="I17" s="115">
        <v>12240639</v>
      </c>
      <c r="J17" s="115">
        <v>2477361</v>
      </c>
      <c r="K17" s="115">
        <v>1148285</v>
      </c>
      <c r="L17" s="115">
        <v>12240639</v>
      </c>
      <c r="M17" s="115">
        <v>0</v>
      </c>
      <c r="N17" s="114">
        <v>83.1678</v>
      </c>
      <c r="O17" s="114">
        <v>1148285</v>
      </c>
      <c r="P17" s="114">
        <v>12240639</v>
      </c>
      <c r="Q17" s="114">
        <v>0</v>
      </c>
      <c r="R17" s="114">
        <v>83.1678</v>
      </c>
      <c r="S17" s="114">
        <v>1148283</v>
      </c>
      <c r="T17" s="114">
        <v>12240639</v>
      </c>
      <c r="U17" s="114">
        <v>0</v>
      </c>
    </row>
    <row r="18" spans="1:21" x14ac:dyDescent="0.25">
      <c r="A18" s="114" t="s">
        <v>343</v>
      </c>
      <c r="B18" s="115">
        <v>232774000</v>
      </c>
      <c r="C18" s="115">
        <v>4000000</v>
      </c>
      <c r="D18" s="115">
        <v>-12180597</v>
      </c>
      <c r="E18" s="115">
        <v>220593403</v>
      </c>
      <c r="F18" s="115">
        <v>0</v>
      </c>
      <c r="G18" s="115">
        <v>220593403</v>
      </c>
      <c r="H18" s="115">
        <v>10489688</v>
      </c>
      <c r="I18" s="115">
        <v>218745065</v>
      </c>
      <c r="J18" s="115">
        <v>1848338</v>
      </c>
      <c r="K18" s="115">
        <v>10489688</v>
      </c>
      <c r="L18" s="115">
        <v>218745065</v>
      </c>
      <c r="M18" s="115">
        <v>0</v>
      </c>
      <c r="N18" s="114">
        <v>99.162099999999995</v>
      </c>
      <c r="O18" s="114">
        <v>10489688</v>
      </c>
      <c r="P18" s="114">
        <v>218745065</v>
      </c>
      <c r="Q18" s="114">
        <v>0</v>
      </c>
      <c r="R18" s="114">
        <v>99.162099999999995</v>
      </c>
      <c r="S18" s="114">
        <v>10489689</v>
      </c>
      <c r="T18" s="114">
        <v>218745070</v>
      </c>
      <c r="U18" s="114">
        <v>-5</v>
      </c>
    </row>
    <row r="19" spans="1:21" x14ac:dyDescent="0.25">
      <c r="A19" s="114" t="s">
        <v>344</v>
      </c>
      <c r="B19" s="115">
        <v>1020816000</v>
      </c>
      <c r="C19" s="115">
        <v>-200000</v>
      </c>
      <c r="D19" s="115">
        <v>6800000</v>
      </c>
      <c r="E19" s="115">
        <v>1027616000</v>
      </c>
      <c r="F19" s="115">
        <v>0</v>
      </c>
      <c r="G19" s="115">
        <v>1027616000</v>
      </c>
      <c r="H19" s="115">
        <v>922611622</v>
      </c>
      <c r="I19" s="115">
        <v>953970774</v>
      </c>
      <c r="J19" s="115">
        <v>73645226</v>
      </c>
      <c r="K19" s="115">
        <v>922611622</v>
      </c>
      <c r="L19" s="115">
        <v>953970774</v>
      </c>
      <c r="M19" s="115">
        <v>0</v>
      </c>
      <c r="N19" s="114">
        <v>92.833399999999997</v>
      </c>
      <c r="O19" s="114">
        <v>922611622</v>
      </c>
      <c r="P19" s="114">
        <v>953970774</v>
      </c>
      <c r="Q19" s="114">
        <v>0</v>
      </c>
      <c r="R19" s="114">
        <v>92.833399999999997</v>
      </c>
      <c r="S19" s="114">
        <v>922611620</v>
      </c>
      <c r="T19" s="114">
        <v>953970765</v>
      </c>
      <c r="U19" s="114">
        <v>9</v>
      </c>
    </row>
    <row r="20" spans="1:21" x14ac:dyDescent="0.25">
      <c r="A20" s="114" t="s">
        <v>345</v>
      </c>
      <c r="B20" s="115">
        <v>489679000</v>
      </c>
      <c r="C20" s="115">
        <v>0</v>
      </c>
      <c r="D20" s="115">
        <v>0</v>
      </c>
      <c r="E20" s="115">
        <v>489679000</v>
      </c>
      <c r="F20" s="115">
        <v>0</v>
      </c>
      <c r="G20" s="115">
        <v>489679000</v>
      </c>
      <c r="H20" s="115">
        <v>65041829</v>
      </c>
      <c r="I20" s="115">
        <v>467188167</v>
      </c>
      <c r="J20" s="115">
        <v>22490833</v>
      </c>
      <c r="K20" s="115">
        <v>65041829</v>
      </c>
      <c r="L20" s="115">
        <v>467188167</v>
      </c>
      <c r="M20" s="115">
        <v>0</v>
      </c>
      <c r="N20" s="114">
        <v>95.406999999999996</v>
      </c>
      <c r="O20" s="114">
        <v>65041829</v>
      </c>
      <c r="P20" s="114">
        <v>467188167</v>
      </c>
      <c r="Q20" s="114">
        <v>0</v>
      </c>
      <c r="R20" s="114">
        <v>95.406999999999996</v>
      </c>
      <c r="S20" s="114">
        <v>65041829</v>
      </c>
      <c r="T20" s="114">
        <v>467188163</v>
      </c>
      <c r="U20" s="114">
        <v>4</v>
      </c>
    </row>
    <row r="21" spans="1:21" x14ac:dyDescent="0.25">
      <c r="A21" s="114" t="s">
        <v>346</v>
      </c>
      <c r="B21" s="115">
        <v>2480370000</v>
      </c>
      <c r="C21" s="115">
        <v>-26395991</v>
      </c>
      <c r="D21" s="115">
        <v>-69395991</v>
      </c>
      <c r="E21" s="115">
        <v>2410974009</v>
      </c>
      <c r="F21" s="115">
        <v>0</v>
      </c>
      <c r="G21" s="115">
        <v>2410974009</v>
      </c>
      <c r="H21" s="115">
        <v>193942113</v>
      </c>
      <c r="I21" s="115">
        <v>2217071375</v>
      </c>
      <c r="J21" s="115">
        <v>193902634</v>
      </c>
      <c r="K21" s="115">
        <v>193942113</v>
      </c>
      <c r="L21" s="115">
        <v>2217071375</v>
      </c>
      <c r="M21" s="115">
        <v>0</v>
      </c>
      <c r="N21" s="114">
        <v>91.957499999999996</v>
      </c>
      <c r="O21" s="114">
        <v>193942113</v>
      </c>
      <c r="P21" s="114">
        <v>2217071375</v>
      </c>
      <c r="Q21" s="114">
        <v>0</v>
      </c>
      <c r="R21" s="114">
        <v>91.957499999999996</v>
      </c>
      <c r="S21" s="114">
        <v>193942112</v>
      </c>
      <c r="T21" s="114">
        <v>2217071373</v>
      </c>
      <c r="U21" s="114">
        <v>2</v>
      </c>
    </row>
    <row r="22" spans="1:21" x14ac:dyDescent="0.25">
      <c r="A22" s="114" t="s">
        <v>347</v>
      </c>
      <c r="B22" s="115">
        <v>1134271000</v>
      </c>
      <c r="C22" s="115">
        <v>0</v>
      </c>
      <c r="D22" s="115">
        <v>-86568628</v>
      </c>
      <c r="E22" s="115">
        <v>1047702372</v>
      </c>
      <c r="F22" s="115">
        <v>0</v>
      </c>
      <c r="G22" s="115">
        <v>1047702372</v>
      </c>
      <c r="H22" s="115">
        <v>0</v>
      </c>
      <c r="I22" s="115">
        <v>1035274474</v>
      </c>
      <c r="J22" s="115">
        <v>12427898</v>
      </c>
      <c r="K22" s="115">
        <v>0</v>
      </c>
      <c r="L22" s="115">
        <v>1035274474</v>
      </c>
      <c r="M22" s="115">
        <v>0</v>
      </c>
      <c r="N22" s="114">
        <v>98.813800000000001</v>
      </c>
      <c r="O22" s="114">
        <v>0</v>
      </c>
      <c r="P22" s="114">
        <v>1035274474</v>
      </c>
      <c r="Q22" s="114">
        <v>0</v>
      </c>
      <c r="R22" s="114">
        <v>98.813800000000001</v>
      </c>
      <c r="S22" s="114">
        <v>0</v>
      </c>
      <c r="T22" s="114">
        <v>1035274473</v>
      </c>
      <c r="U22" s="114">
        <v>1</v>
      </c>
    </row>
    <row r="23" spans="1:21" x14ac:dyDescent="0.25">
      <c r="A23" s="114" t="s">
        <v>348</v>
      </c>
      <c r="B23" s="115">
        <v>54885000</v>
      </c>
      <c r="C23" s="115">
        <v>-100000</v>
      </c>
      <c r="D23" s="115">
        <v>17400000</v>
      </c>
      <c r="E23" s="115">
        <v>72285000</v>
      </c>
      <c r="F23" s="115">
        <v>0</v>
      </c>
      <c r="G23" s="115">
        <v>72285000</v>
      </c>
      <c r="H23" s="115">
        <v>5534218</v>
      </c>
      <c r="I23" s="115">
        <v>67227587</v>
      </c>
      <c r="J23" s="115">
        <v>5057413</v>
      </c>
      <c r="K23" s="115">
        <v>5534218</v>
      </c>
      <c r="L23" s="115">
        <v>67227587</v>
      </c>
      <c r="M23" s="115">
        <v>0</v>
      </c>
      <c r="N23" s="114">
        <v>93.003500000000003</v>
      </c>
      <c r="O23" s="114">
        <v>5534218</v>
      </c>
      <c r="P23" s="114">
        <v>67227587</v>
      </c>
      <c r="Q23" s="114">
        <v>0</v>
      </c>
      <c r="R23" s="114">
        <v>93.003500000000003</v>
      </c>
      <c r="S23" s="114">
        <v>5534217</v>
      </c>
      <c r="T23" s="114">
        <v>67227584</v>
      </c>
      <c r="U23" s="114">
        <v>3</v>
      </c>
    </row>
    <row r="24" spans="1:21" x14ac:dyDescent="0.25">
      <c r="A24" s="114" t="s">
        <v>349</v>
      </c>
      <c r="B24" s="115">
        <v>719460000</v>
      </c>
      <c r="C24" s="115">
        <v>50000000</v>
      </c>
      <c r="D24" s="115">
        <v>50000000</v>
      </c>
      <c r="E24" s="115">
        <v>769460000</v>
      </c>
      <c r="F24" s="115">
        <v>0</v>
      </c>
      <c r="G24" s="115">
        <v>769460000</v>
      </c>
      <c r="H24" s="115">
        <v>135501275</v>
      </c>
      <c r="I24" s="115">
        <v>748353044</v>
      </c>
      <c r="J24" s="115">
        <v>21106956</v>
      </c>
      <c r="K24" s="115">
        <v>135501275</v>
      </c>
      <c r="L24" s="115">
        <v>748353044</v>
      </c>
      <c r="M24" s="115">
        <v>0</v>
      </c>
      <c r="N24" s="114">
        <v>97.256900000000002</v>
      </c>
      <c r="O24" s="114">
        <v>137066675</v>
      </c>
      <c r="P24" s="114">
        <v>748255025</v>
      </c>
      <c r="Q24" s="114">
        <v>98019</v>
      </c>
      <c r="R24" s="114">
        <v>97.244200000000006</v>
      </c>
      <c r="S24" s="114">
        <v>71784074</v>
      </c>
      <c r="T24" s="114">
        <v>682972427</v>
      </c>
      <c r="U24" s="114">
        <v>65282598</v>
      </c>
    </row>
    <row r="25" spans="1:21" x14ac:dyDescent="0.25">
      <c r="A25" s="114" t="s">
        <v>350</v>
      </c>
      <c r="B25" s="115">
        <v>568110000</v>
      </c>
      <c r="C25" s="115">
        <v>-50200000</v>
      </c>
      <c r="D25" s="115">
        <v>-50200000</v>
      </c>
      <c r="E25" s="115">
        <v>517910000</v>
      </c>
      <c r="F25" s="115">
        <v>0</v>
      </c>
      <c r="G25" s="115">
        <v>517910000</v>
      </c>
      <c r="H25" s="115">
        <v>78549675</v>
      </c>
      <c r="I25" s="115">
        <v>474687887</v>
      </c>
      <c r="J25" s="115">
        <v>43222113</v>
      </c>
      <c r="K25" s="115">
        <v>78549675</v>
      </c>
      <c r="L25" s="115">
        <v>474687887</v>
      </c>
      <c r="M25" s="115">
        <v>0</v>
      </c>
      <c r="N25" s="114">
        <v>91.654499999999999</v>
      </c>
      <c r="O25" s="114">
        <v>78549675</v>
      </c>
      <c r="P25" s="114">
        <v>474687887</v>
      </c>
      <c r="Q25" s="114">
        <v>0</v>
      </c>
      <c r="R25" s="114">
        <v>91.654499999999999</v>
      </c>
      <c r="S25" s="114">
        <v>39625125</v>
      </c>
      <c r="T25" s="114">
        <v>435763335</v>
      </c>
      <c r="U25" s="114">
        <v>38924552</v>
      </c>
    </row>
    <row r="26" spans="1:21" x14ac:dyDescent="0.25">
      <c r="A26" s="114" t="s">
        <v>351</v>
      </c>
      <c r="B26" s="115">
        <v>24851000</v>
      </c>
      <c r="C26" s="115">
        <v>0</v>
      </c>
      <c r="D26" s="115">
        <v>0</v>
      </c>
      <c r="E26" s="115">
        <v>24851000</v>
      </c>
      <c r="F26" s="115">
        <v>0</v>
      </c>
      <c r="G26" s="115">
        <v>24851000</v>
      </c>
      <c r="H26" s="115">
        <v>0</v>
      </c>
      <c r="I26" s="115">
        <v>0</v>
      </c>
      <c r="J26" s="115">
        <v>24851000</v>
      </c>
      <c r="K26" s="115">
        <v>0</v>
      </c>
      <c r="L26" s="115">
        <v>0</v>
      </c>
      <c r="M26" s="115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</row>
    <row r="27" spans="1:21" x14ac:dyDescent="0.25">
      <c r="A27" s="114" t="s">
        <v>352</v>
      </c>
      <c r="B27" s="115">
        <v>887161000</v>
      </c>
      <c r="C27" s="115">
        <v>-200000</v>
      </c>
      <c r="D27" s="115">
        <v>-200000</v>
      </c>
      <c r="E27" s="115">
        <v>886961000</v>
      </c>
      <c r="F27" s="115">
        <v>0</v>
      </c>
      <c r="G27" s="115">
        <v>886961000</v>
      </c>
      <c r="H27" s="115">
        <v>151628596</v>
      </c>
      <c r="I27" s="115">
        <v>866689107</v>
      </c>
      <c r="J27" s="115">
        <v>20271893</v>
      </c>
      <c r="K27" s="115">
        <v>151628596</v>
      </c>
      <c r="L27" s="115">
        <v>866689107</v>
      </c>
      <c r="M27" s="115">
        <v>0</v>
      </c>
      <c r="N27" s="114">
        <v>97.714500000000001</v>
      </c>
      <c r="O27" s="114">
        <v>152779396</v>
      </c>
      <c r="P27" s="114">
        <v>866589531</v>
      </c>
      <c r="Q27" s="114">
        <v>99576</v>
      </c>
      <c r="R27" s="114">
        <v>97.703199999999995</v>
      </c>
      <c r="S27" s="114">
        <v>78939351</v>
      </c>
      <c r="T27" s="114">
        <v>792749486</v>
      </c>
      <c r="U27" s="114">
        <v>73840045</v>
      </c>
    </row>
    <row r="28" spans="1:21" x14ac:dyDescent="0.25">
      <c r="A28" s="114" t="s">
        <v>353</v>
      </c>
      <c r="B28" s="115">
        <v>956897000</v>
      </c>
      <c r="C28" s="115">
        <v>-20300000</v>
      </c>
      <c r="D28" s="115">
        <v>-20300000</v>
      </c>
      <c r="E28" s="115">
        <v>936597000</v>
      </c>
      <c r="F28" s="115">
        <v>0</v>
      </c>
      <c r="G28" s="115">
        <v>936597000</v>
      </c>
      <c r="H28" s="115">
        <v>850350416</v>
      </c>
      <c r="I28" s="115">
        <v>893187344</v>
      </c>
      <c r="J28" s="115">
        <v>43409656</v>
      </c>
      <c r="K28" s="115">
        <v>850350416</v>
      </c>
      <c r="L28" s="115">
        <v>893187344</v>
      </c>
      <c r="M28" s="115">
        <v>0</v>
      </c>
      <c r="N28" s="114">
        <v>95.365200000000002</v>
      </c>
      <c r="O28" s="114">
        <v>850350416</v>
      </c>
      <c r="P28" s="114">
        <v>893187344</v>
      </c>
      <c r="Q28" s="114">
        <v>0</v>
      </c>
      <c r="R28" s="114">
        <v>95.365200000000002</v>
      </c>
      <c r="S28" s="114">
        <v>19772149</v>
      </c>
      <c r="T28" s="114">
        <v>62609072</v>
      </c>
      <c r="U28" s="114">
        <v>830578272</v>
      </c>
    </row>
    <row r="29" spans="1:21" x14ac:dyDescent="0.25">
      <c r="A29" s="114" t="s">
        <v>354</v>
      </c>
      <c r="B29" s="115">
        <v>293280000</v>
      </c>
      <c r="C29" s="115">
        <v>20000000</v>
      </c>
      <c r="D29" s="115">
        <v>-1000000</v>
      </c>
      <c r="E29" s="115">
        <v>292280000</v>
      </c>
      <c r="F29" s="115">
        <v>0</v>
      </c>
      <c r="G29" s="115">
        <v>292280000</v>
      </c>
      <c r="H29" s="115">
        <v>261173289</v>
      </c>
      <c r="I29" s="115">
        <v>261457293</v>
      </c>
      <c r="J29" s="115">
        <v>30822707</v>
      </c>
      <c r="K29" s="115">
        <v>261173289</v>
      </c>
      <c r="L29" s="115">
        <v>261457293</v>
      </c>
      <c r="M29" s="115">
        <v>0</v>
      </c>
      <c r="N29" s="114">
        <v>89.454400000000007</v>
      </c>
      <c r="O29" s="114">
        <v>261173289</v>
      </c>
      <c r="P29" s="114">
        <v>261457293</v>
      </c>
      <c r="Q29" s="114">
        <v>0</v>
      </c>
      <c r="R29" s="114">
        <v>89.454400000000007</v>
      </c>
      <c r="S29" s="114">
        <v>12492726</v>
      </c>
      <c r="T29" s="114">
        <v>12776729</v>
      </c>
      <c r="U29" s="114">
        <v>248680564</v>
      </c>
    </row>
    <row r="30" spans="1:21" x14ac:dyDescent="0.25">
      <c r="A30" s="114" t="s">
        <v>355</v>
      </c>
      <c r="B30" s="115">
        <v>494499000</v>
      </c>
      <c r="C30" s="115">
        <v>-250000</v>
      </c>
      <c r="D30" s="115">
        <v>-250000</v>
      </c>
      <c r="E30" s="115">
        <v>494249000</v>
      </c>
      <c r="F30" s="115">
        <v>0</v>
      </c>
      <c r="G30" s="115">
        <v>494249000</v>
      </c>
      <c r="H30" s="115">
        <v>77587800</v>
      </c>
      <c r="I30" s="115">
        <v>487869416</v>
      </c>
      <c r="J30" s="115">
        <v>6379584</v>
      </c>
      <c r="K30" s="115">
        <v>77587800</v>
      </c>
      <c r="L30" s="115">
        <v>487869416</v>
      </c>
      <c r="M30" s="115">
        <v>0</v>
      </c>
      <c r="N30" s="114">
        <v>98.709199999999996</v>
      </c>
      <c r="O30" s="114">
        <v>77956200</v>
      </c>
      <c r="P30" s="114">
        <v>487770200</v>
      </c>
      <c r="Q30" s="114">
        <v>99216</v>
      </c>
      <c r="R30" s="114">
        <v>98.6892</v>
      </c>
      <c r="S30" s="114">
        <v>39076400</v>
      </c>
      <c r="T30" s="114">
        <v>448890399</v>
      </c>
      <c r="U30" s="114">
        <v>38879801</v>
      </c>
    </row>
    <row r="31" spans="1:21" x14ac:dyDescent="0.25">
      <c r="A31" s="114" t="s">
        <v>356</v>
      </c>
      <c r="B31" s="115">
        <v>60904000</v>
      </c>
      <c r="C31" s="115">
        <v>0</v>
      </c>
      <c r="D31" s="115">
        <v>21000000</v>
      </c>
      <c r="E31" s="115">
        <v>81904000</v>
      </c>
      <c r="F31" s="115">
        <v>0</v>
      </c>
      <c r="G31" s="115">
        <v>81904000</v>
      </c>
      <c r="H31" s="115">
        <v>15042300</v>
      </c>
      <c r="I31" s="115">
        <v>80042841</v>
      </c>
      <c r="J31" s="115">
        <v>1861159</v>
      </c>
      <c r="K31" s="115">
        <v>15042300</v>
      </c>
      <c r="L31" s="115">
        <v>80042841</v>
      </c>
      <c r="M31" s="115">
        <v>0</v>
      </c>
      <c r="N31" s="114">
        <v>97.727599999999995</v>
      </c>
      <c r="O31" s="114">
        <v>15090500</v>
      </c>
      <c r="P31" s="114">
        <v>79943500</v>
      </c>
      <c r="Q31" s="114">
        <v>99341</v>
      </c>
      <c r="R31" s="114">
        <v>97.606300000000005</v>
      </c>
      <c r="S31" s="114">
        <v>7779000</v>
      </c>
      <c r="T31" s="114">
        <v>72632001</v>
      </c>
      <c r="U31" s="114">
        <v>7311499</v>
      </c>
    </row>
    <row r="32" spans="1:21" x14ac:dyDescent="0.25">
      <c r="A32" s="114" t="s">
        <v>357</v>
      </c>
      <c r="B32" s="115">
        <v>370913000</v>
      </c>
      <c r="C32" s="115">
        <v>-150000</v>
      </c>
      <c r="D32" s="115">
        <v>-150000</v>
      </c>
      <c r="E32" s="115">
        <v>370763000</v>
      </c>
      <c r="F32" s="115">
        <v>0</v>
      </c>
      <c r="G32" s="115">
        <v>370763000</v>
      </c>
      <c r="H32" s="115">
        <v>58196800</v>
      </c>
      <c r="I32" s="115">
        <v>365954962</v>
      </c>
      <c r="J32" s="115">
        <v>4808038</v>
      </c>
      <c r="K32" s="115">
        <v>58196800</v>
      </c>
      <c r="L32" s="115">
        <v>365954962</v>
      </c>
      <c r="M32" s="115">
        <v>0</v>
      </c>
      <c r="N32" s="114">
        <v>98.703199999999995</v>
      </c>
      <c r="O32" s="114">
        <v>58473000</v>
      </c>
      <c r="P32" s="114">
        <v>365855100</v>
      </c>
      <c r="Q32" s="114">
        <v>99862</v>
      </c>
      <c r="R32" s="114">
        <v>98.676299999999998</v>
      </c>
      <c r="S32" s="114">
        <v>29310300</v>
      </c>
      <c r="T32" s="114">
        <v>336692402</v>
      </c>
      <c r="U32" s="114">
        <v>29162698</v>
      </c>
    </row>
    <row r="33" spans="1:21" x14ac:dyDescent="0.25">
      <c r="A33" s="114" t="s">
        <v>358</v>
      </c>
      <c r="B33" s="115">
        <v>247275000</v>
      </c>
      <c r="C33" s="115">
        <v>-100000</v>
      </c>
      <c r="D33" s="115">
        <v>-100000</v>
      </c>
      <c r="E33" s="115">
        <v>247175000</v>
      </c>
      <c r="F33" s="115">
        <v>0</v>
      </c>
      <c r="G33" s="115">
        <v>247175000</v>
      </c>
      <c r="H33" s="115">
        <v>38800400</v>
      </c>
      <c r="I33" s="115">
        <v>244029597</v>
      </c>
      <c r="J33" s="115">
        <v>3145403</v>
      </c>
      <c r="K33" s="115">
        <v>38800400</v>
      </c>
      <c r="L33" s="115">
        <v>244029597</v>
      </c>
      <c r="M33" s="115">
        <v>0</v>
      </c>
      <c r="N33" s="114">
        <v>98.727500000000006</v>
      </c>
      <c r="O33" s="114">
        <v>38984600</v>
      </c>
      <c r="P33" s="114">
        <v>243929989</v>
      </c>
      <c r="Q33" s="114">
        <v>99608</v>
      </c>
      <c r="R33" s="114">
        <v>98.687200000000004</v>
      </c>
      <c r="S33" s="114">
        <v>19541499</v>
      </c>
      <c r="T33" s="114">
        <v>224486882</v>
      </c>
      <c r="U33" s="114">
        <v>19443107</v>
      </c>
    </row>
    <row r="34" spans="1:21" x14ac:dyDescent="0.25">
      <c r="A34" s="114" t="s">
        <v>359</v>
      </c>
      <c r="B34" s="115">
        <v>0</v>
      </c>
      <c r="C34" s="115">
        <v>26395991</v>
      </c>
      <c r="D34" s="115">
        <v>158305897</v>
      </c>
      <c r="E34" s="115">
        <v>158305897</v>
      </c>
      <c r="F34" s="115">
        <v>0</v>
      </c>
      <c r="G34" s="115">
        <v>158305897</v>
      </c>
      <c r="H34" s="115">
        <v>35043865</v>
      </c>
      <c r="I34" s="115">
        <v>157982070</v>
      </c>
      <c r="J34" s="115">
        <v>323827</v>
      </c>
      <c r="K34" s="115">
        <v>35043865</v>
      </c>
      <c r="L34" s="115">
        <v>157982070</v>
      </c>
      <c r="M34" s="115">
        <v>0</v>
      </c>
      <c r="N34" s="114">
        <v>99.795400000000001</v>
      </c>
      <c r="O34" s="114">
        <v>35043865</v>
      </c>
      <c r="P34" s="114">
        <v>157982070</v>
      </c>
      <c r="Q34" s="114">
        <v>0</v>
      </c>
      <c r="R34" s="114">
        <v>99.795400000000001</v>
      </c>
      <c r="S34" s="114">
        <v>35043866</v>
      </c>
      <c r="T34" s="114">
        <v>157982065</v>
      </c>
      <c r="U34" s="114">
        <v>5</v>
      </c>
    </row>
    <row r="35" spans="1:21" x14ac:dyDescent="0.25">
      <c r="A35" s="114" t="s">
        <v>360</v>
      </c>
      <c r="B35" s="115">
        <v>40450000</v>
      </c>
      <c r="C35" s="115">
        <v>1400000</v>
      </c>
      <c r="D35" s="115">
        <v>-1400000</v>
      </c>
      <c r="E35" s="115">
        <v>39050000</v>
      </c>
      <c r="F35" s="115">
        <v>0</v>
      </c>
      <c r="G35" s="115">
        <v>39050000</v>
      </c>
      <c r="H35" s="115">
        <v>5522604</v>
      </c>
      <c r="I35" s="115">
        <v>37775109</v>
      </c>
      <c r="J35" s="115">
        <v>1274891</v>
      </c>
      <c r="K35" s="115">
        <v>5522604</v>
      </c>
      <c r="L35" s="115">
        <v>37775109</v>
      </c>
      <c r="M35" s="115">
        <v>0</v>
      </c>
      <c r="N35" s="114">
        <v>96.735200000000006</v>
      </c>
      <c r="O35" s="114">
        <v>5522604</v>
      </c>
      <c r="P35" s="114">
        <v>37775109</v>
      </c>
      <c r="Q35" s="114">
        <v>0</v>
      </c>
      <c r="R35" s="114">
        <v>96.735200000000006</v>
      </c>
      <c r="S35" s="114">
        <v>5522605</v>
      </c>
      <c r="T35" s="114">
        <v>37775106</v>
      </c>
      <c r="U35" s="114">
        <v>3</v>
      </c>
    </row>
    <row r="36" spans="1:21" x14ac:dyDescent="0.25">
      <c r="A36" s="114" t="s">
        <v>361</v>
      </c>
      <c r="B36" s="115">
        <v>35623000</v>
      </c>
      <c r="C36" s="115">
        <v>-1400000</v>
      </c>
      <c r="D36" s="115">
        <v>21849070</v>
      </c>
      <c r="E36" s="115">
        <v>57472070</v>
      </c>
      <c r="F36" s="115">
        <v>0</v>
      </c>
      <c r="G36" s="115">
        <v>57472070</v>
      </c>
      <c r="H36" s="115">
        <v>0</v>
      </c>
      <c r="I36" s="115">
        <v>57468127</v>
      </c>
      <c r="J36" s="115">
        <v>3943</v>
      </c>
      <c r="K36" s="115">
        <v>0</v>
      </c>
      <c r="L36" s="115">
        <v>57468127</v>
      </c>
      <c r="M36" s="115">
        <v>0</v>
      </c>
      <c r="N36" s="114">
        <v>99.993099999999998</v>
      </c>
      <c r="O36" s="114">
        <v>0</v>
      </c>
      <c r="P36" s="114">
        <v>57468127</v>
      </c>
      <c r="Q36" s="114">
        <v>0</v>
      </c>
      <c r="R36" s="114">
        <v>99.993099999999998</v>
      </c>
      <c r="S36" s="114">
        <v>0</v>
      </c>
      <c r="T36" s="114">
        <v>57468128</v>
      </c>
      <c r="U36" s="114">
        <v>-1</v>
      </c>
    </row>
    <row r="37" spans="1:21" x14ac:dyDescent="0.25">
      <c r="A37" s="114" t="s">
        <v>362</v>
      </c>
      <c r="B37" s="115">
        <v>6887000</v>
      </c>
      <c r="C37" s="115">
        <v>0</v>
      </c>
      <c r="D37" s="115">
        <v>0</v>
      </c>
      <c r="E37" s="115">
        <v>6887000</v>
      </c>
      <c r="F37" s="115">
        <v>0</v>
      </c>
      <c r="G37" s="115">
        <v>6887000</v>
      </c>
      <c r="H37" s="115">
        <v>582418</v>
      </c>
      <c r="I37" s="115">
        <v>6641852</v>
      </c>
      <c r="J37" s="115">
        <v>245148</v>
      </c>
      <c r="K37" s="115">
        <v>582418</v>
      </c>
      <c r="L37" s="115">
        <v>6641852</v>
      </c>
      <c r="M37" s="115">
        <v>0</v>
      </c>
      <c r="N37" s="114">
        <v>96.440399999999997</v>
      </c>
      <c r="O37" s="114">
        <v>582418</v>
      </c>
      <c r="P37" s="114">
        <v>6641852</v>
      </c>
      <c r="Q37" s="114">
        <v>0</v>
      </c>
      <c r="R37" s="114">
        <v>96.440399999999997</v>
      </c>
      <c r="S37" s="114">
        <v>582418</v>
      </c>
      <c r="T37" s="114">
        <v>6641848</v>
      </c>
      <c r="U37" s="114">
        <v>4</v>
      </c>
    </row>
    <row r="38" spans="1:21" x14ac:dyDescent="0.25">
      <c r="A38" s="109" t="s">
        <v>363</v>
      </c>
      <c r="B38" s="110">
        <v>66620000</v>
      </c>
      <c r="C38" s="110">
        <v>3500000</v>
      </c>
      <c r="D38" s="110">
        <v>3500000</v>
      </c>
      <c r="E38" s="110">
        <v>70120000</v>
      </c>
      <c r="F38" s="110">
        <v>0</v>
      </c>
      <c r="G38" s="110">
        <v>70120000</v>
      </c>
      <c r="H38" s="110">
        <v>13583476</v>
      </c>
      <c r="I38" s="110">
        <v>68466252</v>
      </c>
      <c r="J38" s="110">
        <v>1653748</v>
      </c>
      <c r="K38" s="110">
        <v>13583476</v>
      </c>
      <c r="L38" s="110">
        <v>68466252</v>
      </c>
      <c r="M38" s="110">
        <v>0</v>
      </c>
      <c r="N38" s="111">
        <v>0.97641545921277806</v>
      </c>
      <c r="O38" s="110">
        <v>13583476</v>
      </c>
      <c r="P38" s="110">
        <v>68466252</v>
      </c>
      <c r="Q38" s="110">
        <v>0</v>
      </c>
      <c r="R38" s="111">
        <v>0.97641545921277806</v>
      </c>
      <c r="S38" s="110">
        <v>7995993</v>
      </c>
      <c r="T38" s="110">
        <v>62878769</v>
      </c>
      <c r="U38" s="110">
        <v>5587483</v>
      </c>
    </row>
    <row r="39" spans="1:21" x14ac:dyDescent="0.25">
      <c r="A39" s="114" t="s">
        <v>364</v>
      </c>
      <c r="B39" s="115">
        <v>35945000</v>
      </c>
      <c r="C39" s="115">
        <v>2000000</v>
      </c>
      <c r="D39" s="115">
        <v>1800000</v>
      </c>
      <c r="E39" s="115">
        <v>37745000</v>
      </c>
      <c r="F39" s="115">
        <v>0</v>
      </c>
      <c r="G39" s="115">
        <v>37745000</v>
      </c>
      <c r="H39" s="115">
        <v>3067462</v>
      </c>
      <c r="I39" s="115">
        <v>37221144</v>
      </c>
      <c r="J39" s="115">
        <v>523856</v>
      </c>
      <c r="K39" s="115">
        <v>3067462</v>
      </c>
      <c r="L39" s="115">
        <v>37221144</v>
      </c>
      <c r="M39" s="115">
        <v>0</v>
      </c>
      <c r="N39" s="114">
        <v>98.612099999999998</v>
      </c>
      <c r="O39" s="114">
        <v>3067462</v>
      </c>
      <c r="P39" s="114">
        <v>37221144</v>
      </c>
      <c r="Q39" s="114">
        <v>0</v>
      </c>
      <c r="R39" s="114">
        <v>98.612099999999998</v>
      </c>
      <c r="S39" s="114">
        <v>3067462</v>
      </c>
      <c r="T39" s="114">
        <v>37221144</v>
      </c>
      <c r="U39" s="114">
        <v>0</v>
      </c>
    </row>
    <row r="40" spans="1:21" x14ac:dyDescent="0.25">
      <c r="A40" s="114" t="s">
        <v>365</v>
      </c>
      <c r="B40" s="115">
        <v>1101000</v>
      </c>
      <c r="C40" s="115">
        <v>0</v>
      </c>
      <c r="D40" s="115">
        <v>200000</v>
      </c>
      <c r="E40" s="115">
        <v>1301000</v>
      </c>
      <c r="F40" s="115">
        <v>0</v>
      </c>
      <c r="G40" s="115">
        <v>1301000</v>
      </c>
      <c r="H40" s="115">
        <v>0</v>
      </c>
      <c r="I40" s="115">
        <v>1127292</v>
      </c>
      <c r="J40" s="115">
        <v>173708</v>
      </c>
      <c r="K40" s="115">
        <v>0</v>
      </c>
      <c r="L40" s="115">
        <v>1127292</v>
      </c>
      <c r="M40" s="115">
        <v>0</v>
      </c>
      <c r="N40" s="114">
        <v>86.648099999999999</v>
      </c>
      <c r="O40" s="114">
        <v>0</v>
      </c>
      <c r="P40" s="114">
        <v>1127292</v>
      </c>
      <c r="Q40" s="114">
        <v>0</v>
      </c>
      <c r="R40" s="114">
        <v>86.648099999999999</v>
      </c>
      <c r="S40" s="114">
        <v>0</v>
      </c>
      <c r="T40" s="114">
        <v>1127292</v>
      </c>
      <c r="U40" s="114">
        <v>0</v>
      </c>
    </row>
    <row r="41" spans="1:21" x14ac:dyDescent="0.25">
      <c r="A41" s="114" t="s">
        <v>366</v>
      </c>
      <c r="B41" s="115">
        <v>3724000</v>
      </c>
      <c r="C41" s="115">
        <v>200000</v>
      </c>
      <c r="D41" s="115">
        <v>200000</v>
      </c>
      <c r="E41" s="115">
        <v>3924000</v>
      </c>
      <c r="F41" s="115">
        <v>0</v>
      </c>
      <c r="G41" s="115">
        <v>3924000</v>
      </c>
      <c r="H41" s="115">
        <v>3807772</v>
      </c>
      <c r="I41" s="115">
        <v>3807772</v>
      </c>
      <c r="J41" s="115">
        <v>116228</v>
      </c>
      <c r="K41" s="115">
        <v>3807772</v>
      </c>
      <c r="L41" s="115">
        <v>3807772</v>
      </c>
      <c r="M41" s="115">
        <v>0</v>
      </c>
      <c r="N41" s="114">
        <v>97.037999999999997</v>
      </c>
      <c r="O41" s="114">
        <v>3807772</v>
      </c>
      <c r="P41" s="114">
        <v>3807772</v>
      </c>
      <c r="Q41" s="114">
        <v>0</v>
      </c>
      <c r="R41" s="114">
        <v>97.037999999999997</v>
      </c>
      <c r="S41" s="114">
        <v>3807772</v>
      </c>
      <c r="T41" s="114">
        <v>3807772</v>
      </c>
      <c r="U41" s="114">
        <v>0</v>
      </c>
    </row>
    <row r="42" spans="1:21" x14ac:dyDescent="0.25">
      <c r="A42" s="114" t="s">
        <v>367</v>
      </c>
      <c r="B42" s="115">
        <v>1788000</v>
      </c>
      <c r="C42" s="115">
        <v>0</v>
      </c>
      <c r="D42" s="115">
        <v>40000</v>
      </c>
      <c r="E42" s="115">
        <v>1828000</v>
      </c>
      <c r="F42" s="115">
        <v>0</v>
      </c>
      <c r="G42" s="115">
        <v>1828000</v>
      </c>
      <c r="H42" s="115">
        <v>0</v>
      </c>
      <c r="I42" s="115">
        <v>1827731</v>
      </c>
      <c r="J42" s="115">
        <v>269</v>
      </c>
      <c r="K42" s="115">
        <v>0</v>
      </c>
      <c r="L42" s="115">
        <v>1827731</v>
      </c>
      <c r="M42" s="115">
        <v>0</v>
      </c>
      <c r="N42" s="114">
        <v>99.985299999999995</v>
      </c>
      <c r="O42" s="114">
        <v>0</v>
      </c>
      <c r="P42" s="114">
        <v>1827731</v>
      </c>
      <c r="Q42" s="114">
        <v>0</v>
      </c>
      <c r="R42" s="114">
        <v>99.985299999999995</v>
      </c>
      <c r="S42" s="114">
        <v>0</v>
      </c>
      <c r="T42" s="114">
        <v>1827731</v>
      </c>
      <c r="U42" s="114">
        <v>0</v>
      </c>
    </row>
    <row r="43" spans="1:21" x14ac:dyDescent="0.25">
      <c r="A43" s="114" t="s">
        <v>368</v>
      </c>
      <c r="B43" s="115">
        <v>4063000</v>
      </c>
      <c r="C43" s="115">
        <v>0</v>
      </c>
      <c r="D43" s="115">
        <v>50000</v>
      </c>
      <c r="E43" s="115">
        <v>4113000</v>
      </c>
      <c r="F43" s="115">
        <v>0</v>
      </c>
      <c r="G43" s="115">
        <v>4113000</v>
      </c>
      <c r="H43" s="115">
        <v>0</v>
      </c>
      <c r="I43" s="115">
        <v>4088224</v>
      </c>
      <c r="J43" s="115">
        <v>24776</v>
      </c>
      <c r="K43" s="115">
        <v>0</v>
      </c>
      <c r="L43" s="115">
        <v>4088224</v>
      </c>
      <c r="M43" s="115">
        <v>0</v>
      </c>
      <c r="N43" s="114">
        <v>99.397599999999997</v>
      </c>
      <c r="O43" s="114">
        <v>0</v>
      </c>
      <c r="P43" s="114">
        <v>4088224</v>
      </c>
      <c r="Q43" s="114">
        <v>0</v>
      </c>
      <c r="R43" s="114">
        <v>99.397599999999997</v>
      </c>
      <c r="S43" s="114">
        <v>0</v>
      </c>
      <c r="T43" s="114">
        <v>4088224</v>
      </c>
      <c r="U43" s="114">
        <v>0</v>
      </c>
    </row>
    <row r="44" spans="1:21" x14ac:dyDescent="0.25">
      <c r="A44" s="114" t="s">
        <v>369</v>
      </c>
      <c r="B44" s="115">
        <v>1797000</v>
      </c>
      <c r="C44" s="115">
        <v>100000</v>
      </c>
      <c r="D44" s="115">
        <v>10000</v>
      </c>
      <c r="E44" s="115">
        <v>1807000</v>
      </c>
      <c r="F44" s="115">
        <v>0</v>
      </c>
      <c r="G44" s="115">
        <v>1807000</v>
      </c>
      <c r="H44" s="115">
        <v>153373</v>
      </c>
      <c r="I44" s="115">
        <v>1733115</v>
      </c>
      <c r="J44" s="115">
        <v>73885</v>
      </c>
      <c r="K44" s="115">
        <v>153373</v>
      </c>
      <c r="L44" s="115">
        <v>1733115</v>
      </c>
      <c r="M44" s="115">
        <v>0</v>
      </c>
      <c r="N44" s="114">
        <v>95.911199999999994</v>
      </c>
      <c r="O44" s="114">
        <v>153373</v>
      </c>
      <c r="P44" s="114">
        <v>1733115</v>
      </c>
      <c r="Q44" s="114">
        <v>0</v>
      </c>
      <c r="R44" s="114">
        <v>95.911199999999994</v>
      </c>
      <c r="S44" s="114">
        <v>153373</v>
      </c>
      <c r="T44" s="114">
        <v>1733115</v>
      </c>
      <c r="U44" s="114">
        <v>0</v>
      </c>
    </row>
    <row r="45" spans="1:21" x14ac:dyDescent="0.25">
      <c r="A45" s="114" t="s">
        <v>370</v>
      </c>
      <c r="B45" s="115">
        <v>4661000</v>
      </c>
      <c r="C45" s="115">
        <v>200000</v>
      </c>
      <c r="D45" s="115">
        <v>200000</v>
      </c>
      <c r="E45" s="115">
        <v>4861000</v>
      </c>
      <c r="F45" s="115">
        <v>0</v>
      </c>
      <c r="G45" s="115">
        <v>4861000</v>
      </c>
      <c r="H45" s="115">
        <v>773100</v>
      </c>
      <c r="I45" s="115">
        <v>4773825</v>
      </c>
      <c r="J45" s="115">
        <v>87175</v>
      </c>
      <c r="K45" s="115">
        <v>773100</v>
      </c>
      <c r="L45" s="115">
        <v>4773825</v>
      </c>
      <c r="M45" s="115">
        <v>0</v>
      </c>
      <c r="N45" s="114">
        <v>98.206599999999995</v>
      </c>
      <c r="O45" s="114">
        <v>773100</v>
      </c>
      <c r="P45" s="114">
        <v>4773825</v>
      </c>
      <c r="Q45" s="114">
        <v>0</v>
      </c>
      <c r="R45" s="114">
        <v>98.206599999999995</v>
      </c>
      <c r="S45" s="114">
        <v>386551</v>
      </c>
      <c r="T45" s="114">
        <v>4387287</v>
      </c>
      <c r="U45" s="114">
        <v>386538</v>
      </c>
    </row>
    <row r="46" spans="1:21" x14ac:dyDescent="0.25">
      <c r="A46" s="114" t="s">
        <v>371</v>
      </c>
      <c r="B46" s="115">
        <v>3302000</v>
      </c>
      <c r="C46" s="115">
        <v>200000</v>
      </c>
      <c r="D46" s="115">
        <v>200000</v>
      </c>
      <c r="E46" s="115">
        <v>3502000</v>
      </c>
      <c r="F46" s="115">
        <v>0</v>
      </c>
      <c r="G46" s="115">
        <v>3502000</v>
      </c>
      <c r="H46" s="115">
        <v>547672</v>
      </c>
      <c r="I46" s="115">
        <v>3381776</v>
      </c>
      <c r="J46" s="115">
        <v>120224</v>
      </c>
      <c r="K46" s="115">
        <v>547672</v>
      </c>
      <c r="L46" s="115">
        <v>3381776</v>
      </c>
      <c r="M46" s="115">
        <v>0</v>
      </c>
      <c r="N46" s="114">
        <v>96.566999999999993</v>
      </c>
      <c r="O46" s="114">
        <v>547672</v>
      </c>
      <c r="P46" s="114">
        <v>3381776</v>
      </c>
      <c r="Q46" s="114">
        <v>0</v>
      </c>
      <c r="R46" s="114">
        <v>96.566999999999993</v>
      </c>
      <c r="S46" s="114">
        <v>273836</v>
      </c>
      <c r="T46" s="114">
        <v>3107936</v>
      </c>
      <c r="U46" s="114">
        <v>273840</v>
      </c>
    </row>
    <row r="47" spans="1:21" x14ac:dyDescent="0.25">
      <c r="A47" s="114" t="s">
        <v>372</v>
      </c>
      <c r="B47" s="115">
        <v>4519000</v>
      </c>
      <c r="C47" s="115">
        <v>300000</v>
      </c>
      <c r="D47" s="115">
        <v>300000</v>
      </c>
      <c r="E47" s="115">
        <v>4819000</v>
      </c>
      <c r="F47" s="115">
        <v>0</v>
      </c>
      <c r="G47" s="115">
        <v>4819000</v>
      </c>
      <c r="H47" s="115">
        <v>4620097</v>
      </c>
      <c r="I47" s="115">
        <v>4620097</v>
      </c>
      <c r="J47" s="115">
        <v>198903</v>
      </c>
      <c r="K47" s="115">
        <v>4620097</v>
      </c>
      <c r="L47" s="115">
        <v>4620097</v>
      </c>
      <c r="M47" s="115">
        <v>0</v>
      </c>
      <c r="N47" s="114">
        <v>95.872500000000002</v>
      </c>
      <c r="O47" s="114">
        <v>4620097</v>
      </c>
      <c r="P47" s="114">
        <v>4620097</v>
      </c>
      <c r="Q47" s="114">
        <v>0</v>
      </c>
      <c r="R47" s="114">
        <v>95.872500000000002</v>
      </c>
      <c r="S47" s="114">
        <v>0</v>
      </c>
      <c r="T47" s="114">
        <v>0</v>
      </c>
      <c r="U47" s="114">
        <v>4620097</v>
      </c>
    </row>
    <row r="48" spans="1:21" x14ac:dyDescent="0.25">
      <c r="A48" s="114" t="s">
        <v>373</v>
      </c>
      <c r="B48" s="115">
        <v>1788000</v>
      </c>
      <c r="C48" s="115">
        <v>250000</v>
      </c>
      <c r="D48" s="115">
        <v>250000</v>
      </c>
      <c r="E48" s="115">
        <v>2038000</v>
      </c>
      <c r="F48" s="115">
        <v>0</v>
      </c>
      <c r="G48" s="115">
        <v>2038000</v>
      </c>
      <c r="H48" s="115">
        <v>257800</v>
      </c>
      <c r="I48" s="115">
        <v>1914600</v>
      </c>
      <c r="J48" s="115">
        <v>123400</v>
      </c>
      <c r="K48" s="115">
        <v>257800</v>
      </c>
      <c r="L48" s="115">
        <v>1914600</v>
      </c>
      <c r="M48" s="115">
        <v>0</v>
      </c>
      <c r="N48" s="114">
        <v>93.944999999999993</v>
      </c>
      <c r="O48" s="114">
        <v>257800</v>
      </c>
      <c r="P48" s="114">
        <v>1914600</v>
      </c>
      <c r="Q48" s="114">
        <v>0</v>
      </c>
      <c r="R48" s="114">
        <v>93.944999999999993</v>
      </c>
      <c r="S48" s="114">
        <v>128899</v>
      </c>
      <c r="T48" s="114">
        <v>1785696</v>
      </c>
      <c r="U48" s="114">
        <v>128904</v>
      </c>
    </row>
    <row r="49" spans="1:21" x14ac:dyDescent="0.25">
      <c r="A49" s="114" t="s">
        <v>374</v>
      </c>
      <c r="B49" s="115">
        <v>203000</v>
      </c>
      <c r="C49" s="115">
        <v>0</v>
      </c>
      <c r="D49" s="115">
        <v>0</v>
      </c>
      <c r="E49" s="115">
        <v>203000</v>
      </c>
      <c r="F49" s="115">
        <v>0</v>
      </c>
      <c r="G49" s="115">
        <v>203000</v>
      </c>
      <c r="H49" s="115">
        <v>33800</v>
      </c>
      <c r="I49" s="115">
        <v>196700</v>
      </c>
      <c r="J49" s="115">
        <v>6300</v>
      </c>
      <c r="K49" s="115">
        <v>33800</v>
      </c>
      <c r="L49" s="115">
        <v>196700</v>
      </c>
      <c r="M49" s="115">
        <v>0</v>
      </c>
      <c r="N49" s="114">
        <v>96.896600000000007</v>
      </c>
      <c r="O49" s="114">
        <v>33800</v>
      </c>
      <c r="P49" s="114">
        <v>196700</v>
      </c>
      <c r="Q49" s="114">
        <v>0</v>
      </c>
      <c r="R49" s="114">
        <v>96.896600000000007</v>
      </c>
      <c r="S49" s="114">
        <v>16900</v>
      </c>
      <c r="T49" s="114">
        <v>179797</v>
      </c>
      <c r="U49" s="114">
        <v>16903</v>
      </c>
    </row>
    <row r="50" spans="1:21" x14ac:dyDescent="0.25">
      <c r="A50" s="114" t="s">
        <v>375</v>
      </c>
      <c r="B50" s="115">
        <v>1341000</v>
      </c>
      <c r="C50" s="115">
        <v>150000</v>
      </c>
      <c r="D50" s="115">
        <v>150000</v>
      </c>
      <c r="E50" s="115">
        <v>1491000</v>
      </c>
      <c r="F50" s="115">
        <v>0</v>
      </c>
      <c r="G50" s="115">
        <v>1491000</v>
      </c>
      <c r="H50" s="115">
        <v>193400</v>
      </c>
      <c r="I50" s="115">
        <v>1436100</v>
      </c>
      <c r="J50" s="115">
        <v>54900</v>
      </c>
      <c r="K50" s="115">
        <v>193400</v>
      </c>
      <c r="L50" s="115">
        <v>1436100</v>
      </c>
      <c r="M50" s="115">
        <v>0</v>
      </c>
      <c r="N50" s="114">
        <v>96.317899999999995</v>
      </c>
      <c r="O50" s="114">
        <v>193400</v>
      </c>
      <c r="P50" s="114">
        <v>1436100</v>
      </c>
      <c r="Q50" s="114">
        <v>0</v>
      </c>
      <c r="R50" s="114">
        <v>96.317899999999995</v>
      </c>
      <c r="S50" s="114">
        <v>96700</v>
      </c>
      <c r="T50" s="114">
        <v>1339403</v>
      </c>
      <c r="U50" s="114">
        <v>96697</v>
      </c>
    </row>
    <row r="51" spans="1:21" x14ac:dyDescent="0.25">
      <c r="A51" s="114" t="s">
        <v>376</v>
      </c>
      <c r="B51" s="115">
        <v>894000</v>
      </c>
      <c r="C51" s="115">
        <v>100000</v>
      </c>
      <c r="D51" s="115">
        <v>100000</v>
      </c>
      <c r="E51" s="115">
        <v>994000</v>
      </c>
      <c r="F51" s="115">
        <v>0</v>
      </c>
      <c r="G51" s="115">
        <v>994000</v>
      </c>
      <c r="H51" s="115">
        <v>129000</v>
      </c>
      <c r="I51" s="115">
        <v>957700</v>
      </c>
      <c r="J51" s="115">
        <v>36300</v>
      </c>
      <c r="K51" s="115">
        <v>129000</v>
      </c>
      <c r="L51" s="115">
        <v>957700</v>
      </c>
      <c r="M51" s="115">
        <v>0</v>
      </c>
      <c r="N51" s="114">
        <v>96.348100000000002</v>
      </c>
      <c r="O51" s="114">
        <v>129000</v>
      </c>
      <c r="P51" s="114">
        <v>957700</v>
      </c>
      <c r="Q51" s="114">
        <v>0</v>
      </c>
      <c r="R51" s="114">
        <v>96.348100000000002</v>
      </c>
      <c r="S51" s="114">
        <v>64500</v>
      </c>
      <c r="T51" s="114">
        <v>893196</v>
      </c>
      <c r="U51" s="114">
        <v>64504</v>
      </c>
    </row>
    <row r="52" spans="1:21" x14ac:dyDescent="0.25">
      <c r="A52" s="114" t="s">
        <v>377</v>
      </c>
      <c r="B52" s="115">
        <v>200000</v>
      </c>
      <c r="C52" s="115">
        <v>0</v>
      </c>
      <c r="D52" s="115">
        <v>5000</v>
      </c>
      <c r="E52" s="115">
        <v>205000</v>
      </c>
      <c r="F52" s="115">
        <v>0</v>
      </c>
      <c r="G52" s="115">
        <v>205000</v>
      </c>
      <c r="H52" s="115">
        <v>0</v>
      </c>
      <c r="I52" s="115">
        <v>204497</v>
      </c>
      <c r="J52" s="115">
        <v>503</v>
      </c>
      <c r="K52" s="115">
        <v>0</v>
      </c>
      <c r="L52" s="115">
        <v>204497</v>
      </c>
      <c r="M52" s="115">
        <v>0</v>
      </c>
      <c r="N52" s="114">
        <v>99.754599999999996</v>
      </c>
      <c r="O52" s="114">
        <v>0</v>
      </c>
      <c r="P52" s="114">
        <v>204497</v>
      </c>
      <c r="Q52" s="114">
        <v>0</v>
      </c>
      <c r="R52" s="114">
        <v>99.754599999999996</v>
      </c>
      <c r="S52" s="114">
        <v>0</v>
      </c>
      <c r="T52" s="114">
        <v>204497</v>
      </c>
      <c r="U52" s="114">
        <v>0</v>
      </c>
    </row>
    <row r="53" spans="1:21" x14ac:dyDescent="0.25">
      <c r="A53" s="114" t="s">
        <v>378</v>
      </c>
      <c r="B53" s="115">
        <v>1294000</v>
      </c>
      <c r="C53" s="115">
        <v>0</v>
      </c>
      <c r="D53" s="115">
        <v>-5000</v>
      </c>
      <c r="E53" s="115">
        <v>1289000</v>
      </c>
      <c r="F53" s="115">
        <v>0</v>
      </c>
      <c r="G53" s="115">
        <v>1289000</v>
      </c>
      <c r="H53" s="115">
        <v>0</v>
      </c>
      <c r="I53" s="115">
        <v>1175679</v>
      </c>
      <c r="J53" s="115">
        <v>113321</v>
      </c>
      <c r="K53" s="115">
        <v>0</v>
      </c>
      <c r="L53" s="115">
        <v>1175679</v>
      </c>
      <c r="M53" s="115">
        <v>0</v>
      </c>
      <c r="N53" s="114">
        <v>91.208600000000004</v>
      </c>
      <c r="O53" s="114">
        <v>0</v>
      </c>
      <c r="P53" s="114">
        <v>1175679</v>
      </c>
      <c r="Q53" s="114">
        <v>0</v>
      </c>
      <c r="R53" s="114">
        <v>91.208600000000004</v>
      </c>
      <c r="S53" s="114">
        <v>0</v>
      </c>
      <c r="T53" s="114">
        <v>1175679</v>
      </c>
      <c r="U53" s="114">
        <v>0</v>
      </c>
    </row>
    <row r="54" spans="1:21" x14ac:dyDescent="0.25">
      <c r="A54" s="109" t="s">
        <v>379</v>
      </c>
      <c r="B54" s="110">
        <v>7833737000</v>
      </c>
      <c r="C54" s="110">
        <v>0</v>
      </c>
      <c r="D54" s="110">
        <v>1000000</v>
      </c>
      <c r="E54" s="110">
        <v>7834737000</v>
      </c>
      <c r="F54" s="110">
        <v>0</v>
      </c>
      <c r="G54" s="110">
        <v>7834737000</v>
      </c>
      <c r="H54" s="110">
        <v>187393120</v>
      </c>
      <c r="I54" s="110">
        <v>6276551134</v>
      </c>
      <c r="J54" s="110">
        <v>1558185866</v>
      </c>
      <c r="K54" s="110">
        <v>684950183</v>
      </c>
      <c r="L54" s="110">
        <v>6276551134</v>
      </c>
      <c r="M54" s="110">
        <v>0</v>
      </c>
      <c r="N54" s="111">
        <v>0.80111829331348328</v>
      </c>
      <c r="O54" s="110">
        <v>803728061</v>
      </c>
      <c r="P54" s="110">
        <v>4043497049</v>
      </c>
      <c r="Q54" s="110">
        <v>2233054085</v>
      </c>
      <c r="R54" s="111">
        <v>0.51609863215574436</v>
      </c>
      <c r="S54" s="110">
        <v>670250958</v>
      </c>
      <c r="T54" s="110">
        <v>3910019950</v>
      </c>
      <c r="U54" s="110">
        <v>133477099</v>
      </c>
    </row>
    <row r="55" spans="1:21" x14ac:dyDescent="0.25">
      <c r="A55" s="114" t="s">
        <v>380</v>
      </c>
      <c r="B55" s="115">
        <v>6060000</v>
      </c>
      <c r="C55" s="115">
        <v>0</v>
      </c>
      <c r="D55" s="115">
        <v>0</v>
      </c>
      <c r="E55" s="115">
        <v>6060000</v>
      </c>
      <c r="F55" s="115">
        <v>0</v>
      </c>
      <c r="G55" s="115">
        <v>6060000</v>
      </c>
      <c r="H55" s="115">
        <v>0</v>
      </c>
      <c r="I55" s="115">
        <v>6015988</v>
      </c>
      <c r="J55" s="115">
        <v>44012</v>
      </c>
      <c r="K55" s="115">
        <v>0</v>
      </c>
      <c r="L55" s="115">
        <v>6015988</v>
      </c>
      <c r="M55" s="115">
        <v>0</v>
      </c>
      <c r="N55" s="114">
        <v>99.273700000000005</v>
      </c>
      <c r="O55" s="114">
        <v>0</v>
      </c>
      <c r="P55" s="114">
        <v>0</v>
      </c>
      <c r="Q55" s="114">
        <v>6015988</v>
      </c>
      <c r="R55" s="114">
        <v>0</v>
      </c>
      <c r="S55" s="114">
        <v>0</v>
      </c>
      <c r="T55" s="114">
        <v>0</v>
      </c>
      <c r="U55" s="114">
        <v>0</v>
      </c>
    </row>
    <row r="56" spans="1:21" x14ac:dyDescent="0.25">
      <c r="A56" s="114" t="s">
        <v>381</v>
      </c>
      <c r="B56" s="115">
        <v>6000000</v>
      </c>
      <c r="C56" s="115">
        <v>0</v>
      </c>
      <c r="D56" s="115">
        <v>0</v>
      </c>
      <c r="E56" s="115">
        <v>6000000</v>
      </c>
      <c r="F56" s="115">
        <v>0</v>
      </c>
      <c r="G56" s="115">
        <v>6000000</v>
      </c>
      <c r="H56" s="115">
        <v>0</v>
      </c>
      <c r="I56" s="115">
        <v>6000000</v>
      </c>
      <c r="J56" s="115">
        <v>0</v>
      </c>
      <c r="K56" s="115">
        <v>0</v>
      </c>
      <c r="L56" s="115">
        <v>6000000</v>
      </c>
      <c r="M56" s="115">
        <v>0</v>
      </c>
      <c r="N56" s="114">
        <v>100</v>
      </c>
      <c r="O56" s="114">
        <v>-30051</v>
      </c>
      <c r="P56" s="114">
        <v>3501511</v>
      </c>
      <c r="Q56" s="114">
        <v>2498489</v>
      </c>
      <c r="R56" s="114">
        <v>58.358499999999999</v>
      </c>
      <c r="S56" s="114">
        <v>-30051</v>
      </c>
      <c r="T56" s="114">
        <v>3501511</v>
      </c>
      <c r="U56" s="114">
        <v>0</v>
      </c>
    </row>
    <row r="57" spans="1:21" x14ac:dyDescent="0.25">
      <c r="A57" s="114" t="s">
        <v>382</v>
      </c>
      <c r="B57" s="115">
        <v>1020000</v>
      </c>
      <c r="C57" s="115">
        <v>0</v>
      </c>
      <c r="D57" s="115">
        <v>0</v>
      </c>
      <c r="E57" s="115">
        <v>1020000</v>
      </c>
      <c r="F57" s="115">
        <v>0</v>
      </c>
      <c r="G57" s="115">
        <v>1020000</v>
      </c>
      <c r="H57" s="115">
        <v>0</v>
      </c>
      <c r="I57" s="115">
        <v>1000000</v>
      </c>
      <c r="J57" s="115">
        <v>20000</v>
      </c>
      <c r="K57" s="115">
        <v>0</v>
      </c>
      <c r="L57" s="115">
        <v>1000000</v>
      </c>
      <c r="M57" s="115">
        <v>0</v>
      </c>
      <c r="N57" s="114">
        <v>98.039199999999994</v>
      </c>
      <c r="O57" s="114">
        <v>-123800</v>
      </c>
      <c r="P57" s="114">
        <v>876200</v>
      </c>
      <c r="Q57" s="114">
        <v>123800</v>
      </c>
      <c r="R57" s="114">
        <v>85.902000000000001</v>
      </c>
      <c r="S57" s="114">
        <v>-123800</v>
      </c>
      <c r="T57" s="114">
        <v>876200</v>
      </c>
      <c r="U57" s="114">
        <v>0</v>
      </c>
    </row>
    <row r="58" spans="1:21" x14ac:dyDescent="0.25">
      <c r="A58" s="114" t="s">
        <v>383</v>
      </c>
      <c r="B58" s="115">
        <v>1400000</v>
      </c>
      <c r="C58" s="115">
        <v>0</v>
      </c>
      <c r="D58" s="115">
        <v>0</v>
      </c>
      <c r="E58" s="115">
        <v>1400000</v>
      </c>
      <c r="F58" s="115">
        <v>0</v>
      </c>
      <c r="G58" s="115">
        <v>1400000</v>
      </c>
      <c r="H58" s="115">
        <v>0</v>
      </c>
      <c r="I58" s="115">
        <v>0</v>
      </c>
      <c r="J58" s="115">
        <v>1400000</v>
      </c>
      <c r="K58" s="115">
        <v>0</v>
      </c>
      <c r="L58" s="115">
        <v>0</v>
      </c>
      <c r="M58" s="115">
        <v>0</v>
      </c>
      <c r="N58" s="114">
        <v>0</v>
      </c>
      <c r="O58" s="114">
        <v>0</v>
      </c>
      <c r="P58" s="114">
        <v>0</v>
      </c>
      <c r="Q58" s="114">
        <v>0</v>
      </c>
      <c r="R58" s="114">
        <v>0</v>
      </c>
      <c r="S58" s="114">
        <v>0</v>
      </c>
      <c r="T58" s="114">
        <v>0</v>
      </c>
      <c r="U58" s="114">
        <v>0</v>
      </c>
    </row>
    <row r="59" spans="1:21" x14ac:dyDescent="0.25">
      <c r="A59" s="114" t="s">
        <v>384</v>
      </c>
      <c r="B59" s="115">
        <v>0</v>
      </c>
      <c r="C59" s="115">
        <v>49733755</v>
      </c>
      <c r="D59" s="115">
        <v>49733755</v>
      </c>
      <c r="E59" s="115">
        <v>49733755</v>
      </c>
      <c r="F59" s="115">
        <v>0</v>
      </c>
      <c r="G59" s="115">
        <v>49733755</v>
      </c>
      <c r="H59" s="115">
        <v>0</v>
      </c>
      <c r="I59" s="115">
        <v>0</v>
      </c>
      <c r="J59" s="115">
        <v>49733755</v>
      </c>
      <c r="K59" s="115">
        <v>0</v>
      </c>
      <c r="L59" s="115">
        <v>0</v>
      </c>
      <c r="M59" s="115">
        <v>0</v>
      </c>
      <c r="N59" s="114">
        <v>0</v>
      </c>
      <c r="O59" s="114">
        <v>0</v>
      </c>
      <c r="P59" s="114">
        <v>0</v>
      </c>
      <c r="Q59" s="114">
        <v>0</v>
      </c>
      <c r="R59" s="114">
        <v>0</v>
      </c>
      <c r="S59" s="114">
        <v>0</v>
      </c>
      <c r="T59" s="114">
        <v>0</v>
      </c>
      <c r="U59" s="114">
        <v>0</v>
      </c>
    </row>
    <row r="60" spans="1:21" x14ac:dyDescent="0.25">
      <c r="A60" s="114" t="s">
        <v>385</v>
      </c>
      <c r="B60" s="115">
        <v>1000000</v>
      </c>
      <c r="C60" s="115">
        <v>0</v>
      </c>
      <c r="D60" s="115">
        <v>0</v>
      </c>
      <c r="E60" s="115">
        <v>1000000</v>
      </c>
      <c r="F60" s="115">
        <v>0</v>
      </c>
      <c r="G60" s="115">
        <v>1000000</v>
      </c>
      <c r="H60" s="115">
        <v>0</v>
      </c>
      <c r="I60" s="115">
        <v>1000000</v>
      </c>
      <c r="J60" s="115">
        <v>0</v>
      </c>
      <c r="K60" s="115">
        <v>0</v>
      </c>
      <c r="L60" s="115">
        <v>1000000</v>
      </c>
      <c r="M60" s="115">
        <v>0</v>
      </c>
      <c r="N60" s="114">
        <v>100</v>
      </c>
      <c r="O60" s="114">
        <v>-1000000</v>
      </c>
      <c r="P60" s="114">
        <v>0</v>
      </c>
      <c r="Q60" s="114">
        <v>1000000</v>
      </c>
      <c r="R60" s="114">
        <v>0</v>
      </c>
      <c r="S60" s="114">
        <v>-1000000</v>
      </c>
      <c r="T60" s="114">
        <v>0</v>
      </c>
      <c r="U60" s="114">
        <v>0</v>
      </c>
    </row>
    <row r="61" spans="1:21" x14ac:dyDescent="0.25">
      <c r="A61" s="114" t="s">
        <v>386</v>
      </c>
      <c r="B61" s="115">
        <v>1000000</v>
      </c>
      <c r="C61" s="115">
        <v>0</v>
      </c>
      <c r="D61" s="115">
        <v>0</v>
      </c>
      <c r="E61" s="115">
        <v>1000000</v>
      </c>
      <c r="F61" s="115">
        <v>0</v>
      </c>
      <c r="G61" s="115">
        <v>1000000</v>
      </c>
      <c r="H61" s="115">
        <v>0</v>
      </c>
      <c r="I61" s="115">
        <v>0</v>
      </c>
      <c r="J61" s="115">
        <v>1000000</v>
      </c>
      <c r="K61" s="115">
        <v>0</v>
      </c>
      <c r="L61" s="115">
        <v>0</v>
      </c>
      <c r="M61" s="115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</row>
    <row r="62" spans="1:21" x14ac:dyDescent="0.25">
      <c r="A62" s="114" t="s">
        <v>387</v>
      </c>
      <c r="B62" s="115">
        <v>5492000</v>
      </c>
      <c r="C62" s="115">
        <v>0</v>
      </c>
      <c r="D62" s="115">
        <v>-476000</v>
      </c>
      <c r="E62" s="115">
        <v>5016000</v>
      </c>
      <c r="F62" s="115">
        <v>0</v>
      </c>
      <c r="G62" s="115">
        <v>5016000</v>
      </c>
      <c r="H62" s="115">
        <v>-960955</v>
      </c>
      <c r="I62" s="115">
        <v>3839045</v>
      </c>
      <c r="J62" s="115">
        <v>1176955</v>
      </c>
      <c r="K62" s="115">
        <v>988500</v>
      </c>
      <c r="L62" s="115">
        <v>3839045</v>
      </c>
      <c r="M62" s="115">
        <v>0</v>
      </c>
      <c r="N62" s="114">
        <v>76.536000000000001</v>
      </c>
      <c r="O62" s="114">
        <v>1977000</v>
      </c>
      <c r="P62" s="114">
        <v>1977000</v>
      </c>
      <c r="Q62" s="114">
        <v>1862045</v>
      </c>
      <c r="R62" s="114">
        <v>39.413899999999998</v>
      </c>
      <c r="S62" s="114">
        <v>1977000</v>
      </c>
      <c r="T62" s="114">
        <v>1977000</v>
      </c>
      <c r="U62" s="114">
        <v>0</v>
      </c>
    </row>
    <row r="63" spans="1:21" x14ac:dyDescent="0.25">
      <c r="A63" s="114" t="s">
        <v>388</v>
      </c>
      <c r="B63" s="115">
        <v>10371000</v>
      </c>
      <c r="C63" s="115">
        <v>0</v>
      </c>
      <c r="D63" s="115">
        <v>-1593000</v>
      </c>
      <c r="E63" s="115">
        <v>8778000</v>
      </c>
      <c r="F63" s="115">
        <v>0</v>
      </c>
      <c r="G63" s="115">
        <v>8778000</v>
      </c>
      <c r="H63" s="115">
        <v>-2917295</v>
      </c>
      <c r="I63" s="115">
        <v>5482705</v>
      </c>
      <c r="J63" s="115">
        <v>3295295</v>
      </c>
      <c r="K63" s="115">
        <v>494250</v>
      </c>
      <c r="L63" s="115">
        <v>5482705</v>
      </c>
      <c r="M63" s="115">
        <v>0</v>
      </c>
      <c r="N63" s="114">
        <v>62.459600000000002</v>
      </c>
      <c r="O63" s="114">
        <v>4942500</v>
      </c>
      <c r="P63" s="114">
        <v>4942500</v>
      </c>
      <c r="Q63" s="114">
        <v>540205</v>
      </c>
      <c r="R63" s="114">
        <v>56.305500000000002</v>
      </c>
      <c r="S63" s="114">
        <v>4942501</v>
      </c>
      <c r="T63" s="114">
        <v>4942501</v>
      </c>
      <c r="U63" s="114">
        <v>-1</v>
      </c>
    </row>
    <row r="64" spans="1:21" x14ac:dyDescent="0.25">
      <c r="A64" s="114" t="s">
        <v>389</v>
      </c>
      <c r="B64" s="115">
        <v>1924000</v>
      </c>
      <c r="C64" s="115">
        <v>0</v>
      </c>
      <c r="D64" s="115">
        <v>476000</v>
      </c>
      <c r="E64" s="115">
        <v>2400000</v>
      </c>
      <c r="F64" s="115">
        <v>0</v>
      </c>
      <c r="G64" s="115">
        <v>2400000</v>
      </c>
      <c r="H64" s="115">
        <v>-656727</v>
      </c>
      <c r="I64" s="115">
        <v>1743273</v>
      </c>
      <c r="J64" s="115">
        <v>656727</v>
      </c>
      <c r="K64" s="115">
        <v>318000</v>
      </c>
      <c r="L64" s="115">
        <v>1743273</v>
      </c>
      <c r="M64" s="115">
        <v>0</v>
      </c>
      <c r="N64" s="114">
        <v>72.636399999999995</v>
      </c>
      <c r="O64" s="114">
        <v>636000</v>
      </c>
      <c r="P64" s="114">
        <v>636000</v>
      </c>
      <c r="Q64" s="114">
        <v>1107273</v>
      </c>
      <c r="R64" s="114">
        <v>26.5</v>
      </c>
      <c r="S64" s="114">
        <v>636001</v>
      </c>
      <c r="T64" s="114">
        <v>636001</v>
      </c>
      <c r="U64" s="114">
        <v>-1</v>
      </c>
    </row>
    <row r="65" spans="1:21" x14ac:dyDescent="0.25">
      <c r="A65" s="114" t="s">
        <v>390</v>
      </c>
      <c r="B65" s="115">
        <v>2607000</v>
      </c>
      <c r="C65" s="115">
        <v>0</v>
      </c>
      <c r="D65" s="115">
        <v>1593000</v>
      </c>
      <c r="E65" s="115">
        <v>4200000</v>
      </c>
      <c r="F65" s="115">
        <v>0</v>
      </c>
      <c r="G65" s="115">
        <v>4200000</v>
      </c>
      <c r="H65" s="115">
        <v>-1546773</v>
      </c>
      <c r="I65" s="115">
        <v>2653227</v>
      </c>
      <c r="J65" s="115">
        <v>1546773</v>
      </c>
      <c r="K65" s="115">
        <v>159000</v>
      </c>
      <c r="L65" s="115">
        <v>2653227</v>
      </c>
      <c r="M65" s="115">
        <v>0</v>
      </c>
      <c r="N65" s="114">
        <v>63.1721</v>
      </c>
      <c r="O65" s="114">
        <v>1590000</v>
      </c>
      <c r="P65" s="114">
        <v>1590000</v>
      </c>
      <c r="Q65" s="114">
        <v>1063227</v>
      </c>
      <c r="R65" s="114">
        <v>37.857100000000003</v>
      </c>
      <c r="S65" s="114">
        <v>1590000</v>
      </c>
      <c r="T65" s="114">
        <v>1590000</v>
      </c>
      <c r="U65" s="114">
        <v>0</v>
      </c>
    </row>
    <row r="66" spans="1:21" x14ac:dyDescent="0.25">
      <c r="A66" s="114" t="s">
        <v>391</v>
      </c>
      <c r="B66" s="115">
        <v>855000</v>
      </c>
      <c r="C66" s="115">
        <v>-387706</v>
      </c>
      <c r="D66" s="115">
        <v>-387706</v>
      </c>
      <c r="E66" s="115">
        <v>467294</v>
      </c>
      <c r="F66" s="115">
        <v>0</v>
      </c>
      <c r="G66" s="115">
        <v>467294</v>
      </c>
      <c r="H66" s="115">
        <v>0</v>
      </c>
      <c r="I66" s="115">
        <v>462857</v>
      </c>
      <c r="J66" s="115">
        <v>4437</v>
      </c>
      <c r="K66" s="115">
        <v>0</v>
      </c>
      <c r="L66" s="115">
        <v>462857</v>
      </c>
      <c r="M66" s="115">
        <v>0</v>
      </c>
      <c r="N66" s="114">
        <v>99.0505</v>
      </c>
      <c r="O66" s="114">
        <v>0</v>
      </c>
      <c r="P66" s="114">
        <v>0</v>
      </c>
      <c r="Q66" s="114">
        <v>462857</v>
      </c>
      <c r="R66" s="114">
        <v>0</v>
      </c>
      <c r="S66" s="114">
        <v>0</v>
      </c>
      <c r="T66" s="114">
        <v>0</v>
      </c>
      <c r="U66" s="114">
        <v>0</v>
      </c>
    </row>
    <row r="67" spans="1:21" x14ac:dyDescent="0.25">
      <c r="A67" s="114" t="s">
        <v>392</v>
      </c>
      <c r="B67" s="115">
        <v>20000000</v>
      </c>
      <c r="C67" s="115">
        <v>-7093889</v>
      </c>
      <c r="D67" s="115">
        <v>-7093889</v>
      </c>
      <c r="E67" s="115">
        <v>12906111</v>
      </c>
      <c r="F67" s="115">
        <v>0</v>
      </c>
      <c r="G67" s="115">
        <v>12906111</v>
      </c>
      <c r="H67" s="115">
        <v>0</v>
      </c>
      <c r="I67" s="115">
        <v>11586279</v>
      </c>
      <c r="J67" s="115">
        <v>1319832</v>
      </c>
      <c r="K67" s="115">
        <v>0</v>
      </c>
      <c r="L67" s="115">
        <v>11586279</v>
      </c>
      <c r="M67" s="115">
        <v>0</v>
      </c>
      <c r="N67" s="114">
        <v>89.773600000000002</v>
      </c>
      <c r="O67" s="114">
        <v>0</v>
      </c>
      <c r="P67" s="114">
        <v>0</v>
      </c>
      <c r="Q67" s="114">
        <v>11586279</v>
      </c>
      <c r="R67" s="114">
        <v>0</v>
      </c>
      <c r="S67" s="114">
        <v>0</v>
      </c>
      <c r="T67" s="114">
        <v>0</v>
      </c>
      <c r="U67" s="114">
        <v>0</v>
      </c>
    </row>
    <row r="68" spans="1:21" x14ac:dyDescent="0.25">
      <c r="A68" s="114" t="s">
        <v>393</v>
      </c>
      <c r="B68" s="115">
        <v>2460000</v>
      </c>
      <c r="C68" s="115">
        <v>-2460000</v>
      </c>
      <c r="D68" s="115">
        <v>-2460000</v>
      </c>
      <c r="E68" s="115">
        <v>0</v>
      </c>
      <c r="F68" s="115">
        <v>0</v>
      </c>
      <c r="G68" s="115">
        <v>0</v>
      </c>
      <c r="H68" s="115">
        <v>0</v>
      </c>
      <c r="I68" s="115">
        <v>0</v>
      </c>
      <c r="J68" s="115">
        <v>0</v>
      </c>
      <c r="K68" s="115">
        <v>0</v>
      </c>
      <c r="L68" s="115">
        <v>0</v>
      </c>
      <c r="M68" s="115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</row>
    <row r="69" spans="1:21" x14ac:dyDescent="0.25">
      <c r="A69" s="114" t="s">
        <v>394</v>
      </c>
      <c r="B69" s="115">
        <v>20000000</v>
      </c>
      <c r="C69" s="115">
        <v>0</v>
      </c>
      <c r="D69" s="115">
        <v>0</v>
      </c>
      <c r="E69" s="115">
        <v>20000000</v>
      </c>
      <c r="F69" s="115">
        <v>0</v>
      </c>
      <c r="G69" s="115">
        <v>20000000</v>
      </c>
      <c r="H69" s="115">
        <v>0</v>
      </c>
      <c r="I69" s="115">
        <v>0</v>
      </c>
      <c r="J69" s="115">
        <v>20000000</v>
      </c>
      <c r="K69" s="115">
        <v>0</v>
      </c>
      <c r="L69" s="115">
        <v>0</v>
      </c>
      <c r="M69" s="115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</row>
    <row r="70" spans="1:21" x14ac:dyDescent="0.25">
      <c r="A70" s="114" t="s">
        <v>395</v>
      </c>
      <c r="B70" s="115">
        <v>15000000</v>
      </c>
      <c r="C70" s="115">
        <v>0</v>
      </c>
      <c r="D70" s="115">
        <v>0</v>
      </c>
      <c r="E70" s="115">
        <v>15000000</v>
      </c>
      <c r="F70" s="115">
        <v>0</v>
      </c>
      <c r="G70" s="115">
        <v>15000000</v>
      </c>
      <c r="H70" s="115">
        <v>0</v>
      </c>
      <c r="I70" s="115">
        <v>0</v>
      </c>
      <c r="J70" s="115">
        <v>15000000</v>
      </c>
      <c r="K70" s="115">
        <v>0</v>
      </c>
      <c r="L70" s="115">
        <v>0</v>
      </c>
      <c r="M70" s="115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4">
        <v>0</v>
      </c>
      <c r="U70" s="114">
        <v>0</v>
      </c>
    </row>
    <row r="71" spans="1:21" x14ac:dyDescent="0.25">
      <c r="A71" s="114" t="s">
        <v>396</v>
      </c>
      <c r="B71" s="115">
        <v>1680000</v>
      </c>
      <c r="C71" s="115">
        <v>-1680000</v>
      </c>
      <c r="D71" s="115">
        <v>-1680000</v>
      </c>
      <c r="E71" s="115">
        <v>0</v>
      </c>
      <c r="F71" s="115">
        <v>0</v>
      </c>
      <c r="G71" s="115">
        <v>0</v>
      </c>
      <c r="H71" s="115">
        <v>0</v>
      </c>
      <c r="I71" s="115">
        <v>0</v>
      </c>
      <c r="J71" s="115">
        <v>0</v>
      </c>
      <c r="K71" s="115">
        <v>0</v>
      </c>
      <c r="L71" s="115">
        <v>0</v>
      </c>
      <c r="M71" s="115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  <c r="T71" s="114">
        <v>0</v>
      </c>
      <c r="U71" s="114">
        <v>0</v>
      </c>
    </row>
    <row r="72" spans="1:21" x14ac:dyDescent="0.25">
      <c r="A72" s="114" t="s">
        <v>397</v>
      </c>
      <c r="B72" s="115">
        <v>3000000</v>
      </c>
      <c r="C72" s="115">
        <v>-2264026</v>
      </c>
      <c r="D72" s="115">
        <v>-2264026</v>
      </c>
      <c r="E72" s="115">
        <v>735974</v>
      </c>
      <c r="F72" s="115">
        <v>0</v>
      </c>
      <c r="G72" s="115">
        <v>735974</v>
      </c>
      <c r="H72" s="115">
        <v>0</v>
      </c>
      <c r="I72" s="115">
        <v>735974</v>
      </c>
      <c r="J72" s="115">
        <v>0</v>
      </c>
      <c r="K72" s="115">
        <v>0</v>
      </c>
      <c r="L72" s="115">
        <v>735974</v>
      </c>
      <c r="M72" s="115">
        <v>0</v>
      </c>
      <c r="N72" s="114">
        <v>100</v>
      </c>
      <c r="O72" s="114">
        <v>0</v>
      </c>
      <c r="P72" s="114">
        <v>0</v>
      </c>
      <c r="Q72" s="114">
        <v>735974</v>
      </c>
      <c r="R72" s="114">
        <v>0</v>
      </c>
      <c r="S72" s="114">
        <v>0</v>
      </c>
      <c r="T72" s="114">
        <v>0</v>
      </c>
      <c r="U72" s="114">
        <v>0</v>
      </c>
    </row>
    <row r="73" spans="1:21" x14ac:dyDescent="0.25">
      <c r="A73" s="114" t="s">
        <v>398</v>
      </c>
      <c r="B73" s="115">
        <v>3600000</v>
      </c>
      <c r="C73" s="115">
        <v>-3600000</v>
      </c>
      <c r="D73" s="115">
        <v>-3600000</v>
      </c>
      <c r="E73" s="115">
        <v>0</v>
      </c>
      <c r="F73" s="115">
        <v>0</v>
      </c>
      <c r="G73" s="115">
        <v>0</v>
      </c>
      <c r="H73" s="115">
        <v>0</v>
      </c>
      <c r="I73" s="115">
        <v>0</v>
      </c>
      <c r="J73" s="115">
        <v>0</v>
      </c>
      <c r="K73" s="115">
        <v>0</v>
      </c>
      <c r="L73" s="115">
        <v>0</v>
      </c>
      <c r="M73" s="115">
        <v>0</v>
      </c>
      <c r="N73" s="114">
        <v>0</v>
      </c>
      <c r="O73" s="114">
        <v>0</v>
      </c>
      <c r="P73" s="114">
        <v>0</v>
      </c>
      <c r="Q73" s="114">
        <v>0</v>
      </c>
      <c r="R73" s="114">
        <v>0</v>
      </c>
      <c r="S73" s="114">
        <v>0</v>
      </c>
      <c r="T73" s="114">
        <v>0</v>
      </c>
      <c r="U73" s="114">
        <v>0</v>
      </c>
    </row>
    <row r="74" spans="1:21" x14ac:dyDescent="0.25">
      <c r="A74" s="114" t="s">
        <v>399</v>
      </c>
      <c r="B74" s="115">
        <v>1850000</v>
      </c>
      <c r="C74" s="115">
        <v>0</v>
      </c>
      <c r="D74" s="115">
        <v>0</v>
      </c>
      <c r="E74" s="115">
        <v>1850000</v>
      </c>
      <c r="F74" s="115">
        <v>0</v>
      </c>
      <c r="G74" s="115">
        <v>1850000</v>
      </c>
      <c r="H74" s="115">
        <v>0</v>
      </c>
      <c r="I74" s="115">
        <v>1850000</v>
      </c>
      <c r="J74" s="115">
        <v>0</v>
      </c>
      <c r="K74" s="115">
        <v>0</v>
      </c>
      <c r="L74" s="115">
        <v>1850000</v>
      </c>
      <c r="M74" s="115">
        <v>0</v>
      </c>
      <c r="N74" s="114">
        <v>100</v>
      </c>
      <c r="O74" s="114">
        <v>0</v>
      </c>
      <c r="P74" s="114">
        <v>0</v>
      </c>
      <c r="Q74" s="114">
        <v>1850000</v>
      </c>
      <c r="R74" s="114">
        <v>0</v>
      </c>
      <c r="S74" s="114">
        <v>0</v>
      </c>
      <c r="T74" s="114">
        <v>0</v>
      </c>
      <c r="U74" s="114">
        <v>0</v>
      </c>
    </row>
    <row r="75" spans="1:21" x14ac:dyDescent="0.25">
      <c r="A75" s="114" t="s">
        <v>400</v>
      </c>
      <c r="B75" s="115">
        <v>630000</v>
      </c>
      <c r="C75" s="115">
        <v>-225680</v>
      </c>
      <c r="D75" s="115">
        <v>-225680</v>
      </c>
      <c r="E75" s="115">
        <v>404320</v>
      </c>
      <c r="F75" s="115">
        <v>0</v>
      </c>
      <c r="G75" s="115">
        <v>404320</v>
      </c>
      <c r="H75" s="115">
        <v>0</v>
      </c>
      <c r="I75" s="115">
        <v>390270</v>
      </c>
      <c r="J75" s="115">
        <v>14050</v>
      </c>
      <c r="K75" s="115">
        <v>0</v>
      </c>
      <c r="L75" s="115">
        <v>390270</v>
      </c>
      <c r="M75" s="115">
        <v>0</v>
      </c>
      <c r="N75" s="114">
        <v>96.525000000000006</v>
      </c>
      <c r="O75" s="114">
        <v>0</v>
      </c>
      <c r="P75" s="114">
        <v>0</v>
      </c>
      <c r="Q75" s="114">
        <v>390270</v>
      </c>
      <c r="R75" s="114">
        <v>0</v>
      </c>
      <c r="S75" s="114">
        <v>0</v>
      </c>
      <c r="T75" s="114">
        <v>0</v>
      </c>
      <c r="U75" s="114">
        <v>0</v>
      </c>
    </row>
    <row r="76" spans="1:21" x14ac:dyDescent="0.25">
      <c r="A76" s="114" t="s">
        <v>401</v>
      </c>
      <c r="B76" s="115">
        <v>1500000</v>
      </c>
      <c r="C76" s="115">
        <v>-1500000</v>
      </c>
      <c r="D76" s="115">
        <v>-1500000</v>
      </c>
      <c r="E76" s="115">
        <v>0</v>
      </c>
      <c r="F76" s="115">
        <v>0</v>
      </c>
      <c r="G76" s="115">
        <v>0</v>
      </c>
      <c r="H76" s="115">
        <v>0</v>
      </c>
      <c r="I76" s="115">
        <v>0</v>
      </c>
      <c r="J76" s="115">
        <v>0</v>
      </c>
      <c r="K76" s="115">
        <v>0</v>
      </c>
      <c r="L76" s="115">
        <v>0</v>
      </c>
      <c r="M76" s="115">
        <v>0</v>
      </c>
      <c r="N76" s="114">
        <v>0</v>
      </c>
      <c r="O76" s="114">
        <v>0</v>
      </c>
      <c r="P76" s="114">
        <v>0</v>
      </c>
      <c r="Q76" s="114">
        <v>0</v>
      </c>
      <c r="R76" s="114">
        <v>0</v>
      </c>
      <c r="S76" s="114">
        <v>0</v>
      </c>
      <c r="T76" s="114">
        <v>0</v>
      </c>
      <c r="U76" s="114">
        <v>0</v>
      </c>
    </row>
    <row r="77" spans="1:21" x14ac:dyDescent="0.25">
      <c r="A77" s="114" t="s">
        <v>402</v>
      </c>
      <c r="B77" s="115">
        <v>1000000</v>
      </c>
      <c r="C77" s="115">
        <v>-1000000</v>
      </c>
      <c r="D77" s="115">
        <v>-1000000</v>
      </c>
      <c r="E77" s="115">
        <v>0</v>
      </c>
      <c r="F77" s="115">
        <v>0</v>
      </c>
      <c r="G77" s="115">
        <v>0</v>
      </c>
      <c r="H77" s="115">
        <v>0</v>
      </c>
      <c r="I77" s="115">
        <v>0</v>
      </c>
      <c r="J77" s="115">
        <v>0</v>
      </c>
      <c r="K77" s="115">
        <v>0</v>
      </c>
      <c r="L77" s="115">
        <v>0</v>
      </c>
      <c r="M77" s="115">
        <v>0</v>
      </c>
      <c r="N77" s="114">
        <v>0</v>
      </c>
      <c r="O77" s="114">
        <v>0</v>
      </c>
      <c r="P77" s="114">
        <v>0</v>
      </c>
      <c r="Q77" s="114">
        <v>0</v>
      </c>
      <c r="R77" s="114">
        <v>0</v>
      </c>
      <c r="S77" s="114">
        <v>0</v>
      </c>
      <c r="T77" s="114">
        <v>0</v>
      </c>
      <c r="U77" s="114">
        <v>0</v>
      </c>
    </row>
    <row r="78" spans="1:21" x14ac:dyDescent="0.25">
      <c r="A78" s="114" t="s">
        <v>403</v>
      </c>
      <c r="B78" s="115">
        <v>650000</v>
      </c>
      <c r="C78" s="115">
        <v>-421307</v>
      </c>
      <c r="D78" s="115">
        <v>-421307</v>
      </c>
      <c r="E78" s="115">
        <v>228693</v>
      </c>
      <c r="F78" s="115">
        <v>0</v>
      </c>
      <c r="G78" s="115">
        <v>228693</v>
      </c>
      <c r="H78" s="115">
        <v>0</v>
      </c>
      <c r="I78" s="115">
        <v>200727</v>
      </c>
      <c r="J78" s="115">
        <v>27966</v>
      </c>
      <c r="K78" s="115">
        <v>0</v>
      </c>
      <c r="L78" s="115">
        <v>200727</v>
      </c>
      <c r="M78" s="115">
        <v>0</v>
      </c>
      <c r="N78" s="114">
        <v>87.7714</v>
      </c>
      <c r="O78" s="114">
        <v>0</v>
      </c>
      <c r="P78" s="114">
        <v>0</v>
      </c>
      <c r="Q78" s="114">
        <v>200727</v>
      </c>
      <c r="R78" s="114">
        <v>0</v>
      </c>
      <c r="S78" s="114">
        <v>0</v>
      </c>
      <c r="T78" s="114">
        <v>0</v>
      </c>
      <c r="U78" s="114">
        <v>0</v>
      </c>
    </row>
    <row r="79" spans="1:21" x14ac:dyDescent="0.25">
      <c r="A79" s="114" t="s">
        <v>404</v>
      </c>
      <c r="B79" s="115">
        <v>500000</v>
      </c>
      <c r="C79" s="115">
        <v>-85339</v>
      </c>
      <c r="D79" s="115">
        <v>-85339</v>
      </c>
      <c r="E79" s="115">
        <v>414661</v>
      </c>
      <c r="F79" s="115">
        <v>0</v>
      </c>
      <c r="G79" s="115">
        <v>414661</v>
      </c>
      <c r="H79" s="115">
        <v>0</v>
      </c>
      <c r="I79" s="115">
        <v>264656</v>
      </c>
      <c r="J79" s="115">
        <v>150005</v>
      </c>
      <c r="K79" s="115">
        <v>0</v>
      </c>
      <c r="L79" s="115">
        <v>264656</v>
      </c>
      <c r="M79" s="115">
        <v>0</v>
      </c>
      <c r="N79" s="114">
        <v>63.8247</v>
      </c>
      <c r="O79" s="114">
        <v>0</v>
      </c>
      <c r="P79" s="114">
        <v>0</v>
      </c>
      <c r="Q79" s="114">
        <v>264656</v>
      </c>
      <c r="R79" s="114">
        <v>0</v>
      </c>
      <c r="S79" s="114">
        <v>0</v>
      </c>
      <c r="T79" s="114">
        <v>0</v>
      </c>
      <c r="U79" s="114">
        <v>0</v>
      </c>
    </row>
    <row r="80" spans="1:21" x14ac:dyDescent="0.25">
      <c r="A80" s="114" t="s">
        <v>405</v>
      </c>
      <c r="B80" s="115">
        <v>50000000</v>
      </c>
      <c r="C80" s="115">
        <v>0</v>
      </c>
      <c r="D80" s="115">
        <v>10000000</v>
      </c>
      <c r="E80" s="115">
        <v>60000000</v>
      </c>
      <c r="F80" s="115">
        <v>0</v>
      </c>
      <c r="G80" s="115">
        <v>60000000</v>
      </c>
      <c r="H80" s="115">
        <v>-3000000</v>
      </c>
      <c r="I80" s="115">
        <v>57000000</v>
      </c>
      <c r="J80" s="115">
        <v>3000000</v>
      </c>
      <c r="K80" s="115">
        <v>15000000</v>
      </c>
      <c r="L80" s="115">
        <v>57000000</v>
      </c>
      <c r="M80" s="115">
        <v>0</v>
      </c>
      <c r="N80" s="114">
        <v>95</v>
      </c>
      <c r="O80" s="114">
        <v>6012257</v>
      </c>
      <c r="P80" s="114">
        <v>38195754</v>
      </c>
      <c r="Q80" s="114">
        <v>18804246</v>
      </c>
      <c r="R80" s="114">
        <v>63.659599999999998</v>
      </c>
      <c r="S80" s="114">
        <v>6012257</v>
      </c>
      <c r="T80" s="114">
        <v>38195754</v>
      </c>
      <c r="U80" s="114">
        <v>0</v>
      </c>
    </row>
    <row r="81" spans="1:21" x14ac:dyDescent="0.25">
      <c r="A81" s="114" t="s">
        <v>406</v>
      </c>
      <c r="B81" s="115">
        <v>0</v>
      </c>
      <c r="C81" s="115">
        <v>0</v>
      </c>
      <c r="D81" s="115">
        <v>5000000</v>
      </c>
      <c r="E81" s="115">
        <v>5000000</v>
      </c>
      <c r="F81" s="115">
        <v>0</v>
      </c>
      <c r="G81" s="115">
        <v>5000000</v>
      </c>
      <c r="H81" s="115">
        <v>0</v>
      </c>
      <c r="I81" s="115">
        <v>5000000</v>
      </c>
      <c r="J81" s="115">
        <v>0</v>
      </c>
      <c r="K81" s="115">
        <v>0</v>
      </c>
      <c r="L81" s="115">
        <v>5000000</v>
      </c>
      <c r="M81" s="115">
        <v>0</v>
      </c>
      <c r="N81" s="114">
        <v>100</v>
      </c>
      <c r="O81" s="114">
        <v>0</v>
      </c>
      <c r="P81" s="114">
        <v>0</v>
      </c>
      <c r="Q81" s="114">
        <v>5000000</v>
      </c>
      <c r="R81" s="114">
        <v>0</v>
      </c>
      <c r="S81" s="114">
        <v>0</v>
      </c>
      <c r="T81" s="114">
        <v>0</v>
      </c>
      <c r="U81" s="114">
        <v>0</v>
      </c>
    </row>
    <row r="82" spans="1:21" x14ac:dyDescent="0.25">
      <c r="A82" s="114" t="s">
        <v>407</v>
      </c>
      <c r="B82" s="115">
        <v>10000000</v>
      </c>
      <c r="C82" s="115">
        <v>-5000000</v>
      </c>
      <c r="D82" s="115">
        <v>-5000000</v>
      </c>
      <c r="E82" s="115">
        <v>5000000</v>
      </c>
      <c r="F82" s="115">
        <v>0</v>
      </c>
      <c r="G82" s="115">
        <v>5000000</v>
      </c>
      <c r="H82" s="115">
        <v>-3000000</v>
      </c>
      <c r="I82" s="115">
        <v>2000000</v>
      </c>
      <c r="J82" s="115">
        <v>3000000</v>
      </c>
      <c r="K82" s="115">
        <v>0</v>
      </c>
      <c r="L82" s="115">
        <v>2000000</v>
      </c>
      <c r="M82" s="115">
        <v>0</v>
      </c>
      <c r="N82" s="114">
        <v>40</v>
      </c>
      <c r="O82" s="114">
        <v>-1826500</v>
      </c>
      <c r="P82" s="114">
        <v>173500</v>
      </c>
      <c r="Q82" s="114">
        <v>1826500</v>
      </c>
      <c r="R82" s="114">
        <v>3.47</v>
      </c>
      <c r="S82" s="114">
        <v>-1826500</v>
      </c>
      <c r="T82" s="114">
        <v>173500</v>
      </c>
      <c r="U82" s="114">
        <v>0</v>
      </c>
    </row>
    <row r="83" spans="1:21" x14ac:dyDescent="0.25">
      <c r="A83" s="114" t="s">
        <v>408</v>
      </c>
      <c r="B83" s="115">
        <v>90000</v>
      </c>
      <c r="C83" s="115">
        <v>0</v>
      </c>
      <c r="D83" s="115">
        <v>0</v>
      </c>
      <c r="E83" s="115">
        <v>90000</v>
      </c>
      <c r="F83" s="115">
        <v>0</v>
      </c>
      <c r="G83" s="115">
        <v>90000</v>
      </c>
      <c r="H83" s="115">
        <v>0</v>
      </c>
      <c r="I83" s="115">
        <v>42696</v>
      </c>
      <c r="J83" s="115">
        <v>47304</v>
      </c>
      <c r="K83" s="115">
        <v>0</v>
      </c>
      <c r="L83" s="115">
        <v>42696</v>
      </c>
      <c r="M83" s="115">
        <v>0</v>
      </c>
      <c r="N83" s="114">
        <v>47.44</v>
      </c>
      <c r="O83" s="114">
        <v>0</v>
      </c>
      <c r="P83" s="114">
        <v>0</v>
      </c>
      <c r="Q83" s="114">
        <v>42696</v>
      </c>
      <c r="R83" s="114">
        <v>0</v>
      </c>
      <c r="S83" s="114">
        <v>0</v>
      </c>
      <c r="T83" s="114">
        <v>0</v>
      </c>
      <c r="U83" s="114">
        <v>0</v>
      </c>
    </row>
    <row r="84" spans="1:21" x14ac:dyDescent="0.25">
      <c r="A84" s="114" t="s">
        <v>409</v>
      </c>
      <c r="B84" s="115">
        <v>10000000</v>
      </c>
      <c r="C84" s="115">
        <v>0</v>
      </c>
      <c r="D84" s="115">
        <v>-10000000</v>
      </c>
      <c r="E84" s="115">
        <v>0</v>
      </c>
      <c r="F84" s="115">
        <v>0</v>
      </c>
      <c r="G84" s="115">
        <v>0</v>
      </c>
      <c r="H84" s="115">
        <v>0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4">
        <v>0</v>
      </c>
      <c r="O84" s="114">
        <v>0</v>
      </c>
      <c r="P84" s="114">
        <v>0</v>
      </c>
      <c r="Q84" s="114">
        <v>0</v>
      </c>
      <c r="R84" s="114">
        <v>0</v>
      </c>
      <c r="S84" s="114">
        <v>0</v>
      </c>
      <c r="T84" s="114">
        <v>0</v>
      </c>
      <c r="U84" s="114">
        <v>0</v>
      </c>
    </row>
    <row r="85" spans="1:21" x14ac:dyDescent="0.25">
      <c r="A85" s="114" t="s">
        <v>410</v>
      </c>
      <c r="B85" s="115">
        <v>5000000</v>
      </c>
      <c r="C85" s="115">
        <v>0</v>
      </c>
      <c r="D85" s="115">
        <v>-5000000</v>
      </c>
      <c r="E85" s="115">
        <v>0</v>
      </c>
      <c r="F85" s="115">
        <v>0</v>
      </c>
      <c r="G85" s="115">
        <v>0</v>
      </c>
      <c r="H85" s="115">
        <v>0</v>
      </c>
      <c r="I85" s="115">
        <v>0</v>
      </c>
      <c r="J85" s="115">
        <v>0</v>
      </c>
      <c r="K85" s="115">
        <v>0</v>
      </c>
      <c r="L85" s="115">
        <v>0</v>
      </c>
      <c r="M85" s="115">
        <v>0</v>
      </c>
      <c r="N85" s="114">
        <v>0</v>
      </c>
      <c r="O85" s="114">
        <v>0</v>
      </c>
      <c r="P85" s="114">
        <v>0</v>
      </c>
      <c r="Q85" s="114">
        <v>0</v>
      </c>
      <c r="R85" s="114">
        <v>0</v>
      </c>
      <c r="S85" s="114">
        <v>0</v>
      </c>
      <c r="T85" s="114">
        <v>0</v>
      </c>
      <c r="U85" s="114">
        <v>0</v>
      </c>
    </row>
    <row r="86" spans="1:21" x14ac:dyDescent="0.25">
      <c r="A86" s="114" t="s">
        <v>411</v>
      </c>
      <c r="B86" s="115">
        <v>10000000</v>
      </c>
      <c r="C86" s="115">
        <v>0</v>
      </c>
      <c r="D86" s="115">
        <v>-10000000</v>
      </c>
      <c r="E86" s="115">
        <v>0</v>
      </c>
      <c r="F86" s="115">
        <v>0</v>
      </c>
      <c r="G86" s="115">
        <v>0</v>
      </c>
      <c r="H86" s="115">
        <v>0</v>
      </c>
      <c r="I86" s="115">
        <v>0</v>
      </c>
      <c r="J86" s="115">
        <v>0</v>
      </c>
      <c r="K86" s="115">
        <v>0</v>
      </c>
      <c r="L86" s="115">
        <v>0</v>
      </c>
      <c r="M86" s="115">
        <v>0</v>
      </c>
      <c r="N86" s="114">
        <v>0</v>
      </c>
      <c r="O86" s="114">
        <v>0</v>
      </c>
      <c r="P86" s="114">
        <v>0</v>
      </c>
      <c r="Q86" s="114">
        <v>0</v>
      </c>
      <c r="R86" s="114">
        <v>0</v>
      </c>
      <c r="S86" s="114">
        <v>0</v>
      </c>
      <c r="T86" s="114">
        <v>0</v>
      </c>
      <c r="U86" s="114">
        <v>0</v>
      </c>
    </row>
    <row r="87" spans="1:21" x14ac:dyDescent="0.25">
      <c r="A87" s="114" t="s">
        <v>412</v>
      </c>
      <c r="B87" s="115">
        <v>575000</v>
      </c>
      <c r="C87" s="115">
        <v>0</v>
      </c>
      <c r="D87" s="115">
        <v>0</v>
      </c>
      <c r="E87" s="115">
        <v>575000</v>
      </c>
      <c r="F87" s="115">
        <v>0</v>
      </c>
      <c r="G87" s="115">
        <v>575000</v>
      </c>
      <c r="H87" s="115">
        <v>0</v>
      </c>
      <c r="I87" s="115">
        <v>173460</v>
      </c>
      <c r="J87" s="115">
        <v>401540</v>
      </c>
      <c r="K87" s="115">
        <v>0</v>
      </c>
      <c r="L87" s="115">
        <v>173460</v>
      </c>
      <c r="M87" s="115">
        <v>0</v>
      </c>
      <c r="N87" s="114">
        <v>30.167000000000002</v>
      </c>
      <c r="O87" s="114">
        <v>0</v>
      </c>
      <c r="P87" s="114">
        <v>0</v>
      </c>
      <c r="Q87" s="114">
        <v>173460</v>
      </c>
      <c r="R87" s="114">
        <v>0</v>
      </c>
      <c r="S87" s="114">
        <v>0</v>
      </c>
      <c r="T87" s="114">
        <v>0</v>
      </c>
      <c r="U87" s="114">
        <v>0</v>
      </c>
    </row>
    <row r="88" spans="1:21" x14ac:dyDescent="0.25">
      <c r="A88" s="114" t="s">
        <v>413</v>
      </c>
      <c r="B88" s="115">
        <v>0</v>
      </c>
      <c r="C88" s="115">
        <v>0</v>
      </c>
      <c r="D88" s="115">
        <v>25000000</v>
      </c>
      <c r="E88" s="115">
        <v>25000000</v>
      </c>
      <c r="F88" s="115">
        <v>0</v>
      </c>
      <c r="G88" s="115">
        <v>25000000</v>
      </c>
      <c r="H88" s="115">
        <v>-8275551</v>
      </c>
      <c r="I88" s="115">
        <v>16724449</v>
      </c>
      <c r="J88" s="115">
        <v>8275551</v>
      </c>
      <c r="K88" s="115">
        <v>16724449</v>
      </c>
      <c r="L88" s="115">
        <v>16724449</v>
      </c>
      <c r="M88" s="115">
        <v>0</v>
      </c>
      <c r="N88" s="114">
        <v>66.897800000000004</v>
      </c>
      <c r="O88" s="114">
        <v>0</v>
      </c>
      <c r="P88" s="114">
        <v>0</v>
      </c>
      <c r="Q88" s="114">
        <v>16724449</v>
      </c>
      <c r="R88" s="114">
        <v>0</v>
      </c>
      <c r="S88" s="114">
        <v>0</v>
      </c>
      <c r="T88" s="114">
        <v>0</v>
      </c>
      <c r="U88" s="114">
        <v>0</v>
      </c>
    </row>
    <row r="89" spans="1:21" x14ac:dyDescent="0.25">
      <c r="A89" s="114" t="s">
        <v>414</v>
      </c>
      <c r="B89" s="115">
        <v>60000</v>
      </c>
      <c r="C89" s="115">
        <v>0</v>
      </c>
      <c r="D89" s="115">
        <v>0</v>
      </c>
      <c r="E89" s="115">
        <v>60000</v>
      </c>
      <c r="F89" s="115">
        <v>0</v>
      </c>
      <c r="G89" s="115">
        <v>60000</v>
      </c>
      <c r="H89" s="115">
        <v>0</v>
      </c>
      <c r="I89" s="115">
        <v>20616</v>
      </c>
      <c r="J89" s="115">
        <v>39384</v>
      </c>
      <c r="K89" s="115">
        <v>0</v>
      </c>
      <c r="L89" s="115">
        <v>20616</v>
      </c>
      <c r="M89" s="115">
        <v>0</v>
      </c>
      <c r="N89" s="114">
        <v>34.36</v>
      </c>
      <c r="O89" s="114">
        <v>0</v>
      </c>
      <c r="P89" s="114">
        <v>0</v>
      </c>
      <c r="Q89" s="114">
        <v>20616</v>
      </c>
      <c r="R89" s="114">
        <v>0</v>
      </c>
      <c r="S89" s="114">
        <v>0</v>
      </c>
      <c r="T89" s="114">
        <v>0</v>
      </c>
      <c r="U89" s="114">
        <v>0</v>
      </c>
    </row>
    <row r="90" spans="1:21" x14ac:dyDescent="0.25">
      <c r="A90" s="114" t="s">
        <v>415</v>
      </c>
      <c r="B90" s="115">
        <v>21000000</v>
      </c>
      <c r="C90" s="115">
        <v>0</v>
      </c>
      <c r="D90" s="115">
        <v>-15000000</v>
      </c>
      <c r="E90" s="115">
        <v>6000000</v>
      </c>
      <c r="F90" s="115">
        <v>0</v>
      </c>
      <c r="G90" s="115">
        <v>6000000</v>
      </c>
      <c r="H90" s="115">
        <v>0</v>
      </c>
      <c r="I90" s="115">
        <v>0</v>
      </c>
      <c r="J90" s="115">
        <v>6000000</v>
      </c>
      <c r="K90" s="115">
        <v>0</v>
      </c>
      <c r="L90" s="115">
        <v>0</v>
      </c>
      <c r="M90" s="115">
        <v>0</v>
      </c>
      <c r="N90" s="114">
        <v>0</v>
      </c>
      <c r="O90" s="114">
        <v>0</v>
      </c>
      <c r="P90" s="114">
        <v>0</v>
      </c>
      <c r="Q90" s="114">
        <v>0</v>
      </c>
      <c r="R90" s="114">
        <v>0</v>
      </c>
      <c r="S90" s="114">
        <v>0</v>
      </c>
      <c r="T90" s="114">
        <v>0</v>
      </c>
      <c r="U90" s="114">
        <v>0</v>
      </c>
    </row>
    <row r="91" spans="1:21" x14ac:dyDescent="0.25">
      <c r="A91" s="114" t="s">
        <v>416</v>
      </c>
      <c r="B91" s="115">
        <v>6550000</v>
      </c>
      <c r="C91" s="115">
        <v>-6550000</v>
      </c>
      <c r="D91" s="115">
        <v>-6550000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4">
        <v>0</v>
      </c>
      <c r="O91" s="114">
        <v>0</v>
      </c>
      <c r="P91" s="114">
        <v>0</v>
      </c>
      <c r="Q91" s="114">
        <v>0</v>
      </c>
      <c r="R91" s="114">
        <v>0</v>
      </c>
      <c r="S91" s="114">
        <v>0</v>
      </c>
      <c r="T91" s="114">
        <v>0</v>
      </c>
      <c r="U91" s="114">
        <v>0</v>
      </c>
    </row>
    <row r="92" spans="1:21" x14ac:dyDescent="0.25">
      <c r="A92" s="114" t="s">
        <v>417</v>
      </c>
      <c r="B92" s="115">
        <v>600000</v>
      </c>
      <c r="C92" s="115">
        <v>-549236</v>
      </c>
      <c r="D92" s="115">
        <v>-549236</v>
      </c>
      <c r="E92" s="115">
        <v>50764</v>
      </c>
      <c r="F92" s="115">
        <v>0</v>
      </c>
      <c r="G92" s="115">
        <v>50764</v>
      </c>
      <c r="H92" s="115">
        <v>0</v>
      </c>
      <c r="I92" s="115">
        <v>50764</v>
      </c>
      <c r="J92" s="115">
        <v>0</v>
      </c>
      <c r="K92" s="115">
        <v>0</v>
      </c>
      <c r="L92" s="115">
        <v>50764</v>
      </c>
      <c r="M92" s="115">
        <v>0</v>
      </c>
      <c r="N92" s="114">
        <v>100</v>
      </c>
      <c r="O92" s="114">
        <v>0</v>
      </c>
      <c r="P92" s="114">
        <v>0</v>
      </c>
      <c r="Q92" s="114">
        <v>50764</v>
      </c>
      <c r="R92" s="114">
        <v>0</v>
      </c>
      <c r="S92" s="114">
        <v>0</v>
      </c>
      <c r="T92" s="114">
        <v>0</v>
      </c>
      <c r="U92" s="114">
        <v>0</v>
      </c>
    </row>
    <row r="93" spans="1:21" x14ac:dyDescent="0.25">
      <c r="A93" s="114" t="s">
        <v>418</v>
      </c>
      <c r="B93" s="115">
        <v>162000</v>
      </c>
      <c r="C93" s="115">
        <v>-49077</v>
      </c>
      <c r="D93" s="115">
        <v>-49077</v>
      </c>
      <c r="E93" s="115">
        <v>112923</v>
      </c>
      <c r="F93" s="115">
        <v>0</v>
      </c>
      <c r="G93" s="115">
        <v>112923</v>
      </c>
      <c r="H93" s="115">
        <v>0</v>
      </c>
      <c r="I93" s="115">
        <v>81420</v>
      </c>
      <c r="J93" s="115">
        <v>31503</v>
      </c>
      <c r="K93" s="115">
        <v>0</v>
      </c>
      <c r="L93" s="115">
        <v>81420</v>
      </c>
      <c r="M93" s="115">
        <v>0</v>
      </c>
      <c r="N93" s="114">
        <v>72.102199999999996</v>
      </c>
      <c r="O93" s="114">
        <v>0</v>
      </c>
      <c r="P93" s="114">
        <v>0</v>
      </c>
      <c r="Q93" s="114">
        <v>81420</v>
      </c>
      <c r="R93" s="114">
        <v>0</v>
      </c>
      <c r="S93" s="114">
        <v>0</v>
      </c>
      <c r="T93" s="114">
        <v>0</v>
      </c>
      <c r="U93" s="114">
        <v>0</v>
      </c>
    </row>
    <row r="94" spans="1:21" x14ac:dyDescent="0.25">
      <c r="A94" s="114" t="s">
        <v>419</v>
      </c>
      <c r="B94" s="115">
        <v>1600000</v>
      </c>
      <c r="C94" s="115">
        <v>-459818</v>
      </c>
      <c r="D94" s="115">
        <v>-459818</v>
      </c>
      <c r="E94" s="115">
        <v>1140182</v>
      </c>
      <c r="F94" s="115">
        <v>0</v>
      </c>
      <c r="G94" s="115">
        <v>1140182</v>
      </c>
      <c r="H94" s="115">
        <v>0</v>
      </c>
      <c r="I94" s="115">
        <v>1003605</v>
      </c>
      <c r="J94" s="115">
        <v>136577</v>
      </c>
      <c r="K94" s="115">
        <v>0</v>
      </c>
      <c r="L94" s="115">
        <v>1003605</v>
      </c>
      <c r="M94" s="115">
        <v>0</v>
      </c>
      <c r="N94" s="114">
        <v>88.021500000000003</v>
      </c>
      <c r="O94" s="114">
        <v>0</v>
      </c>
      <c r="P94" s="114">
        <v>0</v>
      </c>
      <c r="Q94" s="114">
        <v>1003605</v>
      </c>
      <c r="R94" s="114">
        <v>0</v>
      </c>
      <c r="S94" s="114">
        <v>0</v>
      </c>
      <c r="T94" s="114">
        <v>0</v>
      </c>
      <c r="U94" s="114">
        <v>0</v>
      </c>
    </row>
    <row r="95" spans="1:21" x14ac:dyDescent="0.25">
      <c r="A95" s="114" t="s">
        <v>420</v>
      </c>
      <c r="B95" s="115">
        <v>500000</v>
      </c>
      <c r="C95" s="115">
        <v>-23734</v>
      </c>
      <c r="D95" s="115">
        <v>-23734</v>
      </c>
      <c r="E95" s="115">
        <v>476266</v>
      </c>
      <c r="F95" s="115">
        <v>0</v>
      </c>
      <c r="G95" s="115">
        <v>476266</v>
      </c>
      <c r="H95" s="115">
        <v>0</v>
      </c>
      <c r="I95" s="115">
        <v>375600</v>
      </c>
      <c r="J95" s="115">
        <v>100666</v>
      </c>
      <c r="K95" s="115">
        <v>0</v>
      </c>
      <c r="L95" s="115">
        <v>375600</v>
      </c>
      <c r="M95" s="115">
        <v>0</v>
      </c>
      <c r="N95" s="114">
        <v>78.863500000000002</v>
      </c>
      <c r="O95" s="114">
        <v>0</v>
      </c>
      <c r="P95" s="114">
        <v>0</v>
      </c>
      <c r="Q95" s="114">
        <v>375600</v>
      </c>
      <c r="R95" s="114">
        <v>0</v>
      </c>
      <c r="S95" s="114">
        <v>0</v>
      </c>
      <c r="T95" s="114">
        <v>0</v>
      </c>
      <c r="U95" s="114">
        <v>0</v>
      </c>
    </row>
    <row r="96" spans="1:21" x14ac:dyDescent="0.25">
      <c r="A96" s="114" t="s">
        <v>421</v>
      </c>
      <c r="B96" s="115">
        <v>1800000</v>
      </c>
      <c r="C96" s="115">
        <v>-1386796</v>
      </c>
      <c r="D96" s="115">
        <v>-1386796</v>
      </c>
      <c r="E96" s="115">
        <v>413204</v>
      </c>
      <c r="F96" s="115">
        <v>0</v>
      </c>
      <c r="G96" s="115">
        <v>413204</v>
      </c>
      <c r="H96" s="115">
        <v>0</v>
      </c>
      <c r="I96" s="115">
        <v>325200</v>
      </c>
      <c r="J96" s="115">
        <v>88004</v>
      </c>
      <c r="K96" s="115">
        <v>0</v>
      </c>
      <c r="L96" s="115">
        <v>325200</v>
      </c>
      <c r="M96" s="115">
        <v>0</v>
      </c>
      <c r="N96" s="114">
        <v>78.701999999999998</v>
      </c>
      <c r="O96" s="114">
        <v>0</v>
      </c>
      <c r="P96" s="114">
        <v>0</v>
      </c>
      <c r="Q96" s="114">
        <v>325200</v>
      </c>
      <c r="R96" s="114">
        <v>0</v>
      </c>
      <c r="S96" s="114">
        <v>0</v>
      </c>
      <c r="T96" s="114">
        <v>0</v>
      </c>
      <c r="U96" s="114">
        <v>0</v>
      </c>
    </row>
    <row r="97" spans="1:21" x14ac:dyDescent="0.25">
      <c r="A97" s="114" t="s">
        <v>422</v>
      </c>
      <c r="B97" s="115">
        <v>220000</v>
      </c>
      <c r="C97" s="115">
        <v>-220000</v>
      </c>
      <c r="D97" s="115">
        <v>-220000</v>
      </c>
      <c r="E97" s="115">
        <v>0</v>
      </c>
      <c r="F97" s="115">
        <v>0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0</v>
      </c>
      <c r="M97" s="115">
        <v>0</v>
      </c>
      <c r="N97" s="114">
        <v>0</v>
      </c>
      <c r="O97" s="114">
        <v>0</v>
      </c>
      <c r="P97" s="114">
        <v>0</v>
      </c>
      <c r="Q97" s="114">
        <v>0</v>
      </c>
      <c r="R97" s="114">
        <v>0</v>
      </c>
      <c r="S97" s="114">
        <v>0</v>
      </c>
      <c r="T97" s="114">
        <v>0</v>
      </c>
      <c r="U97" s="114">
        <v>0</v>
      </c>
    </row>
    <row r="98" spans="1:21" x14ac:dyDescent="0.25">
      <c r="A98" s="114" t="s">
        <v>423</v>
      </c>
      <c r="B98" s="115">
        <v>3000000</v>
      </c>
      <c r="C98" s="115">
        <v>-3000000</v>
      </c>
      <c r="D98" s="115">
        <v>-3000000</v>
      </c>
      <c r="E98" s="115">
        <v>0</v>
      </c>
      <c r="F98" s="115">
        <v>0</v>
      </c>
      <c r="G98" s="115">
        <v>0</v>
      </c>
      <c r="H98" s="115">
        <v>0</v>
      </c>
      <c r="I98" s="115">
        <v>0</v>
      </c>
      <c r="J98" s="115">
        <v>0</v>
      </c>
      <c r="K98" s="115">
        <v>0</v>
      </c>
      <c r="L98" s="115">
        <v>0</v>
      </c>
      <c r="M98" s="115">
        <v>0</v>
      </c>
      <c r="N98" s="114">
        <v>0</v>
      </c>
      <c r="O98" s="114">
        <v>0</v>
      </c>
      <c r="P98" s="114">
        <v>0</v>
      </c>
      <c r="Q98" s="114">
        <v>0</v>
      </c>
      <c r="R98" s="114">
        <v>0</v>
      </c>
      <c r="S98" s="114">
        <v>0</v>
      </c>
      <c r="T98" s="114">
        <v>0</v>
      </c>
      <c r="U98" s="114">
        <v>0</v>
      </c>
    </row>
    <row r="99" spans="1:21" x14ac:dyDescent="0.25">
      <c r="A99" s="114" t="s">
        <v>424</v>
      </c>
      <c r="B99" s="115">
        <v>450000</v>
      </c>
      <c r="C99" s="115">
        <v>-245286</v>
      </c>
      <c r="D99" s="115">
        <v>-245286</v>
      </c>
      <c r="E99" s="115">
        <v>204714</v>
      </c>
      <c r="F99" s="115">
        <v>0</v>
      </c>
      <c r="G99" s="115">
        <v>204714</v>
      </c>
      <c r="H99" s="115">
        <v>0</v>
      </c>
      <c r="I99" s="115">
        <v>197600</v>
      </c>
      <c r="J99" s="115">
        <v>7114</v>
      </c>
      <c r="K99" s="115">
        <v>0</v>
      </c>
      <c r="L99" s="115">
        <v>197600</v>
      </c>
      <c r="M99" s="115">
        <v>0</v>
      </c>
      <c r="N99" s="114">
        <v>96.524900000000002</v>
      </c>
      <c r="O99" s="114">
        <v>0</v>
      </c>
      <c r="P99" s="114">
        <v>0</v>
      </c>
      <c r="Q99" s="114">
        <v>197600</v>
      </c>
      <c r="R99" s="114">
        <v>0</v>
      </c>
      <c r="S99" s="114">
        <v>0</v>
      </c>
      <c r="T99" s="114">
        <v>0</v>
      </c>
      <c r="U99" s="114">
        <v>0</v>
      </c>
    </row>
    <row r="100" spans="1:21" x14ac:dyDescent="0.25">
      <c r="A100" s="114" t="s">
        <v>425</v>
      </c>
      <c r="B100" s="115">
        <v>600000</v>
      </c>
      <c r="C100" s="115">
        <v>-600000</v>
      </c>
      <c r="D100" s="115">
        <v>-600000</v>
      </c>
      <c r="E100" s="115">
        <v>0</v>
      </c>
      <c r="F100" s="115">
        <v>0</v>
      </c>
      <c r="G100" s="115">
        <v>0</v>
      </c>
      <c r="H100" s="115">
        <v>0</v>
      </c>
      <c r="I100" s="115">
        <v>0</v>
      </c>
      <c r="J100" s="115">
        <v>0</v>
      </c>
      <c r="K100" s="115">
        <v>0</v>
      </c>
      <c r="L100" s="115">
        <v>0</v>
      </c>
      <c r="M100" s="115">
        <v>0</v>
      </c>
      <c r="N100" s="114">
        <v>0</v>
      </c>
      <c r="O100" s="114">
        <v>0</v>
      </c>
      <c r="P100" s="114">
        <v>0</v>
      </c>
      <c r="Q100" s="114">
        <v>0</v>
      </c>
      <c r="R100" s="114">
        <v>0</v>
      </c>
      <c r="S100" s="114">
        <v>0</v>
      </c>
      <c r="T100" s="114">
        <v>0</v>
      </c>
      <c r="U100" s="114">
        <v>0</v>
      </c>
    </row>
    <row r="101" spans="1:21" x14ac:dyDescent="0.25">
      <c r="A101" s="114" t="s">
        <v>426</v>
      </c>
      <c r="B101" s="115">
        <v>1216000</v>
      </c>
      <c r="C101" s="115">
        <v>-145093</v>
      </c>
      <c r="D101" s="115">
        <v>-145093</v>
      </c>
      <c r="E101" s="115">
        <v>1070907</v>
      </c>
      <c r="F101" s="115">
        <v>0</v>
      </c>
      <c r="G101" s="115">
        <v>1070907</v>
      </c>
      <c r="H101" s="115">
        <v>0</v>
      </c>
      <c r="I101" s="115">
        <v>1020790</v>
      </c>
      <c r="J101" s="115">
        <v>50117</v>
      </c>
      <c r="K101" s="115">
        <v>0</v>
      </c>
      <c r="L101" s="115">
        <v>1020790</v>
      </c>
      <c r="M101" s="115">
        <v>0</v>
      </c>
      <c r="N101" s="114">
        <v>95.320099999999996</v>
      </c>
      <c r="O101" s="114">
        <v>0</v>
      </c>
      <c r="P101" s="114">
        <v>0</v>
      </c>
      <c r="Q101" s="114">
        <v>1020790</v>
      </c>
      <c r="R101" s="114">
        <v>0</v>
      </c>
      <c r="S101" s="114">
        <v>0</v>
      </c>
      <c r="T101" s="114">
        <v>0</v>
      </c>
      <c r="U101" s="114">
        <v>0</v>
      </c>
    </row>
    <row r="102" spans="1:21" x14ac:dyDescent="0.25">
      <c r="A102" s="114" t="s">
        <v>427</v>
      </c>
      <c r="B102" s="115">
        <v>500000</v>
      </c>
      <c r="C102" s="115">
        <v>-500000</v>
      </c>
      <c r="D102" s="115">
        <v>-500000</v>
      </c>
      <c r="E102" s="115">
        <v>0</v>
      </c>
      <c r="F102" s="115">
        <v>0</v>
      </c>
      <c r="G102" s="115">
        <v>0</v>
      </c>
      <c r="H102" s="115">
        <v>0</v>
      </c>
      <c r="I102" s="115">
        <v>0</v>
      </c>
      <c r="J102" s="115">
        <v>0</v>
      </c>
      <c r="K102" s="115">
        <v>0</v>
      </c>
      <c r="L102" s="115">
        <v>0</v>
      </c>
      <c r="M102" s="115">
        <v>0</v>
      </c>
      <c r="N102" s="114">
        <v>0</v>
      </c>
      <c r="O102" s="114">
        <v>0</v>
      </c>
      <c r="P102" s="114">
        <v>0</v>
      </c>
      <c r="Q102" s="114">
        <v>0</v>
      </c>
      <c r="R102" s="114">
        <v>0</v>
      </c>
      <c r="S102" s="114">
        <v>0</v>
      </c>
      <c r="T102" s="114">
        <v>0</v>
      </c>
      <c r="U102" s="114">
        <v>0</v>
      </c>
    </row>
    <row r="103" spans="1:21" x14ac:dyDescent="0.25">
      <c r="A103" s="114" t="s">
        <v>428</v>
      </c>
      <c r="B103" s="115">
        <v>360000</v>
      </c>
      <c r="C103" s="115">
        <v>-360000</v>
      </c>
      <c r="D103" s="115">
        <v>-360000</v>
      </c>
      <c r="E103" s="115">
        <v>0</v>
      </c>
      <c r="F103" s="115">
        <v>0</v>
      </c>
      <c r="G103" s="115">
        <v>0</v>
      </c>
      <c r="H103" s="115">
        <v>0</v>
      </c>
      <c r="I103" s="115">
        <v>0</v>
      </c>
      <c r="J103" s="115">
        <v>0</v>
      </c>
      <c r="K103" s="115">
        <v>0</v>
      </c>
      <c r="L103" s="115">
        <v>0</v>
      </c>
      <c r="M103" s="115">
        <v>0</v>
      </c>
      <c r="N103" s="114">
        <v>0</v>
      </c>
      <c r="O103" s="114">
        <v>0</v>
      </c>
      <c r="P103" s="114">
        <v>0</v>
      </c>
      <c r="Q103" s="114">
        <v>0</v>
      </c>
      <c r="R103" s="114">
        <v>0</v>
      </c>
      <c r="S103" s="114">
        <v>0</v>
      </c>
      <c r="T103" s="114">
        <v>0</v>
      </c>
      <c r="U103" s="114">
        <v>0</v>
      </c>
    </row>
    <row r="104" spans="1:21" x14ac:dyDescent="0.25">
      <c r="A104" s="114" t="s">
        <v>429</v>
      </c>
      <c r="B104" s="115">
        <v>200000</v>
      </c>
      <c r="C104" s="115">
        <v>-200000</v>
      </c>
      <c r="D104" s="115">
        <v>-200000</v>
      </c>
      <c r="E104" s="115">
        <v>0</v>
      </c>
      <c r="F104" s="115">
        <v>0</v>
      </c>
      <c r="G104" s="115">
        <v>0</v>
      </c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  <c r="M104" s="115">
        <v>0</v>
      </c>
      <c r="N104" s="114">
        <v>0</v>
      </c>
      <c r="O104" s="114">
        <v>0</v>
      </c>
      <c r="P104" s="114">
        <v>0</v>
      </c>
      <c r="Q104" s="114">
        <v>0</v>
      </c>
      <c r="R104" s="114">
        <v>0</v>
      </c>
      <c r="S104" s="114">
        <v>0</v>
      </c>
      <c r="T104" s="114">
        <v>0</v>
      </c>
      <c r="U104" s="114">
        <v>0</v>
      </c>
    </row>
    <row r="105" spans="1:21" x14ac:dyDescent="0.25">
      <c r="A105" s="114" t="s">
        <v>430</v>
      </c>
      <c r="B105" s="115">
        <v>460000</v>
      </c>
      <c r="C105" s="115">
        <v>-460000</v>
      </c>
      <c r="D105" s="115">
        <v>-460000</v>
      </c>
      <c r="E105" s="115">
        <v>0</v>
      </c>
      <c r="F105" s="115">
        <v>0</v>
      </c>
      <c r="G105" s="115">
        <v>0</v>
      </c>
      <c r="H105" s="115">
        <v>0</v>
      </c>
      <c r="I105" s="115">
        <v>0</v>
      </c>
      <c r="J105" s="115">
        <v>0</v>
      </c>
      <c r="K105" s="115">
        <v>0</v>
      </c>
      <c r="L105" s="115">
        <v>0</v>
      </c>
      <c r="M105" s="115">
        <v>0</v>
      </c>
      <c r="N105" s="114">
        <v>0</v>
      </c>
      <c r="O105" s="114">
        <v>0</v>
      </c>
      <c r="P105" s="114">
        <v>0</v>
      </c>
      <c r="Q105" s="114">
        <v>0</v>
      </c>
      <c r="R105" s="114">
        <v>0</v>
      </c>
      <c r="S105" s="114">
        <v>0</v>
      </c>
      <c r="T105" s="114">
        <v>0</v>
      </c>
      <c r="U105" s="114">
        <v>0</v>
      </c>
    </row>
    <row r="106" spans="1:21" x14ac:dyDescent="0.25">
      <c r="A106" s="114" t="s">
        <v>431</v>
      </c>
      <c r="B106" s="115">
        <v>300000</v>
      </c>
      <c r="C106" s="115">
        <v>-197933</v>
      </c>
      <c r="D106" s="115">
        <v>-197933</v>
      </c>
      <c r="E106" s="115">
        <v>102067</v>
      </c>
      <c r="F106" s="115">
        <v>0</v>
      </c>
      <c r="G106" s="115">
        <v>102067</v>
      </c>
      <c r="H106" s="115">
        <v>0</v>
      </c>
      <c r="I106" s="115">
        <v>98520</v>
      </c>
      <c r="J106" s="115">
        <v>3547</v>
      </c>
      <c r="K106" s="115">
        <v>0</v>
      </c>
      <c r="L106" s="115">
        <v>98520</v>
      </c>
      <c r="M106" s="115">
        <v>0</v>
      </c>
      <c r="N106" s="114">
        <v>96.524799999999999</v>
      </c>
      <c r="O106" s="114">
        <v>0</v>
      </c>
      <c r="P106" s="114">
        <v>0</v>
      </c>
      <c r="Q106" s="114">
        <v>98520</v>
      </c>
      <c r="R106" s="114">
        <v>0</v>
      </c>
      <c r="S106" s="114">
        <v>0</v>
      </c>
      <c r="T106" s="114">
        <v>0</v>
      </c>
      <c r="U106" s="114">
        <v>0</v>
      </c>
    </row>
    <row r="107" spans="1:21" x14ac:dyDescent="0.25">
      <c r="A107" s="114" t="s">
        <v>432</v>
      </c>
      <c r="B107" s="115">
        <v>900000</v>
      </c>
      <c r="C107" s="115">
        <v>-900000</v>
      </c>
      <c r="D107" s="115">
        <v>-900000</v>
      </c>
      <c r="E107" s="115">
        <v>0</v>
      </c>
      <c r="F107" s="115">
        <v>0</v>
      </c>
      <c r="G107" s="115">
        <v>0</v>
      </c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  <c r="M107" s="115">
        <v>0</v>
      </c>
      <c r="N107" s="114">
        <v>0</v>
      </c>
      <c r="O107" s="114">
        <v>0</v>
      </c>
      <c r="P107" s="114">
        <v>0</v>
      </c>
      <c r="Q107" s="114">
        <v>0</v>
      </c>
      <c r="R107" s="114">
        <v>0</v>
      </c>
      <c r="S107" s="114">
        <v>0</v>
      </c>
      <c r="T107" s="114">
        <v>0</v>
      </c>
      <c r="U107" s="114">
        <v>0</v>
      </c>
    </row>
    <row r="108" spans="1:21" x14ac:dyDescent="0.25">
      <c r="A108" s="114" t="s">
        <v>433</v>
      </c>
      <c r="B108" s="115">
        <v>720000</v>
      </c>
      <c r="C108" s="115">
        <v>0</v>
      </c>
      <c r="D108" s="115">
        <v>0</v>
      </c>
      <c r="E108" s="115">
        <v>720000</v>
      </c>
      <c r="F108" s="115">
        <v>0</v>
      </c>
      <c r="G108" s="115">
        <v>720000</v>
      </c>
      <c r="H108" s="115">
        <v>0</v>
      </c>
      <c r="I108" s="115">
        <v>720000</v>
      </c>
      <c r="J108" s="115">
        <v>0</v>
      </c>
      <c r="K108" s="115">
        <v>0</v>
      </c>
      <c r="L108" s="115">
        <v>720000</v>
      </c>
      <c r="M108" s="115">
        <v>0</v>
      </c>
      <c r="N108" s="114">
        <v>100</v>
      </c>
      <c r="O108" s="114">
        <v>0</v>
      </c>
      <c r="P108" s="114">
        <v>0</v>
      </c>
      <c r="Q108" s="114">
        <v>720000</v>
      </c>
      <c r="R108" s="114">
        <v>0</v>
      </c>
      <c r="S108" s="114">
        <v>0</v>
      </c>
      <c r="T108" s="114">
        <v>0</v>
      </c>
      <c r="U108" s="114">
        <v>0</v>
      </c>
    </row>
    <row r="109" spans="1:21" x14ac:dyDescent="0.25">
      <c r="A109" s="114" t="s">
        <v>434</v>
      </c>
      <c r="B109" s="115">
        <v>150000</v>
      </c>
      <c r="C109" s="115">
        <v>-33139</v>
      </c>
      <c r="D109" s="115">
        <v>-33139</v>
      </c>
      <c r="E109" s="115">
        <v>116861</v>
      </c>
      <c r="F109" s="115">
        <v>0</v>
      </c>
      <c r="G109" s="115">
        <v>116861</v>
      </c>
      <c r="H109" s="115">
        <v>0</v>
      </c>
      <c r="I109" s="115">
        <v>116861</v>
      </c>
      <c r="J109" s="115">
        <v>0</v>
      </c>
      <c r="K109" s="115">
        <v>0</v>
      </c>
      <c r="L109" s="115">
        <v>116861</v>
      </c>
      <c r="M109" s="115">
        <v>0</v>
      </c>
      <c r="N109" s="114">
        <v>100</v>
      </c>
      <c r="O109" s="114">
        <v>0</v>
      </c>
      <c r="P109" s="114">
        <v>0</v>
      </c>
      <c r="Q109" s="114">
        <v>116861</v>
      </c>
      <c r="R109" s="114">
        <v>0</v>
      </c>
      <c r="S109" s="114">
        <v>0</v>
      </c>
      <c r="T109" s="114">
        <v>0</v>
      </c>
      <c r="U109" s="114">
        <v>0</v>
      </c>
    </row>
    <row r="110" spans="1:21" x14ac:dyDescent="0.25">
      <c r="A110" s="114" t="s">
        <v>435</v>
      </c>
      <c r="B110" s="115">
        <v>872000</v>
      </c>
      <c r="C110" s="115">
        <v>-578452</v>
      </c>
      <c r="D110" s="115">
        <v>-578452</v>
      </c>
      <c r="E110" s="115">
        <v>293548</v>
      </c>
      <c r="F110" s="115">
        <v>0</v>
      </c>
      <c r="G110" s="115">
        <v>293548</v>
      </c>
      <c r="H110" s="115">
        <v>0</v>
      </c>
      <c r="I110" s="115">
        <v>246140</v>
      </c>
      <c r="J110" s="115">
        <v>47408</v>
      </c>
      <c r="K110" s="115">
        <v>0</v>
      </c>
      <c r="L110" s="115">
        <v>246140</v>
      </c>
      <c r="M110" s="115">
        <v>0</v>
      </c>
      <c r="N110" s="114">
        <v>83.85</v>
      </c>
      <c r="O110" s="114">
        <v>0</v>
      </c>
      <c r="P110" s="114">
        <v>0</v>
      </c>
      <c r="Q110" s="114">
        <v>246140</v>
      </c>
      <c r="R110" s="114">
        <v>0</v>
      </c>
      <c r="S110" s="114">
        <v>0</v>
      </c>
      <c r="T110" s="114">
        <v>0</v>
      </c>
      <c r="U110" s="114">
        <v>0</v>
      </c>
    </row>
    <row r="111" spans="1:21" x14ac:dyDescent="0.25">
      <c r="A111" s="114" t="s">
        <v>436</v>
      </c>
      <c r="B111" s="115">
        <v>232000</v>
      </c>
      <c r="C111" s="115">
        <v>-187515</v>
      </c>
      <c r="D111" s="115">
        <v>-187515</v>
      </c>
      <c r="E111" s="115">
        <v>44485</v>
      </c>
      <c r="F111" s="115">
        <v>0</v>
      </c>
      <c r="G111" s="115">
        <v>44485</v>
      </c>
      <c r="H111" s="115">
        <v>0</v>
      </c>
      <c r="I111" s="115">
        <v>27040</v>
      </c>
      <c r="J111" s="115">
        <v>17445</v>
      </c>
      <c r="K111" s="115">
        <v>0</v>
      </c>
      <c r="L111" s="115">
        <v>27040</v>
      </c>
      <c r="M111" s="115">
        <v>0</v>
      </c>
      <c r="N111" s="114">
        <v>60.784500000000001</v>
      </c>
      <c r="O111" s="114">
        <v>0</v>
      </c>
      <c r="P111" s="114">
        <v>0</v>
      </c>
      <c r="Q111" s="114">
        <v>27040</v>
      </c>
      <c r="R111" s="114">
        <v>0</v>
      </c>
      <c r="S111" s="114">
        <v>0</v>
      </c>
      <c r="T111" s="114">
        <v>0</v>
      </c>
      <c r="U111" s="114">
        <v>0</v>
      </c>
    </row>
    <row r="112" spans="1:21" x14ac:dyDescent="0.25">
      <c r="A112" s="114" t="s">
        <v>437</v>
      </c>
      <c r="B112" s="115">
        <v>2000000</v>
      </c>
      <c r="C112" s="115">
        <v>-850247</v>
      </c>
      <c r="D112" s="115">
        <v>-850247</v>
      </c>
      <c r="E112" s="115">
        <v>1149753</v>
      </c>
      <c r="F112" s="115">
        <v>0</v>
      </c>
      <c r="G112" s="115">
        <v>1149753</v>
      </c>
      <c r="H112" s="115">
        <v>0</v>
      </c>
      <c r="I112" s="115">
        <v>1007820</v>
      </c>
      <c r="J112" s="115">
        <v>141933</v>
      </c>
      <c r="K112" s="115">
        <v>0</v>
      </c>
      <c r="L112" s="115">
        <v>1007820</v>
      </c>
      <c r="M112" s="115">
        <v>0</v>
      </c>
      <c r="N112" s="114">
        <v>87.655299999999997</v>
      </c>
      <c r="O112" s="114">
        <v>0</v>
      </c>
      <c r="P112" s="114">
        <v>0</v>
      </c>
      <c r="Q112" s="114">
        <v>1007820</v>
      </c>
      <c r="R112" s="114">
        <v>0</v>
      </c>
      <c r="S112" s="114">
        <v>0</v>
      </c>
      <c r="T112" s="114">
        <v>0</v>
      </c>
      <c r="U112" s="114">
        <v>0</v>
      </c>
    </row>
    <row r="113" spans="1:21" x14ac:dyDescent="0.25">
      <c r="A113" s="114" t="s">
        <v>438</v>
      </c>
      <c r="B113" s="115">
        <v>5000000</v>
      </c>
      <c r="C113" s="115">
        <v>-5000000</v>
      </c>
      <c r="D113" s="115">
        <v>-5000000</v>
      </c>
      <c r="E113" s="115">
        <v>0</v>
      </c>
      <c r="F113" s="115">
        <v>0</v>
      </c>
      <c r="G113" s="115">
        <v>0</v>
      </c>
      <c r="H113" s="115">
        <v>0</v>
      </c>
      <c r="I113" s="115">
        <v>0</v>
      </c>
      <c r="J113" s="115">
        <v>0</v>
      </c>
      <c r="K113" s="115">
        <v>0</v>
      </c>
      <c r="L113" s="115">
        <v>0</v>
      </c>
      <c r="M113" s="115">
        <v>0</v>
      </c>
      <c r="N113" s="114">
        <v>0</v>
      </c>
      <c r="O113" s="114">
        <v>0</v>
      </c>
      <c r="P113" s="114">
        <v>0</v>
      </c>
      <c r="Q113" s="114">
        <v>0</v>
      </c>
      <c r="R113" s="114">
        <v>0</v>
      </c>
      <c r="S113" s="114">
        <v>0</v>
      </c>
      <c r="T113" s="114">
        <v>0</v>
      </c>
      <c r="U113" s="114">
        <v>0</v>
      </c>
    </row>
    <row r="114" spans="1:21" x14ac:dyDescent="0.25">
      <c r="A114" s="114" t="s">
        <v>439</v>
      </c>
      <c r="B114" s="115">
        <v>240000</v>
      </c>
      <c r="C114" s="115">
        <v>-240000</v>
      </c>
      <c r="D114" s="115">
        <v>-240000</v>
      </c>
      <c r="E114" s="115">
        <v>0</v>
      </c>
      <c r="F114" s="115">
        <v>0</v>
      </c>
      <c r="G114" s="115">
        <v>0</v>
      </c>
      <c r="H114" s="115">
        <v>0</v>
      </c>
      <c r="I114" s="115">
        <v>0</v>
      </c>
      <c r="J114" s="115">
        <v>0</v>
      </c>
      <c r="K114" s="115">
        <v>0</v>
      </c>
      <c r="L114" s="115">
        <v>0</v>
      </c>
      <c r="M114" s="115">
        <v>0</v>
      </c>
      <c r="N114" s="114">
        <v>0</v>
      </c>
      <c r="O114" s="114">
        <v>0</v>
      </c>
      <c r="P114" s="114">
        <v>0</v>
      </c>
      <c r="Q114" s="114">
        <v>0</v>
      </c>
      <c r="R114" s="114">
        <v>0</v>
      </c>
      <c r="S114" s="114">
        <v>0</v>
      </c>
      <c r="T114" s="114">
        <v>0</v>
      </c>
      <c r="U114" s="114">
        <v>0</v>
      </c>
    </row>
    <row r="115" spans="1:21" x14ac:dyDescent="0.25">
      <c r="A115" s="114" t="s">
        <v>440</v>
      </c>
      <c r="B115" s="115">
        <v>400000</v>
      </c>
      <c r="C115" s="115">
        <v>0</v>
      </c>
      <c r="D115" s="115">
        <v>0</v>
      </c>
      <c r="E115" s="115">
        <v>400000</v>
      </c>
      <c r="F115" s="115">
        <v>0</v>
      </c>
      <c r="G115" s="115">
        <v>400000</v>
      </c>
      <c r="H115" s="115">
        <v>0</v>
      </c>
      <c r="I115" s="115">
        <v>400000</v>
      </c>
      <c r="J115" s="115">
        <v>0</v>
      </c>
      <c r="K115" s="115">
        <v>0</v>
      </c>
      <c r="L115" s="115">
        <v>400000</v>
      </c>
      <c r="M115" s="115">
        <v>0</v>
      </c>
      <c r="N115" s="114">
        <v>100</v>
      </c>
      <c r="O115" s="114">
        <v>0</v>
      </c>
      <c r="P115" s="114">
        <v>400000</v>
      </c>
      <c r="Q115" s="114">
        <v>0</v>
      </c>
      <c r="R115" s="114">
        <v>100</v>
      </c>
      <c r="S115" s="114">
        <v>0</v>
      </c>
      <c r="T115" s="114">
        <v>400000</v>
      </c>
      <c r="U115" s="114">
        <v>0</v>
      </c>
    </row>
    <row r="116" spans="1:21" x14ac:dyDescent="0.25">
      <c r="A116" s="114" t="s">
        <v>441</v>
      </c>
      <c r="B116" s="115">
        <v>970000</v>
      </c>
      <c r="C116" s="115">
        <v>-331285</v>
      </c>
      <c r="D116" s="115">
        <v>-331285</v>
      </c>
      <c r="E116" s="115">
        <v>638715</v>
      </c>
      <c r="F116" s="115">
        <v>0</v>
      </c>
      <c r="G116" s="115">
        <v>638715</v>
      </c>
      <c r="H116" s="115">
        <v>0</v>
      </c>
      <c r="I116" s="115">
        <v>638715</v>
      </c>
      <c r="J116" s="115">
        <v>0</v>
      </c>
      <c r="K116" s="115">
        <v>0</v>
      </c>
      <c r="L116" s="115">
        <v>638715</v>
      </c>
      <c r="M116" s="115">
        <v>0</v>
      </c>
      <c r="N116" s="114">
        <v>100</v>
      </c>
      <c r="O116" s="114">
        <v>0</v>
      </c>
      <c r="P116" s="114">
        <v>0</v>
      </c>
      <c r="Q116" s="114">
        <v>638715</v>
      </c>
      <c r="R116" s="114">
        <v>0</v>
      </c>
      <c r="S116" s="114">
        <v>0</v>
      </c>
      <c r="T116" s="114">
        <v>0</v>
      </c>
      <c r="U116" s="114">
        <v>0</v>
      </c>
    </row>
    <row r="117" spans="1:21" x14ac:dyDescent="0.25">
      <c r="A117" s="114" t="s">
        <v>442</v>
      </c>
      <c r="B117" s="115">
        <v>2200000</v>
      </c>
      <c r="C117" s="115">
        <v>-948197</v>
      </c>
      <c r="D117" s="115">
        <v>-948197</v>
      </c>
      <c r="E117" s="115">
        <v>1251803</v>
      </c>
      <c r="F117" s="115">
        <v>0</v>
      </c>
      <c r="G117" s="115">
        <v>1251803</v>
      </c>
      <c r="H117" s="115">
        <v>0</v>
      </c>
      <c r="I117" s="115">
        <v>1246795</v>
      </c>
      <c r="J117" s="115">
        <v>5008</v>
      </c>
      <c r="K117" s="115">
        <v>0</v>
      </c>
      <c r="L117" s="115">
        <v>1246795</v>
      </c>
      <c r="M117" s="115">
        <v>0</v>
      </c>
      <c r="N117" s="114">
        <v>99.599900000000005</v>
      </c>
      <c r="O117" s="114">
        <v>0</v>
      </c>
      <c r="P117" s="114">
        <v>0</v>
      </c>
      <c r="Q117" s="114">
        <v>1246795</v>
      </c>
      <c r="R117" s="114">
        <v>0</v>
      </c>
      <c r="S117" s="114">
        <v>0</v>
      </c>
      <c r="T117" s="114">
        <v>0</v>
      </c>
      <c r="U117" s="114">
        <v>0</v>
      </c>
    </row>
    <row r="118" spans="1:21" x14ac:dyDescent="0.25">
      <c r="A118" s="114" t="s">
        <v>443</v>
      </c>
      <c r="B118" s="115">
        <v>3605000</v>
      </c>
      <c r="C118" s="115">
        <v>0</v>
      </c>
      <c r="D118" s="115">
        <v>0</v>
      </c>
      <c r="E118" s="115">
        <v>3605000</v>
      </c>
      <c r="F118" s="115">
        <v>0</v>
      </c>
      <c r="G118" s="115">
        <v>3605000</v>
      </c>
      <c r="H118" s="115">
        <v>-2000000</v>
      </c>
      <c r="I118" s="115">
        <v>1000000</v>
      </c>
      <c r="J118" s="115">
        <v>2605000</v>
      </c>
      <c r="K118" s="115">
        <v>0</v>
      </c>
      <c r="L118" s="115">
        <v>1000000</v>
      </c>
      <c r="M118" s="115">
        <v>0</v>
      </c>
      <c r="N118" s="114">
        <v>27.7393</v>
      </c>
      <c r="O118" s="114">
        <v>-1000000</v>
      </c>
      <c r="P118" s="114">
        <v>0</v>
      </c>
      <c r="Q118" s="114">
        <v>1000000</v>
      </c>
      <c r="R118" s="114">
        <v>0</v>
      </c>
      <c r="S118" s="114">
        <v>-1000000</v>
      </c>
      <c r="T118" s="114">
        <v>0</v>
      </c>
      <c r="U118" s="114">
        <v>0</v>
      </c>
    </row>
    <row r="119" spans="1:21" x14ac:dyDescent="0.25">
      <c r="A119" s="114" t="s">
        <v>444</v>
      </c>
      <c r="B119" s="115">
        <v>140000000</v>
      </c>
      <c r="C119" s="115">
        <v>0</v>
      </c>
      <c r="D119" s="115">
        <v>0</v>
      </c>
      <c r="E119" s="115">
        <v>140000000</v>
      </c>
      <c r="F119" s="115">
        <v>0</v>
      </c>
      <c r="G119" s="115">
        <v>140000000</v>
      </c>
      <c r="H119" s="115">
        <v>-660091</v>
      </c>
      <c r="I119" s="115">
        <v>139339909</v>
      </c>
      <c r="J119" s="115">
        <v>660091</v>
      </c>
      <c r="K119" s="115">
        <v>0</v>
      </c>
      <c r="L119" s="115">
        <v>139339909</v>
      </c>
      <c r="M119" s="115">
        <v>0</v>
      </c>
      <c r="N119" s="114">
        <v>99.528499999999994</v>
      </c>
      <c r="O119" s="114">
        <v>0</v>
      </c>
      <c r="P119" s="114">
        <v>399526</v>
      </c>
      <c r="Q119" s="114">
        <v>138940383</v>
      </c>
      <c r="R119" s="114">
        <v>0.28539999999999999</v>
      </c>
      <c r="S119" s="114">
        <v>0</v>
      </c>
      <c r="T119" s="114">
        <v>399526</v>
      </c>
      <c r="U119" s="114">
        <v>0</v>
      </c>
    </row>
    <row r="120" spans="1:21" x14ac:dyDescent="0.25">
      <c r="A120" s="114" t="s">
        <v>445</v>
      </c>
      <c r="B120" s="115">
        <v>0</v>
      </c>
      <c r="C120" s="115">
        <v>0</v>
      </c>
      <c r="D120" s="115">
        <v>6520300</v>
      </c>
      <c r="E120" s="115">
        <v>6520300</v>
      </c>
      <c r="F120" s="115">
        <v>0</v>
      </c>
      <c r="G120" s="115">
        <v>6520300</v>
      </c>
      <c r="H120" s="115">
        <v>-166734</v>
      </c>
      <c r="I120" s="115">
        <v>6353566</v>
      </c>
      <c r="J120" s="115">
        <v>166734</v>
      </c>
      <c r="K120" s="115">
        <v>0</v>
      </c>
      <c r="L120" s="115">
        <v>6353566</v>
      </c>
      <c r="M120" s="115">
        <v>0</v>
      </c>
      <c r="N120" s="114">
        <v>97.442800000000005</v>
      </c>
      <c r="O120" s="114">
        <v>0</v>
      </c>
      <c r="P120" s="114">
        <v>6115668</v>
      </c>
      <c r="Q120" s="114">
        <v>237898</v>
      </c>
      <c r="R120" s="114">
        <v>93.794300000000007</v>
      </c>
      <c r="S120" s="114">
        <v>0</v>
      </c>
      <c r="T120" s="114">
        <v>6115668</v>
      </c>
      <c r="U120" s="114">
        <v>0</v>
      </c>
    </row>
    <row r="121" spans="1:21" x14ac:dyDescent="0.25">
      <c r="A121" s="114" t="s">
        <v>446</v>
      </c>
      <c r="B121" s="115">
        <v>26000000</v>
      </c>
      <c r="C121" s="115">
        <v>0</v>
      </c>
      <c r="D121" s="115">
        <v>0</v>
      </c>
      <c r="E121" s="115">
        <v>26000000</v>
      </c>
      <c r="F121" s="115">
        <v>0</v>
      </c>
      <c r="G121" s="115">
        <v>26000000</v>
      </c>
      <c r="H121" s="115">
        <v>0</v>
      </c>
      <c r="I121" s="115">
        <v>232939</v>
      </c>
      <c r="J121" s="115">
        <v>25767061</v>
      </c>
      <c r="K121" s="115">
        <v>0</v>
      </c>
      <c r="L121" s="115">
        <v>232939</v>
      </c>
      <c r="M121" s="115">
        <v>0</v>
      </c>
      <c r="N121" s="114">
        <v>0.89590000000000003</v>
      </c>
      <c r="O121" s="114">
        <v>0</v>
      </c>
      <c r="P121" s="114">
        <v>221492</v>
      </c>
      <c r="Q121" s="114">
        <v>11447</v>
      </c>
      <c r="R121" s="114">
        <v>0.85189999999999999</v>
      </c>
      <c r="S121" s="114">
        <v>0</v>
      </c>
      <c r="T121" s="114">
        <v>221492</v>
      </c>
      <c r="U121" s="114">
        <v>0</v>
      </c>
    </row>
    <row r="122" spans="1:21" x14ac:dyDescent="0.25">
      <c r="A122" s="114" t="s">
        <v>447</v>
      </c>
      <c r="B122" s="115">
        <v>201000000</v>
      </c>
      <c r="C122" s="115">
        <v>0</v>
      </c>
      <c r="D122" s="115">
        <v>-158794144</v>
      </c>
      <c r="E122" s="115">
        <v>42205856</v>
      </c>
      <c r="F122" s="115">
        <v>0</v>
      </c>
      <c r="G122" s="115">
        <v>42205856</v>
      </c>
      <c r="H122" s="115">
        <v>0</v>
      </c>
      <c r="I122" s="115">
        <v>1799829</v>
      </c>
      <c r="J122" s="115">
        <v>40406027</v>
      </c>
      <c r="K122" s="115">
        <v>0</v>
      </c>
      <c r="L122" s="115">
        <v>1799829</v>
      </c>
      <c r="M122" s="115">
        <v>0</v>
      </c>
      <c r="N122" s="114">
        <v>4.2644000000000002</v>
      </c>
      <c r="O122" s="114">
        <v>0</v>
      </c>
      <c r="P122" s="114">
        <v>1711386</v>
      </c>
      <c r="Q122" s="114">
        <v>88443</v>
      </c>
      <c r="R122" s="114">
        <v>4.0548999999999999</v>
      </c>
      <c r="S122" s="114">
        <v>0</v>
      </c>
      <c r="T122" s="114">
        <v>1711386</v>
      </c>
      <c r="U122" s="114">
        <v>0</v>
      </c>
    </row>
    <row r="123" spans="1:21" x14ac:dyDescent="0.25">
      <c r="A123" s="114" t="s">
        <v>448</v>
      </c>
      <c r="B123" s="115">
        <v>900000000</v>
      </c>
      <c r="C123" s="115">
        <v>0</v>
      </c>
      <c r="D123" s="115">
        <v>-399000000</v>
      </c>
      <c r="E123" s="115">
        <v>501000000</v>
      </c>
      <c r="F123" s="115">
        <v>0</v>
      </c>
      <c r="G123" s="115">
        <v>501000000</v>
      </c>
      <c r="H123" s="115">
        <v>183296624</v>
      </c>
      <c r="I123" s="115">
        <v>185101065</v>
      </c>
      <c r="J123" s="115">
        <v>315898935</v>
      </c>
      <c r="K123" s="115">
        <v>184305387</v>
      </c>
      <c r="L123" s="115">
        <v>185101065</v>
      </c>
      <c r="M123" s="115">
        <v>0</v>
      </c>
      <c r="N123" s="114">
        <v>36.946300000000001</v>
      </c>
      <c r="O123" s="114">
        <v>0</v>
      </c>
      <c r="P123" s="114">
        <v>756579</v>
      </c>
      <c r="Q123" s="114">
        <v>184344486</v>
      </c>
      <c r="R123" s="114">
        <v>0.151</v>
      </c>
      <c r="S123" s="114">
        <v>0</v>
      </c>
      <c r="T123" s="114">
        <v>756579</v>
      </c>
      <c r="U123" s="114">
        <v>0</v>
      </c>
    </row>
    <row r="124" spans="1:21" x14ac:dyDescent="0.25">
      <c r="A124" s="114" t="s">
        <v>449</v>
      </c>
      <c r="B124" s="115">
        <v>7500000</v>
      </c>
      <c r="C124" s="115">
        <v>0</v>
      </c>
      <c r="D124" s="115">
        <v>-7500000</v>
      </c>
      <c r="E124" s="115">
        <v>0</v>
      </c>
      <c r="F124" s="115">
        <v>0</v>
      </c>
      <c r="G124" s="115">
        <v>0</v>
      </c>
      <c r="H124" s="115">
        <v>0</v>
      </c>
      <c r="I124" s="115">
        <v>0</v>
      </c>
      <c r="J124" s="115">
        <v>0</v>
      </c>
      <c r="K124" s="115">
        <v>0</v>
      </c>
      <c r="L124" s="115">
        <v>0</v>
      </c>
      <c r="M124" s="115">
        <v>0</v>
      </c>
      <c r="N124" s="114">
        <v>0</v>
      </c>
      <c r="O124" s="114">
        <v>0</v>
      </c>
      <c r="P124" s="114">
        <v>0</v>
      </c>
      <c r="Q124" s="114">
        <v>0</v>
      </c>
      <c r="R124" s="114">
        <v>0</v>
      </c>
      <c r="S124" s="114">
        <v>0</v>
      </c>
      <c r="T124" s="114">
        <v>0</v>
      </c>
      <c r="U124" s="114">
        <v>0</v>
      </c>
    </row>
    <row r="125" spans="1:21" x14ac:dyDescent="0.25">
      <c r="A125" s="114" t="s">
        <v>450</v>
      </c>
      <c r="B125" s="115">
        <v>190000000</v>
      </c>
      <c r="C125" s="115">
        <v>0</v>
      </c>
      <c r="D125" s="115">
        <v>-145520300</v>
      </c>
      <c r="E125" s="115">
        <v>44479700</v>
      </c>
      <c r="F125" s="115">
        <v>0</v>
      </c>
      <c r="G125" s="115">
        <v>44479700</v>
      </c>
      <c r="H125" s="115">
        <v>-28203657</v>
      </c>
      <c r="I125" s="115">
        <v>5894236</v>
      </c>
      <c r="J125" s="115">
        <v>38585464</v>
      </c>
      <c r="K125" s="115">
        <v>0</v>
      </c>
      <c r="L125" s="115">
        <v>5894236</v>
      </c>
      <c r="M125" s="115">
        <v>0</v>
      </c>
      <c r="N125" s="114">
        <v>13.2515</v>
      </c>
      <c r="O125" s="114">
        <v>0</v>
      </c>
      <c r="P125" s="114">
        <v>5868525</v>
      </c>
      <c r="Q125" s="114">
        <v>25711</v>
      </c>
      <c r="R125" s="114">
        <v>13.1937</v>
      </c>
      <c r="S125" s="114">
        <v>0</v>
      </c>
      <c r="T125" s="114">
        <v>5868525</v>
      </c>
      <c r="U125" s="114">
        <v>0</v>
      </c>
    </row>
    <row r="126" spans="1:21" x14ac:dyDescent="0.25">
      <c r="A126" s="114" t="s">
        <v>451</v>
      </c>
      <c r="B126" s="115">
        <v>215000</v>
      </c>
      <c r="C126" s="115">
        <v>0</v>
      </c>
      <c r="D126" s="115">
        <v>0</v>
      </c>
      <c r="E126" s="115">
        <v>215000</v>
      </c>
      <c r="F126" s="115">
        <v>0</v>
      </c>
      <c r="G126" s="115">
        <v>215000</v>
      </c>
      <c r="H126" s="115">
        <v>42136</v>
      </c>
      <c r="I126" s="115">
        <v>203391</v>
      </c>
      <c r="J126" s="115">
        <v>11609</v>
      </c>
      <c r="K126" s="115">
        <v>42136</v>
      </c>
      <c r="L126" s="115">
        <v>203391</v>
      </c>
      <c r="M126" s="115">
        <v>0</v>
      </c>
      <c r="N126" s="114">
        <v>94.600499999999997</v>
      </c>
      <c r="O126" s="114">
        <v>42136</v>
      </c>
      <c r="P126" s="114">
        <v>203391</v>
      </c>
      <c r="Q126" s="114">
        <v>0</v>
      </c>
      <c r="R126" s="114">
        <v>94.600499999999997</v>
      </c>
      <c r="S126" s="114">
        <v>13245</v>
      </c>
      <c r="T126" s="114">
        <v>174505</v>
      </c>
      <c r="U126" s="114">
        <v>28886</v>
      </c>
    </row>
    <row r="127" spans="1:21" x14ac:dyDescent="0.25">
      <c r="A127" s="114" t="s">
        <v>452</v>
      </c>
      <c r="B127" s="115">
        <v>400000000</v>
      </c>
      <c r="C127" s="115">
        <v>0</v>
      </c>
      <c r="D127" s="115">
        <v>0</v>
      </c>
      <c r="E127" s="115">
        <v>400000000</v>
      </c>
      <c r="F127" s="115">
        <v>0</v>
      </c>
      <c r="G127" s="115">
        <v>400000000</v>
      </c>
      <c r="H127" s="115">
        <v>-886128</v>
      </c>
      <c r="I127" s="115">
        <v>287172267</v>
      </c>
      <c r="J127" s="115">
        <v>112827733</v>
      </c>
      <c r="K127" s="115">
        <v>-886128</v>
      </c>
      <c r="L127" s="115">
        <v>287172267</v>
      </c>
      <c r="M127" s="115">
        <v>0</v>
      </c>
      <c r="N127" s="114">
        <v>71.793099999999995</v>
      </c>
      <c r="O127" s="114">
        <v>28072136</v>
      </c>
      <c r="P127" s="114">
        <v>219799141</v>
      </c>
      <c r="Q127" s="114">
        <v>67373126</v>
      </c>
      <c r="R127" s="114">
        <v>54.949800000000003</v>
      </c>
      <c r="S127" s="114">
        <v>28072136</v>
      </c>
      <c r="T127" s="114">
        <v>219799141</v>
      </c>
      <c r="U127" s="114">
        <v>0</v>
      </c>
    </row>
    <row r="128" spans="1:21" x14ac:dyDescent="0.25">
      <c r="A128" s="114" t="s">
        <v>453</v>
      </c>
      <c r="B128" s="115">
        <v>15000000</v>
      </c>
      <c r="C128" s="115">
        <v>0</v>
      </c>
      <c r="D128" s="115">
        <v>-6135840</v>
      </c>
      <c r="E128" s="115">
        <v>8864160</v>
      </c>
      <c r="F128" s="115">
        <v>0</v>
      </c>
      <c r="G128" s="115">
        <v>8864160</v>
      </c>
      <c r="H128" s="115">
        <v>-423900</v>
      </c>
      <c r="I128" s="115">
        <v>4576100</v>
      </c>
      <c r="J128" s="115">
        <v>4288060</v>
      </c>
      <c r="K128" s="115">
        <v>0</v>
      </c>
      <c r="L128" s="115">
        <v>4576100</v>
      </c>
      <c r="M128" s="115">
        <v>0</v>
      </c>
      <c r="N128" s="114">
        <v>51.624699999999997</v>
      </c>
      <c r="O128" s="114">
        <v>-140050</v>
      </c>
      <c r="P128" s="114">
        <v>2933750</v>
      </c>
      <c r="Q128" s="114">
        <v>1642350</v>
      </c>
      <c r="R128" s="114">
        <v>33.096800000000002</v>
      </c>
      <c r="S128" s="114">
        <v>-140050</v>
      </c>
      <c r="T128" s="114">
        <v>2933750</v>
      </c>
      <c r="U128" s="114">
        <v>0</v>
      </c>
    </row>
    <row r="129" spans="1:21" x14ac:dyDescent="0.25">
      <c r="A129" s="114" t="s">
        <v>454</v>
      </c>
      <c r="B129" s="115">
        <v>1200000000</v>
      </c>
      <c r="C129" s="115">
        <v>0</v>
      </c>
      <c r="D129" s="115">
        <v>-800000000</v>
      </c>
      <c r="E129" s="115">
        <v>400000000</v>
      </c>
      <c r="F129" s="115">
        <v>0</v>
      </c>
      <c r="G129" s="115">
        <v>400000000</v>
      </c>
      <c r="H129" s="115">
        <v>0</v>
      </c>
      <c r="I129" s="115">
        <v>0</v>
      </c>
      <c r="J129" s="115">
        <v>400000000</v>
      </c>
      <c r="K129" s="115">
        <v>0</v>
      </c>
      <c r="L129" s="115">
        <v>0</v>
      </c>
      <c r="M129" s="115">
        <v>0</v>
      </c>
      <c r="N129" s="114">
        <v>0</v>
      </c>
      <c r="O129" s="114">
        <v>0</v>
      </c>
      <c r="P129" s="114">
        <v>0</v>
      </c>
      <c r="Q129" s="114">
        <v>0</v>
      </c>
      <c r="R129" s="114">
        <v>0</v>
      </c>
      <c r="S129" s="114">
        <v>0</v>
      </c>
      <c r="T129" s="114">
        <v>0</v>
      </c>
      <c r="U129" s="114">
        <v>0</v>
      </c>
    </row>
    <row r="130" spans="1:21" x14ac:dyDescent="0.25">
      <c r="A130" s="114" t="s">
        <v>455</v>
      </c>
      <c r="B130" s="115">
        <v>1100000000</v>
      </c>
      <c r="C130" s="115">
        <v>0</v>
      </c>
      <c r="D130" s="115">
        <v>811625000</v>
      </c>
      <c r="E130" s="115">
        <v>1911625000</v>
      </c>
      <c r="F130" s="115">
        <v>0</v>
      </c>
      <c r="G130" s="115">
        <v>1911625000</v>
      </c>
      <c r="H130" s="115">
        <v>37433333</v>
      </c>
      <c r="I130" s="115">
        <v>1846888000</v>
      </c>
      <c r="J130" s="115">
        <v>64737000</v>
      </c>
      <c r="K130" s="115">
        <v>272470000</v>
      </c>
      <c r="L130" s="115">
        <v>1846888000</v>
      </c>
      <c r="M130" s="115">
        <v>0</v>
      </c>
      <c r="N130" s="114">
        <v>96.613500000000002</v>
      </c>
      <c r="O130" s="114">
        <v>284490000</v>
      </c>
      <c r="P130" s="114">
        <v>1242631000</v>
      </c>
      <c r="Q130" s="114">
        <v>604257000</v>
      </c>
      <c r="R130" s="114">
        <v>65.003900000000002</v>
      </c>
      <c r="S130" s="114">
        <v>210301667</v>
      </c>
      <c r="T130" s="114">
        <v>1168442667</v>
      </c>
      <c r="U130" s="114">
        <v>74188333</v>
      </c>
    </row>
    <row r="131" spans="1:21" x14ac:dyDescent="0.25">
      <c r="A131" s="114" t="s">
        <v>456</v>
      </c>
      <c r="B131" s="115">
        <v>10000000</v>
      </c>
      <c r="C131" s="115">
        <v>0</v>
      </c>
      <c r="D131" s="115">
        <v>0</v>
      </c>
      <c r="E131" s="115">
        <v>10000000</v>
      </c>
      <c r="F131" s="115">
        <v>0</v>
      </c>
      <c r="G131" s="115">
        <v>10000000</v>
      </c>
      <c r="H131" s="115">
        <v>0</v>
      </c>
      <c r="I131" s="115">
        <v>0</v>
      </c>
      <c r="J131" s="115">
        <v>10000000</v>
      </c>
      <c r="K131" s="115">
        <v>0</v>
      </c>
      <c r="L131" s="115">
        <v>0</v>
      </c>
      <c r="M131" s="115">
        <v>0</v>
      </c>
      <c r="N131" s="114">
        <v>0</v>
      </c>
      <c r="O131" s="114">
        <v>0</v>
      </c>
      <c r="P131" s="114">
        <v>0</v>
      </c>
      <c r="Q131" s="114">
        <v>0</v>
      </c>
      <c r="R131" s="114">
        <v>0</v>
      </c>
      <c r="S131" s="114">
        <v>0</v>
      </c>
      <c r="T131" s="114">
        <v>0</v>
      </c>
      <c r="U131" s="114">
        <v>0</v>
      </c>
    </row>
    <row r="132" spans="1:21" x14ac:dyDescent="0.25">
      <c r="A132" s="114" t="s">
        <v>457</v>
      </c>
      <c r="B132" s="115">
        <v>963665000</v>
      </c>
      <c r="C132" s="115">
        <v>0</v>
      </c>
      <c r="D132" s="115">
        <v>-5489160</v>
      </c>
      <c r="E132" s="115">
        <v>958175840</v>
      </c>
      <c r="F132" s="115">
        <v>0</v>
      </c>
      <c r="G132" s="115">
        <v>958175840</v>
      </c>
      <c r="H132" s="115">
        <v>50951285</v>
      </c>
      <c r="I132" s="115">
        <v>937428445</v>
      </c>
      <c r="J132" s="115">
        <v>20747395</v>
      </c>
      <c r="K132" s="115">
        <v>90259589</v>
      </c>
      <c r="L132" s="115">
        <v>937428445</v>
      </c>
      <c r="M132" s="115">
        <v>0</v>
      </c>
      <c r="N132" s="114">
        <v>97.834699999999998</v>
      </c>
      <c r="O132" s="114">
        <v>122464120</v>
      </c>
      <c r="P132" s="114">
        <v>860825720</v>
      </c>
      <c r="Q132" s="114">
        <v>76602725</v>
      </c>
      <c r="R132" s="114">
        <v>89.840100000000007</v>
      </c>
      <c r="S132" s="114">
        <v>63204240</v>
      </c>
      <c r="T132" s="114">
        <v>801565840</v>
      </c>
      <c r="U132" s="114">
        <v>59259880</v>
      </c>
    </row>
    <row r="133" spans="1:21" x14ac:dyDescent="0.25">
      <c r="A133" s="114" t="s">
        <v>458</v>
      </c>
      <c r="B133" s="115">
        <v>70000000</v>
      </c>
      <c r="C133" s="115">
        <v>0</v>
      </c>
      <c r="D133" s="115">
        <v>0</v>
      </c>
      <c r="E133" s="115">
        <v>70000000</v>
      </c>
      <c r="F133" s="115">
        <v>0</v>
      </c>
      <c r="G133" s="115">
        <v>70000000</v>
      </c>
      <c r="H133" s="115">
        <v>0</v>
      </c>
      <c r="I133" s="115">
        <v>70000000</v>
      </c>
      <c r="J133" s="115">
        <v>0</v>
      </c>
      <c r="K133" s="115">
        <v>0</v>
      </c>
      <c r="L133" s="115">
        <v>70000000</v>
      </c>
      <c r="M133" s="115">
        <v>0</v>
      </c>
      <c r="N133" s="114">
        <v>100</v>
      </c>
      <c r="O133" s="114">
        <v>2486840</v>
      </c>
      <c r="P133" s="114">
        <v>27327583</v>
      </c>
      <c r="Q133" s="114">
        <v>42672417</v>
      </c>
      <c r="R133" s="114">
        <v>39.039400000000001</v>
      </c>
      <c r="S133" s="114">
        <v>2486840</v>
      </c>
      <c r="T133" s="114">
        <v>27327583</v>
      </c>
      <c r="U133" s="114">
        <v>0</v>
      </c>
    </row>
    <row r="134" spans="1:21" x14ac:dyDescent="0.25">
      <c r="A134" s="114" t="s">
        <v>459</v>
      </c>
      <c r="B134" s="115">
        <v>42436000</v>
      </c>
      <c r="C134" s="115">
        <v>0</v>
      </c>
      <c r="D134" s="115">
        <v>0</v>
      </c>
      <c r="E134" s="115">
        <v>42436000</v>
      </c>
      <c r="F134" s="115">
        <v>0</v>
      </c>
      <c r="G134" s="115">
        <v>42436000</v>
      </c>
      <c r="H134" s="115">
        <v>0</v>
      </c>
      <c r="I134" s="115">
        <v>42346000</v>
      </c>
      <c r="J134" s="115">
        <v>90000</v>
      </c>
      <c r="K134" s="115">
        <v>0</v>
      </c>
      <c r="L134" s="115">
        <v>42346000</v>
      </c>
      <c r="M134" s="115">
        <v>0</v>
      </c>
      <c r="N134" s="114">
        <v>99.787899999999993</v>
      </c>
      <c r="O134" s="114">
        <v>431230</v>
      </c>
      <c r="P134" s="114">
        <v>6598634</v>
      </c>
      <c r="Q134" s="114">
        <v>35747366</v>
      </c>
      <c r="R134" s="114">
        <v>15.5496</v>
      </c>
      <c r="S134" s="114">
        <v>431230</v>
      </c>
      <c r="T134" s="114">
        <v>6598634</v>
      </c>
      <c r="U134" s="114">
        <v>0</v>
      </c>
    </row>
    <row r="135" spans="1:21" x14ac:dyDescent="0.25">
      <c r="A135" s="114" t="s">
        <v>460</v>
      </c>
      <c r="B135" s="115">
        <v>5000000</v>
      </c>
      <c r="C135" s="115">
        <v>0</v>
      </c>
      <c r="D135" s="115">
        <v>0</v>
      </c>
      <c r="E135" s="115">
        <v>5000000</v>
      </c>
      <c r="F135" s="115">
        <v>0</v>
      </c>
      <c r="G135" s="115">
        <v>5000000</v>
      </c>
      <c r="H135" s="115">
        <v>0</v>
      </c>
      <c r="I135" s="115">
        <v>0</v>
      </c>
      <c r="J135" s="115">
        <v>5000000</v>
      </c>
      <c r="K135" s="115">
        <v>0</v>
      </c>
      <c r="L135" s="115">
        <v>0</v>
      </c>
      <c r="M135" s="115">
        <v>0</v>
      </c>
      <c r="N135" s="114">
        <v>0</v>
      </c>
      <c r="O135" s="114">
        <v>0</v>
      </c>
      <c r="P135" s="114">
        <v>0</v>
      </c>
      <c r="Q135" s="114">
        <v>0</v>
      </c>
      <c r="R135" s="114">
        <v>0</v>
      </c>
      <c r="S135" s="114">
        <v>0</v>
      </c>
      <c r="T135" s="114">
        <v>0</v>
      </c>
      <c r="U135" s="114">
        <v>0</v>
      </c>
    </row>
    <row r="136" spans="1:21" x14ac:dyDescent="0.25">
      <c r="A136" s="114" t="s">
        <v>461</v>
      </c>
      <c r="B136" s="115">
        <v>824400000</v>
      </c>
      <c r="C136" s="115">
        <v>0</v>
      </c>
      <c r="D136" s="115">
        <v>704294144</v>
      </c>
      <c r="E136" s="115">
        <v>1528694144</v>
      </c>
      <c r="F136" s="115">
        <v>0</v>
      </c>
      <c r="G136" s="115">
        <v>1528694144</v>
      </c>
      <c r="H136" s="115">
        <v>0</v>
      </c>
      <c r="I136" s="115">
        <v>1521710987</v>
      </c>
      <c r="J136" s="115">
        <v>6983157</v>
      </c>
      <c r="K136" s="115">
        <v>0</v>
      </c>
      <c r="L136" s="115">
        <v>1521710987</v>
      </c>
      <c r="M136" s="115">
        <v>0</v>
      </c>
      <c r="N136" s="114">
        <v>99.543199999999999</v>
      </c>
      <c r="O136" s="114">
        <v>225043671</v>
      </c>
      <c r="P136" s="114">
        <v>840081041</v>
      </c>
      <c r="Q136" s="114">
        <v>681629946</v>
      </c>
      <c r="R136" s="114">
        <v>54.9542</v>
      </c>
      <c r="S136" s="114">
        <v>225043670</v>
      </c>
      <c r="T136" s="114">
        <v>840081039</v>
      </c>
      <c r="U136" s="114">
        <v>2</v>
      </c>
    </row>
    <row r="137" spans="1:21" x14ac:dyDescent="0.25">
      <c r="A137" s="114" t="s">
        <v>462</v>
      </c>
      <c r="B137" s="115">
        <v>442900000</v>
      </c>
      <c r="C137" s="115">
        <v>0</v>
      </c>
      <c r="D137" s="115">
        <v>0</v>
      </c>
      <c r="E137" s="115">
        <v>442900000</v>
      </c>
      <c r="F137" s="115">
        <v>0</v>
      </c>
      <c r="G137" s="115">
        <v>442900000</v>
      </c>
      <c r="H137" s="115">
        <v>-4815237</v>
      </c>
      <c r="I137" s="115">
        <v>417056709</v>
      </c>
      <c r="J137" s="115">
        <v>25843291</v>
      </c>
      <c r="K137" s="115">
        <v>0</v>
      </c>
      <c r="L137" s="115">
        <v>417056709</v>
      </c>
      <c r="M137" s="115">
        <v>0</v>
      </c>
      <c r="N137" s="114">
        <v>94.165000000000006</v>
      </c>
      <c r="O137" s="114">
        <v>49119932</v>
      </c>
      <c r="P137" s="114">
        <v>410945452</v>
      </c>
      <c r="Q137" s="114">
        <v>6111257</v>
      </c>
      <c r="R137" s="114">
        <v>92.785200000000003</v>
      </c>
      <c r="S137" s="114">
        <v>49119932</v>
      </c>
      <c r="T137" s="114">
        <v>410945452</v>
      </c>
      <c r="U137" s="114">
        <v>0</v>
      </c>
    </row>
    <row r="138" spans="1:21" x14ac:dyDescent="0.25">
      <c r="A138" s="114" t="s">
        <v>463</v>
      </c>
      <c r="B138" s="115">
        <v>130000000</v>
      </c>
      <c r="C138" s="115">
        <v>0</v>
      </c>
      <c r="D138" s="115">
        <v>0</v>
      </c>
      <c r="E138" s="115">
        <v>130000000</v>
      </c>
      <c r="F138" s="115">
        <v>0</v>
      </c>
      <c r="G138" s="115">
        <v>130000000</v>
      </c>
      <c r="H138" s="115">
        <v>0</v>
      </c>
      <c r="I138" s="115">
        <v>130000000</v>
      </c>
      <c r="J138" s="115">
        <v>0</v>
      </c>
      <c r="K138" s="115">
        <v>0</v>
      </c>
      <c r="L138" s="115">
        <v>130000000</v>
      </c>
      <c r="M138" s="115">
        <v>0</v>
      </c>
      <c r="N138" s="114">
        <v>100</v>
      </c>
      <c r="O138" s="114">
        <v>25197000</v>
      </c>
      <c r="P138" s="114">
        <v>129653549</v>
      </c>
      <c r="Q138" s="114">
        <v>346451</v>
      </c>
      <c r="R138" s="114">
        <v>99.733500000000006</v>
      </c>
      <c r="S138" s="114">
        <v>25197000</v>
      </c>
      <c r="T138" s="114">
        <v>129653549</v>
      </c>
      <c r="U138" s="114">
        <v>0</v>
      </c>
    </row>
    <row r="139" spans="1:21" x14ac:dyDescent="0.25">
      <c r="A139" s="114" t="s">
        <v>464</v>
      </c>
      <c r="B139" s="115">
        <v>2060000</v>
      </c>
      <c r="C139" s="115">
        <v>0</v>
      </c>
      <c r="D139" s="115">
        <v>0</v>
      </c>
      <c r="E139" s="115">
        <v>2060000</v>
      </c>
      <c r="F139" s="115">
        <v>0</v>
      </c>
      <c r="G139" s="115">
        <v>2060000</v>
      </c>
      <c r="H139" s="115">
        <v>0</v>
      </c>
      <c r="I139" s="115">
        <v>2060000</v>
      </c>
      <c r="J139" s="115">
        <v>0</v>
      </c>
      <c r="K139" s="115">
        <v>0</v>
      </c>
      <c r="L139" s="115">
        <v>2060000</v>
      </c>
      <c r="M139" s="115">
        <v>0</v>
      </c>
      <c r="N139" s="114">
        <v>100</v>
      </c>
      <c r="O139" s="114">
        <v>886630</v>
      </c>
      <c r="P139" s="114">
        <v>1052980</v>
      </c>
      <c r="Q139" s="114">
        <v>1007020</v>
      </c>
      <c r="R139" s="114">
        <v>51.115499999999997</v>
      </c>
      <c r="S139" s="114">
        <v>886630</v>
      </c>
      <c r="T139" s="114">
        <v>1052980</v>
      </c>
      <c r="U139" s="114">
        <v>0</v>
      </c>
    </row>
    <row r="140" spans="1:21" x14ac:dyDescent="0.25">
      <c r="A140" s="114" t="s">
        <v>465</v>
      </c>
      <c r="B140" s="115">
        <v>51500000</v>
      </c>
      <c r="C140" s="115">
        <v>0</v>
      </c>
      <c r="D140" s="115">
        <v>0</v>
      </c>
      <c r="E140" s="115">
        <v>51500000</v>
      </c>
      <c r="F140" s="115">
        <v>0</v>
      </c>
      <c r="G140" s="115">
        <v>51500000</v>
      </c>
      <c r="H140" s="115">
        <v>0</v>
      </c>
      <c r="I140" s="115">
        <v>51500000</v>
      </c>
      <c r="J140" s="115">
        <v>0</v>
      </c>
      <c r="K140" s="115">
        <v>0</v>
      </c>
      <c r="L140" s="115">
        <v>51500000</v>
      </c>
      <c r="M140" s="115">
        <v>0</v>
      </c>
      <c r="N140" s="114">
        <v>100</v>
      </c>
      <c r="O140" s="114">
        <v>4558360</v>
      </c>
      <c r="P140" s="114">
        <v>44264289</v>
      </c>
      <c r="Q140" s="114">
        <v>7235711</v>
      </c>
      <c r="R140" s="114">
        <v>85.950100000000006</v>
      </c>
      <c r="S140" s="114">
        <v>4558360</v>
      </c>
      <c r="T140" s="114">
        <v>44264289</v>
      </c>
      <c r="U140" s="114">
        <v>0</v>
      </c>
    </row>
    <row r="141" spans="1:21" x14ac:dyDescent="0.25">
      <c r="A141" s="114" t="s">
        <v>466</v>
      </c>
      <c r="B141" s="115">
        <v>41200000</v>
      </c>
      <c r="C141" s="115">
        <v>0</v>
      </c>
      <c r="D141" s="115">
        <v>0</v>
      </c>
      <c r="E141" s="115">
        <v>41200000</v>
      </c>
      <c r="F141" s="115">
        <v>0</v>
      </c>
      <c r="G141" s="115">
        <v>41200000</v>
      </c>
      <c r="H141" s="115">
        <v>0</v>
      </c>
      <c r="I141" s="115">
        <v>25000000</v>
      </c>
      <c r="J141" s="115">
        <v>16200000</v>
      </c>
      <c r="K141" s="115">
        <v>0</v>
      </c>
      <c r="L141" s="115">
        <v>25000000</v>
      </c>
      <c r="M141" s="115">
        <v>0</v>
      </c>
      <c r="N141" s="114">
        <v>60.679600000000001</v>
      </c>
      <c r="O141" s="114">
        <v>0</v>
      </c>
      <c r="P141" s="114">
        <v>0</v>
      </c>
      <c r="Q141" s="114">
        <v>25000000</v>
      </c>
      <c r="R141" s="114">
        <v>0</v>
      </c>
      <c r="S141" s="114">
        <v>0</v>
      </c>
      <c r="T141" s="114">
        <v>0</v>
      </c>
      <c r="U141" s="114">
        <v>0</v>
      </c>
    </row>
    <row r="142" spans="1:21" x14ac:dyDescent="0.25">
      <c r="A142" s="114" t="s">
        <v>467</v>
      </c>
      <c r="B142" s="115">
        <v>40000000</v>
      </c>
      <c r="C142" s="115">
        <v>0</v>
      </c>
      <c r="D142" s="115">
        <v>-30000000</v>
      </c>
      <c r="E142" s="115">
        <v>10000000</v>
      </c>
      <c r="F142" s="115">
        <v>0</v>
      </c>
      <c r="G142" s="115">
        <v>10000000</v>
      </c>
      <c r="H142" s="115">
        <v>-4000000</v>
      </c>
      <c r="I142" s="115">
        <v>2000000</v>
      </c>
      <c r="J142" s="115">
        <v>8000000</v>
      </c>
      <c r="K142" s="115">
        <v>0</v>
      </c>
      <c r="L142" s="115">
        <v>2000000</v>
      </c>
      <c r="M142" s="115">
        <v>0</v>
      </c>
      <c r="N142" s="114">
        <v>20</v>
      </c>
      <c r="O142" s="114">
        <v>-114576</v>
      </c>
      <c r="P142" s="114">
        <v>1885424</v>
      </c>
      <c r="Q142" s="114">
        <v>114576</v>
      </c>
      <c r="R142" s="114">
        <v>18.854199999999999</v>
      </c>
      <c r="S142" s="114">
        <v>-114576</v>
      </c>
      <c r="T142" s="114">
        <v>1885424</v>
      </c>
      <c r="U142" s="114">
        <v>0</v>
      </c>
    </row>
    <row r="143" spans="1:21" x14ac:dyDescent="0.25">
      <c r="A143" s="114" t="s">
        <v>468</v>
      </c>
      <c r="B143" s="115">
        <v>13000000</v>
      </c>
      <c r="C143" s="115">
        <v>0</v>
      </c>
      <c r="D143" s="115">
        <v>0</v>
      </c>
      <c r="E143" s="115">
        <v>13000000</v>
      </c>
      <c r="F143" s="115">
        <v>0</v>
      </c>
      <c r="G143" s="115">
        <v>13000000</v>
      </c>
      <c r="H143" s="115">
        <v>-4000000</v>
      </c>
      <c r="I143" s="115">
        <v>7000000</v>
      </c>
      <c r="J143" s="115">
        <v>6000000</v>
      </c>
      <c r="K143" s="115">
        <v>0</v>
      </c>
      <c r="L143" s="115">
        <v>7000000</v>
      </c>
      <c r="M143" s="115">
        <v>0</v>
      </c>
      <c r="N143" s="114">
        <v>53.846200000000003</v>
      </c>
      <c r="O143" s="114">
        <v>261001</v>
      </c>
      <c r="P143" s="114">
        <v>2261001</v>
      </c>
      <c r="Q143" s="114">
        <v>4738999</v>
      </c>
      <c r="R143" s="114">
        <v>17.392299999999999</v>
      </c>
      <c r="S143" s="114">
        <v>261001</v>
      </c>
      <c r="T143" s="114">
        <v>2261001</v>
      </c>
      <c r="U143" s="114">
        <v>0</v>
      </c>
    </row>
    <row r="144" spans="1:21" x14ac:dyDescent="0.25">
      <c r="A144" s="114" t="s">
        <v>469</v>
      </c>
      <c r="B144" s="115">
        <v>295000000</v>
      </c>
      <c r="C144" s="115">
        <v>-7551264</v>
      </c>
      <c r="D144" s="115">
        <v>-17551264</v>
      </c>
      <c r="E144" s="115">
        <v>277448736</v>
      </c>
      <c r="F144" s="115">
        <v>0</v>
      </c>
      <c r="G144" s="115">
        <v>277448736</v>
      </c>
      <c r="H144" s="115">
        <v>-2000000</v>
      </c>
      <c r="I144" s="115">
        <v>4000000</v>
      </c>
      <c r="J144" s="115">
        <v>273448736</v>
      </c>
      <c r="K144" s="115">
        <v>0</v>
      </c>
      <c r="L144" s="115">
        <v>4000000</v>
      </c>
      <c r="M144" s="115">
        <v>0</v>
      </c>
      <c r="N144" s="114">
        <v>1.4417</v>
      </c>
      <c r="O144" s="114">
        <v>-36500</v>
      </c>
      <c r="P144" s="114">
        <v>1963500</v>
      </c>
      <c r="Q144" s="114">
        <v>2036500</v>
      </c>
      <c r="R144" s="114">
        <v>0.7077</v>
      </c>
      <c r="S144" s="114">
        <v>-36500</v>
      </c>
      <c r="T144" s="114">
        <v>1963500</v>
      </c>
      <c r="U144" s="114">
        <v>0</v>
      </c>
    </row>
    <row r="145" spans="1:21" x14ac:dyDescent="0.25">
      <c r="A145" s="114" t="s">
        <v>470</v>
      </c>
      <c r="B145" s="115">
        <v>15000000</v>
      </c>
      <c r="C145" s="115">
        <v>0</v>
      </c>
      <c r="D145" s="115">
        <v>-7395000</v>
      </c>
      <c r="E145" s="115">
        <v>7605000</v>
      </c>
      <c r="F145" s="115">
        <v>0</v>
      </c>
      <c r="G145" s="115">
        <v>7605000</v>
      </c>
      <c r="H145" s="115">
        <v>-690950</v>
      </c>
      <c r="I145" s="115">
        <v>5309050</v>
      </c>
      <c r="J145" s="115">
        <v>2295950</v>
      </c>
      <c r="K145" s="115">
        <v>0</v>
      </c>
      <c r="L145" s="115">
        <v>5309050</v>
      </c>
      <c r="M145" s="115">
        <v>0</v>
      </c>
      <c r="N145" s="114">
        <v>69.81</v>
      </c>
      <c r="O145" s="114">
        <v>-96000</v>
      </c>
      <c r="P145" s="114">
        <v>3856600</v>
      </c>
      <c r="Q145" s="114">
        <v>1452450</v>
      </c>
      <c r="R145" s="114">
        <v>50.711399999999998</v>
      </c>
      <c r="S145" s="114">
        <v>-96000</v>
      </c>
      <c r="T145" s="114">
        <v>3856600</v>
      </c>
      <c r="U145" s="114">
        <v>0</v>
      </c>
    </row>
    <row r="146" spans="1:21" x14ac:dyDescent="0.25">
      <c r="A146" s="114" t="s">
        <v>471</v>
      </c>
      <c r="B146" s="115">
        <v>0</v>
      </c>
      <c r="C146" s="115">
        <v>0</v>
      </c>
      <c r="D146" s="115">
        <v>5000000</v>
      </c>
      <c r="E146" s="115">
        <v>5000000</v>
      </c>
      <c r="F146" s="115">
        <v>0</v>
      </c>
      <c r="G146" s="115">
        <v>5000000</v>
      </c>
      <c r="H146" s="115">
        <v>-2000000</v>
      </c>
      <c r="I146" s="115">
        <v>3000000</v>
      </c>
      <c r="J146" s="115">
        <v>2000000</v>
      </c>
      <c r="K146" s="115">
        <v>1500000</v>
      </c>
      <c r="L146" s="115">
        <v>3000000</v>
      </c>
      <c r="M146" s="115">
        <v>0</v>
      </c>
      <c r="N146" s="114">
        <v>60</v>
      </c>
      <c r="O146" s="114">
        <v>500000</v>
      </c>
      <c r="P146" s="114">
        <v>1500000</v>
      </c>
      <c r="Q146" s="114">
        <v>1500000</v>
      </c>
      <c r="R146" s="114">
        <v>30</v>
      </c>
      <c r="S146" s="114">
        <v>500000</v>
      </c>
      <c r="T146" s="114">
        <v>1500000</v>
      </c>
      <c r="U146" s="114">
        <v>0</v>
      </c>
    </row>
    <row r="147" spans="1:21" x14ac:dyDescent="0.25">
      <c r="A147" s="114" t="s">
        <v>472</v>
      </c>
      <c r="B147" s="115">
        <v>77250000</v>
      </c>
      <c r="C147" s="115">
        <v>0</v>
      </c>
      <c r="D147" s="115">
        <v>0</v>
      </c>
      <c r="E147" s="115">
        <v>77250000</v>
      </c>
      <c r="F147" s="115">
        <v>0</v>
      </c>
      <c r="G147" s="115">
        <v>77250000</v>
      </c>
      <c r="H147" s="115">
        <v>0</v>
      </c>
      <c r="I147" s="115">
        <v>71872576</v>
      </c>
      <c r="J147" s="115">
        <v>5377424</v>
      </c>
      <c r="K147" s="115">
        <v>0</v>
      </c>
      <c r="L147" s="115">
        <v>71872576</v>
      </c>
      <c r="M147" s="115">
        <v>0</v>
      </c>
      <c r="N147" s="114">
        <v>93.038899999999998</v>
      </c>
      <c r="O147" s="114">
        <v>39584243</v>
      </c>
      <c r="P147" s="114">
        <v>39584243</v>
      </c>
      <c r="Q147" s="114">
        <v>32288333</v>
      </c>
      <c r="R147" s="114">
        <v>51.241700000000002</v>
      </c>
      <c r="S147" s="114">
        <v>39584243</v>
      </c>
      <c r="T147" s="114">
        <v>39584243</v>
      </c>
      <c r="U147" s="114">
        <v>0</v>
      </c>
    </row>
    <row r="148" spans="1:21" x14ac:dyDescent="0.25">
      <c r="A148" s="114" t="s">
        <v>473</v>
      </c>
      <c r="B148" s="115">
        <v>109180000</v>
      </c>
      <c r="C148" s="115">
        <v>7551264</v>
      </c>
      <c r="D148" s="115">
        <v>10946264</v>
      </c>
      <c r="E148" s="115">
        <v>120126264</v>
      </c>
      <c r="F148" s="115">
        <v>0</v>
      </c>
      <c r="G148" s="115">
        <v>120126264</v>
      </c>
      <c r="H148" s="115">
        <v>-7000000</v>
      </c>
      <c r="I148" s="115">
        <v>105575000</v>
      </c>
      <c r="J148" s="115">
        <v>14551264</v>
      </c>
      <c r="K148" s="115">
        <v>103575000</v>
      </c>
      <c r="L148" s="115">
        <v>105575000</v>
      </c>
      <c r="M148" s="115">
        <v>0</v>
      </c>
      <c r="N148" s="114">
        <v>87.886700000000005</v>
      </c>
      <c r="O148" s="114">
        <v>0</v>
      </c>
      <c r="P148" s="114">
        <v>0</v>
      </c>
      <c r="Q148" s="114">
        <v>105575000</v>
      </c>
      <c r="R148" s="114">
        <v>0</v>
      </c>
      <c r="S148" s="114">
        <v>0</v>
      </c>
      <c r="T148" s="114">
        <v>0</v>
      </c>
      <c r="U148" s="114">
        <v>0</v>
      </c>
    </row>
    <row r="149" spans="1:21" x14ac:dyDescent="0.25">
      <c r="A149" s="114" t="s">
        <v>474</v>
      </c>
      <c r="B149" s="115">
        <v>18000000</v>
      </c>
      <c r="C149" s="115">
        <v>0</v>
      </c>
      <c r="D149" s="115">
        <v>0</v>
      </c>
      <c r="E149" s="115">
        <v>18000000</v>
      </c>
      <c r="F149" s="115">
        <v>0</v>
      </c>
      <c r="G149" s="115">
        <v>18000000</v>
      </c>
      <c r="H149" s="115">
        <v>0</v>
      </c>
      <c r="I149" s="115">
        <v>18000000</v>
      </c>
      <c r="J149" s="115">
        <v>0</v>
      </c>
      <c r="K149" s="115">
        <v>0</v>
      </c>
      <c r="L149" s="115">
        <v>18000000</v>
      </c>
      <c r="M149" s="115">
        <v>0</v>
      </c>
      <c r="N149" s="114">
        <v>100</v>
      </c>
      <c r="O149" s="114">
        <v>214629</v>
      </c>
      <c r="P149" s="114">
        <v>8376137</v>
      </c>
      <c r="Q149" s="114">
        <v>9623863</v>
      </c>
      <c r="R149" s="114">
        <v>46.534100000000002</v>
      </c>
      <c r="S149" s="114">
        <v>214629</v>
      </c>
      <c r="T149" s="114">
        <v>8376137</v>
      </c>
      <c r="U149" s="114">
        <v>0</v>
      </c>
    </row>
    <row r="150" spans="1:21" x14ac:dyDescent="0.25">
      <c r="A150" s="114" t="s">
        <v>475</v>
      </c>
      <c r="B150" s="115">
        <v>216300000</v>
      </c>
      <c r="C150" s="115">
        <v>0</v>
      </c>
      <c r="D150" s="115">
        <v>0</v>
      </c>
      <c r="E150" s="115">
        <v>216300000</v>
      </c>
      <c r="F150" s="115">
        <v>0</v>
      </c>
      <c r="G150" s="115">
        <v>216300000</v>
      </c>
      <c r="H150" s="115">
        <v>0</v>
      </c>
      <c r="I150" s="115">
        <v>215718640</v>
      </c>
      <c r="J150" s="115">
        <v>581360</v>
      </c>
      <c r="K150" s="115">
        <v>0</v>
      </c>
      <c r="L150" s="115">
        <v>215718640</v>
      </c>
      <c r="M150" s="115">
        <v>0</v>
      </c>
      <c r="N150" s="114">
        <v>99.731200000000001</v>
      </c>
      <c r="O150" s="114">
        <v>0</v>
      </c>
      <c r="P150" s="114">
        <v>93718640</v>
      </c>
      <c r="Q150" s="114">
        <v>122000000</v>
      </c>
      <c r="R150" s="114">
        <v>43.328099999999999</v>
      </c>
      <c r="S150" s="114">
        <v>0</v>
      </c>
      <c r="T150" s="114">
        <v>93718640</v>
      </c>
      <c r="U150" s="114">
        <v>0</v>
      </c>
    </row>
    <row r="151" spans="1:21" x14ac:dyDescent="0.25">
      <c r="A151" s="114" t="s">
        <v>476</v>
      </c>
      <c r="B151" s="115">
        <v>35000000</v>
      </c>
      <c r="C151" s="115">
        <v>0</v>
      </c>
      <c r="D151" s="115">
        <v>40000000</v>
      </c>
      <c r="E151" s="115">
        <v>75000000</v>
      </c>
      <c r="F151" s="115">
        <v>0</v>
      </c>
      <c r="G151" s="115">
        <v>75000000</v>
      </c>
      <c r="H151" s="115">
        <v>-7126260</v>
      </c>
      <c r="I151" s="115">
        <v>36669333</v>
      </c>
      <c r="J151" s="115">
        <v>38330667</v>
      </c>
      <c r="K151" s="115">
        <v>0</v>
      </c>
      <c r="L151" s="115">
        <v>36669333</v>
      </c>
      <c r="M151" s="115">
        <v>0</v>
      </c>
      <c r="N151" s="114">
        <v>48.892400000000002</v>
      </c>
      <c r="O151" s="114">
        <v>9585853</v>
      </c>
      <c r="P151" s="114">
        <v>36669333</v>
      </c>
      <c r="Q151" s="114">
        <v>0</v>
      </c>
      <c r="R151" s="114">
        <v>48.892400000000002</v>
      </c>
      <c r="S151" s="114">
        <v>9585853</v>
      </c>
      <c r="T151" s="114">
        <v>36669333</v>
      </c>
      <c r="U151" s="114">
        <v>0</v>
      </c>
    </row>
    <row r="152" spans="1:21" x14ac:dyDescent="0.25">
      <c r="A152" s="109" t="s">
        <v>477</v>
      </c>
      <c r="B152" s="110">
        <v>216014600000</v>
      </c>
      <c r="C152" s="110">
        <v>0</v>
      </c>
      <c r="D152" s="110">
        <v>0</v>
      </c>
      <c r="E152" s="110">
        <v>216014600000</v>
      </c>
      <c r="F152" s="110">
        <v>0</v>
      </c>
      <c r="G152" s="110">
        <v>216014600000</v>
      </c>
      <c r="H152" s="110">
        <v>-400002</v>
      </c>
      <c r="I152" s="110">
        <v>215632357954</v>
      </c>
      <c r="J152" s="110">
        <v>382242046</v>
      </c>
      <c r="K152" s="110">
        <v>0</v>
      </c>
      <c r="L152" s="110">
        <v>215632357954</v>
      </c>
      <c r="M152" s="110">
        <v>0</v>
      </c>
      <c r="N152" s="111">
        <v>0.99823048050455854</v>
      </c>
      <c r="O152" s="110">
        <v>34891467970</v>
      </c>
      <c r="P152" s="110">
        <v>215632357954</v>
      </c>
      <c r="Q152" s="110">
        <v>0</v>
      </c>
      <c r="R152" s="111">
        <v>0.99823048050455854</v>
      </c>
      <c r="S152" s="110">
        <v>34891467970</v>
      </c>
      <c r="T152" s="110">
        <v>215632357954</v>
      </c>
      <c r="U152" s="110">
        <v>0</v>
      </c>
    </row>
    <row r="153" spans="1:21" x14ac:dyDescent="0.25">
      <c r="A153" s="114" t="s">
        <v>478</v>
      </c>
      <c r="B153" s="115">
        <v>215614600000</v>
      </c>
      <c r="C153" s="115">
        <v>0</v>
      </c>
      <c r="D153" s="115">
        <v>0</v>
      </c>
      <c r="E153" s="115">
        <v>215614600000</v>
      </c>
      <c r="F153" s="115">
        <v>0</v>
      </c>
      <c r="G153" s="115">
        <v>215614600000</v>
      </c>
      <c r="H153" s="115">
        <v>0</v>
      </c>
      <c r="I153" s="115">
        <v>215614600000</v>
      </c>
      <c r="J153" s="115">
        <v>0</v>
      </c>
      <c r="K153" s="115">
        <v>0</v>
      </c>
      <c r="L153" s="115">
        <v>215614600000</v>
      </c>
      <c r="M153" s="115">
        <v>0</v>
      </c>
      <c r="N153" s="114">
        <v>100</v>
      </c>
      <c r="O153" s="114">
        <v>34891467970</v>
      </c>
      <c r="P153" s="114">
        <v>215614600000</v>
      </c>
      <c r="Q153" s="114">
        <v>0</v>
      </c>
      <c r="R153" s="114">
        <v>100</v>
      </c>
      <c r="S153" s="114">
        <v>34891467970</v>
      </c>
      <c r="T153" s="114">
        <v>215614600000</v>
      </c>
      <c r="U153" s="114">
        <v>0</v>
      </c>
    </row>
    <row r="154" spans="1:21" x14ac:dyDescent="0.25">
      <c r="A154" s="114" t="s">
        <v>479</v>
      </c>
      <c r="B154" s="115">
        <v>400000000</v>
      </c>
      <c r="C154" s="115">
        <v>0</v>
      </c>
      <c r="D154" s="115">
        <v>0</v>
      </c>
      <c r="E154" s="115">
        <v>400000000</v>
      </c>
      <c r="F154" s="115">
        <v>0</v>
      </c>
      <c r="G154" s="115">
        <v>400000000</v>
      </c>
      <c r="H154" s="115">
        <v>-400002</v>
      </c>
      <c r="I154" s="115">
        <v>17757954</v>
      </c>
      <c r="J154" s="115">
        <v>382242046</v>
      </c>
      <c r="K154" s="115">
        <v>0</v>
      </c>
      <c r="L154" s="115">
        <v>17757954</v>
      </c>
      <c r="M154" s="115">
        <v>0</v>
      </c>
      <c r="N154" s="114">
        <v>4.4394999999999998</v>
      </c>
      <c r="O154" s="114">
        <v>0</v>
      </c>
      <c r="P154" s="114">
        <v>17757954</v>
      </c>
      <c r="Q154" s="114">
        <v>0</v>
      </c>
      <c r="R154" s="114">
        <v>4.4394999999999998</v>
      </c>
      <c r="S154" s="114">
        <v>0</v>
      </c>
      <c r="T154" s="114">
        <v>17757954</v>
      </c>
      <c r="U154" s="114">
        <v>0</v>
      </c>
    </row>
    <row r="155" spans="1:21" x14ac:dyDescent="0.25">
      <c r="A155" s="109" t="s">
        <v>480</v>
      </c>
      <c r="B155" s="110">
        <v>153182552000</v>
      </c>
      <c r="C155" s="110">
        <v>0</v>
      </c>
      <c r="D155" s="110">
        <v>2100000000</v>
      </c>
      <c r="E155" s="110">
        <v>155282552000</v>
      </c>
      <c r="F155" s="110">
        <v>0</v>
      </c>
      <c r="G155" s="110">
        <v>155282552000</v>
      </c>
      <c r="H155" s="110">
        <v>349196242</v>
      </c>
      <c r="I155" s="110">
        <v>143291395005</v>
      </c>
      <c r="J155" s="110">
        <v>11991156995</v>
      </c>
      <c r="K155" s="110">
        <v>39304081912</v>
      </c>
      <c r="L155" s="110">
        <v>143291395005</v>
      </c>
      <c r="M155" s="110">
        <v>0</v>
      </c>
      <c r="N155" s="111" t="s">
        <v>481</v>
      </c>
      <c r="O155" s="110">
        <v>22653978851</v>
      </c>
      <c r="P155" s="110">
        <v>67876580157</v>
      </c>
      <c r="Q155" s="110">
        <v>75414814848</v>
      </c>
      <c r="R155" s="111"/>
      <c r="S155" s="110">
        <v>20284364346</v>
      </c>
      <c r="T155" s="110">
        <v>65506965643</v>
      </c>
      <c r="U155" s="110">
        <v>2369614514</v>
      </c>
    </row>
    <row r="156" spans="1:21" x14ac:dyDescent="0.25">
      <c r="A156" s="114" t="s">
        <v>482</v>
      </c>
      <c r="B156" s="115">
        <v>100000000</v>
      </c>
      <c r="C156" s="115">
        <v>0</v>
      </c>
      <c r="D156" s="115">
        <v>800000000</v>
      </c>
      <c r="E156" s="115">
        <v>900000000</v>
      </c>
      <c r="F156" s="115">
        <v>0</v>
      </c>
      <c r="G156" s="115">
        <v>900000000</v>
      </c>
      <c r="H156" s="115">
        <v>0</v>
      </c>
      <c r="I156" s="115">
        <v>900000000</v>
      </c>
      <c r="J156" s="115">
        <v>0</v>
      </c>
      <c r="K156" s="115">
        <v>0</v>
      </c>
      <c r="L156" s="115">
        <v>900000000</v>
      </c>
      <c r="M156" s="115">
        <v>0</v>
      </c>
      <c r="N156" s="114">
        <v>100</v>
      </c>
      <c r="O156" s="114">
        <v>0</v>
      </c>
      <c r="P156" s="114">
        <v>900000000</v>
      </c>
      <c r="Q156" s="114">
        <v>0</v>
      </c>
      <c r="R156" s="114">
        <v>100</v>
      </c>
      <c r="S156" s="114">
        <v>0</v>
      </c>
      <c r="T156" s="114">
        <v>900000000</v>
      </c>
      <c r="U156" s="114">
        <v>0</v>
      </c>
    </row>
    <row r="157" spans="1:21" x14ac:dyDescent="0.25">
      <c r="A157" s="114" t="s">
        <v>483</v>
      </c>
      <c r="B157" s="115">
        <v>7872786000</v>
      </c>
      <c r="C157" s="115">
        <v>0</v>
      </c>
      <c r="D157" s="115">
        <v>3930000000</v>
      </c>
      <c r="E157" s="115">
        <v>11802786000</v>
      </c>
      <c r="F157" s="115">
        <v>0</v>
      </c>
      <c r="G157" s="115">
        <v>11802786000</v>
      </c>
      <c r="H157" s="115">
        <v>31834000</v>
      </c>
      <c r="I157" s="115">
        <v>11258542843</v>
      </c>
      <c r="J157" s="115">
        <v>544243157</v>
      </c>
      <c r="K157" s="115">
        <v>228108600</v>
      </c>
      <c r="L157" s="115">
        <v>11258542843</v>
      </c>
      <c r="M157" s="115">
        <v>0</v>
      </c>
      <c r="N157" s="114">
        <v>95.388900000000007</v>
      </c>
      <c r="O157" s="114">
        <v>618918869</v>
      </c>
      <c r="P157" s="114">
        <v>2520378569</v>
      </c>
      <c r="Q157" s="114">
        <v>8738164274</v>
      </c>
      <c r="R157" s="114">
        <v>21.354099999999999</v>
      </c>
      <c r="S157" s="114">
        <v>500581558</v>
      </c>
      <c r="T157" s="114">
        <v>2402041254</v>
      </c>
      <c r="U157" s="114">
        <v>118337315</v>
      </c>
    </row>
    <row r="158" spans="1:21" x14ac:dyDescent="0.25">
      <c r="A158" s="114" t="s">
        <v>484</v>
      </c>
      <c r="B158" s="115">
        <v>124369766000</v>
      </c>
      <c r="C158" s="115">
        <v>-662000000</v>
      </c>
      <c r="D158" s="115">
        <v>-5562000000</v>
      </c>
      <c r="E158" s="115">
        <v>118807766000</v>
      </c>
      <c r="F158" s="115">
        <v>0</v>
      </c>
      <c r="G158" s="115">
        <v>118807766000</v>
      </c>
      <c r="H158" s="115">
        <v>509249851</v>
      </c>
      <c r="I158" s="115">
        <v>108771895211</v>
      </c>
      <c r="J158" s="115">
        <v>10035870789</v>
      </c>
      <c r="K158" s="115">
        <v>37740193729</v>
      </c>
      <c r="L158" s="115">
        <v>108771895211</v>
      </c>
      <c r="M158" s="115">
        <v>0</v>
      </c>
      <c r="N158" s="114">
        <v>91.552800000000005</v>
      </c>
      <c r="O158" s="114">
        <v>18244902481</v>
      </c>
      <c r="P158" s="114">
        <v>46475798695</v>
      </c>
      <c r="Q158" s="114">
        <v>62296096516</v>
      </c>
      <c r="R158" s="114">
        <v>39.118499999999997</v>
      </c>
      <c r="S158" s="114">
        <v>16759714208</v>
      </c>
      <c r="T158" s="114">
        <v>44990610422</v>
      </c>
      <c r="U158" s="114">
        <v>1485188273</v>
      </c>
    </row>
    <row r="159" spans="1:21" x14ac:dyDescent="0.25">
      <c r="A159" s="114" t="s">
        <v>485</v>
      </c>
      <c r="B159" s="115">
        <v>7900000000</v>
      </c>
      <c r="C159" s="115">
        <v>0</v>
      </c>
      <c r="D159" s="115">
        <v>700000000</v>
      </c>
      <c r="E159" s="115">
        <v>8600000000</v>
      </c>
      <c r="F159" s="115">
        <v>0</v>
      </c>
      <c r="G159" s="115">
        <v>8600000000</v>
      </c>
      <c r="H159" s="115">
        <v>-9798509</v>
      </c>
      <c r="I159" s="115">
        <v>8587571491</v>
      </c>
      <c r="J159" s="115">
        <v>12428509</v>
      </c>
      <c r="K159" s="115">
        <v>43583880</v>
      </c>
      <c r="L159" s="115">
        <v>8587571491</v>
      </c>
      <c r="M159" s="115">
        <v>0</v>
      </c>
      <c r="N159" s="114">
        <v>99.855500000000006</v>
      </c>
      <c r="O159" s="114">
        <v>2026181107</v>
      </c>
      <c r="P159" s="114">
        <v>6727725958</v>
      </c>
      <c r="Q159" s="114">
        <v>1859845533</v>
      </c>
      <c r="R159" s="114">
        <v>78.229399999999998</v>
      </c>
      <c r="S159" s="114">
        <v>1907743658</v>
      </c>
      <c r="T159" s="114">
        <v>6609288509</v>
      </c>
      <c r="U159" s="114">
        <v>118437449</v>
      </c>
    </row>
    <row r="160" spans="1:21" x14ac:dyDescent="0.25">
      <c r="A160" s="114" t="s">
        <v>486</v>
      </c>
      <c r="B160" s="115">
        <v>12940000000</v>
      </c>
      <c r="C160" s="115">
        <v>662000000</v>
      </c>
      <c r="D160" s="115">
        <v>2232000000</v>
      </c>
      <c r="E160" s="115">
        <v>15172000000</v>
      </c>
      <c r="F160" s="115">
        <v>0</v>
      </c>
      <c r="G160" s="115">
        <v>15172000000</v>
      </c>
      <c r="H160" s="115">
        <v>-182089100</v>
      </c>
      <c r="I160" s="115">
        <v>13773385460</v>
      </c>
      <c r="J160" s="115">
        <v>1398614540</v>
      </c>
      <c r="K160" s="115">
        <v>1292195703</v>
      </c>
      <c r="L160" s="115">
        <v>13773385460</v>
      </c>
      <c r="M160" s="115">
        <v>0</v>
      </c>
      <c r="N160" s="114">
        <v>90.781599999999997</v>
      </c>
      <c r="O160" s="114">
        <v>1763976394</v>
      </c>
      <c r="P160" s="114">
        <v>11252676935</v>
      </c>
      <c r="Q160" s="114">
        <v>2520708525</v>
      </c>
      <c r="R160" s="114">
        <v>74.167400000000001</v>
      </c>
      <c r="S160" s="114">
        <v>1116324922</v>
      </c>
      <c r="T160" s="114">
        <v>10605025458</v>
      </c>
      <c r="U160" s="114">
        <v>647651477</v>
      </c>
    </row>
  </sheetData>
  <mergeCells count="6">
    <mergeCell ref="S5:U5"/>
    <mergeCell ref="S6:U6"/>
    <mergeCell ref="A1:U1"/>
    <mergeCell ref="A2:U2"/>
    <mergeCell ref="A3:U3"/>
    <mergeCell ref="A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E608-38A4-410F-926C-7F8794B4865B}">
  <dimension ref="A2:W39"/>
  <sheetViews>
    <sheetView workbookViewId="0">
      <selection activeCell="C22" sqref="C22"/>
    </sheetView>
  </sheetViews>
  <sheetFormatPr baseColWidth="10" defaultRowHeight="15" x14ac:dyDescent="0.25"/>
  <cols>
    <col min="1" max="1" width="4.7109375" customWidth="1"/>
    <col min="2" max="2" width="13.42578125" customWidth="1"/>
    <col min="3" max="3" width="61.140625" customWidth="1"/>
    <col min="4" max="4" width="21.5703125" customWidth="1"/>
    <col min="5" max="5" width="19.85546875" customWidth="1"/>
    <col min="6" max="6" width="17" customWidth="1"/>
    <col min="7" max="7" width="20.5703125" hidden="1" customWidth="1"/>
    <col min="8" max="10" width="20.140625" hidden="1" customWidth="1"/>
    <col min="11" max="11" width="22" hidden="1" customWidth="1"/>
    <col min="12" max="12" width="19.140625" hidden="1" customWidth="1"/>
    <col min="13" max="14" width="19.42578125" hidden="1" customWidth="1"/>
    <col min="15" max="16" width="20.140625" hidden="1" customWidth="1"/>
    <col min="17" max="17" width="16.85546875" hidden="1" customWidth="1"/>
    <col min="18" max="18" width="15.85546875" customWidth="1"/>
    <col min="19" max="19" width="22.85546875" customWidth="1"/>
    <col min="20" max="20" width="13.7109375" customWidth="1"/>
    <col min="21" max="21" width="15.140625" bestFit="1" customWidth="1"/>
    <col min="22" max="22" width="14.140625" bestFit="1" customWidth="1"/>
    <col min="23" max="23" width="12" bestFit="1" customWidth="1"/>
  </cols>
  <sheetData>
    <row r="2" spans="2:21" x14ac:dyDescent="0.25">
      <c r="B2" s="32" t="s">
        <v>244</v>
      </c>
    </row>
    <row r="3" spans="2:21" x14ac:dyDescent="0.25">
      <c r="B3" s="32" t="s">
        <v>245</v>
      </c>
    </row>
    <row r="4" spans="2:21" x14ac:dyDescent="0.25">
      <c r="B4" s="32" t="s">
        <v>246</v>
      </c>
    </row>
    <row r="5" spans="2:21" x14ac:dyDescent="0.25">
      <c r="B5" s="33" t="s">
        <v>247</v>
      </c>
      <c r="F5" t="s">
        <v>248</v>
      </c>
      <c r="O5" s="34"/>
    </row>
    <row r="7" spans="2:21" ht="62.25" x14ac:dyDescent="0.25">
      <c r="B7" s="35" t="s">
        <v>249</v>
      </c>
      <c r="C7" s="36" t="s">
        <v>250</v>
      </c>
      <c r="D7" s="37" t="s">
        <v>251</v>
      </c>
      <c r="E7" s="37" t="s">
        <v>252</v>
      </c>
      <c r="F7" s="37" t="s">
        <v>253</v>
      </c>
      <c r="G7" s="37" t="s">
        <v>254</v>
      </c>
      <c r="H7" s="38" t="s">
        <v>255</v>
      </c>
      <c r="I7" s="38" t="s">
        <v>256</v>
      </c>
      <c r="J7" s="37" t="s">
        <v>257</v>
      </c>
      <c r="K7" s="37" t="s">
        <v>258</v>
      </c>
      <c r="L7" s="37" t="s">
        <v>259</v>
      </c>
      <c r="M7" s="37" t="s">
        <v>260</v>
      </c>
      <c r="N7" s="37" t="s">
        <v>261</v>
      </c>
      <c r="O7" s="37" t="s">
        <v>262</v>
      </c>
      <c r="P7" s="37" t="s">
        <v>263</v>
      </c>
      <c r="Q7" s="37" t="s">
        <v>264</v>
      </c>
      <c r="R7" s="37" t="s">
        <v>265</v>
      </c>
      <c r="S7" s="37" t="s">
        <v>6</v>
      </c>
      <c r="T7" s="39" t="s">
        <v>266</v>
      </c>
    </row>
    <row r="8" spans="2:21" x14ac:dyDescent="0.25">
      <c r="B8" s="40" t="s">
        <v>267</v>
      </c>
      <c r="C8" s="41" t="s">
        <v>268</v>
      </c>
      <c r="D8" s="42">
        <f t="shared" ref="D8:S8" si="0">+D9+D16</f>
        <v>20659529848</v>
      </c>
      <c r="E8" s="42">
        <f t="shared" si="0"/>
        <v>-3900000</v>
      </c>
      <c r="F8" s="42">
        <f>+D8+E8</f>
        <v>20655629848</v>
      </c>
      <c r="G8" s="42">
        <f t="shared" si="0"/>
        <v>0</v>
      </c>
      <c r="H8" s="42">
        <f t="shared" si="0"/>
        <v>2837352385</v>
      </c>
      <c r="I8" s="42">
        <f t="shared" si="0"/>
        <v>1239540016</v>
      </c>
      <c r="J8" s="42">
        <f t="shared" si="0"/>
        <v>1364189508</v>
      </c>
      <c r="K8" s="42">
        <f t="shared" si="0"/>
        <v>3327617217</v>
      </c>
      <c r="L8" s="42">
        <f t="shared" si="0"/>
        <v>3217498690</v>
      </c>
      <c r="M8" s="42">
        <f t="shared" si="0"/>
        <v>2339805728</v>
      </c>
      <c r="N8" s="42">
        <f>+N9+N16</f>
        <v>896573439</v>
      </c>
      <c r="O8" s="42">
        <f t="shared" si="0"/>
        <v>805121627</v>
      </c>
      <c r="P8" s="42">
        <f t="shared" si="0"/>
        <v>1055220651</v>
      </c>
      <c r="Q8" s="42">
        <f t="shared" si="0"/>
        <v>317624121</v>
      </c>
      <c r="R8" s="42">
        <f t="shared" si="0"/>
        <v>1575260996</v>
      </c>
      <c r="S8" s="42">
        <f t="shared" si="0"/>
        <v>18975804378</v>
      </c>
      <c r="T8" s="43">
        <f>S8/D8</f>
        <v>0.91850126879034488</v>
      </c>
      <c r="U8" s="44"/>
    </row>
    <row r="9" spans="2:21" x14ac:dyDescent="0.25">
      <c r="B9" s="45" t="s">
        <v>269</v>
      </c>
      <c r="C9" s="46" t="s">
        <v>270</v>
      </c>
      <c r="D9" s="42">
        <f>+D10</f>
        <v>19192928647</v>
      </c>
      <c r="E9" s="42">
        <f>+E10</f>
        <v>-3900000</v>
      </c>
      <c r="F9" s="42">
        <f>+D9+E9</f>
        <v>19189028647</v>
      </c>
      <c r="G9" s="42">
        <f>+G10</f>
        <v>0</v>
      </c>
      <c r="H9" s="42">
        <f t="shared" ref="H9:R9" si="1">+H10</f>
        <v>2837352385</v>
      </c>
      <c r="I9" s="42">
        <f t="shared" si="1"/>
        <v>1232525704</v>
      </c>
      <c r="J9" s="42">
        <f t="shared" si="1"/>
        <v>1364189508</v>
      </c>
      <c r="K9" s="42">
        <f t="shared" si="1"/>
        <v>3086575668</v>
      </c>
      <c r="L9" s="42">
        <f t="shared" si="1"/>
        <v>3217498690</v>
      </c>
      <c r="M9" s="42">
        <f t="shared" si="1"/>
        <v>1823482324</v>
      </c>
      <c r="N9" s="42">
        <f t="shared" si="1"/>
        <v>896573439</v>
      </c>
      <c r="O9" s="42">
        <f t="shared" si="1"/>
        <v>805121627</v>
      </c>
      <c r="P9" s="42">
        <f t="shared" si="1"/>
        <v>1055220651</v>
      </c>
      <c r="Q9" s="42">
        <f t="shared" si="1"/>
        <v>267565904</v>
      </c>
      <c r="R9" s="42">
        <f t="shared" si="1"/>
        <v>1054800012</v>
      </c>
      <c r="S9" s="42">
        <f>+S10</f>
        <v>17640905912</v>
      </c>
      <c r="T9" s="43">
        <f>S9/D9</f>
        <v>0.91913570025997082</v>
      </c>
      <c r="U9" s="47"/>
    </row>
    <row r="10" spans="2:21" x14ac:dyDescent="0.25">
      <c r="B10" s="45" t="s">
        <v>271</v>
      </c>
      <c r="C10" s="46" t="s">
        <v>272</v>
      </c>
      <c r="D10" s="42">
        <f>D11+D15</f>
        <v>19192928647</v>
      </c>
      <c r="E10" s="42">
        <f>+E11+E15</f>
        <v>-3900000</v>
      </c>
      <c r="F10" s="42">
        <f t="shared" ref="F10:F19" si="2">+D10+E10</f>
        <v>19189028647</v>
      </c>
      <c r="G10" s="42">
        <f>+G11+G15</f>
        <v>0</v>
      </c>
      <c r="H10" s="42">
        <f t="shared" ref="H10:R10" si="3">+H11+H15</f>
        <v>2837352385</v>
      </c>
      <c r="I10" s="42">
        <f t="shared" si="3"/>
        <v>1232525704</v>
      </c>
      <c r="J10" s="42">
        <f t="shared" si="3"/>
        <v>1364189508</v>
      </c>
      <c r="K10" s="42">
        <f t="shared" si="3"/>
        <v>3086575668</v>
      </c>
      <c r="L10" s="42">
        <f t="shared" si="3"/>
        <v>3217498690</v>
      </c>
      <c r="M10" s="42">
        <f t="shared" si="3"/>
        <v>1823482324</v>
      </c>
      <c r="N10" s="42">
        <f t="shared" si="3"/>
        <v>896573439</v>
      </c>
      <c r="O10" s="42">
        <f t="shared" si="3"/>
        <v>805121627</v>
      </c>
      <c r="P10" s="42">
        <f t="shared" si="3"/>
        <v>1055220651</v>
      </c>
      <c r="Q10" s="42">
        <f t="shared" si="3"/>
        <v>267565904</v>
      </c>
      <c r="R10" s="42">
        <f t="shared" si="3"/>
        <v>1054800012</v>
      </c>
      <c r="S10" s="42">
        <f>+S11+S15</f>
        <v>17640905912</v>
      </c>
      <c r="T10" s="43">
        <f>S10/D11</f>
        <v>0.91913570025997082</v>
      </c>
    </row>
    <row r="11" spans="2:21" ht="15.75" x14ac:dyDescent="0.25">
      <c r="B11" s="45" t="s">
        <v>273</v>
      </c>
      <c r="C11" s="46" t="s">
        <v>274</v>
      </c>
      <c r="D11" s="42">
        <f>17003173410+2161052714+28702523</f>
        <v>19192928647</v>
      </c>
      <c r="E11" s="42">
        <v>-3900000</v>
      </c>
      <c r="F11" s="42">
        <f t="shared" si="2"/>
        <v>19189028647</v>
      </c>
      <c r="G11" s="42">
        <v>0</v>
      </c>
      <c r="H11" s="42">
        <f>28662523+535305370+2273384492</f>
        <v>2837352385</v>
      </c>
      <c r="I11" s="42">
        <v>1232525704</v>
      </c>
      <c r="J11" s="48">
        <f>1156783610+207405898</f>
        <v>1364189508</v>
      </c>
      <c r="K11" s="42">
        <f>2683774784+402800884</f>
        <v>3086575668</v>
      </c>
      <c r="L11" s="42">
        <f>2853863049+363635641</f>
        <v>3217498690</v>
      </c>
      <c r="M11" s="42">
        <v>1823482324</v>
      </c>
      <c r="N11" s="49">
        <v>896573439</v>
      </c>
      <c r="O11" s="42">
        <f>304623250+500498377</f>
        <v>805121627</v>
      </c>
      <c r="P11" s="42">
        <f>48848747+1006371904</f>
        <v>1055220651</v>
      </c>
      <c r="Q11" s="42">
        <v>267565904</v>
      </c>
      <c r="R11" s="49">
        <v>1054800012</v>
      </c>
      <c r="S11" s="42">
        <f>SUM(G11:R11)</f>
        <v>17640905912</v>
      </c>
      <c r="T11" s="43">
        <f>S11/F11</f>
        <v>0.91932250644474223</v>
      </c>
    </row>
    <row r="12" spans="2:21" ht="30" hidden="1" customHeight="1" x14ac:dyDescent="0.25">
      <c r="B12" s="45" t="s">
        <v>275</v>
      </c>
      <c r="C12" s="46" t="s">
        <v>276</v>
      </c>
      <c r="D12" s="42"/>
      <c r="E12" s="42"/>
      <c r="F12" s="42">
        <f t="shared" si="2"/>
        <v>0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3">
        <v>0</v>
      </c>
    </row>
    <row r="13" spans="2:21" ht="20.25" hidden="1" customHeight="1" x14ac:dyDescent="0.25">
      <c r="B13" s="45" t="s">
        <v>277</v>
      </c>
      <c r="C13" s="46" t="s">
        <v>278</v>
      </c>
      <c r="D13" s="42"/>
      <c r="E13" s="42"/>
      <c r="F13" s="42">
        <f t="shared" si="2"/>
        <v>0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3">
        <v>0</v>
      </c>
    </row>
    <row r="14" spans="2:21" ht="30.75" hidden="1" customHeight="1" x14ac:dyDescent="0.25">
      <c r="B14" s="45" t="s">
        <v>279</v>
      </c>
      <c r="C14" s="46" t="s">
        <v>280</v>
      </c>
      <c r="D14" s="42"/>
      <c r="E14" s="42"/>
      <c r="F14" s="42">
        <f t="shared" si="2"/>
        <v>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3">
        <v>0</v>
      </c>
    </row>
    <row r="15" spans="2:21" x14ac:dyDescent="0.25">
      <c r="B15" s="45" t="s">
        <v>281</v>
      </c>
      <c r="C15" s="46" t="s">
        <v>282</v>
      </c>
      <c r="D15" s="42"/>
      <c r="E15" s="42"/>
      <c r="F15" s="42">
        <f t="shared" si="2"/>
        <v>0</v>
      </c>
      <c r="G15" s="42">
        <v>0</v>
      </c>
      <c r="H15" s="42"/>
      <c r="I15" s="42"/>
      <c r="J15" s="42"/>
      <c r="K15" s="42"/>
      <c r="L15" s="42"/>
      <c r="M15" s="42"/>
      <c r="N15" s="42"/>
      <c r="O15" s="42"/>
      <c r="P15" s="42"/>
      <c r="Q15" s="42">
        <v>0</v>
      </c>
      <c r="R15" s="42"/>
      <c r="S15" s="42">
        <f t="shared" ref="S15:S18" si="4">SUM(G15:R15)</f>
        <v>0</v>
      </c>
      <c r="T15" s="43">
        <v>0</v>
      </c>
      <c r="U15" s="47"/>
    </row>
    <row r="16" spans="2:21" x14ac:dyDescent="0.25">
      <c r="B16" s="45" t="s">
        <v>283</v>
      </c>
      <c r="C16" s="46" t="s">
        <v>284</v>
      </c>
      <c r="D16" s="42">
        <f t="shared" ref="D16:M16" si="5">SUM(D17:D19)</f>
        <v>1466601201</v>
      </c>
      <c r="E16" s="42">
        <f t="shared" si="5"/>
        <v>0</v>
      </c>
      <c r="F16" s="42">
        <f>SUM(F17:F19)</f>
        <v>1466601201</v>
      </c>
      <c r="G16" s="42">
        <f t="shared" si="5"/>
        <v>0</v>
      </c>
      <c r="H16" s="42">
        <f t="shared" si="5"/>
        <v>0</v>
      </c>
      <c r="I16" s="42">
        <f t="shared" si="5"/>
        <v>7014312</v>
      </c>
      <c r="J16" s="42">
        <f t="shared" si="5"/>
        <v>0</v>
      </c>
      <c r="K16" s="42">
        <f t="shared" si="5"/>
        <v>241041549</v>
      </c>
      <c r="L16" s="42">
        <f t="shared" si="5"/>
        <v>0</v>
      </c>
      <c r="M16" s="42">
        <f t="shared" si="5"/>
        <v>516323404</v>
      </c>
      <c r="N16" s="42"/>
      <c r="O16" s="42"/>
      <c r="P16" s="42"/>
      <c r="Q16" s="42">
        <f>+Q17</f>
        <v>50058217</v>
      </c>
      <c r="R16" s="42">
        <f>+R17+R18</f>
        <v>520460984</v>
      </c>
      <c r="S16" s="42">
        <f t="shared" si="4"/>
        <v>1334898466</v>
      </c>
      <c r="T16" s="43">
        <v>0</v>
      </c>
    </row>
    <row r="17" spans="2:21" ht="15.75" x14ac:dyDescent="0.25">
      <c r="B17" s="45" t="s">
        <v>285</v>
      </c>
      <c r="C17" s="46" t="s">
        <v>286</v>
      </c>
      <c r="D17" s="42">
        <f>1194075571+219790610</f>
        <v>1413866181</v>
      </c>
      <c r="E17" s="42"/>
      <c r="F17" s="42">
        <f t="shared" si="2"/>
        <v>1413866181</v>
      </c>
      <c r="G17" s="42"/>
      <c r="H17" s="42"/>
      <c r="I17" s="42">
        <v>7014312</v>
      </c>
      <c r="J17" s="42"/>
      <c r="K17" s="42">
        <f>213685315+27356234</f>
        <v>241041549</v>
      </c>
      <c r="L17" s="42"/>
      <c r="M17" s="42">
        <f>181705200+334618204</f>
        <v>516323404</v>
      </c>
      <c r="N17" s="49"/>
      <c r="O17" s="42"/>
      <c r="P17" s="42"/>
      <c r="Q17" s="42">
        <v>50058217</v>
      </c>
      <c r="R17" s="42">
        <f>187150469+314349996+12756399</f>
        <v>514256864</v>
      </c>
      <c r="S17" s="42">
        <f t="shared" si="4"/>
        <v>1328694346</v>
      </c>
      <c r="T17" s="43">
        <v>0</v>
      </c>
      <c r="U17" s="47"/>
    </row>
    <row r="18" spans="2:21" x14ac:dyDescent="0.25">
      <c r="B18" s="45" t="s">
        <v>287</v>
      </c>
      <c r="C18" s="46" t="s">
        <v>288</v>
      </c>
      <c r="D18" s="42">
        <v>52735020</v>
      </c>
      <c r="E18" s="42"/>
      <c r="F18" s="42">
        <f t="shared" si="2"/>
        <v>52735020</v>
      </c>
      <c r="G18" s="42"/>
      <c r="H18" s="42"/>
      <c r="I18" s="42"/>
      <c r="J18" s="42"/>
      <c r="K18" s="42"/>
      <c r="L18" s="42">
        <f t="shared" ref="L18:M18" si="6">+J18+K18</f>
        <v>0</v>
      </c>
      <c r="M18" s="42">
        <f t="shared" si="6"/>
        <v>0</v>
      </c>
      <c r="N18" s="42"/>
      <c r="O18" s="42"/>
      <c r="P18" s="42"/>
      <c r="Q18" s="42"/>
      <c r="R18" s="42">
        <v>6204120</v>
      </c>
      <c r="S18" s="42">
        <f t="shared" si="4"/>
        <v>6204120</v>
      </c>
      <c r="T18" s="43">
        <v>0</v>
      </c>
    </row>
    <row r="19" spans="2:21" x14ac:dyDescent="0.25">
      <c r="B19" s="45" t="s">
        <v>289</v>
      </c>
      <c r="C19" s="46" t="s">
        <v>290</v>
      </c>
      <c r="D19" s="42"/>
      <c r="E19" s="42"/>
      <c r="F19" s="42">
        <f t="shared" si="2"/>
        <v>0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>
        <v>0</v>
      </c>
      <c r="R19" s="42"/>
      <c r="S19" s="42"/>
      <c r="T19" s="43">
        <v>0</v>
      </c>
    </row>
    <row r="20" spans="2:21" x14ac:dyDescent="0.25">
      <c r="B20" s="45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1"/>
    </row>
    <row r="21" spans="2:21" x14ac:dyDescent="0.25">
      <c r="B21" s="52" t="s">
        <v>13</v>
      </c>
      <c r="C21" s="53"/>
      <c r="D21" s="54">
        <f>+D8</f>
        <v>20659529848</v>
      </c>
      <c r="E21" s="54">
        <f>+E8</f>
        <v>-3900000</v>
      </c>
      <c r="F21" s="54">
        <f>+F8</f>
        <v>20655629848</v>
      </c>
      <c r="G21" s="54">
        <f t="shared" ref="G21:R21" si="7">+G8</f>
        <v>0</v>
      </c>
      <c r="H21" s="54">
        <f t="shared" si="7"/>
        <v>2837352385</v>
      </c>
      <c r="I21" s="54">
        <f t="shared" si="7"/>
        <v>1239540016</v>
      </c>
      <c r="J21" s="54">
        <f t="shared" si="7"/>
        <v>1364189508</v>
      </c>
      <c r="K21" s="54">
        <f t="shared" si="7"/>
        <v>3327617217</v>
      </c>
      <c r="L21" s="54">
        <f>+L8</f>
        <v>3217498690</v>
      </c>
      <c r="M21" s="54">
        <f t="shared" si="7"/>
        <v>2339805728</v>
      </c>
      <c r="N21" s="54">
        <f t="shared" si="7"/>
        <v>896573439</v>
      </c>
      <c r="O21" s="54">
        <f t="shared" si="7"/>
        <v>805121627</v>
      </c>
      <c r="P21" s="54">
        <f t="shared" si="7"/>
        <v>1055220651</v>
      </c>
      <c r="Q21" s="54">
        <f>+Q8</f>
        <v>317624121</v>
      </c>
      <c r="R21" s="54">
        <f t="shared" si="7"/>
        <v>1575260996</v>
      </c>
      <c r="S21" s="54">
        <f>+S8</f>
        <v>18975804378</v>
      </c>
      <c r="T21" s="55">
        <f>+S21/F21</f>
        <v>0.91867469148307523</v>
      </c>
    </row>
    <row r="22" spans="2:21" ht="16.5" customHeight="1" x14ac:dyDescent="0.25">
      <c r="B22" s="45"/>
      <c r="C22" s="4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1"/>
    </row>
    <row r="23" spans="2:21" x14ac:dyDescent="0.25">
      <c r="B23" s="56" t="s">
        <v>291</v>
      </c>
      <c r="C23" s="41" t="s">
        <v>292</v>
      </c>
      <c r="D23" s="42">
        <f>+D24+D25</f>
        <v>35704617594</v>
      </c>
      <c r="E23" s="42">
        <f t="shared" ref="E23:S23" si="8">+E24+E25</f>
        <v>-940245055</v>
      </c>
      <c r="F23" s="42">
        <f>+F24+F25</f>
        <v>34764372539</v>
      </c>
      <c r="G23" s="42">
        <f t="shared" si="8"/>
        <v>347565297</v>
      </c>
      <c r="H23" s="42">
        <f t="shared" si="8"/>
        <v>4038110221</v>
      </c>
      <c r="I23" s="42">
        <f t="shared" si="8"/>
        <v>2941664487</v>
      </c>
      <c r="J23" s="42">
        <f>+J24+J25</f>
        <v>1398160601</v>
      </c>
      <c r="K23" s="42">
        <f t="shared" si="8"/>
        <v>5543912957</v>
      </c>
      <c r="L23" s="42">
        <f t="shared" si="8"/>
        <v>3613701562</v>
      </c>
      <c r="M23" s="42">
        <f t="shared" si="8"/>
        <v>329876817</v>
      </c>
      <c r="N23" s="42">
        <f t="shared" si="8"/>
        <v>871026278</v>
      </c>
      <c r="O23" s="42">
        <f t="shared" si="8"/>
        <v>977817890</v>
      </c>
      <c r="P23" s="42">
        <f t="shared" si="8"/>
        <v>101056963</v>
      </c>
      <c r="Q23" s="42">
        <f t="shared" si="8"/>
        <v>680965438</v>
      </c>
      <c r="R23" s="42">
        <f t="shared" si="8"/>
        <v>3710038529</v>
      </c>
      <c r="S23" s="42">
        <f t="shared" si="8"/>
        <v>24553897040</v>
      </c>
      <c r="T23" s="57">
        <f>+S23/F23</f>
        <v>0.70629484287267086</v>
      </c>
    </row>
    <row r="24" spans="2:21" x14ac:dyDescent="0.25">
      <c r="B24" s="58" t="s">
        <v>293</v>
      </c>
      <c r="C24" s="46" t="s">
        <v>294</v>
      </c>
      <c r="D24" s="42"/>
      <c r="E24" s="42"/>
      <c r="F24" s="42">
        <f>+D24+E24</f>
        <v>0</v>
      </c>
      <c r="G24" s="42"/>
      <c r="H24" s="42"/>
      <c r="I24" s="42"/>
      <c r="J24" s="42"/>
      <c r="K24" s="42">
        <f>+I24+J24</f>
        <v>0</v>
      </c>
      <c r="L24" s="42"/>
      <c r="M24" s="42"/>
      <c r="N24" s="42"/>
      <c r="O24" s="42"/>
      <c r="P24" s="42"/>
      <c r="Q24" s="42"/>
      <c r="R24" s="42"/>
      <c r="S24" s="42"/>
      <c r="T24" s="57">
        <v>0</v>
      </c>
    </row>
    <row r="25" spans="2:21" x14ac:dyDescent="0.25">
      <c r="B25" s="58" t="s">
        <v>295</v>
      </c>
      <c r="C25" s="46" t="s">
        <v>296</v>
      </c>
      <c r="D25" s="42">
        <f>+D26+D28+D29+D30</f>
        <v>35704617594</v>
      </c>
      <c r="E25" s="42">
        <f>+E26+E28+E29+E30</f>
        <v>-940245055</v>
      </c>
      <c r="F25" s="42">
        <f>+F26+F28+F29+F30</f>
        <v>34764372539</v>
      </c>
      <c r="G25" s="42">
        <f t="shared" ref="G25:R25" si="9">+G26+G28+G29+G30</f>
        <v>347565297</v>
      </c>
      <c r="H25" s="42">
        <f t="shared" si="9"/>
        <v>4038110221</v>
      </c>
      <c r="I25" s="42">
        <f t="shared" si="9"/>
        <v>2941664487</v>
      </c>
      <c r="J25" s="42">
        <f t="shared" si="9"/>
        <v>1398160601</v>
      </c>
      <c r="K25" s="42">
        <f t="shared" si="9"/>
        <v>5543912957</v>
      </c>
      <c r="L25" s="42">
        <f t="shared" si="9"/>
        <v>3613701562</v>
      </c>
      <c r="M25" s="42">
        <f t="shared" si="9"/>
        <v>329876817</v>
      </c>
      <c r="N25" s="42">
        <f t="shared" si="9"/>
        <v>871026278</v>
      </c>
      <c r="O25" s="42">
        <f t="shared" si="9"/>
        <v>977817890</v>
      </c>
      <c r="P25" s="42">
        <f t="shared" si="9"/>
        <v>101056963</v>
      </c>
      <c r="Q25" s="42">
        <f t="shared" si="9"/>
        <v>680965438</v>
      </c>
      <c r="R25" s="42">
        <f t="shared" si="9"/>
        <v>3710038529</v>
      </c>
      <c r="S25" s="42">
        <f>+S26+S28+S29+S30</f>
        <v>24553897040</v>
      </c>
      <c r="T25" s="57">
        <f>+S25/F25</f>
        <v>0.70629484287267086</v>
      </c>
    </row>
    <row r="26" spans="2:21" ht="15.75" x14ac:dyDescent="0.25">
      <c r="B26" s="58" t="s">
        <v>297</v>
      </c>
      <c r="C26" s="46" t="s">
        <v>298</v>
      </c>
      <c r="D26" s="42">
        <f>18429775266+17110433148+164409180</f>
        <v>35704617594</v>
      </c>
      <c r="E26" s="59">
        <f>-99961942-129670853-195499125-7387428-54680193-48940-1913333-372168087-5358667-149701-273332-190191-72943263</f>
        <v>-940245055</v>
      </c>
      <c r="F26" s="42">
        <f>+D26+E26</f>
        <v>34764372539</v>
      </c>
      <c r="G26" s="42">
        <v>347565297</v>
      </c>
      <c r="H26" s="42">
        <f>4028144611+9965610</f>
        <v>4038110221</v>
      </c>
      <c r="I26" s="42">
        <f>46530900+2571512714+323620873</f>
        <v>2941664487</v>
      </c>
      <c r="J26" s="42">
        <f>1347016259+51144342</f>
        <v>1398160601</v>
      </c>
      <c r="K26" s="42">
        <f>2600730661+2960966296-17784000</f>
        <v>5543912957</v>
      </c>
      <c r="L26" s="42">
        <f>279766931+3333934631</f>
        <v>3613701562</v>
      </c>
      <c r="M26" s="60">
        <f>187610976+1143333+141122508</f>
        <v>329876817</v>
      </c>
      <c r="N26" s="42">
        <f>329945887+541080391</f>
        <v>871026278</v>
      </c>
      <c r="O26" s="42">
        <f>963871090+13946800</f>
        <v>977817890</v>
      </c>
      <c r="P26" s="42">
        <v>101056963</v>
      </c>
      <c r="Q26" s="42">
        <f>244883316+436082122</f>
        <v>680965438</v>
      </c>
      <c r="R26" s="42">
        <f>2376514270+1333524259</f>
        <v>3710038529</v>
      </c>
      <c r="S26" s="42">
        <f>SUM(G26:R26)</f>
        <v>24553897040</v>
      </c>
      <c r="T26" s="57">
        <f>+S26/F26</f>
        <v>0.70629484287267086</v>
      </c>
    </row>
    <row r="27" spans="2:21" x14ac:dyDescent="0.25">
      <c r="B27" s="58" t="s">
        <v>299</v>
      </c>
      <c r="C27" s="46" t="s">
        <v>300</v>
      </c>
      <c r="D27" s="42"/>
      <c r="E27" s="42"/>
      <c r="F27" s="42">
        <f>+D27+E27</f>
        <v>0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57">
        <v>0</v>
      </c>
    </row>
    <row r="28" spans="2:21" x14ac:dyDescent="0.25">
      <c r="B28" s="58" t="s">
        <v>301</v>
      </c>
      <c r="C28" s="46" t="s">
        <v>302</v>
      </c>
      <c r="D28" s="42"/>
      <c r="E28" s="42">
        <v>0</v>
      </c>
      <c r="F28" s="42">
        <f>+D28+E28</f>
        <v>0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57">
        <v>0</v>
      </c>
    </row>
    <row r="29" spans="2:21" x14ac:dyDescent="0.25">
      <c r="B29" s="58" t="s">
        <v>303</v>
      </c>
      <c r="C29" s="46" t="s">
        <v>304</v>
      </c>
      <c r="D29" s="42"/>
      <c r="E29" s="42"/>
      <c r="F29" s="42">
        <f>+D29+E29</f>
        <v>0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57">
        <v>0</v>
      </c>
    </row>
    <row r="30" spans="2:21" x14ac:dyDescent="0.25">
      <c r="B30" s="58" t="s">
        <v>305</v>
      </c>
      <c r="C30" s="46" t="s">
        <v>306</v>
      </c>
      <c r="D30" s="42"/>
      <c r="E30" s="42"/>
      <c r="F30" s="42">
        <f>+D30+E30</f>
        <v>0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57">
        <v>0</v>
      </c>
    </row>
    <row r="31" spans="2:21" x14ac:dyDescent="0.25">
      <c r="B31" s="58"/>
      <c r="C31" s="46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</row>
    <row r="32" spans="2:21" x14ac:dyDescent="0.25">
      <c r="B32" s="61" t="s">
        <v>13</v>
      </c>
      <c r="C32" s="62"/>
      <c r="D32" s="63">
        <f>+D23</f>
        <v>35704617594</v>
      </c>
      <c r="E32" s="63">
        <f t="shared" ref="E32:S32" si="10">+E23</f>
        <v>-940245055</v>
      </c>
      <c r="F32" s="63">
        <f t="shared" si="10"/>
        <v>34764372539</v>
      </c>
      <c r="G32" s="63">
        <f t="shared" si="10"/>
        <v>347565297</v>
      </c>
      <c r="H32" s="63">
        <f>+H23</f>
        <v>4038110221</v>
      </c>
      <c r="I32" s="63">
        <f>+I23</f>
        <v>2941664487</v>
      </c>
      <c r="J32" s="63">
        <f t="shared" si="10"/>
        <v>1398160601</v>
      </c>
      <c r="K32" s="63">
        <f>+K23</f>
        <v>5543912957</v>
      </c>
      <c r="L32" s="63">
        <f t="shared" si="10"/>
        <v>3613701562</v>
      </c>
      <c r="M32" s="63">
        <f t="shared" si="10"/>
        <v>329876817</v>
      </c>
      <c r="N32" s="63">
        <f t="shared" si="10"/>
        <v>871026278</v>
      </c>
      <c r="O32" s="63">
        <f t="shared" si="10"/>
        <v>977817890</v>
      </c>
      <c r="P32" s="63">
        <f t="shared" si="10"/>
        <v>101056963</v>
      </c>
      <c r="Q32" s="63">
        <f t="shared" si="10"/>
        <v>680965438</v>
      </c>
      <c r="R32" s="63">
        <f t="shared" si="10"/>
        <v>3710038529</v>
      </c>
      <c r="S32" s="63">
        <f t="shared" si="10"/>
        <v>24553897040</v>
      </c>
      <c r="T32" s="64">
        <f>+S32/F32</f>
        <v>0.70629484287267086</v>
      </c>
    </row>
    <row r="33" spans="1:23" x14ac:dyDescent="0.25">
      <c r="B33" s="58"/>
      <c r="C33" s="46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1"/>
    </row>
    <row r="34" spans="1:23" x14ac:dyDescent="0.25">
      <c r="A34" s="65"/>
      <c r="B34" s="66" t="s">
        <v>307</v>
      </c>
      <c r="C34" s="67"/>
      <c r="D34" s="68">
        <f>+D21+D32</f>
        <v>56364147442</v>
      </c>
      <c r="E34" s="68">
        <f t="shared" ref="E34:R34" si="11">+E21+E32</f>
        <v>-944145055</v>
      </c>
      <c r="F34" s="68">
        <f>+F21+F32</f>
        <v>55420002387</v>
      </c>
      <c r="G34" s="68">
        <f t="shared" si="11"/>
        <v>347565297</v>
      </c>
      <c r="H34" s="68">
        <f t="shared" si="11"/>
        <v>6875462606</v>
      </c>
      <c r="I34" s="68">
        <f>+I21+I32</f>
        <v>4181204503</v>
      </c>
      <c r="J34" s="68">
        <f t="shared" si="11"/>
        <v>2762350109</v>
      </c>
      <c r="K34" s="68">
        <f>+K21+K32</f>
        <v>8871530174</v>
      </c>
      <c r="L34" s="68">
        <f t="shared" si="11"/>
        <v>6831200252</v>
      </c>
      <c r="M34" s="68">
        <f t="shared" si="11"/>
        <v>2669682545</v>
      </c>
      <c r="N34" s="68">
        <f t="shared" si="11"/>
        <v>1767599717</v>
      </c>
      <c r="O34" s="68">
        <f t="shared" si="11"/>
        <v>1782939517</v>
      </c>
      <c r="P34" s="68">
        <f t="shared" si="11"/>
        <v>1156277614</v>
      </c>
      <c r="Q34" s="68">
        <f t="shared" si="11"/>
        <v>998589559</v>
      </c>
      <c r="R34" s="68">
        <f t="shared" si="11"/>
        <v>5285299525</v>
      </c>
      <c r="S34" s="68">
        <f>+S21+S32</f>
        <v>43529701418</v>
      </c>
      <c r="T34" s="69">
        <f>+S34/F34</f>
        <v>0.78545109244186651</v>
      </c>
      <c r="U34" s="47"/>
      <c r="V34" s="47"/>
      <c r="W34" s="47"/>
    </row>
    <row r="35" spans="1:23" ht="78" customHeight="1" x14ac:dyDescent="0.25">
      <c r="A35" s="7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5"/>
    </row>
    <row r="36" spans="1:23" x14ac:dyDescent="0.25">
      <c r="B36" s="71"/>
      <c r="C36" s="72" t="s">
        <v>308</v>
      </c>
      <c r="D36" s="47"/>
      <c r="E36" s="96" t="s">
        <v>309</v>
      </c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65"/>
    </row>
    <row r="37" spans="1:23" ht="28.9" customHeight="1" x14ac:dyDescent="0.25">
      <c r="B37" s="73"/>
      <c r="C37" s="74" t="s">
        <v>310</v>
      </c>
      <c r="D37" s="75"/>
      <c r="E37" s="75"/>
      <c r="F37" s="97" t="s">
        <v>311</v>
      </c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76"/>
      <c r="S37" s="75"/>
      <c r="T37" s="77"/>
    </row>
    <row r="38" spans="1:23" ht="8.25" customHeight="1" x14ac:dyDescent="0.25">
      <c r="G38" s="47"/>
    </row>
    <row r="39" spans="1:23" x14ac:dyDescent="0.25">
      <c r="B39" s="78"/>
      <c r="D39" s="79"/>
      <c r="F39" s="80" t="s">
        <v>312</v>
      </c>
      <c r="K39" s="47"/>
      <c r="R39" s="47">
        <f>5285299525-R34</f>
        <v>0</v>
      </c>
      <c r="S39" s="47"/>
    </row>
  </sheetData>
  <mergeCells count="3">
    <mergeCell ref="B35:T35"/>
    <mergeCell ref="E36:S36"/>
    <mergeCell ref="F37:Q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40217-E20B-4288-BB7B-9996012A966F}">
  <dimension ref="A1:K110"/>
  <sheetViews>
    <sheetView workbookViewId="0">
      <selection activeCell="C22" sqref="C22"/>
    </sheetView>
  </sheetViews>
  <sheetFormatPr baseColWidth="10" defaultColWidth="9.140625" defaultRowHeight="15" x14ac:dyDescent="0.25"/>
  <cols>
    <col min="1" max="1" width="11" style="20" bestFit="1" customWidth="1"/>
    <col min="2" max="2" width="25" style="20" bestFit="1" customWidth="1"/>
    <col min="3" max="3" width="31.85546875" style="20" customWidth="1"/>
    <col min="4" max="4" width="21" style="20" bestFit="1" customWidth="1"/>
    <col min="5" max="5" width="17" style="20" bestFit="1" customWidth="1"/>
    <col min="6" max="6" width="12" style="20" bestFit="1" customWidth="1"/>
    <col min="7" max="7" width="20" style="20" bestFit="1" customWidth="1"/>
    <col min="8" max="8" width="12.7109375" style="20" bestFit="1" customWidth="1"/>
    <col min="9" max="9" width="13.7109375" style="20" bestFit="1" customWidth="1"/>
    <col min="10" max="10" width="8" style="20" bestFit="1" customWidth="1"/>
    <col min="11" max="11" width="13.7109375" style="20" bestFit="1" customWidth="1"/>
    <col min="12" max="16384" width="9.140625" style="20"/>
  </cols>
  <sheetData>
    <row r="1" spans="1:11" ht="12.75" customHeight="1" x14ac:dyDescent="0.2">
      <c r="A1" s="91" t="s">
        <v>25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2.75" customHeight="1" x14ac:dyDescent="0.2">
      <c r="A2" s="91" t="s">
        <v>26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2.75" customHeight="1" x14ac:dyDescent="0.2">
      <c r="A3" s="91" t="s">
        <v>27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12.75" customHeight="1" x14ac:dyDescent="0.2">
      <c r="A4" s="91" t="s">
        <v>43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2.75" customHeight="1" x14ac:dyDescent="0.2">
      <c r="A5" s="16"/>
      <c r="B5" s="16" t="s">
        <v>44</v>
      </c>
      <c r="C5" s="17"/>
      <c r="D5" s="18"/>
      <c r="E5" s="18"/>
      <c r="F5" s="18"/>
      <c r="G5" s="18"/>
      <c r="H5" s="18"/>
      <c r="I5" s="19"/>
      <c r="J5" s="92" t="s">
        <v>243</v>
      </c>
      <c r="K5" s="92"/>
    </row>
    <row r="6" spans="1:11" ht="12.75" customHeight="1" x14ac:dyDescent="0.2">
      <c r="A6" s="16"/>
      <c r="B6" s="16" t="s">
        <v>45</v>
      </c>
      <c r="C6" s="17"/>
      <c r="D6" s="18"/>
      <c r="E6" s="18"/>
      <c r="F6" s="18"/>
      <c r="G6" s="18"/>
      <c r="H6" s="18"/>
      <c r="I6" s="19"/>
      <c r="J6" s="92" t="s">
        <v>31</v>
      </c>
      <c r="K6" s="92"/>
    </row>
    <row r="7" spans="1:11" ht="60" x14ac:dyDescent="0.25">
      <c r="A7" s="21" t="s">
        <v>46</v>
      </c>
      <c r="B7" s="21" t="s">
        <v>47</v>
      </c>
      <c r="C7" s="21" t="s">
        <v>48</v>
      </c>
      <c r="D7" s="21" t="s">
        <v>49</v>
      </c>
      <c r="E7" s="21" t="s">
        <v>50</v>
      </c>
      <c r="F7" s="22" t="s">
        <v>51</v>
      </c>
      <c r="G7" s="21" t="s">
        <v>52</v>
      </c>
      <c r="H7" s="22" t="s">
        <v>53</v>
      </c>
      <c r="I7" s="22" t="s">
        <v>54</v>
      </c>
      <c r="J7" s="22" t="s">
        <v>55</v>
      </c>
      <c r="K7" s="22" t="s">
        <v>56</v>
      </c>
    </row>
    <row r="8" spans="1:11" x14ac:dyDescent="0.25">
      <c r="A8" s="23" t="s">
        <v>57</v>
      </c>
      <c r="B8" s="23" t="s">
        <v>58</v>
      </c>
      <c r="C8" s="23" t="s">
        <v>59</v>
      </c>
      <c r="D8" s="24">
        <v>1301969537</v>
      </c>
      <c r="E8" s="24">
        <v>0</v>
      </c>
      <c r="F8" s="24">
        <v>-16970720</v>
      </c>
      <c r="G8" s="24">
        <v>1284998817</v>
      </c>
      <c r="H8" s="24">
        <v>36329410</v>
      </c>
      <c r="I8" s="24">
        <v>1210223482</v>
      </c>
      <c r="J8" s="25">
        <v>94.18</v>
      </c>
      <c r="K8" s="24">
        <v>74775335</v>
      </c>
    </row>
    <row r="9" spans="1:11" x14ac:dyDescent="0.25">
      <c r="A9" s="23" t="s">
        <v>57</v>
      </c>
      <c r="B9" s="23" t="s">
        <v>60</v>
      </c>
      <c r="C9" s="23" t="s">
        <v>61</v>
      </c>
      <c r="D9" s="24">
        <v>1301969537</v>
      </c>
      <c r="E9" s="24">
        <v>0</v>
      </c>
      <c r="F9" s="24">
        <v>-16970720</v>
      </c>
      <c r="G9" s="24">
        <v>1284998817</v>
      </c>
      <c r="H9" s="24">
        <v>36329410</v>
      </c>
      <c r="I9" s="24">
        <v>1210223482</v>
      </c>
      <c r="J9" s="25">
        <v>94.18</v>
      </c>
      <c r="K9" s="24">
        <v>74775335</v>
      </c>
    </row>
    <row r="10" spans="1:11" x14ac:dyDescent="0.25">
      <c r="A10" s="23" t="s">
        <v>57</v>
      </c>
      <c r="B10" s="23" t="s">
        <v>62</v>
      </c>
      <c r="C10" s="23" t="s">
        <v>63</v>
      </c>
      <c r="D10" s="24">
        <v>594284234</v>
      </c>
      <c r="E10" s="24">
        <v>0</v>
      </c>
      <c r="F10" s="24">
        <v>0</v>
      </c>
      <c r="G10" s="24">
        <v>594284234</v>
      </c>
      <c r="H10" s="24">
        <v>36194638</v>
      </c>
      <c r="I10" s="24">
        <v>519508900</v>
      </c>
      <c r="J10" s="25">
        <v>87.42</v>
      </c>
      <c r="K10" s="24">
        <v>74775334</v>
      </c>
    </row>
    <row r="11" spans="1:11" x14ac:dyDescent="0.25">
      <c r="A11" s="23" t="s">
        <v>57</v>
      </c>
      <c r="B11" s="23" t="s">
        <v>64</v>
      </c>
      <c r="C11" s="23" t="s">
        <v>65</v>
      </c>
      <c r="D11" s="24">
        <v>594284234</v>
      </c>
      <c r="E11" s="24">
        <v>0</v>
      </c>
      <c r="F11" s="24">
        <v>0</v>
      </c>
      <c r="G11" s="24">
        <v>594284234</v>
      </c>
      <c r="H11" s="24">
        <v>36194638</v>
      </c>
      <c r="I11" s="24">
        <v>519508900</v>
      </c>
      <c r="J11" s="25">
        <v>87.42</v>
      </c>
      <c r="K11" s="24">
        <v>74775334</v>
      </c>
    </row>
    <row r="12" spans="1:11" x14ac:dyDescent="0.25">
      <c r="A12" s="23" t="s">
        <v>57</v>
      </c>
      <c r="B12" s="23" t="s">
        <v>66</v>
      </c>
      <c r="C12" s="23" t="s">
        <v>67</v>
      </c>
      <c r="D12" s="24">
        <v>707685303</v>
      </c>
      <c r="E12" s="24">
        <v>0</v>
      </c>
      <c r="F12" s="24">
        <v>-16970720</v>
      </c>
      <c r="G12" s="24">
        <v>690714583</v>
      </c>
      <c r="H12" s="24">
        <v>134772</v>
      </c>
      <c r="I12" s="24">
        <v>690714582</v>
      </c>
      <c r="J12" s="25">
        <v>100</v>
      </c>
      <c r="K12" s="24">
        <v>1</v>
      </c>
    </row>
    <row r="13" spans="1:11" x14ac:dyDescent="0.25">
      <c r="A13" s="23" t="s">
        <v>57</v>
      </c>
      <c r="B13" s="23" t="s">
        <v>68</v>
      </c>
      <c r="C13" s="23" t="s">
        <v>69</v>
      </c>
      <c r="D13" s="24">
        <v>707685303</v>
      </c>
      <c r="E13" s="24">
        <v>0</v>
      </c>
      <c r="F13" s="24">
        <v>-16970720</v>
      </c>
      <c r="G13" s="24">
        <v>690714583</v>
      </c>
      <c r="H13" s="24">
        <v>134772</v>
      </c>
      <c r="I13" s="24">
        <v>690714582</v>
      </c>
      <c r="J13" s="25">
        <v>100</v>
      </c>
      <c r="K13" s="24">
        <v>1</v>
      </c>
    </row>
    <row r="14" spans="1:11" x14ac:dyDescent="0.25">
      <c r="A14" s="26" t="s">
        <v>57</v>
      </c>
      <c r="B14" s="26" t="s">
        <v>70</v>
      </c>
      <c r="C14" s="26" t="s">
        <v>71</v>
      </c>
      <c r="D14" s="27">
        <v>56364147442</v>
      </c>
      <c r="E14" s="27">
        <v>-72943263</v>
      </c>
      <c r="F14" s="27">
        <v>-944145055</v>
      </c>
      <c r="G14" s="27">
        <v>55420002387</v>
      </c>
      <c r="H14" s="27">
        <v>5285299525</v>
      </c>
      <c r="I14" s="27">
        <v>43529701418</v>
      </c>
      <c r="J14" s="28">
        <v>78.55</v>
      </c>
      <c r="K14" s="27">
        <v>11890300969</v>
      </c>
    </row>
    <row r="15" spans="1:11" x14ac:dyDescent="0.25">
      <c r="A15" s="26" t="s">
        <v>57</v>
      </c>
      <c r="B15" s="26" t="s">
        <v>72</v>
      </c>
      <c r="C15" s="26" t="s">
        <v>73</v>
      </c>
      <c r="D15" s="27">
        <v>2164963354</v>
      </c>
      <c r="E15" s="27">
        <v>-5918039</v>
      </c>
      <c r="F15" s="27">
        <v>-61040844</v>
      </c>
      <c r="G15" s="27">
        <v>2103922510</v>
      </c>
      <c r="H15" s="27">
        <v>224300406</v>
      </c>
      <c r="I15" s="27">
        <v>1911492273</v>
      </c>
      <c r="J15" s="28">
        <v>90.85</v>
      </c>
      <c r="K15" s="27">
        <v>192430237</v>
      </c>
    </row>
    <row r="16" spans="1:11" x14ac:dyDescent="0.25">
      <c r="A16" s="23" t="s">
        <v>57</v>
      </c>
      <c r="B16" s="23" t="s">
        <v>74</v>
      </c>
      <c r="C16" s="23" t="s">
        <v>75</v>
      </c>
      <c r="D16" s="24">
        <v>2164963354</v>
      </c>
      <c r="E16" s="24">
        <v>-5918039</v>
      </c>
      <c r="F16" s="24">
        <v>-61040844</v>
      </c>
      <c r="G16" s="24">
        <v>2103922510</v>
      </c>
      <c r="H16" s="24">
        <v>224300406</v>
      </c>
      <c r="I16" s="24">
        <v>1911492273</v>
      </c>
      <c r="J16" s="25">
        <v>90.85</v>
      </c>
      <c r="K16" s="24">
        <v>192430237</v>
      </c>
    </row>
    <row r="17" spans="1:11" x14ac:dyDescent="0.25">
      <c r="A17" s="23" t="s">
        <v>57</v>
      </c>
      <c r="B17" s="23" t="s">
        <v>76</v>
      </c>
      <c r="C17" s="23" t="s">
        <v>77</v>
      </c>
      <c r="D17" s="24">
        <v>4401471</v>
      </c>
      <c r="E17" s="24">
        <v>0</v>
      </c>
      <c r="F17" s="24">
        <v>-998864</v>
      </c>
      <c r="G17" s="24">
        <v>3402607</v>
      </c>
      <c r="H17" s="24">
        <v>0</v>
      </c>
      <c r="I17" s="24">
        <v>3402607</v>
      </c>
      <c r="J17" s="25">
        <v>100</v>
      </c>
      <c r="K17" s="24">
        <v>0</v>
      </c>
    </row>
    <row r="18" spans="1:11" x14ac:dyDescent="0.25">
      <c r="A18" s="23" t="s">
        <v>57</v>
      </c>
      <c r="B18" s="23" t="s">
        <v>78</v>
      </c>
      <c r="C18" s="23" t="s">
        <v>79</v>
      </c>
      <c r="D18" s="24">
        <v>4401471</v>
      </c>
      <c r="E18" s="24">
        <v>0</v>
      </c>
      <c r="F18" s="24">
        <v>-998864</v>
      </c>
      <c r="G18" s="24">
        <v>3402607</v>
      </c>
      <c r="H18" s="24">
        <v>0</v>
      </c>
      <c r="I18" s="24">
        <v>3402607</v>
      </c>
      <c r="J18" s="25">
        <v>100</v>
      </c>
      <c r="K18" s="24">
        <v>0</v>
      </c>
    </row>
    <row r="19" spans="1:11" x14ac:dyDescent="0.25">
      <c r="A19" s="23" t="s">
        <v>57</v>
      </c>
      <c r="B19" s="23" t="s">
        <v>80</v>
      </c>
      <c r="C19" s="23" t="s">
        <v>81</v>
      </c>
      <c r="D19" s="24">
        <v>4401471</v>
      </c>
      <c r="E19" s="24">
        <v>0</v>
      </c>
      <c r="F19" s="24">
        <v>-998864</v>
      </c>
      <c r="G19" s="24">
        <v>3402607</v>
      </c>
      <c r="H19" s="24">
        <v>0</v>
      </c>
      <c r="I19" s="24">
        <v>3402607</v>
      </c>
      <c r="J19" s="25">
        <v>100</v>
      </c>
      <c r="K19" s="24">
        <v>0</v>
      </c>
    </row>
    <row r="20" spans="1:11" x14ac:dyDescent="0.25">
      <c r="A20" s="23" t="s">
        <v>57</v>
      </c>
      <c r="B20" s="23" t="s">
        <v>82</v>
      </c>
      <c r="C20" s="23" t="s">
        <v>83</v>
      </c>
      <c r="D20" s="24">
        <v>126912</v>
      </c>
      <c r="E20" s="24">
        <v>0</v>
      </c>
      <c r="F20" s="24">
        <v>-126912</v>
      </c>
      <c r="G20" s="24">
        <v>0</v>
      </c>
      <c r="H20" s="24">
        <v>0</v>
      </c>
      <c r="I20" s="24">
        <v>0</v>
      </c>
      <c r="J20" s="25">
        <v>0</v>
      </c>
      <c r="K20" s="24">
        <v>0</v>
      </c>
    </row>
    <row r="21" spans="1:11" x14ac:dyDescent="0.25">
      <c r="A21" s="23" t="s">
        <v>57</v>
      </c>
      <c r="B21" s="23" t="s">
        <v>84</v>
      </c>
      <c r="C21" s="23" t="s">
        <v>85</v>
      </c>
      <c r="D21" s="24">
        <v>4274559</v>
      </c>
      <c r="E21" s="24">
        <v>0</v>
      </c>
      <c r="F21" s="24">
        <v>-871952</v>
      </c>
      <c r="G21" s="24">
        <v>3402607</v>
      </c>
      <c r="H21" s="24">
        <v>0</v>
      </c>
      <c r="I21" s="24">
        <v>3402607</v>
      </c>
      <c r="J21" s="25">
        <v>100</v>
      </c>
      <c r="K21" s="24">
        <v>0</v>
      </c>
    </row>
    <row r="22" spans="1:11" x14ac:dyDescent="0.25">
      <c r="A22" s="23" t="s">
        <v>57</v>
      </c>
      <c r="B22" s="23" t="s">
        <v>86</v>
      </c>
      <c r="C22" s="23" t="s">
        <v>87</v>
      </c>
      <c r="D22" s="24">
        <v>2160561883</v>
      </c>
      <c r="E22" s="24">
        <v>-5918039</v>
      </c>
      <c r="F22" s="24">
        <v>-60041980</v>
      </c>
      <c r="G22" s="24">
        <v>2100519903</v>
      </c>
      <c r="H22" s="24">
        <v>224300406</v>
      </c>
      <c r="I22" s="24">
        <v>1908089666</v>
      </c>
      <c r="J22" s="25">
        <v>90.84</v>
      </c>
      <c r="K22" s="24">
        <v>192430237</v>
      </c>
    </row>
    <row r="23" spans="1:11" x14ac:dyDescent="0.25">
      <c r="A23" s="23" t="s">
        <v>57</v>
      </c>
      <c r="B23" s="23" t="s">
        <v>88</v>
      </c>
      <c r="C23" s="23" t="s">
        <v>63</v>
      </c>
      <c r="D23" s="24">
        <v>81138897</v>
      </c>
      <c r="E23" s="24">
        <v>0</v>
      </c>
      <c r="F23" s="24">
        <v>-7335591</v>
      </c>
      <c r="G23" s="24">
        <v>73803306</v>
      </c>
      <c r="H23" s="24">
        <v>0</v>
      </c>
      <c r="I23" s="24">
        <v>45810900</v>
      </c>
      <c r="J23" s="25">
        <v>62.07</v>
      </c>
      <c r="K23" s="24">
        <v>27992406</v>
      </c>
    </row>
    <row r="24" spans="1:11" x14ac:dyDescent="0.25">
      <c r="A24" s="23" t="s">
        <v>57</v>
      </c>
      <c r="B24" s="23" t="s">
        <v>89</v>
      </c>
      <c r="C24" s="23" t="s">
        <v>90</v>
      </c>
      <c r="D24" s="24">
        <v>12017052</v>
      </c>
      <c r="E24" s="24">
        <v>0</v>
      </c>
      <c r="F24" s="24">
        <v>-1817052</v>
      </c>
      <c r="G24" s="24">
        <v>10200000</v>
      </c>
      <c r="H24" s="24">
        <v>0</v>
      </c>
      <c r="I24" s="24">
        <v>10200000</v>
      </c>
      <c r="J24" s="25">
        <v>100</v>
      </c>
      <c r="K24" s="24">
        <v>0</v>
      </c>
    </row>
    <row r="25" spans="1:11" x14ac:dyDescent="0.25">
      <c r="A25" s="23" t="s">
        <v>57</v>
      </c>
      <c r="B25" s="23" t="s">
        <v>91</v>
      </c>
      <c r="C25" s="23" t="s">
        <v>92</v>
      </c>
      <c r="D25" s="24">
        <v>1817052</v>
      </c>
      <c r="E25" s="24">
        <v>0</v>
      </c>
      <c r="F25" s="24">
        <v>-1817052</v>
      </c>
      <c r="G25" s="24">
        <v>0</v>
      </c>
      <c r="H25" s="24">
        <v>0</v>
      </c>
      <c r="I25" s="24">
        <v>0</v>
      </c>
      <c r="J25" s="25">
        <v>0</v>
      </c>
      <c r="K25" s="24">
        <v>0</v>
      </c>
    </row>
    <row r="26" spans="1:11" x14ac:dyDescent="0.25">
      <c r="A26" s="23" t="s">
        <v>57</v>
      </c>
      <c r="B26" s="23" t="s">
        <v>93</v>
      </c>
      <c r="C26" s="23" t="s">
        <v>94</v>
      </c>
      <c r="D26" s="24">
        <v>10200000</v>
      </c>
      <c r="E26" s="24">
        <v>0</v>
      </c>
      <c r="F26" s="24">
        <v>0</v>
      </c>
      <c r="G26" s="24">
        <v>10200000</v>
      </c>
      <c r="H26" s="24">
        <v>0</v>
      </c>
      <c r="I26" s="24">
        <v>10200000</v>
      </c>
      <c r="J26" s="25">
        <v>100</v>
      </c>
      <c r="K26" s="24">
        <v>0</v>
      </c>
    </row>
    <row r="27" spans="1:11" x14ac:dyDescent="0.25">
      <c r="A27" s="23" t="s">
        <v>57</v>
      </c>
      <c r="B27" s="23" t="s">
        <v>95</v>
      </c>
      <c r="C27" s="23" t="s">
        <v>96</v>
      </c>
      <c r="D27" s="24">
        <v>68205105</v>
      </c>
      <c r="E27" s="24">
        <v>0</v>
      </c>
      <c r="F27" s="24">
        <v>-4601799</v>
      </c>
      <c r="G27" s="24">
        <v>63603306</v>
      </c>
      <c r="H27" s="24">
        <v>0</v>
      </c>
      <c r="I27" s="24">
        <v>35610900</v>
      </c>
      <c r="J27" s="25">
        <v>55.99</v>
      </c>
      <c r="K27" s="24">
        <v>27992406</v>
      </c>
    </row>
    <row r="28" spans="1:11" x14ac:dyDescent="0.25">
      <c r="A28" s="23" t="s">
        <v>57</v>
      </c>
      <c r="B28" s="23" t="s">
        <v>97</v>
      </c>
      <c r="C28" s="23" t="s">
        <v>98</v>
      </c>
      <c r="D28" s="24">
        <v>1185852</v>
      </c>
      <c r="E28" s="24">
        <v>0</v>
      </c>
      <c r="F28" s="24">
        <v>-1185852</v>
      </c>
      <c r="G28" s="24">
        <v>0</v>
      </c>
      <c r="H28" s="24">
        <v>0</v>
      </c>
      <c r="I28" s="24">
        <v>0</v>
      </c>
      <c r="J28" s="25">
        <v>0</v>
      </c>
      <c r="K28" s="24">
        <v>0</v>
      </c>
    </row>
    <row r="29" spans="1:11" x14ac:dyDescent="0.25">
      <c r="A29" s="23" t="s">
        <v>57</v>
      </c>
      <c r="B29" s="23" t="s">
        <v>99</v>
      </c>
      <c r="C29" s="23" t="s">
        <v>100</v>
      </c>
      <c r="D29" s="24">
        <v>30764470</v>
      </c>
      <c r="E29" s="24">
        <v>0</v>
      </c>
      <c r="F29" s="24">
        <v>-292370</v>
      </c>
      <c r="G29" s="24">
        <v>30472100</v>
      </c>
      <c r="H29" s="24">
        <v>0</v>
      </c>
      <c r="I29" s="24">
        <v>9479694</v>
      </c>
      <c r="J29" s="25">
        <v>31.11</v>
      </c>
      <c r="K29" s="24">
        <v>20992406</v>
      </c>
    </row>
    <row r="30" spans="1:11" x14ac:dyDescent="0.25">
      <c r="A30" s="23" t="s">
        <v>57</v>
      </c>
      <c r="B30" s="23" t="s">
        <v>101</v>
      </c>
      <c r="C30" s="23" t="s">
        <v>102</v>
      </c>
      <c r="D30" s="24">
        <v>7800450</v>
      </c>
      <c r="E30" s="24">
        <v>0</v>
      </c>
      <c r="F30" s="24">
        <v>0</v>
      </c>
      <c r="G30" s="24">
        <v>7800450</v>
      </c>
      <c r="H30" s="24">
        <v>0</v>
      </c>
      <c r="I30" s="24">
        <v>7800450</v>
      </c>
      <c r="J30" s="25">
        <v>100</v>
      </c>
      <c r="K30" s="24">
        <v>0</v>
      </c>
    </row>
    <row r="31" spans="1:11" x14ac:dyDescent="0.25">
      <c r="A31" s="23" t="s">
        <v>57</v>
      </c>
      <c r="B31" s="23" t="s">
        <v>103</v>
      </c>
      <c r="C31" s="23" t="s">
        <v>104</v>
      </c>
      <c r="D31" s="24">
        <v>18721568</v>
      </c>
      <c r="E31" s="24">
        <v>0</v>
      </c>
      <c r="F31" s="24">
        <v>-390812</v>
      </c>
      <c r="G31" s="24">
        <v>18330756</v>
      </c>
      <c r="H31" s="24">
        <v>0</v>
      </c>
      <c r="I31" s="24">
        <v>18330756</v>
      </c>
      <c r="J31" s="25">
        <v>100</v>
      </c>
      <c r="K31" s="24">
        <v>0</v>
      </c>
    </row>
    <row r="32" spans="1:11" x14ac:dyDescent="0.25">
      <c r="A32" s="23" t="s">
        <v>57</v>
      </c>
      <c r="B32" s="23" t="s">
        <v>105</v>
      </c>
      <c r="C32" s="23" t="s">
        <v>106</v>
      </c>
      <c r="D32" s="24">
        <v>8107336</v>
      </c>
      <c r="E32" s="24">
        <v>0</v>
      </c>
      <c r="F32" s="24">
        <v>-1107336</v>
      </c>
      <c r="G32" s="24">
        <v>7000000</v>
      </c>
      <c r="H32" s="24">
        <v>0</v>
      </c>
      <c r="I32" s="24">
        <v>0</v>
      </c>
      <c r="J32" s="25">
        <v>0</v>
      </c>
      <c r="K32" s="24">
        <v>7000000</v>
      </c>
    </row>
    <row r="33" spans="1:11" x14ac:dyDescent="0.25">
      <c r="A33" s="23" t="s">
        <v>57</v>
      </c>
      <c r="B33" s="23" t="s">
        <v>107</v>
      </c>
      <c r="C33" s="23" t="s">
        <v>108</v>
      </c>
      <c r="D33" s="24">
        <v>561052</v>
      </c>
      <c r="E33" s="24">
        <v>0</v>
      </c>
      <c r="F33" s="24">
        <v>-561052</v>
      </c>
      <c r="G33" s="24">
        <v>0</v>
      </c>
      <c r="H33" s="24">
        <v>0</v>
      </c>
      <c r="I33" s="24">
        <v>0</v>
      </c>
      <c r="J33" s="25">
        <v>0</v>
      </c>
      <c r="K33" s="24">
        <v>0</v>
      </c>
    </row>
    <row r="34" spans="1:11" x14ac:dyDescent="0.25">
      <c r="A34" s="23" t="s">
        <v>57</v>
      </c>
      <c r="B34" s="23" t="s">
        <v>109</v>
      </c>
      <c r="C34" s="23" t="s">
        <v>110</v>
      </c>
      <c r="D34" s="24">
        <v>1064377</v>
      </c>
      <c r="E34" s="24">
        <v>0</v>
      </c>
      <c r="F34" s="24">
        <v>-1064377</v>
      </c>
      <c r="G34" s="24">
        <v>0</v>
      </c>
      <c r="H34" s="24">
        <v>0</v>
      </c>
      <c r="I34" s="24">
        <v>0</v>
      </c>
      <c r="J34" s="25">
        <v>0</v>
      </c>
      <c r="K34" s="24">
        <v>0</v>
      </c>
    </row>
    <row r="35" spans="1:11" x14ac:dyDescent="0.25">
      <c r="A35" s="23" t="s">
        <v>57</v>
      </c>
      <c r="B35" s="23" t="s">
        <v>111</v>
      </c>
      <c r="C35" s="23" t="s">
        <v>112</v>
      </c>
      <c r="D35" s="24">
        <v>916740</v>
      </c>
      <c r="E35" s="24">
        <v>0</v>
      </c>
      <c r="F35" s="24">
        <v>-916740</v>
      </c>
      <c r="G35" s="24">
        <v>0</v>
      </c>
      <c r="H35" s="24">
        <v>0</v>
      </c>
      <c r="I35" s="24">
        <v>0</v>
      </c>
      <c r="J35" s="25">
        <v>0</v>
      </c>
      <c r="K35" s="24">
        <v>0</v>
      </c>
    </row>
    <row r="36" spans="1:11" x14ac:dyDescent="0.25">
      <c r="A36" s="23" t="s">
        <v>57</v>
      </c>
      <c r="B36" s="23" t="s">
        <v>113</v>
      </c>
      <c r="C36" s="23" t="s">
        <v>114</v>
      </c>
      <c r="D36" s="24">
        <v>916740</v>
      </c>
      <c r="E36" s="24">
        <v>0</v>
      </c>
      <c r="F36" s="24">
        <v>-916740</v>
      </c>
      <c r="G36" s="24">
        <v>0</v>
      </c>
      <c r="H36" s="24">
        <v>0</v>
      </c>
      <c r="I36" s="24">
        <v>0</v>
      </c>
      <c r="J36" s="25">
        <v>0</v>
      </c>
      <c r="K36" s="24">
        <v>0</v>
      </c>
    </row>
    <row r="37" spans="1:11" x14ac:dyDescent="0.25">
      <c r="A37" s="23" t="s">
        <v>57</v>
      </c>
      <c r="B37" s="23" t="s">
        <v>115</v>
      </c>
      <c r="C37" s="23" t="s">
        <v>67</v>
      </c>
      <c r="D37" s="24">
        <v>2079422986</v>
      </c>
      <c r="E37" s="24">
        <v>-5918039</v>
      </c>
      <c r="F37" s="24">
        <v>-52706389</v>
      </c>
      <c r="G37" s="24">
        <v>2026716597</v>
      </c>
      <c r="H37" s="24">
        <v>224300406</v>
      </c>
      <c r="I37" s="24">
        <v>1862278766</v>
      </c>
      <c r="J37" s="25">
        <v>91.89</v>
      </c>
      <c r="K37" s="24">
        <v>164437831</v>
      </c>
    </row>
    <row r="38" spans="1:11" x14ac:dyDescent="0.25">
      <c r="A38" s="23" t="s">
        <v>57</v>
      </c>
      <c r="B38" s="23" t="s">
        <v>116</v>
      </c>
      <c r="C38" s="23" t="s">
        <v>117</v>
      </c>
      <c r="D38" s="24">
        <v>33524900</v>
      </c>
      <c r="E38" s="24">
        <v>0</v>
      </c>
      <c r="F38" s="24">
        <v>-1174422</v>
      </c>
      <c r="G38" s="24">
        <v>32350478</v>
      </c>
      <c r="H38" s="24">
        <v>0</v>
      </c>
      <c r="I38" s="24">
        <v>29787672</v>
      </c>
      <c r="J38" s="25">
        <v>92.08</v>
      </c>
      <c r="K38" s="24">
        <v>2562806</v>
      </c>
    </row>
    <row r="39" spans="1:11" x14ac:dyDescent="0.25">
      <c r="A39" s="23" t="s">
        <v>57</v>
      </c>
      <c r="B39" s="23" t="s">
        <v>118</v>
      </c>
      <c r="C39" s="23" t="s">
        <v>119</v>
      </c>
      <c r="D39" s="24">
        <v>1174422</v>
      </c>
      <c r="E39" s="24">
        <v>0</v>
      </c>
      <c r="F39" s="24">
        <v>-1174422</v>
      </c>
      <c r="G39" s="24">
        <v>0</v>
      </c>
      <c r="H39" s="24">
        <v>0</v>
      </c>
      <c r="I39" s="24">
        <v>0</v>
      </c>
      <c r="J39" s="25">
        <v>0</v>
      </c>
      <c r="K39" s="24">
        <v>0</v>
      </c>
    </row>
    <row r="40" spans="1:11" x14ac:dyDescent="0.25">
      <c r="A40" s="23" t="s">
        <v>57</v>
      </c>
      <c r="B40" s="23" t="s">
        <v>120</v>
      </c>
      <c r="C40" s="23" t="s">
        <v>121</v>
      </c>
      <c r="D40" s="24">
        <v>32350478</v>
      </c>
      <c r="E40" s="24">
        <v>0</v>
      </c>
      <c r="F40" s="24">
        <v>0</v>
      </c>
      <c r="G40" s="24">
        <v>32350478</v>
      </c>
      <c r="H40" s="24">
        <v>0</v>
      </c>
      <c r="I40" s="24">
        <v>29787672</v>
      </c>
      <c r="J40" s="25">
        <v>92.08</v>
      </c>
      <c r="K40" s="24">
        <v>2562806</v>
      </c>
    </row>
    <row r="41" spans="1:11" x14ac:dyDescent="0.25">
      <c r="A41" s="23" t="s">
        <v>57</v>
      </c>
      <c r="B41" s="23" t="s">
        <v>122</v>
      </c>
      <c r="C41" s="23" t="s">
        <v>123</v>
      </c>
      <c r="D41" s="24">
        <v>32350478</v>
      </c>
      <c r="E41" s="24">
        <v>0</v>
      </c>
      <c r="F41" s="24">
        <v>0</v>
      </c>
      <c r="G41" s="24">
        <v>32350478</v>
      </c>
      <c r="H41" s="24">
        <v>0</v>
      </c>
      <c r="I41" s="24">
        <v>29787672</v>
      </c>
      <c r="J41" s="25">
        <v>92.08</v>
      </c>
      <c r="K41" s="24">
        <v>2562806</v>
      </c>
    </row>
    <row r="42" spans="1:11" x14ac:dyDescent="0.25">
      <c r="A42" s="23" t="s">
        <v>57</v>
      </c>
      <c r="B42" s="23" t="s">
        <v>124</v>
      </c>
      <c r="C42" s="23" t="s">
        <v>125</v>
      </c>
      <c r="D42" s="24">
        <v>434860863</v>
      </c>
      <c r="E42" s="24">
        <v>0</v>
      </c>
      <c r="F42" s="24">
        <v>-1</v>
      </c>
      <c r="G42" s="24">
        <v>434860862</v>
      </c>
      <c r="H42" s="24">
        <v>0</v>
      </c>
      <c r="I42" s="24">
        <v>434860861</v>
      </c>
      <c r="J42" s="25">
        <v>100</v>
      </c>
      <c r="K42" s="24">
        <v>1</v>
      </c>
    </row>
    <row r="43" spans="1:11" x14ac:dyDescent="0.25">
      <c r="A43" s="23" t="s">
        <v>57</v>
      </c>
      <c r="B43" s="23" t="s">
        <v>126</v>
      </c>
      <c r="C43" s="23" t="s">
        <v>127</v>
      </c>
      <c r="D43" s="24">
        <v>330299241</v>
      </c>
      <c r="E43" s="24">
        <v>0</v>
      </c>
      <c r="F43" s="24">
        <v>-1</v>
      </c>
      <c r="G43" s="24">
        <v>330299240</v>
      </c>
      <c r="H43" s="24">
        <v>0</v>
      </c>
      <c r="I43" s="24">
        <v>330299239</v>
      </c>
      <c r="J43" s="25">
        <v>100</v>
      </c>
      <c r="K43" s="24">
        <v>1</v>
      </c>
    </row>
    <row r="44" spans="1:11" x14ac:dyDescent="0.25">
      <c r="A44" s="23" t="s">
        <v>57</v>
      </c>
      <c r="B44" s="23" t="s">
        <v>128</v>
      </c>
      <c r="C44" s="23" t="s">
        <v>129</v>
      </c>
      <c r="D44" s="24">
        <v>22969937</v>
      </c>
      <c r="E44" s="24">
        <v>0</v>
      </c>
      <c r="F44" s="24">
        <v>0</v>
      </c>
      <c r="G44" s="24">
        <v>22969937</v>
      </c>
      <c r="H44" s="24">
        <v>0</v>
      </c>
      <c r="I44" s="24">
        <v>22969937</v>
      </c>
      <c r="J44" s="25">
        <v>100</v>
      </c>
      <c r="K44" s="24">
        <v>0</v>
      </c>
    </row>
    <row r="45" spans="1:11" x14ac:dyDescent="0.25">
      <c r="A45" s="23" t="s">
        <v>57</v>
      </c>
      <c r="B45" s="23" t="s">
        <v>130</v>
      </c>
      <c r="C45" s="23" t="s">
        <v>131</v>
      </c>
      <c r="D45" s="24">
        <v>177351961</v>
      </c>
      <c r="E45" s="24">
        <v>0</v>
      </c>
      <c r="F45" s="24">
        <v>-1</v>
      </c>
      <c r="G45" s="24">
        <v>177351960</v>
      </c>
      <c r="H45" s="24">
        <v>0</v>
      </c>
      <c r="I45" s="24">
        <v>177351960</v>
      </c>
      <c r="J45" s="25">
        <v>100</v>
      </c>
      <c r="K45" s="24">
        <v>0</v>
      </c>
    </row>
    <row r="46" spans="1:11" x14ac:dyDescent="0.25">
      <c r="A46" s="23" t="s">
        <v>57</v>
      </c>
      <c r="B46" s="23" t="s">
        <v>132</v>
      </c>
      <c r="C46" s="23" t="s">
        <v>133</v>
      </c>
      <c r="D46" s="24">
        <v>78429150</v>
      </c>
      <c r="E46" s="24">
        <v>0</v>
      </c>
      <c r="F46" s="24">
        <v>0</v>
      </c>
      <c r="G46" s="24">
        <v>78429150</v>
      </c>
      <c r="H46" s="24">
        <v>0</v>
      </c>
      <c r="I46" s="24">
        <v>78429150</v>
      </c>
      <c r="J46" s="25">
        <v>100</v>
      </c>
      <c r="K46" s="24">
        <v>0</v>
      </c>
    </row>
    <row r="47" spans="1:11" x14ac:dyDescent="0.25">
      <c r="A47" s="23" t="s">
        <v>57</v>
      </c>
      <c r="B47" s="23" t="s">
        <v>134</v>
      </c>
      <c r="C47" s="23" t="s">
        <v>135</v>
      </c>
      <c r="D47" s="24">
        <v>51548193</v>
      </c>
      <c r="E47" s="24">
        <v>0</v>
      </c>
      <c r="F47" s="24">
        <v>0</v>
      </c>
      <c r="G47" s="24">
        <v>51548193</v>
      </c>
      <c r="H47" s="24">
        <v>0</v>
      </c>
      <c r="I47" s="24">
        <v>51548192</v>
      </c>
      <c r="J47" s="25">
        <v>100</v>
      </c>
      <c r="K47" s="24">
        <v>1</v>
      </c>
    </row>
    <row r="48" spans="1:11" x14ac:dyDescent="0.25">
      <c r="A48" s="23" t="s">
        <v>57</v>
      </c>
      <c r="B48" s="23" t="s">
        <v>136</v>
      </c>
      <c r="C48" s="23" t="s">
        <v>137</v>
      </c>
      <c r="D48" s="24">
        <v>104561622</v>
      </c>
      <c r="E48" s="24">
        <v>0</v>
      </c>
      <c r="F48" s="24">
        <v>0</v>
      </c>
      <c r="G48" s="24">
        <v>104561622</v>
      </c>
      <c r="H48" s="24">
        <v>0</v>
      </c>
      <c r="I48" s="24">
        <v>104561622</v>
      </c>
      <c r="J48" s="25">
        <v>100</v>
      </c>
      <c r="K48" s="24">
        <v>0</v>
      </c>
    </row>
    <row r="49" spans="1:11" x14ac:dyDescent="0.25">
      <c r="A49" s="23" t="s">
        <v>57</v>
      </c>
      <c r="B49" s="23" t="s">
        <v>138</v>
      </c>
      <c r="C49" s="23" t="s">
        <v>139</v>
      </c>
      <c r="D49" s="24">
        <v>104561622</v>
      </c>
      <c r="E49" s="24">
        <v>0</v>
      </c>
      <c r="F49" s="24">
        <v>0</v>
      </c>
      <c r="G49" s="24">
        <v>104561622</v>
      </c>
      <c r="H49" s="24">
        <v>0</v>
      </c>
      <c r="I49" s="24">
        <v>104561622</v>
      </c>
      <c r="J49" s="25">
        <v>100</v>
      </c>
      <c r="K49" s="24">
        <v>0</v>
      </c>
    </row>
    <row r="50" spans="1:11" x14ac:dyDescent="0.25">
      <c r="A50" s="23" t="s">
        <v>57</v>
      </c>
      <c r="B50" s="23" t="s">
        <v>140</v>
      </c>
      <c r="C50" s="23" t="s">
        <v>141</v>
      </c>
      <c r="D50" s="24">
        <v>1383156098</v>
      </c>
      <c r="E50" s="24">
        <v>-5918039</v>
      </c>
      <c r="F50" s="24">
        <v>-17592811</v>
      </c>
      <c r="G50" s="24">
        <v>1365563287</v>
      </c>
      <c r="H50" s="24">
        <v>167290349</v>
      </c>
      <c r="I50" s="24">
        <v>1205523981</v>
      </c>
      <c r="J50" s="25">
        <v>88.28</v>
      </c>
      <c r="K50" s="24">
        <v>160039306</v>
      </c>
    </row>
    <row r="51" spans="1:11" x14ac:dyDescent="0.25">
      <c r="A51" s="23" t="s">
        <v>57</v>
      </c>
      <c r="B51" s="23" t="s">
        <v>142</v>
      </c>
      <c r="C51" s="23" t="s">
        <v>143</v>
      </c>
      <c r="D51" s="24">
        <v>333038509</v>
      </c>
      <c r="E51" s="24">
        <v>0</v>
      </c>
      <c r="F51" s="24">
        <v>-3285943</v>
      </c>
      <c r="G51" s="24">
        <v>329752566</v>
      </c>
      <c r="H51" s="24">
        <v>159483800</v>
      </c>
      <c r="I51" s="24">
        <v>248771198</v>
      </c>
      <c r="J51" s="25">
        <v>75.44</v>
      </c>
      <c r="K51" s="24">
        <v>80981368</v>
      </c>
    </row>
    <row r="52" spans="1:11" x14ac:dyDescent="0.25">
      <c r="A52" s="23" t="s">
        <v>57</v>
      </c>
      <c r="B52" s="23" t="s">
        <v>144</v>
      </c>
      <c r="C52" s="23" t="s">
        <v>145</v>
      </c>
      <c r="D52" s="24">
        <v>1713091</v>
      </c>
      <c r="E52" s="24">
        <v>0</v>
      </c>
      <c r="F52" s="24">
        <v>-1713091</v>
      </c>
      <c r="G52" s="24">
        <v>0</v>
      </c>
      <c r="H52" s="24">
        <v>0</v>
      </c>
      <c r="I52" s="24">
        <v>0</v>
      </c>
      <c r="J52" s="25">
        <v>0</v>
      </c>
      <c r="K52" s="24">
        <v>0</v>
      </c>
    </row>
    <row r="53" spans="1:11" x14ac:dyDescent="0.25">
      <c r="A53" s="23" t="s">
        <v>57</v>
      </c>
      <c r="B53" s="23" t="s">
        <v>146</v>
      </c>
      <c r="C53" s="23" t="s">
        <v>147</v>
      </c>
      <c r="D53" s="24">
        <v>71162000</v>
      </c>
      <c r="E53" s="24">
        <v>0</v>
      </c>
      <c r="F53" s="24">
        <v>0</v>
      </c>
      <c r="G53" s="24">
        <v>71162000</v>
      </c>
      <c r="H53" s="24">
        <v>64045800</v>
      </c>
      <c r="I53" s="24">
        <v>64045800</v>
      </c>
      <c r="J53" s="25">
        <v>90</v>
      </c>
      <c r="K53" s="24">
        <v>7116200</v>
      </c>
    </row>
    <row r="54" spans="1:11" x14ac:dyDescent="0.25">
      <c r="A54" s="23" t="s">
        <v>57</v>
      </c>
      <c r="B54" s="23" t="s">
        <v>148</v>
      </c>
      <c r="C54" s="23" t="s">
        <v>149</v>
      </c>
      <c r="D54" s="24">
        <v>260163418</v>
      </c>
      <c r="E54" s="24">
        <v>0</v>
      </c>
      <c r="F54" s="24">
        <v>-1572852</v>
      </c>
      <c r="G54" s="24">
        <v>258590566</v>
      </c>
      <c r="H54" s="24">
        <v>95438000</v>
      </c>
      <c r="I54" s="24">
        <v>184725398</v>
      </c>
      <c r="J54" s="25">
        <v>71.44</v>
      </c>
      <c r="K54" s="24">
        <v>73865168</v>
      </c>
    </row>
    <row r="55" spans="1:11" x14ac:dyDescent="0.25">
      <c r="A55" s="23" t="s">
        <v>57</v>
      </c>
      <c r="B55" s="23" t="s">
        <v>150</v>
      </c>
      <c r="C55" s="23" t="s">
        <v>151</v>
      </c>
      <c r="D55" s="24">
        <v>85997692</v>
      </c>
      <c r="E55" s="24">
        <v>0</v>
      </c>
      <c r="F55" s="24">
        <v>-908526</v>
      </c>
      <c r="G55" s="24">
        <v>85089166</v>
      </c>
      <c r="H55" s="24">
        <v>0</v>
      </c>
      <c r="I55" s="24">
        <v>6865809</v>
      </c>
      <c r="J55" s="25">
        <v>8.07</v>
      </c>
      <c r="K55" s="24">
        <v>78223357</v>
      </c>
    </row>
    <row r="56" spans="1:11" x14ac:dyDescent="0.25">
      <c r="A56" s="23" t="s">
        <v>57</v>
      </c>
      <c r="B56" s="23" t="s">
        <v>152</v>
      </c>
      <c r="C56" s="23" t="s">
        <v>153</v>
      </c>
      <c r="D56" s="24">
        <v>908526</v>
      </c>
      <c r="E56" s="24">
        <v>0</v>
      </c>
      <c r="F56" s="24">
        <v>-908526</v>
      </c>
      <c r="G56" s="24">
        <v>0</v>
      </c>
      <c r="H56" s="24">
        <v>0</v>
      </c>
      <c r="I56" s="24">
        <v>0</v>
      </c>
      <c r="J56" s="25">
        <v>0</v>
      </c>
      <c r="K56" s="24">
        <v>0</v>
      </c>
    </row>
    <row r="57" spans="1:11" x14ac:dyDescent="0.25">
      <c r="A57" s="23" t="s">
        <v>57</v>
      </c>
      <c r="B57" s="23" t="s">
        <v>154</v>
      </c>
      <c r="C57" s="23" t="s">
        <v>155</v>
      </c>
      <c r="D57" s="24">
        <v>85089166</v>
      </c>
      <c r="E57" s="24">
        <v>0</v>
      </c>
      <c r="F57" s="24">
        <v>0</v>
      </c>
      <c r="G57" s="24">
        <v>85089166</v>
      </c>
      <c r="H57" s="24">
        <v>0</v>
      </c>
      <c r="I57" s="24">
        <v>6865809</v>
      </c>
      <c r="J57" s="25">
        <v>8.07</v>
      </c>
      <c r="K57" s="24">
        <v>78223357</v>
      </c>
    </row>
    <row r="58" spans="1:11" x14ac:dyDescent="0.25">
      <c r="A58" s="23" t="s">
        <v>57</v>
      </c>
      <c r="B58" s="23" t="s">
        <v>156</v>
      </c>
      <c r="C58" s="23" t="s">
        <v>157</v>
      </c>
      <c r="D58" s="24">
        <v>595258</v>
      </c>
      <c r="E58" s="24">
        <v>0</v>
      </c>
      <c r="F58" s="24">
        <v>-595258</v>
      </c>
      <c r="G58" s="24">
        <v>0</v>
      </c>
      <c r="H58" s="24">
        <v>0</v>
      </c>
      <c r="I58" s="24">
        <v>0</v>
      </c>
      <c r="J58" s="25">
        <v>0</v>
      </c>
      <c r="K58" s="24">
        <v>0</v>
      </c>
    </row>
    <row r="59" spans="1:11" x14ac:dyDescent="0.25">
      <c r="A59" s="23" t="s">
        <v>57</v>
      </c>
      <c r="B59" s="23" t="s">
        <v>158</v>
      </c>
      <c r="C59" s="23" t="s">
        <v>159</v>
      </c>
      <c r="D59" s="24">
        <v>349811</v>
      </c>
      <c r="E59" s="24">
        <v>0</v>
      </c>
      <c r="F59" s="24">
        <v>-349811</v>
      </c>
      <c r="G59" s="24">
        <v>0</v>
      </c>
      <c r="H59" s="24">
        <v>0</v>
      </c>
      <c r="I59" s="24">
        <v>0</v>
      </c>
      <c r="J59" s="25">
        <v>0</v>
      </c>
      <c r="K59" s="24">
        <v>0</v>
      </c>
    </row>
    <row r="60" spans="1:11" x14ac:dyDescent="0.25">
      <c r="A60" s="23" t="s">
        <v>57</v>
      </c>
      <c r="B60" s="23" t="s">
        <v>160</v>
      </c>
      <c r="C60" s="23" t="s">
        <v>161</v>
      </c>
      <c r="D60" s="24">
        <v>245447</v>
      </c>
      <c r="E60" s="24">
        <v>0</v>
      </c>
      <c r="F60" s="24">
        <v>-245447</v>
      </c>
      <c r="G60" s="24">
        <v>0</v>
      </c>
      <c r="H60" s="24">
        <v>0</v>
      </c>
      <c r="I60" s="24">
        <v>0</v>
      </c>
      <c r="J60" s="25">
        <v>0</v>
      </c>
      <c r="K60" s="24">
        <v>0</v>
      </c>
    </row>
    <row r="61" spans="1:11" x14ac:dyDescent="0.25">
      <c r="A61" s="23" t="s">
        <v>57</v>
      </c>
      <c r="B61" s="23" t="s">
        <v>162</v>
      </c>
      <c r="C61" s="23" t="s">
        <v>163</v>
      </c>
      <c r="D61" s="24">
        <v>448639594</v>
      </c>
      <c r="E61" s="24">
        <v>-5918039</v>
      </c>
      <c r="F61" s="24">
        <v>-5918039</v>
      </c>
      <c r="G61" s="24">
        <v>442721555</v>
      </c>
      <c r="H61" s="24">
        <v>0</v>
      </c>
      <c r="I61" s="24">
        <v>442721555</v>
      </c>
      <c r="J61" s="25">
        <v>100</v>
      </c>
      <c r="K61" s="24">
        <v>0</v>
      </c>
    </row>
    <row r="62" spans="1:11" x14ac:dyDescent="0.25">
      <c r="A62" s="23" t="s">
        <v>57</v>
      </c>
      <c r="B62" s="23" t="s">
        <v>164</v>
      </c>
      <c r="C62" s="23" t="s">
        <v>165</v>
      </c>
      <c r="D62" s="24">
        <v>311826678</v>
      </c>
      <c r="E62" s="24">
        <v>0</v>
      </c>
      <c r="F62" s="24">
        <v>0</v>
      </c>
      <c r="G62" s="24">
        <v>311826678</v>
      </c>
      <c r="H62" s="24">
        <v>0</v>
      </c>
      <c r="I62" s="24">
        <v>311826678</v>
      </c>
      <c r="J62" s="25">
        <v>100</v>
      </c>
      <c r="K62" s="24">
        <v>0</v>
      </c>
    </row>
    <row r="63" spans="1:11" x14ac:dyDescent="0.25">
      <c r="A63" s="23" t="s">
        <v>57</v>
      </c>
      <c r="B63" s="23" t="s">
        <v>166</v>
      </c>
      <c r="C63" s="23" t="s">
        <v>167</v>
      </c>
      <c r="D63" s="24">
        <v>136812916</v>
      </c>
      <c r="E63" s="24">
        <v>-5918039</v>
      </c>
      <c r="F63" s="24">
        <v>-5918039</v>
      </c>
      <c r="G63" s="24">
        <v>130894877</v>
      </c>
      <c r="H63" s="24">
        <v>0</v>
      </c>
      <c r="I63" s="24">
        <v>130894877</v>
      </c>
      <c r="J63" s="25">
        <v>100</v>
      </c>
      <c r="K63" s="24">
        <v>0</v>
      </c>
    </row>
    <row r="64" spans="1:11" x14ac:dyDescent="0.25">
      <c r="A64" s="23" t="s">
        <v>57</v>
      </c>
      <c r="B64" s="23" t="s">
        <v>168</v>
      </c>
      <c r="C64" s="23" t="s">
        <v>169</v>
      </c>
      <c r="D64" s="24">
        <v>513067993</v>
      </c>
      <c r="E64" s="24">
        <v>0</v>
      </c>
      <c r="F64" s="24">
        <v>-5067993</v>
      </c>
      <c r="G64" s="24">
        <v>508000000</v>
      </c>
      <c r="H64" s="24">
        <v>7806549</v>
      </c>
      <c r="I64" s="24">
        <v>507165419</v>
      </c>
      <c r="J64" s="25">
        <v>99.84</v>
      </c>
      <c r="K64" s="24">
        <v>834581</v>
      </c>
    </row>
    <row r="65" spans="1:11" x14ac:dyDescent="0.25">
      <c r="A65" s="23" t="s">
        <v>57</v>
      </c>
      <c r="B65" s="23" t="s">
        <v>170</v>
      </c>
      <c r="C65" s="23" t="s">
        <v>171</v>
      </c>
      <c r="D65" s="24">
        <v>50670941</v>
      </c>
      <c r="E65" s="24">
        <v>0</v>
      </c>
      <c r="F65" s="24">
        <v>-2670941</v>
      </c>
      <c r="G65" s="24">
        <v>48000000</v>
      </c>
      <c r="H65" s="24">
        <v>900549</v>
      </c>
      <c r="I65" s="24">
        <v>47165419</v>
      </c>
      <c r="J65" s="25">
        <v>98.26</v>
      </c>
      <c r="K65" s="24">
        <v>834581</v>
      </c>
    </row>
    <row r="66" spans="1:11" x14ac:dyDescent="0.25">
      <c r="A66" s="23" t="s">
        <v>57</v>
      </c>
      <c r="B66" s="23" t="s">
        <v>172</v>
      </c>
      <c r="C66" s="23" t="s">
        <v>173</v>
      </c>
      <c r="D66" s="24">
        <v>1243252</v>
      </c>
      <c r="E66" s="24">
        <v>0</v>
      </c>
      <c r="F66" s="24">
        <v>-1243252</v>
      </c>
      <c r="G66" s="24">
        <v>0</v>
      </c>
      <c r="H66" s="24">
        <v>0</v>
      </c>
      <c r="I66" s="24">
        <v>0</v>
      </c>
      <c r="J66" s="25">
        <v>0</v>
      </c>
      <c r="K66" s="24">
        <v>0</v>
      </c>
    </row>
    <row r="67" spans="1:11" x14ac:dyDescent="0.25">
      <c r="A67" s="23" t="s">
        <v>57</v>
      </c>
      <c r="B67" s="23" t="s">
        <v>174</v>
      </c>
      <c r="C67" s="23" t="s">
        <v>175</v>
      </c>
      <c r="D67" s="24">
        <v>11153800</v>
      </c>
      <c r="E67" s="24">
        <v>0</v>
      </c>
      <c r="F67" s="24">
        <v>-1153800</v>
      </c>
      <c r="G67" s="24">
        <v>10000000</v>
      </c>
      <c r="H67" s="24">
        <v>6906000</v>
      </c>
      <c r="I67" s="24">
        <v>10000000</v>
      </c>
      <c r="J67" s="25">
        <v>100</v>
      </c>
      <c r="K67" s="24">
        <v>0</v>
      </c>
    </row>
    <row r="68" spans="1:11" x14ac:dyDescent="0.25">
      <c r="A68" s="23" t="s">
        <v>57</v>
      </c>
      <c r="B68" s="23" t="s">
        <v>176</v>
      </c>
      <c r="C68" s="23" t="s">
        <v>177</v>
      </c>
      <c r="D68" s="24">
        <v>450000000</v>
      </c>
      <c r="E68" s="24">
        <v>0</v>
      </c>
      <c r="F68" s="24">
        <v>0</v>
      </c>
      <c r="G68" s="24">
        <v>450000000</v>
      </c>
      <c r="H68" s="24">
        <v>0</v>
      </c>
      <c r="I68" s="24">
        <v>450000000</v>
      </c>
      <c r="J68" s="25">
        <v>100</v>
      </c>
      <c r="K68" s="24">
        <v>0</v>
      </c>
    </row>
    <row r="69" spans="1:11" x14ac:dyDescent="0.25">
      <c r="A69" s="23" t="s">
        <v>57</v>
      </c>
      <c r="B69" s="23" t="s">
        <v>178</v>
      </c>
      <c r="C69" s="23" t="s">
        <v>179</v>
      </c>
      <c r="D69" s="24">
        <v>1817052</v>
      </c>
      <c r="E69" s="24">
        <v>0</v>
      </c>
      <c r="F69" s="24">
        <v>-1817052</v>
      </c>
      <c r="G69" s="24">
        <v>0</v>
      </c>
      <c r="H69" s="24">
        <v>0</v>
      </c>
      <c r="I69" s="24">
        <v>0</v>
      </c>
      <c r="J69" s="25">
        <v>0</v>
      </c>
      <c r="K69" s="24">
        <v>0</v>
      </c>
    </row>
    <row r="70" spans="1:11" x14ac:dyDescent="0.25">
      <c r="A70" s="23" t="s">
        <v>57</v>
      </c>
      <c r="B70" s="23" t="s">
        <v>180</v>
      </c>
      <c r="C70" s="23" t="s">
        <v>181</v>
      </c>
      <c r="D70" s="24">
        <v>1817052</v>
      </c>
      <c r="E70" s="24">
        <v>0</v>
      </c>
      <c r="F70" s="24">
        <v>-1817052</v>
      </c>
      <c r="G70" s="24">
        <v>0</v>
      </c>
      <c r="H70" s="24">
        <v>0</v>
      </c>
      <c r="I70" s="24">
        <v>0</v>
      </c>
      <c r="J70" s="25">
        <v>0</v>
      </c>
      <c r="K70" s="24">
        <v>0</v>
      </c>
    </row>
    <row r="71" spans="1:11" x14ac:dyDescent="0.25">
      <c r="A71" s="23" t="s">
        <v>57</v>
      </c>
      <c r="B71" s="23" t="s">
        <v>182</v>
      </c>
      <c r="C71" s="23" t="s">
        <v>183</v>
      </c>
      <c r="D71" s="24">
        <v>47753381</v>
      </c>
      <c r="E71" s="24">
        <v>0</v>
      </c>
      <c r="F71" s="24">
        <v>-29528521</v>
      </c>
      <c r="G71" s="24">
        <v>18224860</v>
      </c>
      <c r="H71" s="24">
        <v>0</v>
      </c>
      <c r="I71" s="24">
        <v>18224860</v>
      </c>
      <c r="J71" s="25">
        <v>100</v>
      </c>
      <c r="K71" s="24">
        <v>0</v>
      </c>
    </row>
    <row r="72" spans="1:11" x14ac:dyDescent="0.25">
      <c r="A72" s="23" t="s">
        <v>57</v>
      </c>
      <c r="B72" s="23" t="s">
        <v>184</v>
      </c>
      <c r="C72" s="23" t="s">
        <v>185</v>
      </c>
      <c r="D72" s="24">
        <v>47753381</v>
      </c>
      <c r="E72" s="24">
        <v>0</v>
      </c>
      <c r="F72" s="24">
        <v>-29528521</v>
      </c>
      <c r="G72" s="24">
        <v>18224860</v>
      </c>
      <c r="H72" s="24">
        <v>0</v>
      </c>
      <c r="I72" s="24">
        <v>18224860</v>
      </c>
      <c r="J72" s="25">
        <v>100</v>
      </c>
      <c r="K72" s="24">
        <v>0</v>
      </c>
    </row>
    <row r="73" spans="1:11" x14ac:dyDescent="0.25">
      <c r="A73" s="23" t="s">
        <v>57</v>
      </c>
      <c r="B73" s="23" t="s">
        <v>186</v>
      </c>
      <c r="C73" s="23" t="s">
        <v>187</v>
      </c>
      <c r="D73" s="24">
        <v>13640294</v>
      </c>
      <c r="E73" s="24">
        <v>0</v>
      </c>
      <c r="F73" s="24">
        <v>-2520010</v>
      </c>
      <c r="G73" s="24">
        <v>11120284</v>
      </c>
      <c r="H73" s="24">
        <v>0</v>
      </c>
      <c r="I73" s="24">
        <v>11120284</v>
      </c>
      <c r="J73" s="25">
        <v>100</v>
      </c>
      <c r="K73" s="24">
        <v>0</v>
      </c>
    </row>
    <row r="74" spans="1:11" x14ac:dyDescent="0.25">
      <c r="A74" s="23" t="s">
        <v>57</v>
      </c>
      <c r="B74" s="23" t="s">
        <v>188</v>
      </c>
      <c r="C74" s="23" t="s">
        <v>189</v>
      </c>
      <c r="D74" s="24">
        <v>23274257</v>
      </c>
      <c r="E74" s="24">
        <v>0</v>
      </c>
      <c r="F74" s="24">
        <v>-16387674</v>
      </c>
      <c r="G74" s="24">
        <v>6886583</v>
      </c>
      <c r="H74" s="24">
        <v>0</v>
      </c>
      <c r="I74" s="24">
        <v>6886583</v>
      </c>
      <c r="J74" s="25">
        <v>100</v>
      </c>
      <c r="K74" s="24">
        <v>0</v>
      </c>
    </row>
    <row r="75" spans="1:11" x14ac:dyDescent="0.25">
      <c r="A75" s="23" t="s">
        <v>57</v>
      </c>
      <c r="B75" s="23" t="s">
        <v>190</v>
      </c>
      <c r="C75" s="23" t="s">
        <v>191</v>
      </c>
      <c r="D75" s="24">
        <v>8918350</v>
      </c>
      <c r="E75" s="24">
        <v>0</v>
      </c>
      <c r="F75" s="24">
        <v>-8700357</v>
      </c>
      <c r="G75" s="24">
        <v>217993</v>
      </c>
      <c r="H75" s="24">
        <v>0</v>
      </c>
      <c r="I75" s="24">
        <v>217993</v>
      </c>
      <c r="J75" s="25">
        <v>100</v>
      </c>
      <c r="K75" s="24">
        <v>0</v>
      </c>
    </row>
    <row r="76" spans="1:11" x14ac:dyDescent="0.25">
      <c r="A76" s="23" t="s">
        <v>57</v>
      </c>
      <c r="B76" s="23" t="s">
        <v>192</v>
      </c>
      <c r="C76" s="23" t="s">
        <v>193</v>
      </c>
      <c r="D76" s="24">
        <v>1920480</v>
      </c>
      <c r="E76" s="24">
        <v>0</v>
      </c>
      <c r="F76" s="24">
        <v>-1920480</v>
      </c>
      <c r="G76" s="24">
        <v>0</v>
      </c>
      <c r="H76" s="24">
        <v>0</v>
      </c>
      <c r="I76" s="24">
        <v>0</v>
      </c>
      <c r="J76" s="25">
        <v>0</v>
      </c>
      <c r="K76" s="24">
        <v>0</v>
      </c>
    </row>
    <row r="77" spans="1:11" x14ac:dyDescent="0.25">
      <c r="A77" s="23" t="s">
        <v>57</v>
      </c>
      <c r="B77" s="23" t="s">
        <v>194</v>
      </c>
      <c r="C77" s="23" t="s">
        <v>195</v>
      </c>
      <c r="D77" s="24">
        <v>4227184</v>
      </c>
      <c r="E77" s="24">
        <v>0</v>
      </c>
      <c r="F77" s="24">
        <v>-4227184</v>
      </c>
      <c r="G77" s="24">
        <v>0</v>
      </c>
      <c r="H77" s="24">
        <v>0</v>
      </c>
      <c r="I77" s="24">
        <v>0</v>
      </c>
      <c r="J77" s="25">
        <v>0</v>
      </c>
      <c r="K77" s="24">
        <v>0</v>
      </c>
    </row>
    <row r="78" spans="1:11" x14ac:dyDescent="0.25">
      <c r="A78" s="23" t="s">
        <v>57</v>
      </c>
      <c r="B78" s="23" t="s">
        <v>196</v>
      </c>
      <c r="C78" s="23" t="s">
        <v>197</v>
      </c>
      <c r="D78" s="24">
        <v>33000000</v>
      </c>
      <c r="E78" s="24">
        <v>0</v>
      </c>
      <c r="F78" s="24">
        <v>0</v>
      </c>
      <c r="G78" s="24">
        <v>33000000</v>
      </c>
      <c r="H78" s="24">
        <v>1497194</v>
      </c>
      <c r="I78" s="24">
        <v>33000000</v>
      </c>
      <c r="J78" s="25">
        <v>100</v>
      </c>
      <c r="K78" s="24">
        <v>0</v>
      </c>
    </row>
    <row r="79" spans="1:11" x14ac:dyDescent="0.25">
      <c r="A79" s="23" t="s">
        <v>57</v>
      </c>
      <c r="B79" s="23" t="s">
        <v>198</v>
      </c>
      <c r="C79" s="23" t="s">
        <v>199</v>
      </c>
      <c r="D79" s="24">
        <v>112954458</v>
      </c>
      <c r="E79" s="24">
        <v>0</v>
      </c>
      <c r="F79" s="24">
        <v>0</v>
      </c>
      <c r="G79" s="24">
        <v>112954458</v>
      </c>
      <c r="H79" s="24">
        <v>55512863</v>
      </c>
      <c r="I79" s="24">
        <v>112461325</v>
      </c>
      <c r="J79" s="25">
        <v>99.56</v>
      </c>
      <c r="K79" s="24">
        <v>493133</v>
      </c>
    </row>
    <row r="80" spans="1:11" x14ac:dyDescent="0.25">
      <c r="A80" s="23" t="s">
        <v>57</v>
      </c>
      <c r="B80" s="23" t="s">
        <v>200</v>
      </c>
      <c r="C80" s="23" t="s">
        <v>201</v>
      </c>
      <c r="D80" s="24">
        <v>29946102</v>
      </c>
      <c r="E80" s="24">
        <v>0</v>
      </c>
      <c r="F80" s="24">
        <v>-183450</v>
      </c>
      <c r="G80" s="24">
        <v>29762652</v>
      </c>
      <c r="H80" s="24">
        <v>0</v>
      </c>
      <c r="I80" s="24">
        <v>28420067</v>
      </c>
      <c r="J80" s="25">
        <v>95.49</v>
      </c>
      <c r="K80" s="24">
        <v>1342585</v>
      </c>
    </row>
    <row r="81" spans="1:11" x14ac:dyDescent="0.25">
      <c r="A81" s="26" t="s">
        <v>57</v>
      </c>
      <c r="B81" s="26" t="s">
        <v>202</v>
      </c>
      <c r="C81" s="26" t="s">
        <v>203</v>
      </c>
      <c r="D81" s="27">
        <v>54199184088</v>
      </c>
      <c r="E81" s="27">
        <v>-67025224</v>
      </c>
      <c r="F81" s="27">
        <v>-883104211</v>
      </c>
      <c r="G81" s="27">
        <v>53316079877</v>
      </c>
      <c r="H81" s="27">
        <v>5060999119</v>
      </c>
      <c r="I81" s="27">
        <v>41618209145</v>
      </c>
      <c r="J81" s="28">
        <v>78.06</v>
      </c>
      <c r="K81" s="27">
        <v>11697870732</v>
      </c>
    </row>
    <row r="82" spans="1:11" x14ac:dyDescent="0.25">
      <c r="A82" s="29" t="s">
        <v>57</v>
      </c>
      <c r="B82" s="29" t="s">
        <v>204</v>
      </c>
      <c r="C82" s="29" t="s">
        <v>205</v>
      </c>
      <c r="D82" s="30">
        <v>54199184088</v>
      </c>
      <c r="E82" s="30">
        <v>-67025224</v>
      </c>
      <c r="F82" s="30">
        <v>-883104211</v>
      </c>
      <c r="G82" s="30">
        <v>53316079877</v>
      </c>
      <c r="H82" s="30">
        <v>5060999119</v>
      </c>
      <c r="I82" s="30">
        <v>41618209145</v>
      </c>
      <c r="J82" s="31">
        <v>78.06</v>
      </c>
      <c r="K82" s="30">
        <v>11697870732</v>
      </c>
    </row>
    <row r="83" spans="1:11" x14ac:dyDescent="0.25">
      <c r="A83" s="23" t="s">
        <v>57</v>
      </c>
      <c r="B83" s="23" t="s">
        <v>206</v>
      </c>
      <c r="C83" s="23" t="s">
        <v>207</v>
      </c>
      <c r="D83" s="24">
        <v>54199184088</v>
      </c>
      <c r="E83" s="24">
        <v>-67025224</v>
      </c>
      <c r="F83" s="24">
        <v>-883104211</v>
      </c>
      <c r="G83" s="24">
        <v>53316079877</v>
      </c>
      <c r="H83" s="24">
        <v>5060999119</v>
      </c>
      <c r="I83" s="24">
        <v>41618209145</v>
      </c>
      <c r="J83" s="25">
        <v>78.06</v>
      </c>
      <c r="K83" s="24">
        <v>11697870732</v>
      </c>
    </row>
    <row r="84" spans="1:11" x14ac:dyDescent="0.25">
      <c r="A84" s="23" t="s">
        <v>57</v>
      </c>
      <c r="B84" s="23" t="s">
        <v>208</v>
      </c>
      <c r="C84" s="23" t="s">
        <v>209</v>
      </c>
      <c r="D84" s="24">
        <v>50168714950</v>
      </c>
      <c r="E84" s="24">
        <v>-61983645</v>
      </c>
      <c r="F84" s="24">
        <v>-863993165</v>
      </c>
      <c r="G84" s="24">
        <v>49304721785</v>
      </c>
      <c r="H84" s="24">
        <v>4765034963</v>
      </c>
      <c r="I84" s="24">
        <v>38364042914</v>
      </c>
      <c r="J84" s="25">
        <v>77.81</v>
      </c>
      <c r="K84" s="24">
        <v>10940678871</v>
      </c>
    </row>
    <row r="85" spans="1:11" x14ac:dyDescent="0.25">
      <c r="A85" s="23" t="s">
        <v>57</v>
      </c>
      <c r="B85" s="23" t="s">
        <v>210</v>
      </c>
      <c r="C85" s="23" t="s">
        <v>211</v>
      </c>
      <c r="D85" s="24">
        <v>1928411035</v>
      </c>
      <c r="E85" s="24">
        <v>-1771626</v>
      </c>
      <c r="F85" s="24">
        <v>-5671626</v>
      </c>
      <c r="G85" s="24">
        <v>1922739409</v>
      </c>
      <c r="H85" s="24">
        <v>117199775</v>
      </c>
      <c r="I85" s="24">
        <v>889523514</v>
      </c>
      <c r="J85" s="25">
        <v>46.26</v>
      </c>
      <c r="K85" s="24">
        <v>1033215895</v>
      </c>
    </row>
    <row r="86" spans="1:11" x14ac:dyDescent="0.25">
      <c r="A86" s="23" t="s">
        <v>57</v>
      </c>
      <c r="B86" s="23" t="s">
        <v>212</v>
      </c>
      <c r="C86" s="23" t="s">
        <v>213</v>
      </c>
      <c r="D86" s="24">
        <v>1928411035</v>
      </c>
      <c r="E86" s="24">
        <v>-1771626</v>
      </c>
      <c r="F86" s="24">
        <v>-5671626</v>
      </c>
      <c r="G86" s="24">
        <v>1922739409</v>
      </c>
      <c r="H86" s="24">
        <v>117199775</v>
      </c>
      <c r="I86" s="24">
        <v>889523514</v>
      </c>
      <c r="J86" s="25">
        <v>46.26</v>
      </c>
      <c r="K86" s="24">
        <v>1033215895</v>
      </c>
    </row>
    <row r="87" spans="1:11" x14ac:dyDescent="0.25">
      <c r="A87" s="23" t="s">
        <v>57</v>
      </c>
      <c r="B87" s="23" t="s">
        <v>214</v>
      </c>
      <c r="C87" s="23" t="s">
        <v>215</v>
      </c>
      <c r="D87" s="24">
        <v>1928411035</v>
      </c>
      <c r="E87" s="24">
        <v>-1771626</v>
      </c>
      <c r="F87" s="24">
        <v>-5671626</v>
      </c>
      <c r="G87" s="24">
        <v>1922739409</v>
      </c>
      <c r="H87" s="24">
        <v>117199775</v>
      </c>
      <c r="I87" s="24">
        <v>889523514</v>
      </c>
      <c r="J87" s="25">
        <v>46.26</v>
      </c>
      <c r="K87" s="24">
        <v>1033215895</v>
      </c>
    </row>
    <row r="88" spans="1:11" x14ac:dyDescent="0.25">
      <c r="A88" s="23" t="s">
        <v>57</v>
      </c>
      <c r="B88" s="23" t="s">
        <v>216</v>
      </c>
      <c r="C88" s="23" t="s">
        <v>217</v>
      </c>
      <c r="D88" s="24">
        <v>48240303915</v>
      </c>
      <c r="E88" s="24">
        <v>-60212019</v>
      </c>
      <c r="F88" s="24">
        <v>-858321539</v>
      </c>
      <c r="G88" s="24">
        <v>47381982376</v>
      </c>
      <c r="H88" s="24">
        <v>4647835188</v>
      </c>
      <c r="I88" s="24">
        <v>37474519400</v>
      </c>
      <c r="J88" s="25">
        <v>79.09</v>
      </c>
      <c r="K88" s="24">
        <v>9907462976</v>
      </c>
    </row>
    <row r="89" spans="1:11" x14ac:dyDescent="0.25">
      <c r="A89" s="23" t="s">
        <v>57</v>
      </c>
      <c r="B89" s="23" t="s">
        <v>218</v>
      </c>
      <c r="C89" s="23" t="s">
        <v>219</v>
      </c>
      <c r="D89" s="24">
        <v>48240303915</v>
      </c>
      <c r="E89" s="24">
        <v>-60212019</v>
      </c>
      <c r="F89" s="24">
        <v>-858321539</v>
      </c>
      <c r="G89" s="24">
        <v>47381982376</v>
      </c>
      <c r="H89" s="24">
        <v>4647835188</v>
      </c>
      <c r="I89" s="24">
        <v>37474519400</v>
      </c>
      <c r="J89" s="25">
        <v>79.09</v>
      </c>
      <c r="K89" s="24">
        <v>9907462976</v>
      </c>
    </row>
    <row r="90" spans="1:11" x14ac:dyDescent="0.25">
      <c r="A90" s="23" t="s">
        <v>57</v>
      </c>
      <c r="B90" s="23" t="s">
        <v>220</v>
      </c>
      <c r="C90" s="23" t="s">
        <v>69</v>
      </c>
      <c r="D90" s="24">
        <v>5544900174</v>
      </c>
      <c r="E90" s="24">
        <v>-66667</v>
      </c>
      <c r="F90" s="24">
        <v>-394744249</v>
      </c>
      <c r="G90" s="24">
        <v>5150155925</v>
      </c>
      <c r="H90" s="24">
        <v>551368097</v>
      </c>
      <c r="I90" s="24">
        <v>4590113732</v>
      </c>
      <c r="J90" s="25">
        <v>89.13</v>
      </c>
      <c r="K90" s="24">
        <v>560042193</v>
      </c>
    </row>
    <row r="91" spans="1:11" x14ac:dyDescent="0.25">
      <c r="A91" s="23" t="s">
        <v>57</v>
      </c>
      <c r="B91" s="23" t="s">
        <v>221</v>
      </c>
      <c r="C91" s="23" t="s">
        <v>141</v>
      </c>
      <c r="D91" s="24">
        <v>4136568647</v>
      </c>
      <c r="E91" s="24">
        <v>0</v>
      </c>
      <c r="F91" s="24">
        <v>-11825213</v>
      </c>
      <c r="G91" s="24">
        <v>4124743434</v>
      </c>
      <c r="H91" s="24">
        <v>0</v>
      </c>
      <c r="I91" s="24">
        <v>2567377327</v>
      </c>
      <c r="J91" s="25">
        <v>62.24</v>
      </c>
      <c r="K91" s="24">
        <v>1557366107</v>
      </c>
    </row>
    <row r="92" spans="1:11" x14ac:dyDescent="0.25">
      <c r="A92" s="23" t="s">
        <v>57</v>
      </c>
      <c r="B92" s="23" t="s">
        <v>222</v>
      </c>
      <c r="C92" s="23" t="s">
        <v>223</v>
      </c>
      <c r="D92" s="24">
        <v>152632226</v>
      </c>
      <c r="E92" s="24">
        <v>-105352</v>
      </c>
      <c r="F92" s="24">
        <v>-105352</v>
      </c>
      <c r="G92" s="24">
        <v>152526874</v>
      </c>
      <c r="H92" s="24">
        <v>0</v>
      </c>
      <c r="I92" s="24">
        <v>152526874</v>
      </c>
      <c r="J92" s="25">
        <v>100</v>
      </c>
      <c r="K92" s="24">
        <v>0</v>
      </c>
    </row>
    <row r="93" spans="1:11" x14ac:dyDescent="0.25">
      <c r="A93" s="23" t="s">
        <v>57</v>
      </c>
      <c r="B93" s="23" t="s">
        <v>214</v>
      </c>
      <c r="C93" s="23" t="s">
        <v>215</v>
      </c>
      <c r="D93" s="24">
        <v>11363490273</v>
      </c>
      <c r="E93" s="24">
        <v>0</v>
      </c>
      <c r="F93" s="24">
        <v>-367119637</v>
      </c>
      <c r="G93" s="24">
        <v>10996370636</v>
      </c>
      <c r="H93" s="24">
        <v>748880471</v>
      </c>
      <c r="I93" s="24">
        <v>4840035079</v>
      </c>
      <c r="J93" s="25">
        <v>44.01</v>
      </c>
      <c r="K93" s="24">
        <v>6156335557</v>
      </c>
    </row>
    <row r="94" spans="1:11" x14ac:dyDescent="0.25">
      <c r="A94" s="23" t="s">
        <v>57</v>
      </c>
      <c r="B94" s="23" t="s">
        <v>224</v>
      </c>
      <c r="C94" s="23" t="s">
        <v>81</v>
      </c>
      <c r="D94" s="24">
        <v>233782523</v>
      </c>
      <c r="E94" s="24">
        <v>-60040000</v>
      </c>
      <c r="F94" s="24">
        <v>-60120000</v>
      </c>
      <c r="G94" s="24">
        <v>173662523</v>
      </c>
      <c r="H94" s="24">
        <v>0</v>
      </c>
      <c r="I94" s="24">
        <v>148662523</v>
      </c>
      <c r="J94" s="25">
        <v>85.6</v>
      </c>
      <c r="K94" s="24">
        <v>25000000</v>
      </c>
    </row>
    <row r="95" spans="1:11" x14ac:dyDescent="0.25">
      <c r="A95" s="23" t="s">
        <v>57</v>
      </c>
      <c r="B95" s="23" t="s">
        <v>225</v>
      </c>
      <c r="C95" s="23" t="s">
        <v>226</v>
      </c>
      <c r="D95" s="24">
        <v>26101244769</v>
      </c>
      <c r="E95" s="24">
        <v>0</v>
      </c>
      <c r="F95" s="24">
        <v>-7436368</v>
      </c>
      <c r="G95" s="24">
        <v>26093808401</v>
      </c>
      <c r="H95" s="24">
        <v>3347451848</v>
      </c>
      <c r="I95" s="24">
        <v>24485089283</v>
      </c>
      <c r="J95" s="25">
        <v>93.83</v>
      </c>
      <c r="K95" s="24">
        <v>1608719118</v>
      </c>
    </row>
    <row r="96" spans="1:11" x14ac:dyDescent="0.25">
      <c r="A96" s="23" t="s">
        <v>57</v>
      </c>
      <c r="B96" s="23" t="s">
        <v>68</v>
      </c>
      <c r="C96" s="23" t="s">
        <v>69</v>
      </c>
      <c r="D96" s="24">
        <v>707685303</v>
      </c>
      <c r="E96" s="24">
        <v>0</v>
      </c>
      <c r="F96" s="24">
        <v>-16970720</v>
      </c>
      <c r="G96" s="24">
        <v>690714583</v>
      </c>
      <c r="H96" s="24">
        <v>134772</v>
      </c>
      <c r="I96" s="24">
        <v>690714582</v>
      </c>
      <c r="J96" s="25">
        <v>100</v>
      </c>
      <c r="K96" s="24">
        <v>1</v>
      </c>
    </row>
    <row r="97" spans="1:11" x14ac:dyDescent="0.25">
      <c r="A97" s="23" t="s">
        <v>57</v>
      </c>
      <c r="B97" s="23" t="s">
        <v>227</v>
      </c>
      <c r="C97" s="23" t="s">
        <v>228</v>
      </c>
      <c r="D97" s="24">
        <v>1576053656</v>
      </c>
      <c r="E97" s="24">
        <v>0</v>
      </c>
      <c r="F97" s="24">
        <v>-506668</v>
      </c>
      <c r="G97" s="24">
        <v>1575546988</v>
      </c>
      <c r="H97" s="24">
        <v>0</v>
      </c>
      <c r="I97" s="24">
        <v>1575546988</v>
      </c>
      <c r="J97" s="25">
        <v>100</v>
      </c>
      <c r="K97" s="24">
        <v>0</v>
      </c>
    </row>
    <row r="98" spans="1:11" x14ac:dyDescent="0.25">
      <c r="A98" s="23" t="s">
        <v>57</v>
      </c>
      <c r="B98" s="23" t="s">
        <v>229</v>
      </c>
      <c r="C98" s="23" t="s">
        <v>230</v>
      </c>
      <c r="D98" s="24">
        <v>1576053656</v>
      </c>
      <c r="E98" s="24">
        <v>0</v>
      </c>
      <c r="F98" s="24">
        <v>-506668</v>
      </c>
      <c r="G98" s="24">
        <v>1575546988</v>
      </c>
      <c r="H98" s="24">
        <v>0</v>
      </c>
      <c r="I98" s="24">
        <v>1575546988</v>
      </c>
      <c r="J98" s="25">
        <v>100</v>
      </c>
      <c r="K98" s="24">
        <v>0</v>
      </c>
    </row>
    <row r="99" spans="1:11" x14ac:dyDescent="0.25">
      <c r="A99" s="23" t="s">
        <v>57</v>
      </c>
      <c r="B99" s="23" t="s">
        <v>231</v>
      </c>
      <c r="C99" s="23" t="s">
        <v>232</v>
      </c>
      <c r="D99" s="24">
        <v>1576053656</v>
      </c>
      <c r="E99" s="24">
        <v>0</v>
      </c>
      <c r="F99" s="24">
        <v>-506668</v>
      </c>
      <c r="G99" s="24">
        <v>1575546988</v>
      </c>
      <c r="H99" s="24">
        <v>0</v>
      </c>
      <c r="I99" s="24">
        <v>1575546988</v>
      </c>
      <c r="J99" s="25">
        <v>100</v>
      </c>
      <c r="K99" s="24">
        <v>0</v>
      </c>
    </row>
    <row r="100" spans="1:11" x14ac:dyDescent="0.25">
      <c r="A100" s="23" t="s">
        <v>57</v>
      </c>
      <c r="B100" s="23" t="s">
        <v>220</v>
      </c>
      <c r="C100" s="23" t="s">
        <v>69</v>
      </c>
      <c r="D100" s="24">
        <v>8440001</v>
      </c>
      <c r="E100" s="24">
        <v>0</v>
      </c>
      <c r="F100" s="24">
        <v>-506668</v>
      </c>
      <c r="G100" s="24">
        <v>7933333</v>
      </c>
      <c r="H100" s="24">
        <v>0</v>
      </c>
      <c r="I100" s="24">
        <v>7933333</v>
      </c>
      <c r="J100" s="25">
        <v>100</v>
      </c>
      <c r="K100" s="24">
        <v>0</v>
      </c>
    </row>
    <row r="101" spans="1:11" x14ac:dyDescent="0.25">
      <c r="A101" s="23" t="s">
        <v>57</v>
      </c>
      <c r="B101" s="23" t="s">
        <v>221</v>
      </c>
      <c r="C101" s="23" t="s">
        <v>141</v>
      </c>
      <c r="D101" s="24">
        <v>1567613655</v>
      </c>
      <c r="E101" s="24">
        <v>0</v>
      </c>
      <c r="F101" s="24">
        <v>0</v>
      </c>
      <c r="G101" s="24">
        <v>1567613655</v>
      </c>
      <c r="H101" s="24">
        <v>0</v>
      </c>
      <c r="I101" s="24">
        <v>1567613655</v>
      </c>
      <c r="J101" s="25">
        <v>100</v>
      </c>
      <c r="K101" s="24">
        <v>0</v>
      </c>
    </row>
    <row r="102" spans="1:11" x14ac:dyDescent="0.25">
      <c r="A102" s="23" t="s">
        <v>57</v>
      </c>
      <c r="B102" s="23" t="s">
        <v>233</v>
      </c>
      <c r="C102" s="23" t="s">
        <v>234</v>
      </c>
      <c r="D102" s="24">
        <v>2454415482</v>
      </c>
      <c r="E102" s="24">
        <v>-5041579</v>
      </c>
      <c r="F102" s="24">
        <v>-18604378</v>
      </c>
      <c r="G102" s="24">
        <v>2435811104</v>
      </c>
      <c r="H102" s="24">
        <v>295964156</v>
      </c>
      <c r="I102" s="24">
        <v>1678619243</v>
      </c>
      <c r="J102" s="25">
        <v>68.91</v>
      </c>
      <c r="K102" s="24">
        <v>757191861</v>
      </c>
    </row>
    <row r="103" spans="1:11" x14ac:dyDescent="0.25">
      <c r="A103" s="23" t="s">
        <v>57</v>
      </c>
      <c r="B103" s="23" t="s">
        <v>235</v>
      </c>
      <c r="C103" s="23" t="s">
        <v>236</v>
      </c>
      <c r="D103" s="24">
        <v>2454415482</v>
      </c>
      <c r="E103" s="24">
        <v>-5041579</v>
      </c>
      <c r="F103" s="24">
        <v>-18604378</v>
      </c>
      <c r="G103" s="24">
        <v>2435811104</v>
      </c>
      <c r="H103" s="24">
        <v>295964156</v>
      </c>
      <c r="I103" s="24">
        <v>1678619243</v>
      </c>
      <c r="J103" s="25">
        <v>68.91</v>
      </c>
      <c r="K103" s="24">
        <v>757191861</v>
      </c>
    </row>
    <row r="104" spans="1:11" x14ac:dyDescent="0.25">
      <c r="A104" s="23" t="s">
        <v>57</v>
      </c>
      <c r="B104" s="23" t="s">
        <v>237</v>
      </c>
      <c r="C104" s="23" t="s">
        <v>238</v>
      </c>
      <c r="D104" s="24">
        <v>2454415482</v>
      </c>
      <c r="E104" s="24">
        <v>-5041579</v>
      </c>
      <c r="F104" s="24">
        <v>-18604378</v>
      </c>
      <c r="G104" s="24">
        <v>2435811104</v>
      </c>
      <c r="H104" s="24">
        <v>295964156</v>
      </c>
      <c r="I104" s="24">
        <v>1678619243</v>
      </c>
      <c r="J104" s="25">
        <v>68.91</v>
      </c>
      <c r="K104" s="24">
        <v>757191861</v>
      </c>
    </row>
    <row r="105" spans="1:11" x14ac:dyDescent="0.25">
      <c r="A105" s="23" t="s">
        <v>57</v>
      </c>
      <c r="B105" s="23" t="s">
        <v>221</v>
      </c>
      <c r="C105" s="23" t="s">
        <v>141</v>
      </c>
      <c r="D105" s="24">
        <v>426698728</v>
      </c>
      <c r="E105" s="24">
        <v>-5041579</v>
      </c>
      <c r="F105" s="24">
        <v>-18604378</v>
      </c>
      <c r="G105" s="24">
        <v>408094350</v>
      </c>
      <c r="H105" s="24">
        <v>19146781</v>
      </c>
      <c r="I105" s="24">
        <v>380459785</v>
      </c>
      <c r="J105" s="25">
        <v>93.23</v>
      </c>
      <c r="K105" s="24">
        <v>27634565</v>
      </c>
    </row>
    <row r="106" spans="1:11" x14ac:dyDescent="0.25">
      <c r="A106" s="23" t="s">
        <v>57</v>
      </c>
      <c r="B106" s="23" t="s">
        <v>68</v>
      </c>
      <c r="C106" s="23" t="s">
        <v>69</v>
      </c>
      <c r="D106" s="24">
        <v>667407280</v>
      </c>
      <c r="E106" s="24">
        <v>0</v>
      </c>
      <c r="F106" s="24">
        <v>0</v>
      </c>
      <c r="G106" s="24">
        <v>667407280</v>
      </c>
      <c r="H106" s="24">
        <v>0</v>
      </c>
      <c r="I106" s="24">
        <v>40701189</v>
      </c>
      <c r="J106" s="25">
        <v>6.1</v>
      </c>
      <c r="K106" s="24">
        <v>626706091</v>
      </c>
    </row>
    <row r="107" spans="1:11" x14ac:dyDescent="0.25">
      <c r="A107" s="23" t="s">
        <v>57</v>
      </c>
      <c r="B107" s="23" t="s">
        <v>64</v>
      </c>
      <c r="C107" s="23" t="s">
        <v>65</v>
      </c>
      <c r="D107" s="24">
        <v>594284234</v>
      </c>
      <c r="E107" s="24">
        <v>0</v>
      </c>
      <c r="F107" s="24">
        <v>0</v>
      </c>
      <c r="G107" s="24">
        <v>594284234</v>
      </c>
      <c r="H107" s="24">
        <v>36194638</v>
      </c>
      <c r="I107" s="24">
        <v>519508900</v>
      </c>
      <c r="J107" s="25">
        <v>87.42</v>
      </c>
      <c r="K107" s="24">
        <v>74775334</v>
      </c>
    </row>
    <row r="108" spans="1:11" x14ac:dyDescent="0.25">
      <c r="A108" s="23" t="s">
        <v>57</v>
      </c>
      <c r="B108" s="23" t="s">
        <v>241</v>
      </c>
      <c r="C108" s="23" t="s">
        <v>242</v>
      </c>
      <c r="D108" s="24">
        <v>31096492</v>
      </c>
      <c r="E108" s="24">
        <v>0</v>
      </c>
      <c r="F108" s="24">
        <v>0</v>
      </c>
      <c r="G108" s="24">
        <v>31096492</v>
      </c>
      <c r="H108" s="24">
        <v>0</v>
      </c>
      <c r="I108" s="24">
        <v>31096492</v>
      </c>
      <c r="J108" s="25">
        <v>100</v>
      </c>
      <c r="K108" s="24">
        <v>0</v>
      </c>
    </row>
    <row r="109" spans="1:11" x14ac:dyDescent="0.25">
      <c r="A109" s="23" t="s">
        <v>57</v>
      </c>
      <c r="B109" s="23" t="s">
        <v>239</v>
      </c>
      <c r="C109" s="23" t="s">
        <v>240</v>
      </c>
      <c r="D109" s="24">
        <v>467593041</v>
      </c>
      <c r="E109" s="24">
        <v>0</v>
      </c>
      <c r="F109" s="24">
        <v>0</v>
      </c>
      <c r="G109" s="24">
        <v>467593041</v>
      </c>
      <c r="H109" s="24">
        <v>0</v>
      </c>
      <c r="I109" s="24">
        <v>464517171</v>
      </c>
      <c r="J109" s="25">
        <v>99.34</v>
      </c>
      <c r="K109" s="24">
        <v>3075870</v>
      </c>
    </row>
    <row r="110" spans="1:11" x14ac:dyDescent="0.25">
      <c r="A110" s="23" t="s">
        <v>57</v>
      </c>
      <c r="B110" s="23" t="s">
        <v>214</v>
      </c>
      <c r="C110" s="23" t="s">
        <v>215</v>
      </c>
      <c r="D110" s="24">
        <v>267335707</v>
      </c>
      <c r="E110" s="24">
        <v>0</v>
      </c>
      <c r="F110" s="24">
        <v>0</v>
      </c>
      <c r="G110" s="24">
        <v>267335707</v>
      </c>
      <c r="H110" s="24">
        <v>240622737</v>
      </c>
      <c r="I110" s="24">
        <v>242335706</v>
      </c>
      <c r="J110" s="25">
        <v>90.65</v>
      </c>
      <c r="K110" s="24">
        <v>25000001</v>
      </c>
    </row>
  </sheetData>
  <mergeCells count="6">
    <mergeCell ref="J6:K6"/>
    <mergeCell ref="A1:K1"/>
    <mergeCell ref="A2:K2"/>
    <mergeCell ref="A3:K3"/>
    <mergeCell ref="A4:K4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Ejeingresosdic2022</vt:lpstr>
      <vt:lpstr>Ejecución gastos 2022</vt:lpstr>
      <vt:lpstr>Ejeingresos reservas dic 2022</vt:lpstr>
      <vt:lpstr>Ejereservas dic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Jimenez Gonzalez</dc:creator>
  <cp:lastModifiedBy>Sergio Alejandro Jimenez Gonzalez</cp:lastModifiedBy>
  <dcterms:created xsi:type="dcterms:W3CDTF">2023-01-11T20:08:48Z</dcterms:created>
  <dcterms:modified xsi:type="dcterms:W3CDTF">2023-01-31T22:51:52Z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2023-01-18T14:28:28Z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c51401a8-e37b-44e4-a254-0baf0e475f63</vt:lpwstr>
  </property>
  <property fmtid="{D5CDD505-2E9C-101B-9397-08002B2CF9AE}" pid="8" name="MSIP_Label_5fac521f-e930-485b-97f4-efbe7db8e98f_ContentBits">
    <vt:lpwstr>0</vt:lpwstr>
  </property>
</Properties>
</file>