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imenez\Documents\"/>
    </mc:Choice>
  </mc:AlternateContent>
  <xr:revisionPtr revIDLastSave="0" documentId="8_{CE51ED9B-C752-4896-9AB4-8EDD3F6D9F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ón Gastso vig" sheetId="1" r:id="rId1"/>
    <sheet name="Ejecución ingresos" sheetId="2" r:id="rId2"/>
    <sheet name="Ejecución Reservas" sheetId="3" r:id="rId3"/>
    <sheet name="Ejecución Ing. Reservas" sheetId="4" r:id="rId4"/>
  </sheets>
  <definedNames>
    <definedName name="_xlnm.Print_Titles" localSheetId="0">'Ejecución Gastso vig'!$1:$7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F29" i="4"/>
  <c r="F28" i="4"/>
  <c r="F27" i="4"/>
  <c r="Q26" i="4"/>
  <c r="O26" i="4"/>
  <c r="O25" i="4" s="1"/>
  <c r="O23" i="4" s="1"/>
  <c r="O32" i="4" s="1"/>
  <c r="N26" i="4"/>
  <c r="N25" i="4" s="1"/>
  <c r="N23" i="4" s="1"/>
  <c r="N32" i="4" s="1"/>
  <c r="M26" i="4"/>
  <c r="M25" i="4" s="1"/>
  <c r="M23" i="4" s="1"/>
  <c r="M32" i="4" s="1"/>
  <c r="L26" i="4"/>
  <c r="L25" i="4" s="1"/>
  <c r="L23" i="4" s="1"/>
  <c r="L32" i="4" s="1"/>
  <c r="K26" i="4"/>
  <c r="K25" i="4" s="1"/>
  <c r="K23" i="4" s="1"/>
  <c r="K32" i="4" s="1"/>
  <c r="J26" i="4"/>
  <c r="I26" i="4"/>
  <c r="H26" i="4"/>
  <c r="E26" i="4"/>
  <c r="D26" i="4"/>
  <c r="F26" i="4" s="1"/>
  <c r="F25" i="4" s="1"/>
  <c r="R25" i="4"/>
  <c r="R23" i="4" s="1"/>
  <c r="R32" i="4" s="1"/>
  <c r="Q25" i="4"/>
  <c r="Q23" i="4" s="1"/>
  <c r="Q32" i="4" s="1"/>
  <c r="P25" i="4"/>
  <c r="P23" i="4" s="1"/>
  <c r="P32" i="4" s="1"/>
  <c r="J25" i="4"/>
  <c r="I25" i="4"/>
  <c r="I23" i="4" s="1"/>
  <c r="I32" i="4" s="1"/>
  <c r="H25" i="4"/>
  <c r="H23" i="4" s="1"/>
  <c r="H32" i="4" s="1"/>
  <c r="G25" i="4"/>
  <c r="G23" i="4" s="1"/>
  <c r="G32" i="4" s="1"/>
  <c r="E25" i="4"/>
  <c r="E23" i="4" s="1"/>
  <c r="E32" i="4" s="1"/>
  <c r="D25" i="4"/>
  <c r="D23" i="4" s="1"/>
  <c r="D32" i="4" s="1"/>
  <c r="K24" i="4"/>
  <c r="F24" i="4"/>
  <c r="J23" i="4"/>
  <c r="J32" i="4" s="1"/>
  <c r="F19" i="4"/>
  <c r="S18" i="4"/>
  <c r="M18" i="4"/>
  <c r="L18" i="4"/>
  <c r="F18" i="4"/>
  <c r="M17" i="4"/>
  <c r="M16" i="4" s="1"/>
  <c r="K17" i="4"/>
  <c r="S17" i="4" s="1"/>
  <c r="D17" i="4"/>
  <c r="F17" i="4" s="1"/>
  <c r="F16" i="4" s="1"/>
  <c r="Q16" i="4"/>
  <c r="L16" i="4"/>
  <c r="J16" i="4"/>
  <c r="I16" i="4"/>
  <c r="H16" i="4"/>
  <c r="G16" i="4"/>
  <c r="E16" i="4"/>
  <c r="S15" i="4"/>
  <c r="F15" i="4"/>
  <c r="F14" i="4"/>
  <c r="F13" i="4"/>
  <c r="F12" i="4"/>
  <c r="P11" i="4"/>
  <c r="O11" i="4"/>
  <c r="L11" i="4"/>
  <c r="K11" i="4"/>
  <c r="J11" i="4"/>
  <c r="H11" i="4"/>
  <c r="S11" i="4" s="1"/>
  <c r="F11" i="4"/>
  <c r="D11" i="4"/>
  <c r="D10" i="4" s="1"/>
  <c r="R10" i="4"/>
  <c r="Q10" i="4"/>
  <c r="P10" i="4"/>
  <c r="O10" i="4"/>
  <c r="N10" i="4"/>
  <c r="N9" i="4" s="1"/>
  <c r="N8" i="4" s="1"/>
  <c r="N21" i="4" s="1"/>
  <c r="N34" i="4" s="1"/>
  <c r="M10" i="4"/>
  <c r="M9" i="4" s="1"/>
  <c r="L10" i="4"/>
  <c r="L9" i="4" s="1"/>
  <c r="L8" i="4" s="1"/>
  <c r="L21" i="4" s="1"/>
  <c r="K10" i="4"/>
  <c r="K9" i="4" s="1"/>
  <c r="J10" i="4"/>
  <c r="J9" i="4" s="1"/>
  <c r="J8" i="4" s="1"/>
  <c r="J21" i="4" s="1"/>
  <c r="J34" i="4" s="1"/>
  <c r="I10" i="4"/>
  <c r="I9" i="4" s="1"/>
  <c r="I8" i="4" s="1"/>
  <c r="I21" i="4" s="1"/>
  <c r="G10" i="4"/>
  <c r="E10" i="4"/>
  <c r="R9" i="4"/>
  <c r="R8" i="4" s="1"/>
  <c r="R21" i="4" s="1"/>
  <c r="R34" i="4" s="1"/>
  <c r="Q9" i="4"/>
  <c r="Q8" i="4" s="1"/>
  <c r="Q21" i="4" s="1"/>
  <c r="Q34" i="4" s="1"/>
  <c r="P9" i="4"/>
  <c r="P8" i="4" s="1"/>
  <c r="P21" i="4" s="1"/>
  <c r="P34" i="4" s="1"/>
  <c r="O9" i="4"/>
  <c r="O8" i="4" s="1"/>
  <c r="O21" i="4" s="1"/>
  <c r="O34" i="4" s="1"/>
  <c r="G9" i="4"/>
  <c r="G8" i="4" s="1"/>
  <c r="G21" i="4" s="1"/>
  <c r="G34" i="4" s="1"/>
  <c r="E9" i="4"/>
  <c r="E8" i="4" s="1"/>
  <c r="E21" i="4" s="1"/>
  <c r="T11" i="4" l="1"/>
  <c r="S10" i="4"/>
  <c r="I34" i="4"/>
  <c r="L34" i="4"/>
  <c r="F23" i="4"/>
  <c r="F32" i="4" s="1"/>
  <c r="F10" i="4"/>
  <c r="D9" i="4"/>
  <c r="E34" i="4"/>
  <c r="M8" i="4"/>
  <c r="M21" i="4" s="1"/>
  <c r="M34" i="4" s="1"/>
  <c r="K16" i="4"/>
  <c r="S16" i="4" s="1"/>
  <c r="S26" i="4"/>
  <c r="H10" i="4"/>
  <c r="H9" i="4" s="1"/>
  <c r="H8" i="4" s="1"/>
  <c r="H21" i="4" s="1"/>
  <c r="H34" i="4" s="1"/>
  <c r="D16" i="4"/>
  <c r="T26" i="4" l="1"/>
  <c r="S25" i="4"/>
  <c r="D8" i="4"/>
  <c r="F9" i="4"/>
  <c r="T10" i="4"/>
  <c r="S9" i="4"/>
  <c r="K8" i="4"/>
  <c r="K21" i="4" s="1"/>
  <c r="K34" i="4" s="1"/>
  <c r="D21" i="4" l="1"/>
  <c r="D34" i="4" s="1"/>
  <c r="F8" i="4"/>
  <c r="F21" i="4" s="1"/>
  <c r="F34" i="4" s="1"/>
  <c r="S8" i="4"/>
  <c r="T9" i="4"/>
  <c r="S23" i="4"/>
  <c r="T25" i="4"/>
  <c r="S32" i="4" l="1"/>
  <c r="T32" i="4" s="1"/>
  <c r="T23" i="4"/>
  <c r="S21" i="4"/>
  <c r="T8" i="4"/>
  <c r="S34" i="4" l="1"/>
  <c r="T34" i="4" s="1"/>
  <c r="T21" i="4"/>
  <c r="U54" i="1" l="1"/>
  <c r="T54" i="1"/>
  <c r="R54" i="1"/>
  <c r="Q54" i="1"/>
  <c r="P54" i="1"/>
  <c r="N54" i="1"/>
  <c r="M54" i="1"/>
  <c r="L54" i="1"/>
  <c r="K54" i="1"/>
  <c r="J54" i="1"/>
  <c r="I54" i="1"/>
  <c r="H54" i="1"/>
  <c r="G54" i="1"/>
  <c r="F54" i="1"/>
  <c r="E54" i="1"/>
  <c r="D54" i="1"/>
  <c r="C54" i="1"/>
  <c r="V154" i="1"/>
  <c r="U154" i="1"/>
  <c r="T154" i="1"/>
  <c r="R154" i="1"/>
  <c r="Q154" i="1"/>
  <c r="S154" i="1" s="1"/>
  <c r="P154" i="1"/>
  <c r="N154" i="1"/>
  <c r="M154" i="1"/>
  <c r="O154" i="1" s="1"/>
  <c r="L154" i="1"/>
  <c r="K154" i="1"/>
  <c r="J154" i="1"/>
  <c r="I154" i="1"/>
  <c r="H154" i="1"/>
  <c r="G154" i="1"/>
  <c r="F154" i="1"/>
  <c r="E154" i="1"/>
  <c r="D154" i="1"/>
  <c r="C154" i="1"/>
  <c r="V151" i="1"/>
  <c r="U151" i="1"/>
  <c r="T151" i="1"/>
  <c r="R151" i="1"/>
  <c r="Q151" i="1"/>
  <c r="S151" i="1" s="1"/>
  <c r="P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V54" i="1"/>
  <c r="U12" i="1"/>
  <c r="T12" i="1"/>
  <c r="R12" i="1"/>
  <c r="Q12" i="1"/>
  <c r="Q11" i="1" s="1"/>
  <c r="Q10" i="1" s="1"/>
  <c r="P12" i="1"/>
  <c r="N12" i="1"/>
  <c r="M12" i="1"/>
  <c r="M11" i="1" s="1"/>
  <c r="M10" i="1" s="1"/>
  <c r="M9" i="1" s="1"/>
  <c r="L12" i="1"/>
  <c r="L11" i="1" s="1"/>
  <c r="L10" i="1" s="1"/>
  <c r="L9" i="1" s="1"/>
  <c r="L8" i="1" s="1"/>
  <c r="K12" i="1"/>
  <c r="J12" i="1"/>
  <c r="I12" i="1"/>
  <c r="I11" i="1" s="1"/>
  <c r="I10" i="1" s="1"/>
  <c r="I9" i="1" s="1"/>
  <c r="I8" i="1" s="1"/>
  <c r="H12" i="1"/>
  <c r="H11" i="1" s="1"/>
  <c r="H10" i="1" s="1"/>
  <c r="H9" i="1" s="1"/>
  <c r="H8" i="1" s="1"/>
  <c r="G12" i="1"/>
  <c r="F12" i="1"/>
  <c r="F11" i="1" s="1"/>
  <c r="F10" i="1" s="1"/>
  <c r="F9" i="1" s="1"/>
  <c r="F8" i="1" s="1"/>
  <c r="E12" i="1"/>
  <c r="D12" i="1"/>
  <c r="D11" i="1" s="1"/>
  <c r="D10" i="1" s="1"/>
  <c r="D9" i="1" s="1"/>
  <c r="D8" i="1" s="1"/>
  <c r="C12" i="1"/>
  <c r="U38" i="1"/>
  <c r="T38" i="1"/>
  <c r="R38" i="1"/>
  <c r="Q38" i="1"/>
  <c r="P38" i="1"/>
  <c r="N38" i="1"/>
  <c r="M38" i="1"/>
  <c r="L38" i="1"/>
  <c r="K38" i="1"/>
  <c r="K11" i="1" s="1"/>
  <c r="K10" i="1" s="1"/>
  <c r="K9" i="1" s="1"/>
  <c r="K8" i="1" s="1"/>
  <c r="J38" i="1"/>
  <c r="I38" i="1"/>
  <c r="H38" i="1"/>
  <c r="G38" i="1"/>
  <c r="F38" i="1"/>
  <c r="E38" i="1"/>
  <c r="D38" i="1"/>
  <c r="C38" i="1"/>
  <c r="V38" i="1"/>
  <c r="V12" i="1"/>
  <c r="V11" i="1" s="1"/>
  <c r="P11" i="1" l="1"/>
  <c r="P10" i="1" s="1"/>
  <c r="P9" i="1" s="1"/>
  <c r="P8" i="1" s="1"/>
  <c r="C11" i="1"/>
  <c r="C10" i="1" s="1"/>
  <c r="C9" i="1" s="1"/>
  <c r="C8" i="1" s="1"/>
  <c r="E11" i="1"/>
  <c r="E10" i="1" s="1"/>
  <c r="E9" i="1" s="1"/>
  <c r="E8" i="1" s="1"/>
  <c r="R11" i="1"/>
  <c r="R10" i="1" s="1"/>
  <c r="R9" i="1" s="1"/>
  <c r="R8" i="1" s="1"/>
  <c r="T11" i="1"/>
  <c r="T10" i="1" s="1"/>
  <c r="T9" i="1" s="1"/>
  <c r="T8" i="1" s="1"/>
  <c r="G11" i="1"/>
  <c r="G10" i="1" s="1"/>
  <c r="G9" i="1" s="1"/>
  <c r="G8" i="1" s="1"/>
  <c r="U11" i="1"/>
  <c r="U10" i="1" s="1"/>
  <c r="U9" i="1" s="1"/>
  <c r="U8" i="1" s="1"/>
  <c r="O151" i="1"/>
  <c r="N11" i="1"/>
  <c r="N10" i="1" s="1"/>
  <c r="N9" i="1" s="1"/>
  <c r="N8" i="1" s="1"/>
  <c r="J11" i="1"/>
  <c r="J10" i="1" s="1"/>
  <c r="J9" i="1" s="1"/>
  <c r="J8" i="1" s="1"/>
  <c r="S10" i="1"/>
  <c r="Q9" i="1"/>
  <c r="M8" i="1"/>
  <c r="O8" i="1" s="1"/>
  <c r="O9" i="1"/>
  <c r="O10" i="1"/>
  <c r="O54" i="1"/>
  <c r="S54" i="1"/>
  <c r="O38" i="1"/>
  <c r="S38" i="1"/>
  <c r="S12" i="1"/>
  <c r="O12" i="1"/>
  <c r="O11" i="1"/>
  <c r="Q8" i="1" l="1"/>
  <c r="S8" i="1" s="1"/>
  <c r="S9" i="1"/>
  <c r="S11" i="1"/>
</calcChain>
</file>

<file path=xl/sharedStrings.xml><?xml version="1.0" encoding="utf-8"?>
<sst xmlns="http://schemas.openxmlformats.org/spreadsheetml/2006/main" count="640" uniqueCount="489">
  <si>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</si>
  <si>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</si>
  <si>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</si>
  <si>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</si>
  <si>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</si>
  <si>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</si>
  <si>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</si>
  <si>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</si>
  <si>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</si>
  <si>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</si>
  <si>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</si>
  <si>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</si>
  <si>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</si>
  <si>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</si>
  <si>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</si>
  <si>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</si>
  <si>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</si>
  <si>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</si>
  <si>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</si>
  <si>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</si>
  <si>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</si>
  <si>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</si>
  <si>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0228-01  UNIDAD ADMINISTRATIVA ESPECIAL DE SERVIC</t>
  </si>
  <si>
    <t>000000000000000000228  0228 - Programa Funcionamiento - UNIDAD ADMINISTRA</t>
  </si>
  <si>
    <t>O2130509059             Servicio de alumbrado público</t>
  </si>
  <si>
    <t>O2131301001             Sentencias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</si>
  <si>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</si>
  <si>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</si>
  <si>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</si>
  <si>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</si>
  <si>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</si>
  <si>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</si>
  <si>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</si>
  <si>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</si>
  <si>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</si>
  <si>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</si>
  <si>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</si>
  <si>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</si>
  <si>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</si>
  <si>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</si>
  <si>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</si>
  <si>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</si>
  <si>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</si>
  <si>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</si>
  <si>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</si>
  <si>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</si>
  <si>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</si>
  <si>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</si>
  <si>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</si>
  <si>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</si>
  <si>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</si>
  <si>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</si>
  <si>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</si>
  <si>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</si>
  <si>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</si>
  <si>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</si>
  <si>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</si>
  <si>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</si>
  <si>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</si>
  <si>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</si>
  <si>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</si>
  <si>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</si>
  <si>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</si>
  <si>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</si>
  <si>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</si>
  <si>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</si>
  <si>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</si>
  <si>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</si>
  <si>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</si>
  <si>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</si>
  <si>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</si>
  <si>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</si>
  <si>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</si>
  <si>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</si>
  <si>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</si>
  <si>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</si>
  <si>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</si>
  <si>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</si>
  <si>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</si>
  <si>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</si>
  <si>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</si>
  <si>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</si>
  <si>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</si>
  <si>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</si>
  <si>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</si>
  <si>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</si>
  <si>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</si>
  <si>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</si>
  <si>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</si>
  <si>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</si>
  <si>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</si>
  <si>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O2120201003033336103    Diésel oil ACPM (fuel gas gasoil marine gas)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</si>
  <si>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</si>
  <si>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</si>
  <si>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</si>
  <si>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</si>
  <si>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</si>
  <si>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</si>
  <si>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O2120201003053544203    Mezclas químicas para extintores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</si>
  <si>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</si>
  <si>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</si>
  <si>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</si>
  <si>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</si>
  <si>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</si>
  <si>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</si>
  <si>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</si>
  <si>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</si>
  <si>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</si>
  <si>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</si>
  <si>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</si>
  <si>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</si>
  <si>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</si>
  <si>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</si>
  <si>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</si>
  <si>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</si>
  <si>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</si>
  <si>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</si>
  <si>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</si>
  <si>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</si>
  <si>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</si>
  <si>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</si>
  <si>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</si>
  <si>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</si>
  <si>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</si>
  <si>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</si>
  <si>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</si>
  <si>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</si>
  <si>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</si>
  <si>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</si>
  <si>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</si>
  <si>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</si>
  <si>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</si>
  <si>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</si>
  <si>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</si>
  <si>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</si>
  <si>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</si>
  <si>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</si>
  <si>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</si>
  <si>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</si>
  <si>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</si>
  <si>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</si>
  <si>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</si>
  <si>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</si>
  <si>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</si>
  <si>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</si>
  <si>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</si>
  <si>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</si>
  <si>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</si>
  <si>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</si>
  <si>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</si>
  <si>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</si>
  <si>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</si>
  <si>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</si>
  <si>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</si>
  <si>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</si>
  <si>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</si>
  <si>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</si>
  <si>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</si>
  <si>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</si>
  <si>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</si>
  <si>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</si>
  <si>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</si>
  <si>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</si>
  <si>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</si>
  <si>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</si>
  <si>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</si>
  <si>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</si>
  <si>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</si>
  <si>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</si>
  <si>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</si>
  <si>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</si>
  <si>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</si>
  <si>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</si>
  <si>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2022</t>
  </si>
  <si>
    <t>GASTOS DE PERSONAL</t>
  </si>
  <si>
    <t>PLANTA PERMANENTE</t>
  </si>
  <si>
    <t>PLANTA TEMPORAL</t>
  </si>
  <si>
    <t xml:space="preserve">ADQUISICION DE BIENES Y SERVICIOS </t>
  </si>
  <si>
    <t>TRANSFERENCIAS CORRIENTES DE FUNCIONAMIENTO</t>
  </si>
  <si>
    <t xml:space="preserve">INVERSION DIRECTA </t>
  </si>
  <si>
    <t>MES:                 NOVIEMBRE</t>
  </si>
  <si>
    <t>LUZ AMANDA CAMACHO SÁNCHEZ</t>
  </si>
  <si>
    <t>RESPONSABLE DEL PRESUPUESTO</t>
  </si>
  <si>
    <t>ORDENADOR DEL GASTO</t>
  </si>
  <si>
    <t>CC No. 51816415 DE BOGOTÁ</t>
  </si>
  <si>
    <t>Teléfono: 3580400</t>
  </si>
  <si>
    <t>SERGIO ALEJANDRO JIMENEZ G.</t>
  </si>
  <si>
    <t>CC No. 79.485.293</t>
  </si>
  <si>
    <t>EJECUCION DE PRESUPUESTO RENTAS E INGRESOS</t>
  </si>
  <si>
    <t>ENTIDAD:                                    228 - UNIDAD ADMINISTRATIVA ESPECIAL DE SERVICIOS PÚBLICOS</t>
  </si>
  <si>
    <t>MES:             NOVIEMBRE</t>
  </si>
  <si>
    <t>UNIDAD EJECUTORA:               01 - UNIDAD 01</t>
  </si>
  <si>
    <t>VIGENCIA FISCAL:  2022</t>
  </si>
  <si>
    <t>Ce.gestores / Pos.presupuestarias</t>
  </si>
  <si>
    <t>Aprop. Inicial</t>
  </si>
  <si>
    <t>Modificaciones 
Mes</t>
  </si>
  <si>
    <t>Modificac. 
Acumulado</t>
  </si>
  <si>
    <t>Apropiación 
Vigente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</si>
  <si>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</si>
  <si>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</si>
  <si>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</si>
  <si>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</si>
  <si>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</si>
  <si>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</si>
  <si>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</si>
  <si>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</si>
  <si>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</si>
  <si>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</si>
  <si>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</si>
  <si>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</si>
  <si>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</si>
  <si>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</si>
  <si>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</si>
  <si>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</si>
  <si>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</si>
  <si>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</si>
  <si>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 xml:space="preserve">                                                      __________________________________________________</t>
  </si>
  <si>
    <t>LUZ AMANDA CAMACHO SANCHEZ</t>
  </si>
  <si>
    <t>CC No. 79485293 DE BOGOTA</t>
  </si>
  <si>
    <t>CC No. 51816415 DE BOGOTA</t>
  </si>
  <si>
    <t>TELEFONO 3580400</t>
  </si>
  <si>
    <t>INFORME DE EJECUCION RESERVAS PRESUPUESTALES</t>
  </si>
  <si>
    <t>MES:   NOVIEMBRE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</si>
  <si>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</si>
  <si>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</si>
  <si>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</si>
  <si>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</si>
  <si>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</si>
  <si>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</si>
  <si>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</si>
  <si>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</si>
  <si>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</si>
  <si>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</si>
  <si>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</si>
  <si>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</si>
  <si>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</si>
  <si>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</si>
  <si>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</si>
  <si>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</si>
  <si>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</si>
  <si>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</si>
  <si>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</si>
  <si>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</si>
  <si>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</si>
  <si>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</si>
  <si>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</si>
  <si>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</si>
  <si>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</si>
  <si>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</si>
  <si>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</si>
  <si>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</si>
  <si>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</si>
  <si>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</si>
  <si>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</si>
  <si>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</si>
  <si>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</si>
  <si>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</si>
  <si>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</si>
  <si>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</si>
  <si>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</si>
  <si>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</si>
  <si>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</si>
  <si>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</si>
  <si>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</si>
  <si>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</si>
  <si>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</si>
  <si>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</si>
  <si>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</si>
  <si>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</si>
  <si>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</si>
  <si>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</si>
  <si>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</si>
  <si>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</si>
  <si>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</si>
  <si>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</si>
  <si>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</si>
  <si>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</si>
  <si>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</si>
  <si>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</si>
  <si>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</si>
  <si>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</si>
  <si>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</si>
  <si>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</si>
  <si>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</si>
  <si>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</si>
  <si>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</si>
  <si>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</si>
  <si>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</si>
  <si>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</si>
  <si>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</si>
  <si>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</si>
  <si>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</si>
  <si>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</si>
  <si>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</si>
  <si>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</si>
  <si>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</si>
  <si>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</si>
  <si>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</si>
  <si>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</si>
  <si>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</si>
  <si>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</si>
  <si>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</si>
  <si>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</si>
  <si>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</si>
  <si>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</si>
  <si>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</si>
  <si>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</si>
  <si>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</si>
  <si>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</si>
  <si>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</si>
  <si>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</si>
  <si>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</si>
  <si>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</si>
  <si>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</si>
  <si>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</si>
  <si>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</si>
  <si>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</si>
  <si>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</si>
  <si>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</si>
  <si>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</si>
  <si>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</si>
  <si>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</si>
  <si>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</si>
  <si>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</si>
  <si>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</si>
  <si>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</si>
  <si>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</si>
  <si>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</si>
  <si>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</si>
  <si>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</si>
  <si>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</si>
  <si>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</si>
  <si>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</si>
  <si>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</si>
  <si>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</si>
  <si>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</si>
  <si>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</si>
  <si>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</si>
  <si>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</si>
  <si>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</si>
  <si>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</si>
  <si>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</si>
  <si>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</si>
  <si>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</si>
  <si>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</si>
  <si>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</si>
  <si>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</si>
  <si>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</si>
  <si>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</si>
  <si>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</si>
  <si>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</si>
  <si>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</si>
  <si>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</si>
  <si>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</si>
  <si>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</si>
  <si>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</si>
  <si>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</si>
  <si>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</si>
  <si>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</si>
  <si>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</si>
  <si>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</si>
  <si>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</si>
  <si>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</si>
  <si>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</si>
  <si>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</si>
  <si>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</si>
  <si>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</si>
  <si>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</si>
  <si>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</si>
  <si>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</si>
  <si>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</si>
  <si>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</si>
  <si>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</si>
  <si>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</si>
  <si>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</si>
  <si>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</si>
  <si>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</si>
  <si>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</si>
  <si>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</si>
  <si>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</si>
  <si>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</si>
  <si>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</si>
  <si>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</si>
  <si>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</si>
  <si>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</si>
  <si>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</si>
  <si>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</si>
  <si>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</si>
  <si>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</si>
  <si>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</si>
  <si>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</si>
  <si>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</si>
  <si>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</si>
  <si>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</si>
  <si>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</si>
  <si>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</si>
  <si>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</si>
  <si>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</si>
  <si>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</si>
  <si>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1082001022</t>
  </si>
  <si>
    <t>Servicios de alojamiento; servicios de suministro de comidas y bebidas; servicios de transporte; y servicios de distribución de electricidad, gas y agua</t>
  </si>
  <si>
    <t>1080100021</t>
  </si>
  <si>
    <t>1080100012</t>
  </si>
  <si>
    <t>Edificaciones y estructuras - Mejoras de tierras y terrenos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</si>
  <si>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</si>
  <si>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</si>
  <si>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</si>
  <si>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</si>
  <si>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</si>
  <si>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</si>
  <si>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</si>
  <si>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</si>
  <si>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</si>
  <si>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</si>
  <si>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</si>
  <si>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</si>
  <si>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1082000052</t>
  </si>
  <si>
    <t>Productos metálicos y paquetes de software</t>
  </si>
  <si>
    <t>1082000041</t>
  </si>
  <si>
    <t>Otros bienes transportables (excepto productos metálicos, maquinaria y equipo)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</si>
  <si>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</si>
  <si>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</si>
  <si>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</si>
  <si>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</si>
  <si>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</si>
  <si>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</si>
  <si>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</si>
  <si>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</si>
  <si>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</si>
  <si>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</si>
  <si>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</si>
  <si>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</si>
  <si>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</si>
  <si>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</si>
  <si>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</si>
  <si>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</si>
  <si>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</si>
  <si>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</si>
  <si>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</si>
  <si>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</si>
  <si>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</si>
  <si>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</si>
  <si>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</si>
  <si>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</si>
  <si>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</si>
  <si>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</si>
  <si>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</si>
  <si>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</si>
  <si>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</si>
  <si>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</si>
  <si>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</si>
  <si>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</si>
  <si>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</si>
  <si>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</si>
  <si>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</si>
  <si>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</si>
  <si>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</si>
  <si>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</si>
  <si>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</si>
  <si>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</si>
  <si>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</si>
  <si>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</si>
  <si>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</si>
  <si>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</si>
  <si>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</si>
  <si>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</si>
  <si>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</si>
  <si>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</si>
  <si>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2-2-4-01-02</t>
  </si>
  <si>
    <t>2-2-4</t>
  </si>
  <si>
    <t>Aportes  Distrito</t>
  </si>
  <si>
    <t>2-2-4-01</t>
  </si>
  <si>
    <t>Aporte Ordinario</t>
  </si>
  <si>
    <t>2-2-4-02</t>
  </si>
  <si>
    <t>Vigencia Anterior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</si>
  <si>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</si>
  <si>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</si>
  <si>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</si>
  <si>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</si>
  <si>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</si>
  <si>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</si>
  <si>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</si>
  <si>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</si>
  <si>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</si>
  <si>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</si>
  <si>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SERGIO ALEJANDRO JIMENEZ GONZALEZ</t>
  </si>
  <si>
    <t>Responsable Del Presupuesto</t>
  </si>
  <si>
    <t>Ordenador del Gasto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</si>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</sst>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$&quot;\ #,##0"/>
    <numFmt numFmtId="169" formatCode="_-* #,##0_-;\-* #,##0_-;_-* &quot;-&quot;??_-;_-@_-"/>
    <numFmt numFmtId="170" formatCode="_-&quot;$&quot;\ * #,##0_-;\-&quot;$&quot;\ * #,##0_-;_-&quot;$&quot;\ * &quot;-&quot;??_-;_-@_-"/>
    <numFmt numFmtId="171" formatCode="_(* #,##0_);_(* \(#,##0\);_(* &quot;-&quot;??_);_(@_)"/>
    <numFmt numFmtId="172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Calibri"/>
      <family val="2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43" fontId="27" fillId="0" borderId="0" applyFont="0" applyFill="0" applyBorder="0" applyAlignment="0" applyProtection="0"/>
  </cellStyleXfs>
  <cellXfs count="160">
    <xf numFmtId="0" fontId="0" fillId="0" borderId="0" xfId="0"/>
    <xf numFmtId="0" fontId="18" fillId="0" borderId="0" xfId="0" applyFont="1"/>
    <xf numFmtId="0" fontId="20" fillId="33" borderId="10" xfId="0" applyFont="1" applyFill="1" applyBorder="1"/>
    <xf numFmtId="164" fontId="20" fillId="33" borderId="10" xfId="1" applyNumberFormat="1" applyFont="1" applyFill="1" applyBorder="1"/>
    <xf numFmtId="164" fontId="20" fillId="33" borderId="10" xfId="0" applyNumberFormat="1" applyFont="1" applyFill="1" applyBorder="1"/>
    <xf numFmtId="43" fontId="19" fillId="33" borderId="10" xfId="1" applyFont="1" applyFill="1" applyBorder="1"/>
    <xf numFmtId="0" fontId="19" fillId="33" borderId="10" xfId="0" applyFont="1" applyFill="1" applyBorder="1"/>
    <xf numFmtId="0" fontId="16" fillId="0" borderId="0" xfId="0" applyFont="1"/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wrapText="1"/>
    </xf>
    <xf numFmtId="10" fontId="19" fillId="33" borderId="10" xfId="3" applyNumberFormat="1" applyFont="1" applyFill="1" applyBorder="1"/>
    <xf numFmtId="41" fontId="20" fillId="33" borderId="10" xfId="2" applyFont="1" applyFill="1" applyBorder="1"/>
    <xf numFmtId="41" fontId="20" fillId="33" borderId="10" xfId="0" applyNumberFormat="1" applyFont="1" applyFill="1" applyBorder="1"/>
    <xf numFmtId="0" fontId="18" fillId="34" borderId="10" xfId="0" applyFont="1" applyFill="1" applyBorder="1"/>
    <xf numFmtId="43" fontId="18" fillId="34" borderId="10" xfId="1" applyFont="1" applyFill="1" applyBorder="1"/>
    <xf numFmtId="43" fontId="20" fillId="33" borderId="10" xfId="1" applyFont="1" applyFill="1" applyBorder="1"/>
    <xf numFmtId="43" fontId="21" fillId="0" borderId="10" xfId="1" applyFont="1" applyBorder="1"/>
    <xf numFmtId="0" fontId="20" fillId="33" borderId="10" xfId="0" applyFont="1" applyFill="1" applyBorder="1" applyAlignment="1">
      <alignment horizontal="center" vertical="center" wrapText="1"/>
    </xf>
    <xf numFmtId="0" fontId="21" fillId="0" borderId="10" xfId="0" applyFont="1" applyBorder="1"/>
    <xf numFmtId="0" fontId="21" fillId="0" borderId="0" xfId="0" applyFont="1"/>
    <xf numFmtId="10" fontId="20" fillId="33" borderId="10" xfId="3" applyNumberFormat="1" applyFont="1" applyFill="1" applyBorder="1"/>
    <xf numFmtId="0" fontId="19" fillId="33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/>
    </xf>
    <xf numFmtId="0" fontId="23" fillId="0" borderId="0" xfId="0" applyFont="1"/>
    <xf numFmtId="0" fontId="23" fillId="35" borderId="0" xfId="0" applyFont="1" applyFill="1"/>
    <xf numFmtId="0" fontId="22" fillId="0" borderId="0" xfId="0" applyFont="1"/>
    <xf numFmtId="0" fontId="24" fillId="35" borderId="11" xfId="0" applyFont="1" applyFill="1" applyBorder="1" applyAlignment="1">
      <alignment horizontal="center" wrapText="1"/>
    </xf>
    <xf numFmtId="0" fontId="24" fillId="35" borderId="11" xfId="0" applyFont="1" applyFill="1" applyBorder="1" applyAlignment="1">
      <alignment horizontal="center"/>
    </xf>
    <xf numFmtId="0" fontId="24" fillId="35" borderId="0" xfId="0" applyFont="1" applyFill="1" applyAlignment="1">
      <alignment horizontal="center" wrapText="1"/>
    </xf>
    <xf numFmtId="0" fontId="24" fillId="35" borderId="0" xfId="0" applyFont="1" applyFill="1" applyAlignment="1">
      <alignment horizontal="center"/>
    </xf>
    <xf numFmtId="0" fontId="18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2" xfId="0" applyFont="1" applyBorder="1"/>
    <xf numFmtId="169" fontId="18" fillId="0" borderId="11" xfId="1" applyNumberFormat="1" applyFont="1" applyBorder="1"/>
    <xf numFmtId="0" fontId="18" fillId="0" borderId="11" xfId="0" applyFont="1" applyBorder="1"/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6" xfId="0" applyFont="1" applyBorder="1"/>
    <xf numFmtId="169" fontId="18" fillId="0" borderId="17" xfId="1" applyNumberFormat="1" applyFont="1" applyBorder="1"/>
    <xf numFmtId="0" fontId="18" fillId="0" borderId="17" xfId="0" applyFont="1" applyBorder="1"/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169" fontId="18" fillId="0" borderId="10" xfId="1" applyNumberFormat="1" applyFont="1" applyBorder="1" applyAlignment="1">
      <alignment horizontal="center" vertical="center"/>
    </xf>
    <xf numFmtId="169" fontId="18" fillId="0" borderId="10" xfId="1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0" borderId="10" xfId="0" applyFont="1" applyBorder="1"/>
    <xf numFmtId="41" fontId="25" fillId="0" borderId="10" xfId="2" applyFont="1" applyBorder="1"/>
    <xf numFmtId="2" fontId="25" fillId="0" borderId="10" xfId="0" applyNumberFormat="1" applyFont="1" applyBorder="1"/>
    <xf numFmtId="0" fontId="26" fillId="0" borderId="10" xfId="0" applyFont="1" applyBorder="1"/>
    <xf numFmtId="41" fontId="26" fillId="0" borderId="10" xfId="2" applyFont="1" applyBorder="1"/>
    <xf numFmtId="2" fontId="26" fillId="0" borderId="10" xfId="0" applyNumberFormat="1" applyFont="1" applyBorder="1"/>
    <xf numFmtId="0" fontId="21" fillId="36" borderId="14" xfId="0" applyFont="1" applyFill="1" applyBorder="1"/>
    <xf numFmtId="169" fontId="21" fillId="36" borderId="0" xfId="1" applyNumberFormat="1" applyFont="1" applyFill="1" applyBorder="1"/>
    <xf numFmtId="169" fontId="21" fillId="36" borderId="15" xfId="1" applyNumberFormat="1" applyFont="1" applyFill="1" applyBorder="1"/>
    <xf numFmtId="0" fontId="21" fillId="36" borderId="0" xfId="0" applyFont="1" applyFill="1"/>
    <xf numFmtId="0" fontId="18" fillId="36" borderId="14" xfId="0" applyFont="1" applyFill="1" applyBorder="1" applyAlignment="1">
      <alignment horizontal="center" wrapText="1"/>
    </xf>
    <xf numFmtId="0" fontId="18" fillId="36" borderId="0" xfId="0" applyFont="1" applyFill="1" applyAlignment="1">
      <alignment horizontal="center" wrapText="1"/>
    </xf>
    <xf numFmtId="169" fontId="18" fillId="36" borderId="11" xfId="1" applyNumberFormat="1" applyFont="1" applyFill="1" applyBorder="1" applyAlignment="1">
      <alignment horizontal="center"/>
    </xf>
    <xf numFmtId="169" fontId="18" fillId="36" borderId="0" xfId="1" applyNumberFormat="1" applyFont="1" applyFill="1" applyBorder="1" applyAlignment="1"/>
    <xf numFmtId="169" fontId="18" fillId="36" borderId="0" xfId="1" applyNumberFormat="1" applyFont="1" applyFill="1" applyBorder="1" applyAlignment="1">
      <alignment horizontal="center"/>
    </xf>
    <xf numFmtId="0" fontId="18" fillId="36" borderId="14" xfId="0" applyFont="1" applyFill="1" applyBorder="1" applyAlignment="1">
      <alignment horizontal="center"/>
    </xf>
    <xf numFmtId="0" fontId="18" fillId="36" borderId="0" xfId="0" applyFont="1" applyFill="1" applyAlignment="1">
      <alignment horizontal="center"/>
    </xf>
    <xf numFmtId="169" fontId="18" fillId="36" borderId="0" xfId="1" applyNumberFormat="1" applyFont="1" applyFill="1" applyBorder="1" applyAlignment="1">
      <alignment horizontal="center" vertical="center"/>
    </xf>
    <xf numFmtId="169" fontId="18" fillId="36" borderId="0" xfId="1" applyNumberFormat="1" applyFont="1" applyFill="1" applyBorder="1" applyAlignment="1">
      <alignment vertical="center"/>
    </xf>
    <xf numFmtId="0" fontId="21" fillId="36" borderId="16" xfId="0" applyFont="1" applyFill="1" applyBorder="1"/>
    <xf numFmtId="0" fontId="21" fillId="36" borderId="17" xfId="0" applyFont="1" applyFill="1" applyBorder="1"/>
    <xf numFmtId="169" fontId="21" fillId="36" borderId="17" xfId="1" applyNumberFormat="1" applyFont="1" applyFill="1" applyBorder="1"/>
    <xf numFmtId="169" fontId="21" fillId="36" borderId="18" xfId="1" applyNumberFormat="1" applyFont="1" applyFill="1" applyBorder="1"/>
    <xf numFmtId="0" fontId="18" fillId="36" borderId="10" xfId="45" applyFont="1" applyFill="1" applyBorder="1" applyAlignment="1">
      <alignment horizontal="center" wrapText="1"/>
    </xf>
    <xf numFmtId="0" fontId="28" fillId="0" borderId="0" xfId="45" applyFont="1" applyAlignment="1">
      <alignment vertical="top"/>
    </xf>
    <xf numFmtId="0" fontId="18" fillId="36" borderId="10" xfId="45" applyFont="1" applyFill="1" applyBorder="1"/>
    <xf numFmtId="169" fontId="18" fillId="36" borderId="10" xfId="46" applyNumberFormat="1" applyFont="1" applyFill="1" applyBorder="1"/>
    <xf numFmtId="170" fontId="18" fillId="36" borderId="10" xfId="46" applyNumberFormat="1" applyFont="1" applyFill="1" applyBorder="1"/>
    <xf numFmtId="170" fontId="18" fillId="36" borderId="10" xfId="45" applyNumberFormat="1" applyFont="1" applyFill="1" applyBorder="1"/>
    <xf numFmtId="0" fontId="18" fillId="36" borderId="10" xfId="45" applyFont="1" applyFill="1" applyBorder="1" applyAlignment="1">
      <alignment horizontal="left" vertical="center" wrapText="1"/>
    </xf>
    <xf numFmtId="0" fontId="29" fillId="37" borderId="10" xfId="0" applyFont="1" applyFill="1" applyBorder="1" applyAlignment="1">
      <alignment vertical="top"/>
    </xf>
    <xf numFmtId="0" fontId="29" fillId="37" borderId="10" xfId="0" applyFont="1" applyFill="1" applyBorder="1" applyAlignment="1">
      <alignment vertical="top" wrapText="1"/>
    </xf>
    <xf numFmtId="0" fontId="28" fillId="0" borderId="0" xfId="0" applyFont="1" applyAlignment="1">
      <alignment vertical="top"/>
    </xf>
    <xf numFmtId="0" fontId="28" fillId="38" borderId="10" xfId="0" applyFont="1" applyFill="1" applyBorder="1" applyAlignment="1">
      <alignment vertical="top"/>
    </xf>
    <xf numFmtId="3" fontId="28" fillId="38" borderId="10" xfId="0" applyNumberFormat="1" applyFont="1" applyFill="1" applyBorder="1" applyAlignment="1">
      <alignment horizontal="right" vertical="top"/>
    </xf>
    <xf numFmtId="0" fontId="29" fillId="39" borderId="10" xfId="0" applyFont="1" applyFill="1" applyBorder="1" applyAlignment="1">
      <alignment vertical="top"/>
    </xf>
    <xf numFmtId="3" fontId="29" fillId="39" borderId="10" xfId="0" applyNumberFormat="1" applyFont="1" applyFill="1" applyBorder="1" applyAlignment="1">
      <alignment horizontal="right" vertical="top"/>
    </xf>
    <xf numFmtId="0" fontId="28" fillId="0" borderId="10" xfId="0" applyFont="1" applyBorder="1" applyAlignment="1">
      <alignment vertical="top"/>
    </xf>
    <xf numFmtId="3" fontId="28" fillId="0" borderId="10" xfId="0" applyNumberFormat="1" applyFont="1" applyBorder="1" applyAlignment="1">
      <alignment horizontal="right" vertical="top"/>
    </xf>
    <xf numFmtId="0" fontId="29" fillId="38" borderId="10" xfId="0" applyFont="1" applyFill="1" applyBorder="1" applyAlignment="1">
      <alignment vertical="top"/>
    </xf>
    <xf numFmtId="3" fontId="29" fillId="38" borderId="10" xfId="0" applyNumberFormat="1" applyFont="1" applyFill="1" applyBorder="1" applyAlignment="1">
      <alignment horizontal="right" vertical="top"/>
    </xf>
    <xf numFmtId="0" fontId="30" fillId="35" borderId="0" xfId="0" applyFont="1" applyFill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27" fillId="0" borderId="0" xfId="0" applyFont="1"/>
    <xf numFmtId="0" fontId="30" fillId="35" borderId="0" xfId="0" applyFont="1" applyFill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4" xfId="0" applyFont="1" applyBorder="1"/>
    <xf numFmtId="0" fontId="0" fillId="0" borderId="15" xfId="0" applyBorder="1"/>
    <xf numFmtId="0" fontId="16" fillId="0" borderId="14" xfId="0" quotePrefix="1" applyFont="1" applyBorder="1" applyAlignment="1">
      <alignment horizontal="left"/>
    </xf>
    <xf numFmtId="0" fontId="16" fillId="0" borderId="0" xfId="0" quotePrefix="1" applyFont="1"/>
    <xf numFmtId="0" fontId="0" fillId="0" borderId="14" xfId="0" applyBorder="1"/>
    <xf numFmtId="0" fontId="16" fillId="40" borderId="19" xfId="0" applyFont="1" applyFill="1" applyBorder="1" applyAlignment="1">
      <alignment vertical="center"/>
    </xf>
    <xf numFmtId="0" fontId="16" fillId="40" borderId="20" xfId="0" applyFont="1" applyFill="1" applyBorder="1" applyAlignment="1">
      <alignment vertical="center"/>
    </xf>
    <xf numFmtId="0" fontId="16" fillId="40" borderId="20" xfId="0" applyFont="1" applyFill="1" applyBorder="1" applyAlignment="1">
      <alignment horizontal="center" vertical="center" wrapText="1"/>
    </xf>
    <xf numFmtId="0" fontId="16" fillId="40" borderId="20" xfId="0" quotePrefix="1" applyFont="1" applyFill="1" applyBorder="1" applyAlignment="1">
      <alignment horizontal="center" vertical="center" wrapText="1"/>
    </xf>
    <xf numFmtId="0" fontId="16" fillId="40" borderId="21" xfId="0" applyFont="1" applyFill="1" applyBorder="1" applyAlignment="1">
      <alignment horizontal="center" vertical="center" wrapText="1"/>
    </xf>
    <xf numFmtId="16" fontId="0" fillId="0" borderId="22" xfId="0" quotePrefix="1" applyNumberFormat="1" applyBorder="1"/>
    <xf numFmtId="0" fontId="16" fillId="0" borderId="23" xfId="0" applyFont="1" applyBorder="1"/>
    <xf numFmtId="171" fontId="0" fillId="0" borderId="23" xfId="1" applyNumberFormat="1" applyFont="1" applyFill="1" applyBorder="1"/>
    <xf numFmtId="9" fontId="1" fillId="0" borderId="24" xfId="3" applyFont="1" applyFill="1" applyBorder="1"/>
    <xf numFmtId="9" fontId="0" fillId="0" borderId="0" xfId="3" applyFont="1" applyFill="1"/>
    <xf numFmtId="0" fontId="0" fillId="0" borderId="22" xfId="0" quotePrefix="1" applyBorder="1"/>
    <xf numFmtId="0" fontId="0" fillId="0" borderId="23" xfId="0" applyBorder="1"/>
    <xf numFmtId="171" fontId="0" fillId="0" borderId="0" xfId="0" applyNumberFormat="1"/>
    <xf numFmtId="171" fontId="0" fillId="0" borderId="23" xfId="0" applyNumberFormat="1" applyBorder="1"/>
    <xf numFmtId="171" fontId="32" fillId="0" borderId="23" xfId="0" applyNumberFormat="1" applyFont="1" applyBorder="1"/>
    <xf numFmtId="171" fontId="33" fillId="0" borderId="23" xfId="0" applyNumberFormat="1" applyFont="1" applyBorder="1"/>
    <xf numFmtId="171" fontId="0" fillId="0" borderId="23" xfId="1" applyNumberFormat="1" applyFont="1" applyBorder="1"/>
    <xf numFmtId="0" fontId="0" fillId="0" borderId="24" xfId="0" applyBorder="1"/>
    <xf numFmtId="0" fontId="16" fillId="41" borderId="22" xfId="0" applyFont="1" applyFill="1" applyBorder="1" applyAlignment="1">
      <alignment vertical="center"/>
    </xf>
    <xf numFmtId="0" fontId="16" fillId="41" borderId="23" xfId="0" applyFont="1" applyFill="1" applyBorder="1" applyAlignment="1">
      <alignment vertical="center"/>
    </xf>
    <xf numFmtId="171" fontId="16" fillId="41" borderId="23" xfId="1" applyNumberFormat="1" applyFont="1" applyFill="1" applyBorder="1" applyAlignment="1">
      <alignment horizontal="right" vertical="center" wrapText="1"/>
    </xf>
    <xf numFmtId="9" fontId="16" fillId="41" borderId="24" xfId="3" applyFont="1" applyFill="1" applyBorder="1" applyAlignment="1">
      <alignment horizontal="center" vertical="center" wrapText="1"/>
    </xf>
    <xf numFmtId="0" fontId="16" fillId="0" borderId="22" xfId="0" quotePrefix="1" applyFont="1" applyBorder="1"/>
    <xf numFmtId="10" fontId="0" fillId="0" borderId="24" xfId="3" applyNumberFormat="1" applyFont="1" applyFill="1" applyBorder="1"/>
    <xf numFmtId="0" fontId="0" fillId="0" borderId="22" xfId="0" applyBorder="1"/>
    <xf numFmtId="172" fontId="13" fillId="0" borderId="23" xfId="0" applyNumberFormat="1" applyFont="1" applyBorder="1"/>
    <xf numFmtId="41" fontId="32" fillId="0" borderId="23" xfId="2" applyFont="1" applyFill="1" applyBorder="1"/>
    <xf numFmtId="0" fontId="16" fillId="42" borderId="22" xfId="0" applyFont="1" applyFill="1" applyBorder="1" applyAlignment="1">
      <alignment vertical="center"/>
    </xf>
    <xf numFmtId="0" fontId="16" fillId="42" borderId="23" xfId="0" applyFont="1" applyFill="1" applyBorder="1" applyAlignment="1">
      <alignment vertical="center"/>
    </xf>
    <xf numFmtId="171" fontId="16" fillId="42" borderId="23" xfId="1" applyNumberFormat="1" applyFont="1" applyFill="1" applyBorder="1" applyAlignment="1">
      <alignment horizontal="right" vertical="center" wrapText="1"/>
    </xf>
    <xf numFmtId="10" fontId="16" fillId="42" borderId="24" xfId="3" applyNumberFormat="1" applyFont="1" applyFill="1" applyBorder="1" applyAlignment="1">
      <alignment horizontal="center" vertical="center" wrapText="1"/>
    </xf>
    <xf numFmtId="0" fontId="16" fillId="43" borderId="25" xfId="0" applyFont="1" applyFill="1" applyBorder="1" applyAlignment="1">
      <alignment vertical="center"/>
    </xf>
    <xf numFmtId="0" fontId="16" fillId="43" borderId="26" xfId="0" applyFont="1" applyFill="1" applyBorder="1" applyAlignment="1">
      <alignment vertical="center"/>
    </xf>
    <xf numFmtId="171" fontId="16" fillId="43" borderId="26" xfId="1" applyNumberFormat="1" applyFont="1" applyFill="1" applyBorder="1" applyAlignment="1">
      <alignment horizontal="right" vertical="center" wrapText="1"/>
    </xf>
    <xf numFmtId="10" fontId="16" fillId="43" borderId="27" xfId="3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wrapText="1"/>
    </xf>
    <xf numFmtId="0" fontId="16" fillId="0" borderId="12" xfId="0" quotePrefix="1" applyFont="1" applyBorder="1" applyAlignment="1">
      <alignment horizontal="center" wrapText="1"/>
    </xf>
    <xf numFmtId="0" fontId="16" fillId="0" borderId="11" xfId="0" quotePrefix="1" applyFont="1" applyBorder="1" applyAlignment="1">
      <alignment horizontal="center" wrapText="1"/>
    </xf>
    <xf numFmtId="0" fontId="16" fillId="0" borderId="13" xfId="0" quotePrefix="1" applyFont="1" applyBorder="1" applyAlignment="1">
      <alignment horizontal="center" wrapText="1"/>
    </xf>
    <xf numFmtId="0" fontId="16" fillId="0" borderId="0" xfId="0" quotePrefix="1" applyFont="1" applyAlignment="1">
      <alignment horizontal="center" wrapText="1"/>
    </xf>
    <xf numFmtId="0" fontId="16" fillId="0" borderId="0" xfId="0" quotePrefix="1" applyFont="1" applyAlignment="1">
      <alignment horizontal="center" vertical="center"/>
    </xf>
    <xf numFmtId="0" fontId="0" fillId="0" borderId="16" xfId="0" applyBorder="1"/>
    <xf numFmtId="0" fontId="16" fillId="0" borderId="17" xfId="0" applyFont="1" applyBorder="1" applyAlignment="1">
      <alignment horizontal="center" vertical="top"/>
    </xf>
    <xf numFmtId="0" fontId="0" fillId="0" borderId="17" xfId="0" applyBorder="1"/>
    <xf numFmtId="0" fontId="16" fillId="0" borderId="17" xfId="0" quotePrefix="1" applyFont="1" applyBorder="1" applyAlignment="1">
      <alignment horizontal="center" vertical="center"/>
    </xf>
    <xf numFmtId="0" fontId="16" fillId="0" borderId="17" xfId="0" applyFont="1" applyBorder="1" applyAlignment="1">
      <alignment vertical="top"/>
    </xf>
    <xf numFmtId="0" fontId="0" fillId="0" borderId="18" xfId="0" applyBorder="1"/>
    <xf numFmtId="0" fontId="35" fillId="0" borderId="0" xfId="0" applyFont="1"/>
    <xf numFmtId="49" fontId="0" fillId="0" borderId="0" xfId="0" applyNumberFormat="1"/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2" builtinId="20" customBuiltin="1"/>
    <cellStyle name="Incorrecto" xfId="10" builtinId="27" customBuiltin="1"/>
    <cellStyle name="Millares" xfId="1" builtinId="3"/>
    <cellStyle name="Millares [0]" xfId="2" builtinId="6"/>
    <cellStyle name="Millares 2" xfId="46" xr:uid="{35C9DD77-94A0-4BC2-97FE-E1B009CF84E9}"/>
    <cellStyle name="Neutral" xfId="11" builtinId="28" customBuiltin="1"/>
    <cellStyle name="Normal" xfId="0" builtinId="0"/>
    <cellStyle name="Normal 2" xfId="45" xr:uid="{39783ADC-C363-4196-BB57-A7F2BEE7BD64}"/>
    <cellStyle name="Notas" xfId="18" builtinId="10" customBuiltin="1"/>
    <cellStyle name="Porcentaje" xfId="3" builtinId="5"/>
    <cellStyle name="Salida" xfId="13" builtinId="21" customBuiltin="1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76"/>
  <sheetViews>
    <sheetView tabSelected="1" topLeftCell="B109" zoomScaleNormal="100" workbookViewId="0">
      <selection activeCell="B122" sqref="B122"/>
    </sheetView>
  </sheetViews>
  <sheetFormatPr baseColWidth="10" defaultRowHeight="15" x14ac:dyDescent="0.25"/>
  <cols>
    <col min="2" max="2" width="55.7109375" style="19" customWidth="1"/>
    <col min="3" max="3" width="19" bestFit="1" customWidth="1"/>
    <col min="4" max="4" width="15.28515625" bestFit="1" customWidth="1"/>
    <col min="5" max="5" width="17" bestFit="1" customWidth="1"/>
    <col min="6" max="6" width="19" bestFit="1" customWidth="1"/>
    <col min="7" max="7" width="11.7109375" bestFit="1" customWidth="1"/>
    <col min="8" max="8" width="19" bestFit="1" customWidth="1"/>
    <col min="9" max="9" width="17" bestFit="1" customWidth="1"/>
    <col min="10" max="10" width="19" bestFit="1" customWidth="1"/>
    <col min="11" max="11" width="18" bestFit="1" customWidth="1"/>
    <col min="12" max="12" width="17" bestFit="1" customWidth="1"/>
    <col min="13" max="13" width="19" bestFit="1" customWidth="1"/>
    <col min="14" max="14" width="18" bestFit="1" customWidth="1"/>
    <col min="15" max="15" width="11.5703125" bestFit="1" customWidth="1"/>
    <col min="16" max="16" width="17.85546875" bestFit="1" customWidth="1"/>
    <col min="17" max="17" width="18.85546875" bestFit="1" customWidth="1"/>
    <col min="18" max="18" width="17.85546875" bestFit="1" customWidth="1"/>
    <col min="19" max="19" width="11.5703125" bestFit="1" customWidth="1"/>
    <col min="20" max="20" width="17.85546875" bestFit="1" customWidth="1"/>
    <col min="21" max="21" width="18.85546875" bestFit="1" customWidth="1"/>
    <col min="22" max="22" width="11.5703125" bestFit="1" customWidth="1"/>
  </cols>
  <sheetData>
    <row r="1" spans="2:25" s="1" customFormat="1" x14ac:dyDescent="0.25">
      <c r="B1" s="22" t="s">
        <v>167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2:25" s="1" customFormat="1" x14ac:dyDescent="0.25">
      <c r="B2" s="23" t="s">
        <v>168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2:25" s="1" customFormat="1" x14ac:dyDescent="0.25">
      <c r="B3" s="23" t="s">
        <v>169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2:25" s="1" customFormat="1" x14ac:dyDescent="0.25">
      <c r="B4" s="22" t="s">
        <v>170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2:25" s="1" customFormat="1" ht="15" customHeight="1" x14ac:dyDescent="0.25">
      <c r="B5" s="2" t="s">
        <v>171</v>
      </c>
      <c r="C5" s="3"/>
      <c r="D5" s="3"/>
      <c r="E5" s="3"/>
      <c r="F5" s="3"/>
      <c r="G5" s="3"/>
      <c r="H5" s="3"/>
      <c r="I5" s="3"/>
      <c r="J5" s="4"/>
      <c r="K5" s="3"/>
      <c r="L5" s="3"/>
      <c r="M5" s="3"/>
      <c r="N5" s="3"/>
      <c r="O5" s="5"/>
      <c r="P5" s="3"/>
      <c r="Q5" s="3"/>
      <c r="R5" s="3"/>
      <c r="S5" s="6"/>
      <c r="T5" s="21" t="s">
        <v>180</v>
      </c>
      <c r="U5" s="21"/>
      <c r="V5" s="21"/>
    </row>
    <row r="6" spans="2:25" s="1" customFormat="1" ht="15" customHeight="1" x14ac:dyDescent="0.25">
      <c r="B6" s="2" t="s">
        <v>172</v>
      </c>
      <c r="C6" s="3"/>
      <c r="D6" s="3"/>
      <c r="E6" s="3"/>
      <c r="F6" s="3"/>
      <c r="G6" s="3"/>
      <c r="H6" s="3"/>
      <c r="I6" s="3"/>
      <c r="J6" s="4"/>
      <c r="K6" s="3"/>
      <c r="L6" s="3"/>
      <c r="M6" s="3"/>
      <c r="N6" s="3"/>
      <c r="O6" s="5"/>
      <c r="P6" s="3"/>
      <c r="Q6" s="3"/>
      <c r="R6" s="3"/>
      <c r="S6" s="6"/>
      <c r="T6" s="21" t="s">
        <v>173</v>
      </c>
      <c r="U6" s="21"/>
      <c r="V6" s="21"/>
    </row>
    <row r="7" spans="2:25" s="7" customFormat="1" ht="30.6" customHeight="1" x14ac:dyDescent="0.25">
      <c r="B7" s="17" t="s">
        <v>0</v>
      </c>
      <c r="C7" s="9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8" t="s">
        <v>16</v>
      </c>
      <c r="S7" s="8" t="s">
        <v>17</v>
      </c>
      <c r="T7" s="8" t="s">
        <v>18</v>
      </c>
      <c r="U7" s="8" t="s">
        <v>19</v>
      </c>
      <c r="V7" s="8" t="s">
        <v>20</v>
      </c>
    </row>
    <row r="8" spans="2:25" s="7" customFormat="1" x14ac:dyDescent="0.25">
      <c r="B8" s="2" t="s">
        <v>21</v>
      </c>
      <c r="C8" s="11">
        <f>+C9</f>
        <v>395195079000</v>
      </c>
      <c r="D8" s="11">
        <f t="shared" ref="D8:N8" si="0">+D9</f>
        <v>0</v>
      </c>
      <c r="E8" s="11">
        <f t="shared" si="0"/>
        <v>2100000000</v>
      </c>
      <c r="F8" s="11">
        <f t="shared" si="0"/>
        <v>397295079000</v>
      </c>
      <c r="G8" s="11">
        <f t="shared" si="0"/>
        <v>0</v>
      </c>
      <c r="H8" s="11">
        <f t="shared" si="0"/>
        <v>397295079000</v>
      </c>
      <c r="I8" s="11">
        <f t="shared" si="0"/>
        <v>4922663193</v>
      </c>
      <c r="J8" s="11">
        <f t="shared" si="0"/>
        <v>378442646682</v>
      </c>
      <c r="K8" s="11">
        <f t="shared" si="0"/>
        <v>18852432318</v>
      </c>
      <c r="L8" s="11">
        <f t="shared" si="0"/>
        <v>5213229873</v>
      </c>
      <c r="M8" s="11">
        <f t="shared" si="0"/>
        <v>338989803947</v>
      </c>
      <c r="N8" s="11">
        <f t="shared" si="0"/>
        <v>39452842735</v>
      </c>
      <c r="O8" s="20">
        <f t="shared" ref="O8:O12" si="1">+M8/H8</f>
        <v>0.85324440665171186</v>
      </c>
      <c r="P8" s="11">
        <f t="shared" ref="P8" si="2">+P9</f>
        <v>27333727603</v>
      </c>
      <c r="Q8" s="11">
        <f t="shared" ref="Q8" si="3">+Q9</f>
        <v>242977603405</v>
      </c>
      <c r="R8" s="11">
        <f t="shared" ref="R8" si="4">+R9</f>
        <v>96012200542</v>
      </c>
      <c r="S8" s="20">
        <f t="shared" ref="S8:S11" si="5">+Q8/H8</f>
        <v>0.61157969541575918</v>
      </c>
      <c r="T8" s="11">
        <f t="shared" ref="T8" si="6">+T9</f>
        <v>27333727603</v>
      </c>
      <c r="U8" s="11">
        <f t="shared" ref="U8" si="7">+U9</f>
        <v>242977603395</v>
      </c>
      <c r="V8" s="2">
        <v>10</v>
      </c>
    </row>
    <row r="9" spans="2:25" s="7" customFormat="1" x14ac:dyDescent="0.25">
      <c r="B9" s="2" t="s">
        <v>22</v>
      </c>
      <c r="C9" s="11">
        <f>+C10+C154</f>
        <v>395195079000</v>
      </c>
      <c r="D9" s="11">
        <f t="shared" ref="D9:N9" si="8">+D10+D154</f>
        <v>0</v>
      </c>
      <c r="E9" s="11">
        <f t="shared" si="8"/>
        <v>2100000000</v>
      </c>
      <c r="F9" s="11">
        <f t="shared" si="8"/>
        <v>397295079000</v>
      </c>
      <c r="G9" s="11">
        <f t="shared" si="8"/>
        <v>0</v>
      </c>
      <c r="H9" s="11">
        <f t="shared" si="8"/>
        <v>397295079000</v>
      </c>
      <c r="I9" s="11">
        <f t="shared" si="8"/>
        <v>4922663193</v>
      </c>
      <c r="J9" s="11">
        <f t="shared" si="8"/>
        <v>378442646682</v>
      </c>
      <c r="K9" s="11">
        <f t="shared" si="8"/>
        <v>18852432318</v>
      </c>
      <c r="L9" s="11">
        <f t="shared" si="8"/>
        <v>5213229873</v>
      </c>
      <c r="M9" s="11">
        <f t="shared" si="8"/>
        <v>338989803947</v>
      </c>
      <c r="N9" s="11">
        <f t="shared" si="8"/>
        <v>39452842735</v>
      </c>
      <c r="O9" s="20">
        <f t="shared" si="1"/>
        <v>0.85324440665171186</v>
      </c>
      <c r="P9" s="11">
        <f t="shared" ref="P9" si="9">+P10+P154</f>
        <v>27333727603</v>
      </c>
      <c r="Q9" s="11">
        <f t="shared" ref="Q9" si="10">+Q10+Q154</f>
        <v>242977603405</v>
      </c>
      <c r="R9" s="11">
        <f t="shared" ref="R9" si="11">+R10+R154</f>
        <v>96012200542</v>
      </c>
      <c r="S9" s="20">
        <f t="shared" si="5"/>
        <v>0.61157969541575918</v>
      </c>
      <c r="T9" s="11">
        <f t="shared" ref="T9" si="12">+T10+T154</f>
        <v>27333727603</v>
      </c>
      <c r="U9" s="11">
        <f t="shared" ref="U9" si="13">+U10+U154</f>
        <v>242977603395</v>
      </c>
      <c r="V9" s="2">
        <v>10</v>
      </c>
    </row>
    <row r="10" spans="2:25" s="7" customFormat="1" x14ac:dyDescent="0.25">
      <c r="B10" s="2" t="s">
        <v>23</v>
      </c>
      <c r="C10" s="11">
        <f>+C11+C54+C151</f>
        <v>242012527000</v>
      </c>
      <c r="D10" s="11">
        <f t="shared" ref="D10:N10" si="14">+D11+D54+D151</f>
        <v>0</v>
      </c>
      <c r="E10" s="11">
        <f t="shared" si="14"/>
        <v>0</v>
      </c>
      <c r="F10" s="11">
        <f t="shared" si="14"/>
        <v>242012527000</v>
      </c>
      <c r="G10" s="11">
        <f t="shared" si="14"/>
        <v>0</v>
      </c>
      <c r="H10" s="11">
        <f t="shared" si="14"/>
        <v>242012527000</v>
      </c>
      <c r="I10" s="11">
        <f t="shared" si="14"/>
        <v>2311032269</v>
      </c>
      <c r="J10" s="11">
        <f t="shared" si="14"/>
        <v>235500447919</v>
      </c>
      <c r="K10" s="11">
        <f t="shared" si="14"/>
        <v>6512079081</v>
      </c>
      <c r="L10" s="11">
        <f t="shared" si="14"/>
        <v>2239170721</v>
      </c>
      <c r="M10" s="11">
        <f t="shared" si="14"/>
        <v>235002490854</v>
      </c>
      <c r="N10" s="11">
        <f t="shared" si="14"/>
        <v>497957065</v>
      </c>
      <c r="O10" s="20">
        <f t="shared" si="1"/>
        <v>0.97103440787591955</v>
      </c>
      <c r="P10" s="11">
        <f t="shared" ref="P10" si="15">+P11+P54+P151</f>
        <v>20573662162</v>
      </c>
      <c r="Q10" s="11">
        <f t="shared" ref="Q10" si="16">+Q11+Q54+Q151</f>
        <v>197755002099</v>
      </c>
      <c r="R10" s="11">
        <f t="shared" ref="R10" si="17">+R11+R54+R151</f>
        <v>37247488755</v>
      </c>
      <c r="S10" s="20">
        <f t="shared" si="5"/>
        <v>0.8171271320141209</v>
      </c>
      <c r="T10" s="11">
        <f t="shared" ref="T10" si="18">+T11+T54+T151</f>
        <v>20573662162</v>
      </c>
      <c r="U10" s="11">
        <f t="shared" ref="U10" si="19">+U11+U54+U151</f>
        <v>197755002098</v>
      </c>
      <c r="V10" s="2">
        <v>1</v>
      </c>
    </row>
    <row r="11" spans="2:25" s="7" customFormat="1" x14ac:dyDescent="0.25">
      <c r="B11" s="2" t="s">
        <v>174</v>
      </c>
      <c r="C11" s="11">
        <f>+C12+C38</f>
        <v>18164190000</v>
      </c>
      <c r="D11" s="11">
        <f t="shared" ref="D11:N11" si="20">+D12+D38</f>
        <v>0</v>
      </c>
      <c r="E11" s="11">
        <f t="shared" si="20"/>
        <v>-1000000</v>
      </c>
      <c r="F11" s="11">
        <f t="shared" si="20"/>
        <v>18163190000</v>
      </c>
      <c r="G11" s="11">
        <f t="shared" si="20"/>
        <v>0</v>
      </c>
      <c r="H11" s="11">
        <f t="shared" si="20"/>
        <v>18163190000</v>
      </c>
      <c r="I11" s="11">
        <f t="shared" si="20"/>
        <v>1221808830</v>
      </c>
      <c r="J11" s="11">
        <f t="shared" si="20"/>
        <v>13778531949</v>
      </c>
      <c r="K11" s="11">
        <f t="shared" si="20"/>
        <v>4384658051</v>
      </c>
      <c r="L11" s="11">
        <f t="shared" si="20"/>
        <v>1221808830</v>
      </c>
      <c r="M11" s="11">
        <f t="shared" si="20"/>
        <v>13778531949</v>
      </c>
      <c r="N11" s="11">
        <f t="shared" si="20"/>
        <v>0</v>
      </c>
      <c r="O11" s="10">
        <f t="shared" si="1"/>
        <v>0.75859647721573142</v>
      </c>
      <c r="P11" s="11">
        <f t="shared" ref="P11" si="21">+P12+P38</f>
        <v>1223605430</v>
      </c>
      <c r="Q11" s="11">
        <f t="shared" ref="Q11" si="22">+Q12+Q38</f>
        <v>13774343127</v>
      </c>
      <c r="R11" s="11">
        <f t="shared" ref="R11" si="23">+R12+R38</f>
        <v>4188822</v>
      </c>
      <c r="S11" s="10">
        <f t="shared" si="5"/>
        <v>0.7583658557224805</v>
      </c>
      <c r="T11" s="11">
        <f t="shared" ref="T11" si="24">+T12+T38</f>
        <v>1223605429</v>
      </c>
      <c r="U11" s="11">
        <f t="shared" ref="U11" si="25">+U12+U38</f>
        <v>13774343122</v>
      </c>
      <c r="V11" s="12">
        <f>+V12+V26</f>
        <v>-18</v>
      </c>
      <c r="W11" s="1"/>
      <c r="X11" s="1"/>
      <c r="Y11" s="1"/>
    </row>
    <row r="12" spans="2:25" s="7" customFormat="1" x14ac:dyDescent="0.25">
      <c r="B12" s="2" t="s">
        <v>175</v>
      </c>
      <c r="C12" s="11">
        <f>SUM(C13:C37)</f>
        <v>18097570000</v>
      </c>
      <c r="D12" s="11">
        <f t="shared" ref="D12:N12" si="26">SUM(D13:D37)</f>
        <v>0</v>
      </c>
      <c r="E12" s="11">
        <f t="shared" si="26"/>
        <v>-1000000</v>
      </c>
      <c r="F12" s="11">
        <f t="shared" si="26"/>
        <v>18096570000</v>
      </c>
      <c r="G12" s="11">
        <f t="shared" si="26"/>
        <v>0</v>
      </c>
      <c r="H12" s="11">
        <f t="shared" si="26"/>
        <v>18096570000</v>
      </c>
      <c r="I12" s="11">
        <f t="shared" si="26"/>
        <v>1217620609</v>
      </c>
      <c r="J12" s="11">
        <f t="shared" si="26"/>
        <v>13723649173</v>
      </c>
      <c r="K12" s="11">
        <f t="shared" si="26"/>
        <v>4372920827</v>
      </c>
      <c r="L12" s="11">
        <f t="shared" si="26"/>
        <v>1217620609</v>
      </c>
      <c r="M12" s="11">
        <f t="shared" si="26"/>
        <v>13723649173</v>
      </c>
      <c r="N12" s="11">
        <f t="shared" si="26"/>
        <v>0</v>
      </c>
      <c r="O12" s="10">
        <f t="shared" si="1"/>
        <v>0.75835637211913642</v>
      </c>
      <c r="P12" s="11">
        <f t="shared" ref="P12" si="27">SUM(P13:P37)</f>
        <v>1219417209</v>
      </c>
      <c r="Q12" s="11">
        <f t="shared" ref="Q12" si="28">SUM(Q13:Q37)</f>
        <v>13719460351</v>
      </c>
      <c r="R12" s="11">
        <f t="shared" ref="R12" si="29">SUM(R13:R37)</f>
        <v>4188822</v>
      </c>
      <c r="S12" s="10">
        <f>+Q12/H12</f>
        <v>0.75812490162500412</v>
      </c>
      <c r="T12" s="11">
        <f t="shared" ref="T12" si="30">SUM(T13:T37)</f>
        <v>1219417208</v>
      </c>
      <c r="U12" s="11">
        <f t="shared" ref="U12" si="31">SUM(U13:U37)</f>
        <v>13719460346</v>
      </c>
      <c r="V12" s="12">
        <f>SUM(V13:V27)</f>
        <v>-18</v>
      </c>
      <c r="W12" s="1"/>
      <c r="X12" s="1"/>
      <c r="Y12" s="1"/>
    </row>
    <row r="13" spans="2:25" x14ac:dyDescent="0.25">
      <c r="B13" s="18" t="s">
        <v>26</v>
      </c>
      <c r="C13" s="16">
        <v>7274506000</v>
      </c>
      <c r="D13" s="16">
        <v>0</v>
      </c>
      <c r="E13" s="16">
        <v>0</v>
      </c>
      <c r="F13" s="16">
        <v>7274506000</v>
      </c>
      <c r="G13" s="16">
        <v>0</v>
      </c>
      <c r="H13" s="16">
        <v>7274506000</v>
      </c>
      <c r="I13" s="16">
        <v>606742416</v>
      </c>
      <c r="J13" s="16">
        <v>6396794478</v>
      </c>
      <c r="K13" s="16">
        <v>877711522</v>
      </c>
      <c r="L13" s="16">
        <v>606742416</v>
      </c>
      <c r="M13" s="16">
        <v>6396794478</v>
      </c>
      <c r="N13" s="16">
        <v>0</v>
      </c>
      <c r="O13" s="16">
        <v>87.934399999999997</v>
      </c>
      <c r="P13" s="16">
        <v>606742416</v>
      </c>
      <c r="Q13" s="16">
        <v>6396794478</v>
      </c>
      <c r="R13" s="16">
        <v>0</v>
      </c>
      <c r="S13" s="16">
        <v>87.934399999999997</v>
      </c>
      <c r="T13" s="16">
        <v>606742414</v>
      </c>
      <c r="U13" s="16">
        <v>6396794509</v>
      </c>
      <c r="V13" s="16">
        <v>-31</v>
      </c>
    </row>
    <row r="14" spans="2:25" x14ac:dyDescent="0.25">
      <c r="B14" s="18" t="s">
        <v>27</v>
      </c>
      <c r="C14" s="16">
        <v>128055000</v>
      </c>
      <c r="D14" s="16">
        <v>0</v>
      </c>
      <c r="E14" s="16">
        <v>-37109751</v>
      </c>
      <c r="F14" s="16">
        <v>90945249</v>
      </c>
      <c r="G14" s="16">
        <v>0</v>
      </c>
      <c r="H14" s="16">
        <v>90945249</v>
      </c>
      <c r="I14" s="16">
        <v>8080503</v>
      </c>
      <c r="J14" s="16">
        <v>68144032</v>
      </c>
      <c r="K14" s="16">
        <v>22801217</v>
      </c>
      <c r="L14" s="16">
        <v>8080503</v>
      </c>
      <c r="M14" s="16">
        <v>68144032</v>
      </c>
      <c r="N14" s="16">
        <v>0</v>
      </c>
      <c r="O14" s="16">
        <v>74.928600000000003</v>
      </c>
      <c r="P14" s="16">
        <v>8080503</v>
      </c>
      <c r="Q14" s="16">
        <v>68144032</v>
      </c>
      <c r="R14" s="16">
        <v>0</v>
      </c>
      <c r="S14" s="16">
        <v>74.928600000000003</v>
      </c>
      <c r="T14" s="16">
        <v>8080505</v>
      </c>
      <c r="U14" s="16">
        <v>68144032</v>
      </c>
      <c r="V14" s="16">
        <v>0</v>
      </c>
    </row>
    <row r="15" spans="2:25" x14ac:dyDescent="0.25">
      <c r="B15" s="18" t="s">
        <v>28</v>
      </c>
      <c r="C15" s="16">
        <v>552045000</v>
      </c>
      <c r="D15" s="16">
        <v>5000000</v>
      </c>
      <c r="E15" s="16">
        <v>5000000</v>
      </c>
      <c r="F15" s="16">
        <v>557045000</v>
      </c>
      <c r="G15" s="16">
        <v>0</v>
      </c>
      <c r="H15" s="16">
        <v>557045000</v>
      </c>
      <c r="I15" s="16">
        <v>48077459</v>
      </c>
      <c r="J15" s="16">
        <v>505851398</v>
      </c>
      <c r="K15" s="16">
        <v>51193602</v>
      </c>
      <c r="L15" s="16">
        <v>48077459</v>
      </c>
      <c r="M15" s="16">
        <v>505851398</v>
      </c>
      <c r="N15" s="16">
        <v>0</v>
      </c>
      <c r="O15" s="16">
        <v>90.809799999999996</v>
      </c>
      <c r="P15" s="16">
        <v>48077459</v>
      </c>
      <c r="Q15" s="16">
        <v>505851398</v>
      </c>
      <c r="R15" s="16">
        <v>0</v>
      </c>
      <c r="S15" s="16">
        <v>90.809799999999996</v>
      </c>
      <c r="T15" s="16">
        <v>48077458</v>
      </c>
      <c r="U15" s="16">
        <v>505851391</v>
      </c>
      <c r="V15" s="16">
        <v>7</v>
      </c>
    </row>
    <row r="16" spans="2:25" x14ac:dyDescent="0.25">
      <c r="B16" s="18" t="s">
        <v>29</v>
      </c>
      <c r="C16" s="16">
        <v>9141000</v>
      </c>
      <c r="D16" s="16">
        <v>0</v>
      </c>
      <c r="E16" s="16">
        <v>0</v>
      </c>
      <c r="F16" s="16">
        <v>9141000</v>
      </c>
      <c r="G16" s="16">
        <v>0</v>
      </c>
      <c r="H16" s="16">
        <v>9141000</v>
      </c>
      <c r="I16" s="16">
        <v>727490</v>
      </c>
      <c r="J16" s="16">
        <v>5749728</v>
      </c>
      <c r="K16" s="16">
        <v>3391272</v>
      </c>
      <c r="L16" s="16">
        <v>727490</v>
      </c>
      <c r="M16" s="16">
        <v>5749728</v>
      </c>
      <c r="N16" s="16">
        <v>0</v>
      </c>
      <c r="O16" s="16">
        <v>62.900399999999998</v>
      </c>
      <c r="P16" s="16">
        <v>727490</v>
      </c>
      <c r="Q16" s="16">
        <v>5749728</v>
      </c>
      <c r="R16" s="16">
        <v>0</v>
      </c>
      <c r="S16" s="16">
        <v>62.900399999999998</v>
      </c>
      <c r="T16" s="16">
        <v>727491</v>
      </c>
      <c r="U16" s="16">
        <v>5749730</v>
      </c>
      <c r="V16" s="16">
        <v>-2</v>
      </c>
    </row>
    <row r="17" spans="2:22" x14ac:dyDescent="0.25">
      <c r="B17" s="18" t="s">
        <v>30</v>
      </c>
      <c r="C17" s="16">
        <v>14718000</v>
      </c>
      <c r="D17" s="16">
        <v>0</v>
      </c>
      <c r="E17" s="16">
        <v>0</v>
      </c>
      <c r="F17" s="16">
        <v>14718000</v>
      </c>
      <c r="G17" s="16">
        <v>0</v>
      </c>
      <c r="H17" s="16">
        <v>14718000</v>
      </c>
      <c r="I17" s="16">
        <v>1140474</v>
      </c>
      <c r="J17" s="16">
        <v>11092354</v>
      </c>
      <c r="K17" s="16">
        <v>3625646</v>
      </c>
      <c r="L17" s="16">
        <v>1140474</v>
      </c>
      <c r="M17" s="16">
        <v>11092354</v>
      </c>
      <c r="N17" s="16">
        <v>0</v>
      </c>
      <c r="O17" s="16">
        <v>75.365899999999996</v>
      </c>
      <c r="P17" s="16">
        <v>1140474</v>
      </c>
      <c r="Q17" s="16">
        <v>11092354</v>
      </c>
      <c r="R17" s="16">
        <v>0</v>
      </c>
      <c r="S17" s="16">
        <v>75.365899999999996</v>
      </c>
      <c r="T17" s="16">
        <v>1140474</v>
      </c>
      <c r="U17" s="16">
        <v>11092356</v>
      </c>
      <c r="V17" s="16">
        <v>-2</v>
      </c>
    </row>
    <row r="18" spans="2:22" x14ac:dyDescent="0.25">
      <c r="B18" s="18" t="s">
        <v>31</v>
      </c>
      <c r="C18" s="16">
        <v>232774000</v>
      </c>
      <c r="D18" s="16">
        <v>15000000</v>
      </c>
      <c r="E18" s="16">
        <v>-16180597</v>
      </c>
      <c r="F18" s="16">
        <v>216593403</v>
      </c>
      <c r="G18" s="16">
        <v>0</v>
      </c>
      <c r="H18" s="16">
        <v>216593403</v>
      </c>
      <c r="I18" s="16">
        <v>65624150</v>
      </c>
      <c r="J18" s="16">
        <v>208255377</v>
      </c>
      <c r="K18" s="16">
        <v>8338026</v>
      </c>
      <c r="L18" s="16">
        <v>65624150</v>
      </c>
      <c r="M18" s="16">
        <v>208255377</v>
      </c>
      <c r="N18" s="16">
        <v>0</v>
      </c>
      <c r="O18" s="16">
        <v>96.150400000000005</v>
      </c>
      <c r="P18" s="16">
        <v>65624150</v>
      </c>
      <c r="Q18" s="16">
        <v>208255377</v>
      </c>
      <c r="R18" s="16">
        <v>0</v>
      </c>
      <c r="S18" s="16">
        <v>96.150400000000005</v>
      </c>
      <c r="T18" s="16">
        <v>65624150</v>
      </c>
      <c r="U18" s="16">
        <v>208255381</v>
      </c>
      <c r="V18" s="16">
        <v>-4</v>
      </c>
    </row>
    <row r="19" spans="2:22" x14ac:dyDescent="0.25">
      <c r="B19" s="18" t="s">
        <v>32</v>
      </c>
      <c r="C19" s="16">
        <v>1020816000</v>
      </c>
      <c r="D19" s="16">
        <v>7000000</v>
      </c>
      <c r="E19" s="16">
        <v>7000000</v>
      </c>
      <c r="F19" s="16">
        <v>1027816000</v>
      </c>
      <c r="G19" s="16">
        <v>0</v>
      </c>
      <c r="H19" s="16">
        <v>1027816000</v>
      </c>
      <c r="I19" s="16">
        <v>0</v>
      </c>
      <c r="J19" s="16">
        <v>31359152</v>
      </c>
      <c r="K19" s="16">
        <v>996456848</v>
      </c>
      <c r="L19" s="16">
        <v>0</v>
      </c>
      <c r="M19" s="16">
        <v>31359152</v>
      </c>
      <c r="N19" s="16">
        <v>0</v>
      </c>
      <c r="O19" s="16">
        <v>3.0510000000000002</v>
      </c>
      <c r="P19" s="16">
        <v>0</v>
      </c>
      <c r="Q19" s="16">
        <v>31359152</v>
      </c>
      <c r="R19" s="16">
        <v>0</v>
      </c>
      <c r="S19" s="16">
        <v>3.0510000000000002</v>
      </c>
      <c r="T19" s="16">
        <v>0</v>
      </c>
      <c r="U19" s="16">
        <v>31359145</v>
      </c>
      <c r="V19" s="16">
        <v>7</v>
      </c>
    </row>
    <row r="20" spans="2:22" x14ac:dyDescent="0.25">
      <c r="B20" s="18" t="s">
        <v>33</v>
      </c>
      <c r="C20" s="16">
        <v>489679000</v>
      </c>
      <c r="D20" s="16">
        <v>0</v>
      </c>
      <c r="E20" s="16">
        <v>0</v>
      </c>
      <c r="F20" s="16">
        <v>489679000</v>
      </c>
      <c r="G20" s="16">
        <v>0</v>
      </c>
      <c r="H20" s="16">
        <v>489679000</v>
      </c>
      <c r="I20" s="16">
        <v>25861761</v>
      </c>
      <c r="J20" s="16">
        <v>402146338</v>
      </c>
      <c r="K20" s="16">
        <v>87532662</v>
      </c>
      <c r="L20" s="16">
        <v>25861761</v>
      </c>
      <c r="M20" s="16">
        <v>402146338</v>
      </c>
      <c r="N20" s="16">
        <v>0</v>
      </c>
      <c r="O20" s="16">
        <v>82.124499999999998</v>
      </c>
      <c r="P20" s="16">
        <v>25861761</v>
      </c>
      <c r="Q20" s="16">
        <v>402146338</v>
      </c>
      <c r="R20" s="16">
        <v>0</v>
      </c>
      <c r="S20" s="16">
        <v>82.124499999999998</v>
      </c>
      <c r="T20" s="16">
        <v>25861761</v>
      </c>
      <c r="U20" s="16">
        <v>402146334</v>
      </c>
      <c r="V20" s="16">
        <v>4</v>
      </c>
    </row>
    <row r="21" spans="2:22" x14ac:dyDescent="0.25">
      <c r="B21" s="18" t="s">
        <v>34</v>
      </c>
      <c r="C21" s="16">
        <v>2480370000</v>
      </c>
      <c r="D21" s="16">
        <v>-42000000</v>
      </c>
      <c r="E21" s="16">
        <v>-43000000</v>
      </c>
      <c r="F21" s="16">
        <v>2437370000</v>
      </c>
      <c r="G21" s="16">
        <v>0</v>
      </c>
      <c r="H21" s="16">
        <v>2437370000</v>
      </c>
      <c r="I21" s="16">
        <v>194228383</v>
      </c>
      <c r="J21" s="16">
        <v>2023129262</v>
      </c>
      <c r="K21" s="16">
        <v>414240738</v>
      </c>
      <c r="L21" s="16">
        <v>194228383</v>
      </c>
      <c r="M21" s="16">
        <v>2023129262</v>
      </c>
      <c r="N21" s="16">
        <v>0</v>
      </c>
      <c r="O21" s="16">
        <v>83.004599999999996</v>
      </c>
      <c r="P21" s="16">
        <v>194228383</v>
      </c>
      <c r="Q21" s="16">
        <v>2023129262</v>
      </c>
      <c r="R21" s="16">
        <v>0</v>
      </c>
      <c r="S21" s="16">
        <v>83.004599999999996</v>
      </c>
      <c r="T21" s="16">
        <v>194228383</v>
      </c>
      <c r="U21" s="16">
        <v>2023129261</v>
      </c>
      <c r="V21" s="16">
        <v>1</v>
      </c>
    </row>
    <row r="22" spans="2:22" x14ac:dyDescent="0.25">
      <c r="B22" s="18" t="s">
        <v>35</v>
      </c>
      <c r="C22" s="16">
        <v>1134271000</v>
      </c>
      <c r="D22" s="16">
        <v>-8198589</v>
      </c>
      <c r="E22" s="16">
        <v>-86568628</v>
      </c>
      <c r="F22" s="16">
        <v>1047702372</v>
      </c>
      <c r="G22" s="16">
        <v>0</v>
      </c>
      <c r="H22" s="16">
        <v>1047702372</v>
      </c>
      <c r="I22" s="16">
        <v>0</v>
      </c>
      <c r="J22" s="16">
        <v>1035274474</v>
      </c>
      <c r="K22" s="16">
        <v>12427898</v>
      </c>
      <c r="L22" s="16">
        <v>0</v>
      </c>
      <c r="M22" s="16">
        <v>1035274474</v>
      </c>
      <c r="N22" s="16">
        <v>0</v>
      </c>
      <c r="O22" s="16">
        <v>98.813800000000001</v>
      </c>
      <c r="P22" s="16">
        <v>0</v>
      </c>
      <c r="Q22" s="16">
        <v>1035274474</v>
      </c>
      <c r="R22" s="16">
        <v>0</v>
      </c>
      <c r="S22" s="16">
        <v>98.813800000000001</v>
      </c>
      <c r="T22" s="16">
        <v>0</v>
      </c>
      <c r="U22" s="16">
        <v>1035274473</v>
      </c>
      <c r="V22" s="16">
        <v>1</v>
      </c>
    </row>
    <row r="23" spans="2:22" x14ac:dyDescent="0.25">
      <c r="B23" s="18" t="s">
        <v>36</v>
      </c>
      <c r="C23" s="16">
        <v>54885000</v>
      </c>
      <c r="D23" s="16">
        <v>15000000</v>
      </c>
      <c r="E23" s="16">
        <v>17500000</v>
      </c>
      <c r="F23" s="16">
        <v>72385000</v>
      </c>
      <c r="G23" s="16">
        <v>0</v>
      </c>
      <c r="H23" s="16">
        <v>72385000</v>
      </c>
      <c r="I23" s="16">
        <v>5660815</v>
      </c>
      <c r="J23" s="16">
        <v>61693369</v>
      </c>
      <c r="K23" s="16">
        <v>10691631</v>
      </c>
      <c r="L23" s="16">
        <v>5660815</v>
      </c>
      <c r="M23" s="16">
        <v>61693369</v>
      </c>
      <c r="N23" s="16">
        <v>0</v>
      </c>
      <c r="O23" s="16">
        <v>85.229500000000002</v>
      </c>
      <c r="P23" s="16">
        <v>5660815</v>
      </c>
      <c r="Q23" s="16">
        <v>61693369</v>
      </c>
      <c r="R23" s="16">
        <v>0</v>
      </c>
      <c r="S23" s="16">
        <v>85.229500000000002</v>
      </c>
      <c r="T23" s="16">
        <v>5660814</v>
      </c>
      <c r="U23" s="16">
        <v>61693367</v>
      </c>
      <c r="V23" s="16">
        <v>2</v>
      </c>
    </row>
    <row r="24" spans="2:22" x14ac:dyDescent="0.25">
      <c r="B24" s="18" t="s">
        <v>37</v>
      </c>
      <c r="C24" s="16">
        <v>719460000</v>
      </c>
      <c r="D24" s="16">
        <v>0</v>
      </c>
      <c r="E24" s="16">
        <v>0</v>
      </c>
      <c r="F24" s="16">
        <v>719460000</v>
      </c>
      <c r="G24" s="16">
        <v>0</v>
      </c>
      <c r="H24" s="16">
        <v>719460000</v>
      </c>
      <c r="I24" s="16">
        <v>62484675</v>
      </c>
      <c r="J24" s="16">
        <v>612851769</v>
      </c>
      <c r="K24" s="16">
        <v>106608231</v>
      </c>
      <c r="L24" s="16">
        <v>62484675</v>
      </c>
      <c r="M24" s="16">
        <v>612851769</v>
      </c>
      <c r="N24" s="16">
        <v>0</v>
      </c>
      <c r="O24" s="16">
        <v>85.182199999999995</v>
      </c>
      <c r="P24" s="16">
        <v>63267375</v>
      </c>
      <c r="Q24" s="16">
        <v>611188350</v>
      </c>
      <c r="R24" s="16">
        <v>1663419</v>
      </c>
      <c r="S24" s="16">
        <v>84.950999999999993</v>
      </c>
      <c r="T24" s="16">
        <v>63267375</v>
      </c>
      <c r="U24" s="16">
        <v>611188353</v>
      </c>
      <c r="V24" s="16">
        <v>-3</v>
      </c>
    </row>
    <row r="25" spans="2:22" x14ac:dyDescent="0.25">
      <c r="B25" s="18" t="s">
        <v>38</v>
      </c>
      <c r="C25" s="16">
        <v>568110000</v>
      </c>
      <c r="D25" s="16">
        <v>0</v>
      </c>
      <c r="E25" s="16">
        <v>0</v>
      </c>
      <c r="F25" s="16">
        <v>568110000</v>
      </c>
      <c r="G25" s="16">
        <v>0</v>
      </c>
      <c r="H25" s="16">
        <v>568110000</v>
      </c>
      <c r="I25" s="16">
        <v>37682250</v>
      </c>
      <c r="J25" s="16">
        <v>396138212</v>
      </c>
      <c r="K25" s="16">
        <v>171971788</v>
      </c>
      <c r="L25" s="16">
        <v>37682250</v>
      </c>
      <c r="M25" s="16">
        <v>396138212</v>
      </c>
      <c r="N25" s="16">
        <v>0</v>
      </c>
      <c r="O25" s="16">
        <v>69.729100000000003</v>
      </c>
      <c r="P25" s="16">
        <v>37682250</v>
      </c>
      <c r="Q25" s="16">
        <v>396138212</v>
      </c>
      <c r="R25" s="16">
        <v>0</v>
      </c>
      <c r="S25" s="16">
        <v>69.729100000000003</v>
      </c>
      <c r="T25" s="16">
        <v>37682249</v>
      </c>
      <c r="U25" s="16">
        <v>396138210</v>
      </c>
      <c r="V25" s="16">
        <v>2</v>
      </c>
    </row>
    <row r="26" spans="2:22" x14ac:dyDescent="0.25">
      <c r="B26" s="18" t="s">
        <v>39</v>
      </c>
      <c r="C26" s="16">
        <v>24851000</v>
      </c>
      <c r="D26" s="16">
        <v>0</v>
      </c>
      <c r="E26" s="16">
        <v>0</v>
      </c>
      <c r="F26" s="16">
        <v>24851000</v>
      </c>
      <c r="G26" s="16">
        <v>0</v>
      </c>
      <c r="H26" s="16">
        <v>24851000</v>
      </c>
      <c r="I26" s="16">
        <v>0</v>
      </c>
      <c r="J26" s="16">
        <v>0</v>
      </c>
      <c r="K26" s="16">
        <v>24851000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</row>
    <row r="27" spans="2:22" x14ac:dyDescent="0.25">
      <c r="B27" s="18" t="s">
        <v>40</v>
      </c>
      <c r="C27" s="16">
        <v>887161000</v>
      </c>
      <c r="D27" s="16">
        <v>0</v>
      </c>
      <c r="E27" s="16">
        <v>0</v>
      </c>
      <c r="F27" s="16">
        <v>887161000</v>
      </c>
      <c r="G27" s="16">
        <v>0</v>
      </c>
      <c r="H27" s="16">
        <v>887161000</v>
      </c>
      <c r="I27" s="16">
        <v>70955144</v>
      </c>
      <c r="J27" s="16">
        <v>715060511</v>
      </c>
      <c r="K27" s="16">
        <v>172100489</v>
      </c>
      <c r="L27" s="16">
        <v>70955144</v>
      </c>
      <c r="M27" s="16">
        <v>715060511</v>
      </c>
      <c r="N27" s="16">
        <v>0</v>
      </c>
      <c r="O27" s="16">
        <v>80.600999999999999</v>
      </c>
      <c r="P27" s="16">
        <v>71530544</v>
      </c>
      <c r="Q27" s="16">
        <v>713810135</v>
      </c>
      <c r="R27" s="16">
        <v>1250376</v>
      </c>
      <c r="S27" s="16">
        <v>80.459999999999994</v>
      </c>
      <c r="T27" s="16">
        <v>71530547</v>
      </c>
      <c r="U27" s="16">
        <v>713810135</v>
      </c>
      <c r="V27" s="16">
        <v>0</v>
      </c>
    </row>
    <row r="28" spans="2:22" x14ac:dyDescent="0.25">
      <c r="B28" s="18" t="s">
        <v>41</v>
      </c>
      <c r="C28" s="16">
        <v>956897000</v>
      </c>
      <c r="D28" s="16">
        <v>0</v>
      </c>
      <c r="E28" s="16">
        <v>0</v>
      </c>
      <c r="F28" s="16">
        <v>956897000</v>
      </c>
      <c r="G28" s="16">
        <v>0</v>
      </c>
      <c r="H28" s="16">
        <v>956897000</v>
      </c>
      <c r="I28" s="16">
        <v>662261</v>
      </c>
      <c r="J28" s="16">
        <v>42836928</v>
      </c>
      <c r="K28" s="16">
        <v>914060072</v>
      </c>
      <c r="L28" s="16">
        <v>662261</v>
      </c>
      <c r="M28" s="16">
        <v>42836928</v>
      </c>
      <c r="N28" s="16">
        <v>0</v>
      </c>
      <c r="O28" s="16">
        <v>4.4766000000000004</v>
      </c>
      <c r="P28" s="16">
        <v>662261</v>
      </c>
      <c r="Q28" s="16">
        <v>42836928</v>
      </c>
      <c r="R28" s="16">
        <v>0</v>
      </c>
      <c r="S28" s="16">
        <v>4.4766000000000004</v>
      </c>
      <c r="T28" s="16">
        <v>662261</v>
      </c>
      <c r="U28" s="16">
        <v>42836923</v>
      </c>
      <c r="V28" s="16">
        <v>5</v>
      </c>
    </row>
    <row r="29" spans="2:22" x14ac:dyDescent="0.25">
      <c r="B29" s="18" t="s">
        <v>42</v>
      </c>
      <c r="C29" s="16">
        <v>293280000</v>
      </c>
      <c r="D29" s="16">
        <v>-21000000</v>
      </c>
      <c r="E29" s="16">
        <v>-21000000</v>
      </c>
      <c r="F29" s="16">
        <v>272280000</v>
      </c>
      <c r="G29" s="16">
        <v>0</v>
      </c>
      <c r="H29" s="16">
        <v>272280000</v>
      </c>
      <c r="I29" s="16">
        <v>0</v>
      </c>
      <c r="J29" s="16">
        <v>284004</v>
      </c>
      <c r="K29" s="16">
        <v>271995996</v>
      </c>
      <c r="L29" s="16">
        <v>0</v>
      </c>
      <c r="M29" s="16">
        <v>284004</v>
      </c>
      <c r="N29" s="16">
        <v>0</v>
      </c>
      <c r="O29" s="16">
        <v>0.1043</v>
      </c>
      <c r="P29" s="16">
        <v>0</v>
      </c>
      <c r="Q29" s="16">
        <v>284004</v>
      </c>
      <c r="R29" s="16">
        <v>0</v>
      </c>
      <c r="S29" s="16">
        <v>0.1043</v>
      </c>
      <c r="T29" s="16">
        <v>0</v>
      </c>
      <c r="U29" s="16">
        <v>284003</v>
      </c>
      <c r="V29" s="16">
        <v>1</v>
      </c>
    </row>
    <row r="30" spans="2:22" x14ac:dyDescent="0.25">
      <c r="B30" s="18" t="s">
        <v>43</v>
      </c>
      <c r="C30" s="16">
        <v>494499000</v>
      </c>
      <c r="D30" s="16">
        <v>0</v>
      </c>
      <c r="E30" s="16">
        <v>0</v>
      </c>
      <c r="F30" s="16">
        <v>494499000</v>
      </c>
      <c r="G30" s="16">
        <v>0</v>
      </c>
      <c r="H30" s="16">
        <v>494499000</v>
      </c>
      <c r="I30" s="16">
        <v>35801400</v>
      </c>
      <c r="J30" s="16">
        <v>410281616</v>
      </c>
      <c r="K30" s="16">
        <v>84217384</v>
      </c>
      <c r="L30" s="16">
        <v>35801400</v>
      </c>
      <c r="M30" s="16">
        <v>410281616</v>
      </c>
      <c r="N30" s="16">
        <v>0</v>
      </c>
      <c r="O30" s="16">
        <v>82.969099999999997</v>
      </c>
      <c r="P30" s="16">
        <v>35985600</v>
      </c>
      <c r="Q30" s="16">
        <v>409814000</v>
      </c>
      <c r="R30" s="16">
        <v>467616</v>
      </c>
      <c r="S30" s="16">
        <v>82.874600000000001</v>
      </c>
      <c r="T30" s="16">
        <v>35985600</v>
      </c>
      <c r="U30" s="16">
        <v>409813999</v>
      </c>
      <c r="V30" s="16">
        <v>1</v>
      </c>
    </row>
    <row r="31" spans="2:22" x14ac:dyDescent="0.25">
      <c r="B31" s="18" t="s">
        <v>44</v>
      </c>
      <c r="C31" s="16">
        <v>60904000</v>
      </c>
      <c r="D31" s="16">
        <v>21000000</v>
      </c>
      <c r="E31" s="16">
        <v>21000000</v>
      </c>
      <c r="F31" s="16">
        <v>81904000</v>
      </c>
      <c r="G31" s="16">
        <v>0</v>
      </c>
      <c r="H31" s="16">
        <v>81904000</v>
      </c>
      <c r="I31" s="16">
        <v>6879000</v>
      </c>
      <c r="J31" s="16">
        <v>65000541</v>
      </c>
      <c r="K31" s="16">
        <v>16903459</v>
      </c>
      <c r="L31" s="16">
        <v>6879000</v>
      </c>
      <c r="M31" s="16">
        <v>65000541</v>
      </c>
      <c r="N31" s="16">
        <v>0</v>
      </c>
      <c r="O31" s="16">
        <v>79.361900000000006</v>
      </c>
      <c r="P31" s="16">
        <v>6903100</v>
      </c>
      <c r="Q31" s="16">
        <v>64853000</v>
      </c>
      <c r="R31" s="16">
        <v>147541</v>
      </c>
      <c r="S31" s="16">
        <v>79.181700000000006</v>
      </c>
      <c r="T31" s="16">
        <v>6903099</v>
      </c>
      <c r="U31" s="16">
        <v>64853001</v>
      </c>
      <c r="V31" s="16">
        <v>-1</v>
      </c>
    </row>
    <row r="32" spans="2:22" x14ac:dyDescent="0.25">
      <c r="B32" s="18" t="s">
        <v>45</v>
      </c>
      <c r="C32" s="16">
        <v>370913000</v>
      </c>
      <c r="D32" s="16">
        <v>0</v>
      </c>
      <c r="E32" s="16">
        <v>0</v>
      </c>
      <c r="F32" s="16">
        <v>370913000</v>
      </c>
      <c r="G32" s="16">
        <v>0</v>
      </c>
      <c r="H32" s="16">
        <v>370913000</v>
      </c>
      <c r="I32" s="16">
        <v>26853300</v>
      </c>
      <c r="J32" s="16">
        <v>307758162</v>
      </c>
      <c r="K32" s="16">
        <v>63154838</v>
      </c>
      <c r="L32" s="16">
        <v>26853300</v>
      </c>
      <c r="M32" s="16">
        <v>307758162</v>
      </c>
      <c r="N32" s="16">
        <v>0</v>
      </c>
      <c r="O32" s="16">
        <v>82.973100000000002</v>
      </c>
      <c r="P32" s="16">
        <v>26991400</v>
      </c>
      <c r="Q32" s="16">
        <v>307382100</v>
      </c>
      <c r="R32" s="16">
        <v>376062</v>
      </c>
      <c r="S32" s="16">
        <v>82.871799999999993</v>
      </c>
      <c r="T32" s="16">
        <v>26991400</v>
      </c>
      <c r="U32" s="16">
        <v>307382102</v>
      </c>
      <c r="V32" s="16">
        <v>-2</v>
      </c>
    </row>
    <row r="33" spans="2:25" x14ac:dyDescent="0.25">
      <c r="B33" s="18" t="s">
        <v>46</v>
      </c>
      <c r="C33" s="16">
        <v>247275000</v>
      </c>
      <c r="D33" s="16">
        <v>0</v>
      </c>
      <c r="E33" s="16">
        <v>0</v>
      </c>
      <c r="F33" s="16">
        <v>247275000</v>
      </c>
      <c r="G33" s="16">
        <v>0</v>
      </c>
      <c r="H33" s="16">
        <v>247275000</v>
      </c>
      <c r="I33" s="16">
        <v>17903700</v>
      </c>
      <c r="J33" s="16">
        <v>205229197</v>
      </c>
      <c r="K33" s="16">
        <v>42045803</v>
      </c>
      <c r="L33" s="16">
        <v>17903700</v>
      </c>
      <c r="M33" s="16">
        <v>205229197</v>
      </c>
      <c r="N33" s="16">
        <v>0</v>
      </c>
      <c r="O33" s="16">
        <v>82.996300000000005</v>
      </c>
      <c r="P33" s="16">
        <v>17995800</v>
      </c>
      <c r="Q33" s="16">
        <v>204945389</v>
      </c>
      <c r="R33" s="16">
        <v>283808</v>
      </c>
      <c r="S33" s="16">
        <v>82.881600000000006</v>
      </c>
      <c r="T33" s="16">
        <v>17995798</v>
      </c>
      <c r="U33" s="16">
        <v>204945383</v>
      </c>
      <c r="V33" s="16">
        <v>6</v>
      </c>
    </row>
    <row r="34" spans="2:25" x14ac:dyDescent="0.25">
      <c r="B34" s="18" t="s">
        <v>47</v>
      </c>
      <c r="C34" s="16">
        <v>0</v>
      </c>
      <c r="D34" s="16">
        <v>8198589</v>
      </c>
      <c r="E34" s="16">
        <v>131909906</v>
      </c>
      <c r="F34" s="16">
        <v>131909906</v>
      </c>
      <c r="G34" s="16">
        <v>0</v>
      </c>
      <c r="H34" s="16">
        <v>131909906</v>
      </c>
      <c r="I34" s="16">
        <v>0</v>
      </c>
      <c r="J34" s="16">
        <v>122938205</v>
      </c>
      <c r="K34" s="16">
        <v>8971701</v>
      </c>
      <c r="L34" s="16">
        <v>0</v>
      </c>
      <c r="M34" s="16">
        <v>122938205</v>
      </c>
      <c r="N34" s="16">
        <v>0</v>
      </c>
      <c r="O34" s="16">
        <v>93.198599999999999</v>
      </c>
      <c r="P34" s="16">
        <v>0</v>
      </c>
      <c r="Q34" s="16">
        <v>122938205</v>
      </c>
      <c r="R34" s="16">
        <v>0</v>
      </c>
      <c r="S34" s="16">
        <v>93.198599999999999</v>
      </c>
      <c r="T34" s="16">
        <v>0</v>
      </c>
      <c r="U34" s="16">
        <v>122938199</v>
      </c>
      <c r="V34" s="16">
        <v>6</v>
      </c>
    </row>
    <row r="35" spans="2:25" x14ac:dyDescent="0.25">
      <c r="B35" s="18" t="s">
        <v>48</v>
      </c>
      <c r="C35" s="16">
        <v>40450000</v>
      </c>
      <c r="D35" s="16">
        <v>0</v>
      </c>
      <c r="E35" s="16">
        <v>-2800000</v>
      </c>
      <c r="F35" s="16">
        <v>37650000</v>
      </c>
      <c r="G35" s="16">
        <v>0</v>
      </c>
      <c r="H35" s="16">
        <v>37650000</v>
      </c>
      <c r="I35" s="16">
        <v>1667797</v>
      </c>
      <c r="J35" s="16">
        <v>32252505</v>
      </c>
      <c r="K35" s="16">
        <v>5397495</v>
      </c>
      <c r="L35" s="16">
        <v>1667797</v>
      </c>
      <c r="M35" s="16">
        <v>32252505</v>
      </c>
      <c r="N35" s="16">
        <v>0</v>
      </c>
      <c r="O35" s="16">
        <v>85.664000000000001</v>
      </c>
      <c r="P35" s="16">
        <v>1667797</v>
      </c>
      <c r="Q35" s="16">
        <v>32252505</v>
      </c>
      <c r="R35" s="16">
        <v>0</v>
      </c>
      <c r="S35" s="16">
        <v>85.664000000000001</v>
      </c>
      <c r="T35" s="16">
        <v>1667798</v>
      </c>
      <c r="U35" s="16">
        <v>32252501</v>
      </c>
      <c r="V35" s="16">
        <v>4</v>
      </c>
    </row>
    <row r="36" spans="2:25" x14ac:dyDescent="0.25">
      <c r="B36" s="18" t="s">
        <v>49</v>
      </c>
      <c r="C36" s="16">
        <v>35623000</v>
      </c>
      <c r="D36" s="16">
        <v>0</v>
      </c>
      <c r="E36" s="16">
        <v>23249070</v>
      </c>
      <c r="F36" s="16">
        <v>58872070</v>
      </c>
      <c r="G36" s="16">
        <v>0</v>
      </c>
      <c r="H36" s="16">
        <v>58872070</v>
      </c>
      <c r="I36" s="16">
        <v>0</v>
      </c>
      <c r="J36" s="16">
        <v>57468127</v>
      </c>
      <c r="K36" s="16">
        <v>1403943</v>
      </c>
      <c r="L36" s="16">
        <v>0</v>
      </c>
      <c r="M36" s="16">
        <v>57468127</v>
      </c>
      <c r="N36" s="16">
        <v>0</v>
      </c>
      <c r="O36" s="16">
        <v>97.615300000000005</v>
      </c>
      <c r="P36" s="16">
        <v>0</v>
      </c>
      <c r="Q36" s="16">
        <v>57468127</v>
      </c>
      <c r="R36" s="16">
        <v>0</v>
      </c>
      <c r="S36" s="16">
        <v>97.615300000000005</v>
      </c>
      <c r="T36" s="16">
        <v>0</v>
      </c>
      <c r="U36" s="16">
        <v>57468128</v>
      </c>
      <c r="V36" s="16">
        <v>-1</v>
      </c>
    </row>
    <row r="37" spans="2:25" x14ac:dyDescent="0.25">
      <c r="B37" s="18" t="s">
        <v>50</v>
      </c>
      <c r="C37" s="16">
        <v>6887000</v>
      </c>
      <c r="D37" s="16">
        <v>0</v>
      </c>
      <c r="E37" s="16">
        <v>0</v>
      </c>
      <c r="F37" s="16">
        <v>6887000</v>
      </c>
      <c r="G37" s="16">
        <v>0</v>
      </c>
      <c r="H37" s="16">
        <v>6887000</v>
      </c>
      <c r="I37" s="16">
        <v>587631</v>
      </c>
      <c r="J37" s="16">
        <v>6059434</v>
      </c>
      <c r="K37" s="16">
        <v>827566</v>
      </c>
      <c r="L37" s="16">
        <v>587631</v>
      </c>
      <c r="M37" s="16">
        <v>6059434</v>
      </c>
      <c r="N37" s="16">
        <v>0</v>
      </c>
      <c r="O37" s="16">
        <v>87.983699999999999</v>
      </c>
      <c r="P37" s="16">
        <v>587631</v>
      </c>
      <c r="Q37" s="16">
        <v>6059434</v>
      </c>
      <c r="R37" s="16">
        <v>0</v>
      </c>
      <c r="S37" s="16">
        <v>87.983699999999999</v>
      </c>
      <c r="T37" s="16">
        <v>587631</v>
      </c>
      <c r="U37" s="16">
        <v>6059430</v>
      </c>
      <c r="V37" s="16">
        <v>4</v>
      </c>
    </row>
    <row r="38" spans="2:25" s="7" customFormat="1" x14ac:dyDescent="0.25">
      <c r="B38" s="13" t="s">
        <v>176</v>
      </c>
      <c r="C38" s="14">
        <f>SUM(C39:C53)</f>
        <v>66620000</v>
      </c>
      <c r="D38" s="14">
        <f t="shared" ref="D38:N38" si="32">SUM(D39:D53)</f>
        <v>0</v>
      </c>
      <c r="E38" s="14">
        <f t="shared" si="32"/>
        <v>0</v>
      </c>
      <c r="F38" s="14">
        <f t="shared" si="32"/>
        <v>66620000</v>
      </c>
      <c r="G38" s="14">
        <f t="shared" si="32"/>
        <v>0</v>
      </c>
      <c r="H38" s="14">
        <f t="shared" si="32"/>
        <v>66620000</v>
      </c>
      <c r="I38" s="14">
        <f t="shared" si="32"/>
        <v>4188221</v>
      </c>
      <c r="J38" s="14">
        <f t="shared" si="32"/>
        <v>54882776</v>
      </c>
      <c r="K38" s="14">
        <f t="shared" si="32"/>
        <v>11737224</v>
      </c>
      <c r="L38" s="14">
        <f t="shared" si="32"/>
        <v>4188221</v>
      </c>
      <c r="M38" s="14">
        <f t="shared" si="32"/>
        <v>54882776</v>
      </c>
      <c r="N38" s="14">
        <f t="shared" si="32"/>
        <v>0</v>
      </c>
      <c r="O38" s="15">
        <f t="shared" ref="O38" si="33">+M38/H38</f>
        <v>0.82381831281897333</v>
      </c>
      <c r="P38" s="14">
        <f t="shared" ref="P38" si="34">SUM(P39:P53)</f>
        <v>4188221</v>
      </c>
      <c r="Q38" s="14">
        <f t="shared" ref="Q38" si="35">SUM(Q39:Q53)</f>
        <v>54882776</v>
      </c>
      <c r="R38" s="14">
        <f t="shared" ref="R38" si="36">SUM(R39:R53)</f>
        <v>0</v>
      </c>
      <c r="S38" s="15">
        <f t="shared" ref="S38" si="37">+Q38/H38</f>
        <v>0.82381831281897333</v>
      </c>
      <c r="T38" s="14">
        <f t="shared" ref="T38" si="38">SUM(T39:T53)</f>
        <v>4188221</v>
      </c>
      <c r="U38" s="14">
        <f t="shared" ref="U38" si="39">SUM(U39:U53)</f>
        <v>54882776</v>
      </c>
      <c r="V38" s="14">
        <f t="shared" ref="V38" si="40">SUM(V39:V53)</f>
        <v>0</v>
      </c>
      <c r="W38" s="1"/>
      <c r="X38" s="1"/>
      <c r="Y38" s="1"/>
    </row>
    <row r="39" spans="2:25" x14ac:dyDescent="0.25">
      <c r="B39" s="18" t="s">
        <v>51</v>
      </c>
      <c r="C39" s="16">
        <v>35945000</v>
      </c>
      <c r="D39" s="16">
        <v>0</v>
      </c>
      <c r="E39" s="16">
        <v>-200000</v>
      </c>
      <c r="F39" s="16">
        <v>35745000</v>
      </c>
      <c r="G39" s="16">
        <v>0</v>
      </c>
      <c r="H39" s="16">
        <v>35745000</v>
      </c>
      <c r="I39" s="16">
        <v>3067462</v>
      </c>
      <c r="J39" s="16">
        <v>34153682</v>
      </c>
      <c r="K39" s="16">
        <v>1591318</v>
      </c>
      <c r="L39" s="16">
        <v>3067462</v>
      </c>
      <c r="M39" s="16">
        <v>34153682</v>
      </c>
      <c r="N39" s="16">
        <v>0</v>
      </c>
      <c r="O39" s="16">
        <v>95.548100000000005</v>
      </c>
      <c r="P39" s="16">
        <v>3067462</v>
      </c>
      <c r="Q39" s="16">
        <v>34153682</v>
      </c>
      <c r="R39" s="16">
        <v>0</v>
      </c>
      <c r="S39" s="16">
        <v>95.548100000000005</v>
      </c>
      <c r="T39" s="16">
        <v>3067462</v>
      </c>
      <c r="U39" s="16">
        <v>34153682</v>
      </c>
      <c r="V39" s="16">
        <v>0</v>
      </c>
    </row>
    <row r="40" spans="2:25" x14ac:dyDescent="0.25">
      <c r="B40" s="18" t="s">
        <v>52</v>
      </c>
      <c r="C40" s="16">
        <v>1101000</v>
      </c>
      <c r="D40" s="16">
        <v>0</v>
      </c>
      <c r="E40" s="16">
        <v>200000</v>
      </c>
      <c r="F40" s="16">
        <v>1301000</v>
      </c>
      <c r="G40" s="16">
        <v>0</v>
      </c>
      <c r="H40" s="16">
        <v>1301000</v>
      </c>
      <c r="I40" s="16">
        <v>0</v>
      </c>
      <c r="J40" s="16">
        <v>1127292</v>
      </c>
      <c r="K40" s="16">
        <v>173708</v>
      </c>
      <c r="L40" s="16">
        <v>0</v>
      </c>
      <c r="M40" s="16">
        <v>1127292</v>
      </c>
      <c r="N40" s="16">
        <v>0</v>
      </c>
      <c r="O40" s="16">
        <v>86.648099999999999</v>
      </c>
      <c r="P40" s="16">
        <v>0</v>
      </c>
      <c r="Q40" s="16">
        <v>1127292</v>
      </c>
      <c r="R40" s="16">
        <v>0</v>
      </c>
      <c r="S40" s="16">
        <v>86.648099999999999</v>
      </c>
      <c r="T40" s="16">
        <v>0</v>
      </c>
      <c r="U40" s="16">
        <v>1127292</v>
      </c>
      <c r="V40" s="16">
        <v>0</v>
      </c>
    </row>
    <row r="41" spans="2:25" x14ac:dyDescent="0.25">
      <c r="B41" s="18" t="s">
        <v>53</v>
      </c>
      <c r="C41" s="16">
        <v>3724000</v>
      </c>
      <c r="D41" s="16">
        <v>0</v>
      </c>
      <c r="E41" s="16">
        <v>0</v>
      </c>
      <c r="F41" s="16">
        <v>3724000</v>
      </c>
      <c r="G41" s="16">
        <v>0</v>
      </c>
      <c r="H41" s="16">
        <v>3724000</v>
      </c>
      <c r="I41" s="16">
        <v>0</v>
      </c>
      <c r="J41" s="16">
        <v>0</v>
      </c>
      <c r="K41" s="16">
        <v>3724000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</row>
    <row r="42" spans="2:25" x14ac:dyDescent="0.25">
      <c r="B42" s="18" t="s">
        <v>54</v>
      </c>
      <c r="C42" s="16">
        <v>1788000</v>
      </c>
      <c r="D42" s="16">
        <v>0</v>
      </c>
      <c r="E42" s="16">
        <v>40000</v>
      </c>
      <c r="F42" s="16">
        <v>1828000</v>
      </c>
      <c r="G42" s="16">
        <v>0</v>
      </c>
      <c r="H42" s="16">
        <v>1828000</v>
      </c>
      <c r="I42" s="16">
        <v>0</v>
      </c>
      <c r="J42" s="16">
        <v>1827731</v>
      </c>
      <c r="K42" s="16">
        <v>269</v>
      </c>
      <c r="L42" s="16">
        <v>0</v>
      </c>
      <c r="M42" s="16">
        <v>1827731</v>
      </c>
      <c r="N42" s="16">
        <v>0</v>
      </c>
      <c r="O42" s="16">
        <v>99.985299999999995</v>
      </c>
      <c r="P42" s="16">
        <v>0</v>
      </c>
      <c r="Q42" s="16">
        <v>1827731</v>
      </c>
      <c r="R42" s="16">
        <v>0</v>
      </c>
      <c r="S42" s="16">
        <v>99.985299999999995</v>
      </c>
      <c r="T42" s="16">
        <v>0</v>
      </c>
      <c r="U42" s="16">
        <v>1827731</v>
      </c>
      <c r="V42" s="16">
        <v>0</v>
      </c>
    </row>
    <row r="43" spans="2:25" x14ac:dyDescent="0.25">
      <c r="B43" s="18" t="s">
        <v>55</v>
      </c>
      <c r="C43" s="16">
        <v>4063000</v>
      </c>
      <c r="D43" s="16">
        <v>0</v>
      </c>
      <c r="E43" s="16">
        <v>50000</v>
      </c>
      <c r="F43" s="16">
        <v>4113000</v>
      </c>
      <c r="G43" s="16">
        <v>0</v>
      </c>
      <c r="H43" s="16">
        <v>4113000</v>
      </c>
      <c r="I43" s="16">
        <v>0</v>
      </c>
      <c r="J43" s="16">
        <v>4088224</v>
      </c>
      <c r="K43" s="16">
        <v>24776</v>
      </c>
      <c r="L43" s="16">
        <v>0</v>
      </c>
      <c r="M43" s="16">
        <v>4088224</v>
      </c>
      <c r="N43" s="16">
        <v>0</v>
      </c>
      <c r="O43" s="16">
        <v>99.397599999999997</v>
      </c>
      <c r="P43" s="16">
        <v>0</v>
      </c>
      <c r="Q43" s="16">
        <v>4088224</v>
      </c>
      <c r="R43" s="16">
        <v>0</v>
      </c>
      <c r="S43" s="16">
        <v>99.397599999999997</v>
      </c>
      <c r="T43" s="16">
        <v>0</v>
      </c>
      <c r="U43" s="16">
        <v>4088224</v>
      </c>
      <c r="V43" s="16">
        <v>0</v>
      </c>
    </row>
    <row r="44" spans="2:25" x14ac:dyDescent="0.25">
      <c r="B44" s="18" t="s">
        <v>56</v>
      </c>
      <c r="C44" s="16">
        <v>1797000</v>
      </c>
      <c r="D44" s="16">
        <v>0</v>
      </c>
      <c r="E44" s="16">
        <v>-90000</v>
      </c>
      <c r="F44" s="16">
        <v>1707000</v>
      </c>
      <c r="G44" s="16">
        <v>0</v>
      </c>
      <c r="H44" s="16">
        <v>1707000</v>
      </c>
      <c r="I44" s="16">
        <v>153373</v>
      </c>
      <c r="J44" s="16">
        <v>1579742</v>
      </c>
      <c r="K44" s="16">
        <v>127258</v>
      </c>
      <c r="L44" s="16">
        <v>153373</v>
      </c>
      <c r="M44" s="16">
        <v>1579742</v>
      </c>
      <c r="N44" s="16">
        <v>0</v>
      </c>
      <c r="O44" s="16">
        <v>92.544899999999998</v>
      </c>
      <c r="P44" s="16">
        <v>153373</v>
      </c>
      <c r="Q44" s="16">
        <v>1579742</v>
      </c>
      <c r="R44" s="16">
        <v>0</v>
      </c>
      <c r="S44" s="16">
        <v>92.544899999999998</v>
      </c>
      <c r="T44" s="16">
        <v>153373</v>
      </c>
      <c r="U44" s="16">
        <v>1579742</v>
      </c>
      <c r="V44" s="16">
        <v>0</v>
      </c>
    </row>
    <row r="45" spans="2:25" x14ac:dyDescent="0.25">
      <c r="B45" s="18" t="s">
        <v>57</v>
      </c>
      <c r="C45" s="16">
        <v>4661000</v>
      </c>
      <c r="D45" s="16">
        <v>0</v>
      </c>
      <c r="E45" s="16">
        <v>0</v>
      </c>
      <c r="F45" s="16">
        <v>4661000</v>
      </c>
      <c r="G45" s="16">
        <v>0</v>
      </c>
      <c r="H45" s="16">
        <v>4661000</v>
      </c>
      <c r="I45" s="16">
        <v>386550</v>
      </c>
      <c r="J45" s="16">
        <v>4000725</v>
      </c>
      <c r="K45" s="16">
        <v>660275</v>
      </c>
      <c r="L45" s="16">
        <v>386550</v>
      </c>
      <c r="M45" s="16">
        <v>4000725</v>
      </c>
      <c r="N45" s="16">
        <v>0</v>
      </c>
      <c r="O45" s="16">
        <v>85.834000000000003</v>
      </c>
      <c r="P45" s="16">
        <v>386550</v>
      </c>
      <c r="Q45" s="16">
        <v>4000725</v>
      </c>
      <c r="R45" s="16">
        <v>0</v>
      </c>
      <c r="S45" s="16">
        <v>85.834000000000003</v>
      </c>
      <c r="T45" s="16">
        <v>386551</v>
      </c>
      <c r="U45" s="16">
        <v>4000736</v>
      </c>
      <c r="V45" s="16">
        <v>-11</v>
      </c>
    </row>
    <row r="46" spans="2:25" x14ac:dyDescent="0.25">
      <c r="B46" s="18" t="s">
        <v>58</v>
      </c>
      <c r="C46" s="16">
        <v>3302000</v>
      </c>
      <c r="D46" s="16">
        <v>0</v>
      </c>
      <c r="E46" s="16">
        <v>0</v>
      </c>
      <c r="F46" s="16">
        <v>3302000</v>
      </c>
      <c r="G46" s="16">
        <v>0</v>
      </c>
      <c r="H46" s="16">
        <v>3302000</v>
      </c>
      <c r="I46" s="16">
        <v>273836</v>
      </c>
      <c r="J46" s="16">
        <v>2834104</v>
      </c>
      <c r="K46" s="16">
        <v>467896</v>
      </c>
      <c r="L46" s="16">
        <v>273836</v>
      </c>
      <c r="M46" s="16">
        <v>2834104</v>
      </c>
      <c r="N46" s="16">
        <v>0</v>
      </c>
      <c r="O46" s="16">
        <v>85.829899999999995</v>
      </c>
      <c r="P46" s="16">
        <v>273836</v>
      </c>
      <c r="Q46" s="16">
        <v>2834104</v>
      </c>
      <c r="R46" s="16">
        <v>0</v>
      </c>
      <c r="S46" s="16">
        <v>85.829899999999995</v>
      </c>
      <c r="T46" s="16">
        <v>273836</v>
      </c>
      <c r="U46" s="16">
        <v>2834100</v>
      </c>
      <c r="V46" s="16">
        <v>4</v>
      </c>
    </row>
    <row r="47" spans="2:25" x14ac:dyDescent="0.25">
      <c r="B47" s="18" t="s">
        <v>59</v>
      </c>
      <c r="C47" s="16">
        <v>4519000</v>
      </c>
      <c r="D47" s="16">
        <v>0</v>
      </c>
      <c r="E47" s="16">
        <v>0</v>
      </c>
      <c r="F47" s="16">
        <v>4519000</v>
      </c>
      <c r="G47" s="16">
        <v>0</v>
      </c>
      <c r="H47" s="16">
        <v>4519000</v>
      </c>
      <c r="I47" s="16">
        <v>0</v>
      </c>
      <c r="J47" s="16">
        <v>0</v>
      </c>
      <c r="K47" s="16">
        <v>4519000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</row>
    <row r="48" spans="2:25" x14ac:dyDescent="0.25">
      <c r="B48" s="18" t="s">
        <v>60</v>
      </c>
      <c r="C48" s="16">
        <v>1788000</v>
      </c>
      <c r="D48" s="16">
        <v>0</v>
      </c>
      <c r="E48" s="16">
        <v>0</v>
      </c>
      <c r="F48" s="16">
        <v>1788000</v>
      </c>
      <c r="G48" s="16">
        <v>0</v>
      </c>
      <c r="H48" s="16">
        <v>1788000</v>
      </c>
      <c r="I48" s="16">
        <v>128900</v>
      </c>
      <c r="J48" s="16">
        <v>1656800</v>
      </c>
      <c r="K48" s="16">
        <v>131200</v>
      </c>
      <c r="L48" s="16">
        <v>128900</v>
      </c>
      <c r="M48" s="16">
        <v>1656800</v>
      </c>
      <c r="N48" s="16">
        <v>0</v>
      </c>
      <c r="O48" s="16">
        <v>92.662199999999999</v>
      </c>
      <c r="P48" s="16">
        <v>128900</v>
      </c>
      <c r="Q48" s="16">
        <v>1656800</v>
      </c>
      <c r="R48" s="16">
        <v>0</v>
      </c>
      <c r="S48" s="16">
        <v>92.662199999999999</v>
      </c>
      <c r="T48" s="16">
        <v>128899</v>
      </c>
      <c r="U48" s="16">
        <v>1656797</v>
      </c>
      <c r="V48" s="16">
        <v>3</v>
      </c>
    </row>
    <row r="49" spans="2:25" x14ac:dyDescent="0.25">
      <c r="B49" s="18" t="s">
        <v>61</v>
      </c>
      <c r="C49" s="16">
        <v>203000</v>
      </c>
      <c r="D49" s="16">
        <v>0</v>
      </c>
      <c r="E49" s="16">
        <v>0</v>
      </c>
      <c r="F49" s="16">
        <v>203000</v>
      </c>
      <c r="G49" s="16">
        <v>0</v>
      </c>
      <c r="H49" s="16">
        <v>203000</v>
      </c>
      <c r="I49" s="16">
        <v>16900</v>
      </c>
      <c r="J49" s="16">
        <v>162900</v>
      </c>
      <c r="K49" s="16">
        <v>40100</v>
      </c>
      <c r="L49" s="16">
        <v>16900</v>
      </c>
      <c r="M49" s="16">
        <v>162900</v>
      </c>
      <c r="N49" s="16">
        <v>0</v>
      </c>
      <c r="O49" s="16">
        <v>80.246300000000005</v>
      </c>
      <c r="P49" s="16">
        <v>16900</v>
      </c>
      <c r="Q49" s="16">
        <v>162900</v>
      </c>
      <c r="R49" s="16">
        <v>0</v>
      </c>
      <c r="S49" s="16">
        <v>80.246300000000005</v>
      </c>
      <c r="T49" s="16">
        <v>16900</v>
      </c>
      <c r="U49" s="16">
        <v>162897</v>
      </c>
      <c r="V49" s="16">
        <v>3</v>
      </c>
    </row>
    <row r="50" spans="2:25" x14ac:dyDescent="0.25">
      <c r="B50" s="18" t="s">
        <v>62</v>
      </c>
      <c r="C50" s="16">
        <v>1341000</v>
      </c>
      <c r="D50" s="16">
        <v>0</v>
      </c>
      <c r="E50" s="16">
        <v>0</v>
      </c>
      <c r="F50" s="16">
        <v>1341000</v>
      </c>
      <c r="G50" s="16">
        <v>0</v>
      </c>
      <c r="H50" s="16">
        <v>1341000</v>
      </c>
      <c r="I50" s="16">
        <v>96700</v>
      </c>
      <c r="J50" s="16">
        <v>1242700</v>
      </c>
      <c r="K50" s="16">
        <v>98300</v>
      </c>
      <c r="L50" s="16">
        <v>96700</v>
      </c>
      <c r="M50" s="16">
        <v>1242700</v>
      </c>
      <c r="N50" s="16">
        <v>0</v>
      </c>
      <c r="O50" s="16">
        <v>92.669600000000003</v>
      </c>
      <c r="P50" s="16">
        <v>96700</v>
      </c>
      <c r="Q50" s="16">
        <v>1242700</v>
      </c>
      <c r="R50" s="16">
        <v>0</v>
      </c>
      <c r="S50" s="16">
        <v>92.669600000000003</v>
      </c>
      <c r="T50" s="16">
        <v>96700</v>
      </c>
      <c r="U50" s="16">
        <v>1242703</v>
      </c>
      <c r="V50" s="16">
        <v>-3</v>
      </c>
    </row>
    <row r="51" spans="2:25" x14ac:dyDescent="0.25">
      <c r="B51" s="18" t="s">
        <v>63</v>
      </c>
      <c r="C51" s="16">
        <v>894000</v>
      </c>
      <c r="D51" s="16">
        <v>0</v>
      </c>
      <c r="E51" s="16">
        <v>0</v>
      </c>
      <c r="F51" s="16">
        <v>894000</v>
      </c>
      <c r="G51" s="16">
        <v>0</v>
      </c>
      <c r="H51" s="16">
        <v>894000</v>
      </c>
      <c r="I51" s="16">
        <v>64500</v>
      </c>
      <c r="J51" s="16">
        <v>828700</v>
      </c>
      <c r="K51" s="16">
        <v>65300</v>
      </c>
      <c r="L51" s="16">
        <v>64500</v>
      </c>
      <c r="M51" s="16">
        <v>828700</v>
      </c>
      <c r="N51" s="16">
        <v>0</v>
      </c>
      <c r="O51" s="16">
        <v>92.695700000000002</v>
      </c>
      <c r="P51" s="16">
        <v>64500</v>
      </c>
      <c r="Q51" s="16">
        <v>828700</v>
      </c>
      <c r="R51" s="16">
        <v>0</v>
      </c>
      <c r="S51" s="16">
        <v>92.695700000000002</v>
      </c>
      <c r="T51" s="16">
        <v>64500</v>
      </c>
      <c r="U51" s="16">
        <v>828696</v>
      </c>
      <c r="V51" s="16">
        <v>4</v>
      </c>
    </row>
    <row r="52" spans="2:25" x14ac:dyDescent="0.25">
      <c r="B52" s="18" t="s">
        <v>64</v>
      </c>
      <c r="C52" s="16">
        <v>200000</v>
      </c>
      <c r="D52" s="16">
        <v>0</v>
      </c>
      <c r="E52" s="16">
        <v>5000</v>
      </c>
      <c r="F52" s="16">
        <v>205000</v>
      </c>
      <c r="G52" s="16">
        <v>0</v>
      </c>
      <c r="H52" s="16">
        <v>205000</v>
      </c>
      <c r="I52" s="16">
        <v>0</v>
      </c>
      <c r="J52" s="16">
        <v>204497</v>
      </c>
      <c r="K52" s="16">
        <v>503</v>
      </c>
      <c r="L52" s="16">
        <v>0</v>
      </c>
      <c r="M52" s="16">
        <v>204497</v>
      </c>
      <c r="N52" s="16">
        <v>0</v>
      </c>
      <c r="O52" s="16">
        <v>99.754599999999996</v>
      </c>
      <c r="P52" s="16">
        <v>0</v>
      </c>
      <c r="Q52" s="16">
        <v>204497</v>
      </c>
      <c r="R52" s="16">
        <v>0</v>
      </c>
      <c r="S52" s="16">
        <v>99.754599999999996</v>
      </c>
      <c r="T52" s="16">
        <v>0</v>
      </c>
      <c r="U52" s="16">
        <v>204497</v>
      </c>
      <c r="V52" s="16">
        <v>0</v>
      </c>
    </row>
    <row r="53" spans="2:25" x14ac:dyDescent="0.25">
      <c r="B53" s="18" t="s">
        <v>65</v>
      </c>
      <c r="C53" s="16">
        <v>1294000</v>
      </c>
      <c r="D53" s="16">
        <v>0</v>
      </c>
      <c r="E53" s="16">
        <v>-5000</v>
      </c>
      <c r="F53" s="16">
        <v>1289000</v>
      </c>
      <c r="G53" s="16">
        <v>0</v>
      </c>
      <c r="H53" s="16">
        <v>1289000</v>
      </c>
      <c r="I53" s="16">
        <v>0</v>
      </c>
      <c r="J53" s="16">
        <v>1175679</v>
      </c>
      <c r="K53" s="16">
        <v>113321</v>
      </c>
      <c r="L53" s="16">
        <v>0</v>
      </c>
      <c r="M53" s="16">
        <v>1175679</v>
      </c>
      <c r="N53" s="16">
        <v>0</v>
      </c>
      <c r="O53" s="16">
        <v>91.208600000000004</v>
      </c>
      <c r="P53" s="16">
        <v>0</v>
      </c>
      <c r="Q53" s="16">
        <v>1175679</v>
      </c>
      <c r="R53" s="16">
        <v>0</v>
      </c>
      <c r="S53" s="16">
        <v>91.208600000000004</v>
      </c>
      <c r="T53" s="16">
        <v>0</v>
      </c>
      <c r="U53" s="16">
        <v>1175679</v>
      </c>
      <c r="V53" s="16">
        <v>0</v>
      </c>
    </row>
    <row r="54" spans="2:25" s="7" customFormat="1" x14ac:dyDescent="0.25">
      <c r="B54" s="13" t="s">
        <v>177</v>
      </c>
      <c r="C54" s="14">
        <f>SUM(C55:C150)</f>
        <v>7833737000</v>
      </c>
      <c r="D54" s="14">
        <f t="shared" ref="D54:N54" si="41">SUM(D55:D150)</f>
        <v>0</v>
      </c>
      <c r="E54" s="14">
        <f t="shared" si="41"/>
        <v>1000000</v>
      </c>
      <c r="F54" s="14">
        <f t="shared" si="41"/>
        <v>7834737000</v>
      </c>
      <c r="G54" s="14">
        <f t="shared" si="41"/>
        <v>0</v>
      </c>
      <c r="H54" s="14">
        <f t="shared" si="41"/>
        <v>7834737000</v>
      </c>
      <c r="I54" s="14">
        <f t="shared" si="41"/>
        <v>1088823437</v>
      </c>
      <c r="J54" s="14">
        <f t="shared" si="41"/>
        <v>6089158014</v>
      </c>
      <c r="K54" s="14">
        <f t="shared" si="41"/>
        <v>1745578986</v>
      </c>
      <c r="L54" s="14">
        <f t="shared" si="41"/>
        <v>1017361891</v>
      </c>
      <c r="M54" s="14">
        <f t="shared" si="41"/>
        <v>5591600951</v>
      </c>
      <c r="N54" s="14">
        <f t="shared" si="41"/>
        <v>497557063</v>
      </c>
      <c r="O54" s="15">
        <f t="shared" ref="O54" si="42">+M54/H54</f>
        <v>0.71369351019696003</v>
      </c>
      <c r="P54" s="14">
        <f t="shared" ref="P54" si="43">SUM(P55:P150)</f>
        <v>233988163</v>
      </c>
      <c r="Q54" s="14">
        <f t="shared" ref="Q54" si="44">SUM(Q55:Q150)</f>
        <v>3239768988</v>
      </c>
      <c r="R54" s="14">
        <f t="shared" ref="R54" si="45">SUM(R55:R150)</f>
        <v>2351831963</v>
      </c>
      <c r="S54" s="15">
        <f t="shared" ref="S54" si="46">+Q54/H54</f>
        <v>0.41351343229517468</v>
      </c>
      <c r="T54" s="14">
        <f t="shared" ref="T54" si="47">SUM(T55:T150)</f>
        <v>233988164</v>
      </c>
      <c r="U54" s="14">
        <f t="shared" ref="U54" si="48">SUM(U55:U150)</f>
        <v>3239768992</v>
      </c>
      <c r="V54" s="14">
        <f>SUM(V55:V149)</f>
        <v>-4</v>
      </c>
      <c r="W54" s="1"/>
      <c r="X54" s="1"/>
      <c r="Y54" s="1"/>
    </row>
    <row r="55" spans="2:25" x14ac:dyDescent="0.25">
      <c r="B55" s="18" t="s">
        <v>66</v>
      </c>
      <c r="C55" s="16">
        <v>6060000</v>
      </c>
      <c r="D55" s="16">
        <v>0</v>
      </c>
      <c r="E55" s="16">
        <v>0</v>
      </c>
      <c r="F55" s="16">
        <v>6060000</v>
      </c>
      <c r="G55" s="16">
        <v>0</v>
      </c>
      <c r="H55" s="16">
        <v>6060000</v>
      </c>
      <c r="I55" s="16">
        <v>-44012</v>
      </c>
      <c r="J55" s="16">
        <v>6015988</v>
      </c>
      <c r="K55" s="16">
        <v>44012</v>
      </c>
      <c r="L55" s="16">
        <v>3445050</v>
      </c>
      <c r="M55" s="16">
        <v>6015988</v>
      </c>
      <c r="N55" s="16">
        <v>0</v>
      </c>
      <c r="O55" s="16">
        <v>99.273700000000005</v>
      </c>
      <c r="P55" s="16">
        <v>0</v>
      </c>
      <c r="Q55" s="16">
        <v>0</v>
      </c>
      <c r="R55" s="16">
        <v>6015988</v>
      </c>
      <c r="S55" s="16">
        <v>0</v>
      </c>
      <c r="T55" s="16">
        <v>0</v>
      </c>
      <c r="U55" s="16">
        <v>0</v>
      </c>
      <c r="V55" s="16">
        <v>0</v>
      </c>
    </row>
    <row r="56" spans="2:25" x14ac:dyDescent="0.25">
      <c r="B56" s="18" t="s">
        <v>67</v>
      </c>
      <c r="C56" s="16">
        <v>6000000</v>
      </c>
      <c r="D56" s="16">
        <v>0</v>
      </c>
      <c r="E56" s="16">
        <v>0</v>
      </c>
      <c r="F56" s="16">
        <v>6000000</v>
      </c>
      <c r="G56" s="16">
        <v>0</v>
      </c>
      <c r="H56" s="16">
        <v>6000000</v>
      </c>
      <c r="I56" s="16">
        <v>0</v>
      </c>
      <c r="J56" s="16">
        <v>6000000</v>
      </c>
      <c r="K56" s="16">
        <v>0</v>
      </c>
      <c r="L56" s="16">
        <v>468438</v>
      </c>
      <c r="M56" s="16">
        <v>6000000</v>
      </c>
      <c r="N56" s="16">
        <v>0</v>
      </c>
      <c r="O56" s="16">
        <v>100</v>
      </c>
      <c r="P56" s="16">
        <v>0</v>
      </c>
      <c r="Q56" s="16">
        <v>3531562</v>
      </c>
      <c r="R56" s="16">
        <v>2468438</v>
      </c>
      <c r="S56" s="16">
        <v>58.859400000000001</v>
      </c>
      <c r="T56" s="16">
        <v>0</v>
      </c>
      <c r="U56" s="16">
        <v>3531562</v>
      </c>
      <c r="V56" s="16">
        <v>0</v>
      </c>
    </row>
    <row r="57" spans="2:25" x14ac:dyDescent="0.25">
      <c r="B57" s="18" t="s">
        <v>68</v>
      </c>
      <c r="C57" s="16">
        <v>1020000</v>
      </c>
      <c r="D57" s="16">
        <v>0</v>
      </c>
      <c r="E57" s="16">
        <v>0</v>
      </c>
      <c r="F57" s="16">
        <v>1020000</v>
      </c>
      <c r="G57" s="16">
        <v>0</v>
      </c>
      <c r="H57" s="16">
        <v>1020000</v>
      </c>
      <c r="I57" s="16">
        <v>0</v>
      </c>
      <c r="J57" s="16">
        <v>1000000</v>
      </c>
      <c r="K57" s="16">
        <v>20000</v>
      </c>
      <c r="L57" s="16">
        <v>0</v>
      </c>
      <c r="M57" s="16">
        <v>1000000</v>
      </c>
      <c r="N57" s="16">
        <v>0</v>
      </c>
      <c r="O57" s="16">
        <v>98.039199999999994</v>
      </c>
      <c r="P57" s="16">
        <v>0</v>
      </c>
      <c r="Q57" s="16">
        <v>1000000</v>
      </c>
      <c r="R57" s="16">
        <v>0</v>
      </c>
      <c r="S57" s="16">
        <v>98.039199999999994</v>
      </c>
      <c r="T57" s="16">
        <v>0</v>
      </c>
      <c r="U57" s="16">
        <v>1000000</v>
      </c>
      <c r="V57" s="16">
        <v>0</v>
      </c>
    </row>
    <row r="58" spans="2:25" x14ac:dyDescent="0.25">
      <c r="B58" s="18" t="s">
        <v>69</v>
      </c>
      <c r="C58" s="16">
        <v>1400000</v>
      </c>
      <c r="D58" s="16">
        <v>0</v>
      </c>
      <c r="E58" s="16">
        <v>0</v>
      </c>
      <c r="F58" s="16">
        <v>1400000</v>
      </c>
      <c r="G58" s="16">
        <v>0</v>
      </c>
      <c r="H58" s="16">
        <v>1400000</v>
      </c>
      <c r="I58" s="16">
        <v>0</v>
      </c>
      <c r="J58" s="16">
        <v>0</v>
      </c>
      <c r="K58" s="16">
        <v>1400000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</row>
    <row r="59" spans="2:25" x14ac:dyDescent="0.25">
      <c r="B59" s="18" t="s">
        <v>70</v>
      </c>
      <c r="C59" s="16">
        <v>1000000</v>
      </c>
      <c r="D59" s="16">
        <v>0</v>
      </c>
      <c r="E59" s="16">
        <v>0</v>
      </c>
      <c r="F59" s="16">
        <v>1000000</v>
      </c>
      <c r="G59" s="16">
        <v>0</v>
      </c>
      <c r="H59" s="16">
        <v>1000000</v>
      </c>
      <c r="I59" s="16">
        <v>0</v>
      </c>
      <c r="J59" s="16">
        <v>1000000</v>
      </c>
      <c r="K59" s="16">
        <v>0</v>
      </c>
      <c r="L59" s="16">
        <v>0</v>
      </c>
      <c r="M59" s="16">
        <v>1000000</v>
      </c>
      <c r="N59" s="16">
        <v>0</v>
      </c>
      <c r="O59" s="16">
        <v>100</v>
      </c>
      <c r="P59" s="16">
        <v>0</v>
      </c>
      <c r="Q59" s="16">
        <v>1000000</v>
      </c>
      <c r="R59" s="16">
        <v>0</v>
      </c>
      <c r="S59" s="16">
        <v>100</v>
      </c>
      <c r="T59" s="16">
        <v>0</v>
      </c>
      <c r="U59" s="16">
        <v>1000000</v>
      </c>
      <c r="V59" s="16">
        <v>0</v>
      </c>
    </row>
    <row r="60" spans="2:25" x14ac:dyDescent="0.25">
      <c r="B60" s="18" t="s">
        <v>71</v>
      </c>
      <c r="C60" s="16">
        <v>1000000</v>
      </c>
      <c r="D60" s="16">
        <v>0</v>
      </c>
      <c r="E60" s="16">
        <v>0</v>
      </c>
      <c r="F60" s="16">
        <v>1000000</v>
      </c>
      <c r="G60" s="16">
        <v>0</v>
      </c>
      <c r="H60" s="16">
        <v>1000000</v>
      </c>
      <c r="I60" s="16">
        <v>0</v>
      </c>
      <c r="J60" s="16">
        <v>0</v>
      </c>
      <c r="K60" s="16">
        <v>1000000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</row>
    <row r="61" spans="2:25" x14ac:dyDescent="0.25">
      <c r="B61" s="18" t="s">
        <v>72</v>
      </c>
      <c r="C61" s="16">
        <v>5492000</v>
      </c>
      <c r="D61" s="16">
        <v>0</v>
      </c>
      <c r="E61" s="16">
        <v>-476000</v>
      </c>
      <c r="F61" s="16">
        <v>5016000</v>
      </c>
      <c r="G61" s="16">
        <v>0</v>
      </c>
      <c r="H61" s="16">
        <v>5016000</v>
      </c>
      <c r="I61" s="16">
        <v>0</v>
      </c>
      <c r="J61" s="16">
        <v>4800000</v>
      </c>
      <c r="K61" s="16">
        <v>216000</v>
      </c>
      <c r="L61" s="16">
        <v>0</v>
      </c>
      <c r="M61" s="16">
        <v>2850545</v>
      </c>
      <c r="N61" s="16">
        <v>1949455</v>
      </c>
      <c r="O61" s="16">
        <v>56.829000000000001</v>
      </c>
      <c r="P61" s="16">
        <v>0</v>
      </c>
      <c r="Q61" s="16">
        <v>0</v>
      </c>
      <c r="R61" s="16">
        <v>2850545</v>
      </c>
      <c r="S61" s="16">
        <v>0</v>
      </c>
      <c r="T61" s="16">
        <v>0</v>
      </c>
      <c r="U61" s="16">
        <v>0</v>
      </c>
      <c r="V61" s="16">
        <v>0</v>
      </c>
    </row>
    <row r="62" spans="2:25" x14ac:dyDescent="0.25">
      <c r="B62" s="18" t="s">
        <v>73</v>
      </c>
      <c r="C62" s="16">
        <v>10371000</v>
      </c>
      <c r="D62" s="16">
        <v>0</v>
      </c>
      <c r="E62" s="16">
        <v>-1593000</v>
      </c>
      <c r="F62" s="16">
        <v>8778000</v>
      </c>
      <c r="G62" s="16">
        <v>0</v>
      </c>
      <c r="H62" s="16">
        <v>8778000</v>
      </c>
      <c r="I62" s="16">
        <v>0</v>
      </c>
      <c r="J62" s="16">
        <v>8400000</v>
      </c>
      <c r="K62" s="16">
        <v>378000</v>
      </c>
      <c r="L62" s="16">
        <v>0</v>
      </c>
      <c r="M62" s="16">
        <v>4988455</v>
      </c>
      <c r="N62" s="16">
        <v>3411545</v>
      </c>
      <c r="O62" s="16">
        <v>56.829099999999997</v>
      </c>
      <c r="P62" s="16">
        <v>0</v>
      </c>
      <c r="Q62" s="16">
        <v>0</v>
      </c>
      <c r="R62" s="16">
        <v>4988455</v>
      </c>
      <c r="S62" s="16">
        <v>0</v>
      </c>
      <c r="T62" s="16">
        <v>0</v>
      </c>
      <c r="U62" s="16">
        <v>0</v>
      </c>
      <c r="V62" s="16">
        <v>0</v>
      </c>
    </row>
    <row r="63" spans="2:25" x14ac:dyDescent="0.25">
      <c r="B63" s="18" t="s">
        <v>74</v>
      </c>
      <c r="C63" s="16">
        <v>1924000</v>
      </c>
      <c r="D63" s="16">
        <v>0</v>
      </c>
      <c r="E63" s="16">
        <v>476000</v>
      </c>
      <c r="F63" s="16">
        <v>2400000</v>
      </c>
      <c r="G63" s="16">
        <v>0</v>
      </c>
      <c r="H63" s="16">
        <v>2400000</v>
      </c>
      <c r="I63" s="16">
        <v>0</v>
      </c>
      <c r="J63" s="16">
        <v>2400000</v>
      </c>
      <c r="K63" s="16">
        <v>0</v>
      </c>
      <c r="L63" s="16">
        <v>0</v>
      </c>
      <c r="M63" s="16">
        <v>1425273</v>
      </c>
      <c r="N63" s="16">
        <v>974727</v>
      </c>
      <c r="O63" s="16">
        <v>59.386400000000002</v>
      </c>
      <c r="P63" s="16">
        <v>0</v>
      </c>
      <c r="Q63" s="16">
        <v>0</v>
      </c>
      <c r="R63" s="16">
        <v>1425273</v>
      </c>
      <c r="S63" s="16">
        <v>0</v>
      </c>
      <c r="T63" s="16">
        <v>0</v>
      </c>
      <c r="U63" s="16">
        <v>0</v>
      </c>
      <c r="V63" s="16">
        <v>0</v>
      </c>
    </row>
    <row r="64" spans="2:25" x14ac:dyDescent="0.25">
      <c r="B64" s="18" t="s">
        <v>75</v>
      </c>
      <c r="C64" s="16">
        <v>2607000</v>
      </c>
      <c r="D64" s="16">
        <v>0</v>
      </c>
      <c r="E64" s="16">
        <v>1593000</v>
      </c>
      <c r="F64" s="16">
        <v>4200000</v>
      </c>
      <c r="G64" s="16">
        <v>0</v>
      </c>
      <c r="H64" s="16">
        <v>4200000</v>
      </c>
      <c r="I64" s="16">
        <v>0</v>
      </c>
      <c r="J64" s="16">
        <v>4200000</v>
      </c>
      <c r="K64" s="16">
        <v>0</v>
      </c>
      <c r="L64" s="16">
        <v>0</v>
      </c>
      <c r="M64" s="16">
        <v>2494227</v>
      </c>
      <c r="N64" s="16">
        <v>1705773</v>
      </c>
      <c r="O64" s="16">
        <v>59.386400000000002</v>
      </c>
      <c r="P64" s="16">
        <v>0</v>
      </c>
      <c r="Q64" s="16">
        <v>0</v>
      </c>
      <c r="R64" s="16">
        <v>2494227</v>
      </c>
      <c r="S64" s="16">
        <v>0</v>
      </c>
      <c r="T64" s="16">
        <v>0</v>
      </c>
      <c r="U64" s="16">
        <v>0</v>
      </c>
      <c r="V64" s="16">
        <v>0</v>
      </c>
    </row>
    <row r="65" spans="2:22" x14ac:dyDescent="0.25">
      <c r="B65" s="18" t="s">
        <v>76</v>
      </c>
      <c r="C65" s="16">
        <v>855000</v>
      </c>
      <c r="D65" s="16">
        <v>0</v>
      </c>
      <c r="E65" s="16">
        <v>0</v>
      </c>
      <c r="F65" s="16">
        <v>855000</v>
      </c>
      <c r="G65" s="16">
        <v>0</v>
      </c>
      <c r="H65" s="16">
        <v>855000</v>
      </c>
      <c r="I65" s="16">
        <v>-4437</v>
      </c>
      <c r="J65" s="16">
        <v>462857</v>
      </c>
      <c r="K65" s="16">
        <v>392143</v>
      </c>
      <c r="L65" s="16">
        <v>123240</v>
      </c>
      <c r="M65" s="16">
        <v>462857</v>
      </c>
      <c r="N65" s="16">
        <v>0</v>
      </c>
      <c r="O65" s="16">
        <v>54.135300000000001</v>
      </c>
      <c r="P65" s="16">
        <v>0</v>
      </c>
      <c r="Q65" s="16">
        <v>0</v>
      </c>
      <c r="R65" s="16">
        <v>462857</v>
      </c>
      <c r="S65" s="16">
        <v>0</v>
      </c>
      <c r="T65" s="16">
        <v>0</v>
      </c>
      <c r="U65" s="16">
        <v>0</v>
      </c>
      <c r="V65" s="16">
        <v>0</v>
      </c>
    </row>
    <row r="66" spans="2:22" x14ac:dyDescent="0.25">
      <c r="B66" s="18" t="s">
        <v>77</v>
      </c>
      <c r="C66" s="16">
        <v>20000000</v>
      </c>
      <c r="D66" s="16">
        <v>0</v>
      </c>
      <c r="E66" s="16">
        <v>0</v>
      </c>
      <c r="F66" s="16">
        <v>20000000</v>
      </c>
      <c r="G66" s="16">
        <v>0</v>
      </c>
      <c r="H66" s="16">
        <v>20000000</v>
      </c>
      <c r="I66" s="16">
        <v>-1319832</v>
      </c>
      <c r="J66" s="16">
        <v>11586279</v>
      </c>
      <c r="K66" s="16">
        <v>8413721</v>
      </c>
      <c r="L66" s="16">
        <v>6268018</v>
      </c>
      <c r="M66" s="16">
        <v>11586279</v>
      </c>
      <c r="N66" s="16">
        <v>0</v>
      </c>
      <c r="O66" s="16">
        <v>57.931399999999996</v>
      </c>
      <c r="P66" s="16">
        <v>0</v>
      </c>
      <c r="Q66" s="16">
        <v>0</v>
      </c>
      <c r="R66" s="16">
        <v>11586279</v>
      </c>
      <c r="S66" s="16">
        <v>0</v>
      </c>
      <c r="T66" s="16">
        <v>0</v>
      </c>
      <c r="U66" s="16">
        <v>0</v>
      </c>
      <c r="V66" s="16">
        <v>0</v>
      </c>
    </row>
    <row r="67" spans="2:22" x14ac:dyDescent="0.25">
      <c r="B67" s="18" t="s">
        <v>78</v>
      </c>
      <c r="C67" s="16">
        <v>2460000</v>
      </c>
      <c r="D67" s="16">
        <v>0</v>
      </c>
      <c r="E67" s="16">
        <v>0</v>
      </c>
      <c r="F67" s="16">
        <v>2460000</v>
      </c>
      <c r="G67" s="16">
        <v>0</v>
      </c>
      <c r="H67" s="16">
        <v>2460000</v>
      </c>
      <c r="I67" s="16">
        <v>0</v>
      </c>
      <c r="J67" s="16">
        <v>0</v>
      </c>
      <c r="K67" s="16">
        <v>2460000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</row>
    <row r="68" spans="2:22" x14ac:dyDescent="0.25">
      <c r="B68" s="18" t="s">
        <v>79</v>
      </c>
      <c r="C68" s="16">
        <v>20000000</v>
      </c>
      <c r="D68" s="16">
        <v>0</v>
      </c>
      <c r="E68" s="16">
        <v>0</v>
      </c>
      <c r="F68" s="16">
        <v>20000000</v>
      </c>
      <c r="G68" s="16">
        <v>0</v>
      </c>
      <c r="H68" s="16">
        <v>20000000</v>
      </c>
      <c r="I68" s="16">
        <v>0</v>
      </c>
      <c r="J68" s="16">
        <v>0</v>
      </c>
      <c r="K68" s="16">
        <v>20000000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</row>
    <row r="69" spans="2:22" x14ac:dyDescent="0.25">
      <c r="B69" s="18" t="s">
        <v>80</v>
      </c>
      <c r="C69" s="16">
        <v>15000000</v>
      </c>
      <c r="D69" s="16">
        <v>0</v>
      </c>
      <c r="E69" s="16">
        <v>0</v>
      </c>
      <c r="F69" s="16">
        <v>15000000</v>
      </c>
      <c r="G69" s="16">
        <v>0</v>
      </c>
      <c r="H69" s="16">
        <v>15000000</v>
      </c>
      <c r="I69" s="16">
        <v>0</v>
      </c>
      <c r="J69" s="16">
        <v>0</v>
      </c>
      <c r="K69" s="16">
        <v>15000000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</row>
    <row r="70" spans="2:22" x14ac:dyDescent="0.25">
      <c r="B70" s="18" t="s">
        <v>81</v>
      </c>
      <c r="C70" s="16">
        <v>1680000</v>
      </c>
      <c r="D70" s="16">
        <v>0</v>
      </c>
      <c r="E70" s="16">
        <v>0</v>
      </c>
      <c r="F70" s="16">
        <v>1680000</v>
      </c>
      <c r="G70" s="16">
        <v>0</v>
      </c>
      <c r="H70" s="16">
        <v>1680000</v>
      </c>
      <c r="I70" s="16">
        <v>0</v>
      </c>
      <c r="J70" s="16">
        <v>0</v>
      </c>
      <c r="K70" s="16">
        <v>1680000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</row>
    <row r="71" spans="2:22" x14ac:dyDescent="0.25">
      <c r="B71" s="18" t="s">
        <v>82</v>
      </c>
      <c r="C71" s="16">
        <v>3000000</v>
      </c>
      <c r="D71" s="16">
        <v>0</v>
      </c>
      <c r="E71" s="16">
        <v>0</v>
      </c>
      <c r="F71" s="16">
        <v>3000000</v>
      </c>
      <c r="G71" s="16">
        <v>0</v>
      </c>
      <c r="H71" s="16">
        <v>3000000</v>
      </c>
      <c r="I71" s="16">
        <v>0</v>
      </c>
      <c r="J71" s="16">
        <v>735974</v>
      </c>
      <c r="K71" s="16">
        <v>2264026</v>
      </c>
      <c r="L71" s="16">
        <v>735974</v>
      </c>
      <c r="M71" s="16">
        <v>735974</v>
      </c>
      <c r="N71" s="16">
        <v>0</v>
      </c>
      <c r="O71" s="16">
        <v>24.532499999999999</v>
      </c>
      <c r="P71" s="16">
        <v>0</v>
      </c>
      <c r="Q71" s="16">
        <v>0</v>
      </c>
      <c r="R71" s="16">
        <v>735974</v>
      </c>
      <c r="S71" s="16">
        <v>0</v>
      </c>
      <c r="T71" s="16">
        <v>0</v>
      </c>
      <c r="U71" s="16">
        <v>0</v>
      </c>
      <c r="V71" s="16">
        <v>0</v>
      </c>
    </row>
    <row r="72" spans="2:22" x14ac:dyDescent="0.25">
      <c r="B72" s="18" t="s">
        <v>83</v>
      </c>
      <c r="C72" s="16">
        <v>3600000</v>
      </c>
      <c r="D72" s="16">
        <v>0</v>
      </c>
      <c r="E72" s="16">
        <v>0</v>
      </c>
      <c r="F72" s="16">
        <v>3600000</v>
      </c>
      <c r="G72" s="16">
        <v>0</v>
      </c>
      <c r="H72" s="16">
        <v>3600000</v>
      </c>
      <c r="I72" s="16">
        <v>0</v>
      </c>
      <c r="J72" s="16">
        <v>0</v>
      </c>
      <c r="K72" s="16">
        <v>3600000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</row>
    <row r="73" spans="2:22" x14ac:dyDescent="0.25">
      <c r="B73" s="18" t="s">
        <v>84</v>
      </c>
      <c r="C73" s="16">
        <v>1850000</v>
      </c>
      <c r="D73" s="16">
        <v>0</v>
      </c>
      <c r="E73" s="16">
        <v>0</v>
      </c>
      <c r="F73" s="16">
        <v>1850000</v>
      </c>
      <c r="G73" s="16">
        <v>0</v>
      </c>
      <c r="H73" s="16">
        <v>1850000</v>
      </c>
      <c r="I73" s="16">
        <v>0</v>
      </c>
      <c r="J73" s="16">
        <v>1850000</v>
      </c>
      <c r="K73" s="16">
        <v>0</v>
      </c>
      <c r="L73" s="16">
        <v>1850000</v>
      </c>
      <c r="M73" s="16">
        <v>1850000</v>
      </c>
      <c r="N73" s="16">
        <v>0</v>
      </c>
      <c r="O73" s="16">
        <v>100</v>
      </c>
      <c r="P73" s="16">
        <v>0</v>
      </c>
      <c r="Q73" s="16">
        <v>0</v>
      </c>
      <c r="R73" s="16">
        <v>1850000</v>
      </c>
      <c r="S73" s="16">
        <v>0</v>
      </c>
      <c r="T73" s="16">
        <v>0</v>
      </c>
      <c r="U73" s="16">
        <v>0</v>
      </c>
      <c r="V73" s="16">
        <v>0</v>
      </c>
    </row>
    <row r="74" spans="2:22" x14ac:dyDescent="0.25">
      <c r="B74" s="18" t="s">
        <v>85</v>
      </c>
      <c r="C74" s="16">
        <v>630000</v>
      </c>
      <c r="D74" s="16">
        <v>0</v>
      </c>
      <c r="E74" s="16">
        <v>0</v>
      </c>
      <c r="F74" s="16">
        <v>630000</v>
      </c>
      <c r="G74" s="16">
        <v>0</v>
      </c>
      <c r="H74" s="16">
        <v>630000</v>
      </c>
      <c r="I74" s="16">
        <v>-14050</v>
      </c>
      <c r="J74" s="16">
        <v>390270</v>
      </c>
      <c r="K74" s="16">
        <v>239730</v>
      </c>
      <c r="L74" s="16">
        <v>390270</v>
      </c>
      <c r="M74" s="16">
        <v>390270</v>
      </c>
      <c r="N74" s="16">
        <v>0</v>
      </c>
      <c r="O74" s="16">
        <v>61.947600000000001</v>
      </c>
      <c r="P74" s="16">
        <v>0</v>
      </c>
      <c r="Q74" s="16">
        <v>0</v>
      </c>
      <c r="R74" s="16">
        <v>390270</v>
      </c>
      <c r="S74" s="16">
        <v>0</v>
      </c>
      <c r="T74" s="16">
        <v>0</v>
      </c>
      <c r="U74" s="16">
        <v>0</v>
      </c>
      <c r="V74" s="16">
        <v>0</v>
      </c>
    </row>
    <row r="75" spans="2:22" x14ac:dyDescent="0.25">
      <c r="B75" s="18" t="s">
        <v>86</v>
      </c>
      <c r="C75" s="16">
        <v>1500000</v>
      </c>
      <c r="D75" s="16">
        <v>0</v>
      </c>
      <c r="E75" s="16">
        <v>0</v>
      </c>
      <c r="F75" s="16">
        <v>1500000</v>
      </c>
      <c r="G75" s="16">
        <v>0</v>
      </c>
      <c r="H75" s="16">
        <v>1500000</v>
      </c>
      <c r="I75" s="16">
        <v>0</v>
      </c>
      <c r="J75" s="16">
        <v>0</v>
      </c>
      <c r="K75" s="16">
        <v>1500000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</row>
    <row r="76" spans="2:22" x14ac:dyDescent="0.25">
      <c r="B76" s="18" t="s">
        <v>87</v>
      </c>
      <c r="C76" s="16">
        <v>1000000</v>
      </c>
      <c r="D76" s="16">
        <v>0</v>
      </c>
      <c r="E76" s="16">
        <v>0</v>
      </c>
      <c r="F76" s="16">
        <v>1000000</v>
      </c>
      <c r="G76" s="16">
        <v>0</v>
      </c>
      <c r="H76" s="16">
        <v>1000000</v>
      </c>
      <c r="I76" s="16">
        <v>0</v>
      </c>
      <c r="J76" s="16">
        <v>0</v>
      </c>
      <c r="K76" s="16">
        <v>1000000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</row>
    <row r="77" spans="2:22" x14ac:dyDescent="0.25">
      <c r="B77" s="18" t="s">
        <v>88</v>
      </c>
      <c r="C77" s="16">
        <v>650000</v>
      </c>
      <c r="D77" s="16">
        <v>0</v>
      </c>
      <c r="E77" s="16">
        <v>0</v>
      </c>
      <c r="F77" s="16">
        <v>650000</v>
      </c>
      <c r="G77" s="16">
        <v>0</v>
      </c>
      <c r="H77" s="16">
        <v>650000</v>
      </c>
      <c r="I77" s="16">
        <v>-27966</v>
      </c>
      <c r="J77" s="16">
        <v>200727</v>
      </c>
      <c r="K77" s="16">
        <v>449273</v>
      </c>
      <c r="L77" s="16">
        <v>0</v>
      </c>
      <c r="M77" s="16">
        <v>200727</v>
      </c>
      <c r="N77" s="16">
        <v>0</v>
      </c>
      <c r="O77" s="16">
        <v>30.8811</v>
      </c>
      <c r="P77" s="16">
        <v>0</v>
      </c>
      <c r="Q77" s="16">
        <v>0</v>
      </c>
      <c r="R77" s="16">
        <v>200727</v>
      </c>
      <c r="S77" s="16">
        <v>0</v>
      </c>
      <c r="T77" s="16">
        <v>0</v>
      </c>
      <c r="U77" s="16">
        <v>0</v>
      </c>
      <c r="V77" s="16">
        <v>0</v>
      </c>
    </row>
    <row r="78" spans="2:22" x14ac:dyDescent="0.25">
      <c r="B78" s="18" t="s">
        <v>89</v>
      </c>
      <c r="C78" s="16">
        <v>500000</v>
      </c>
      <c r="D78" s="16">
        <v>0</v>
      </c>
      <c r="E78" s="16">
        <v>0</v>
      </c>
      <c r="F78" s="16">
        <v>500000</v>
      </c>
      <c r="G78" s="16">
        <v>0</v>
      </c>
      <c r="H78" s="16">
        <v>500000</v>
      </c>
      <c r="I78" s="16">
        <v>-150005</v>
      </c>
      <c r="J78" s="16">
        <v>264656</v>
      </c>
      <c r="K78" s="16">
        <v>235344</v>
      </c>
      <c r="L78" s="16">
        <v>148656</v>
      </c>
      <c r="M78" s="16">
        <v>264656</v>
      </c>
      <c r="N78" s="16">
        <v>0</v>
      </c>
      <c r="O78" s="16">
        <v>52.931199999999997</v>
      </c>
      <c r="P78" s="16">
        <v>0</v>
      </c>
      <c r="Q78" s="16">
        <v>0</v>
      </c>
      <c r="R78" s="16">
        <v>264656</v>
      </c>
      <c r="S78" s="16">
        <v>0</v>
      </c>
      <c r="T78" s="16">
        <v>0</v>
      </c>
      <c r="U78" s="16">
        <v>0</v>
      </c>
      <c r="V78" s="16">
        <v>0</v>
      </c>
    </row>
    <row r="79" spans="2:22" x14ac:dyDescent="0.25">
      <c r="B79" s="18" t="s">
        <v>90</v>
      </c>
      <c r="C79" s="16">
        <v>50000000</v>
      </c>
      <c r="D79" s="16">
        <v>15000000</v>
      </c>
      <c r="E79" s="16">
        <v>10000000</v>
      </c>
      <c r="F79" s="16">
        <v>60000000</v>
      </c>
      <c r="G79" s="16">
        <v>0</v>
      </c>
      <c r="H79" s="16">
        <v>60000000</v>
      </c>
      <c r="I79" s="16">
        <v>15000000</v>
      </c>
      <c r="J79" s="16">
        <v>60000000</v>
      </c>
      <c r="K79" s="16">
        <v>0</v>
      </c>
      <c r="L79" s="16">
        <v>0</v>
      </c>
      <c r="M79" s="16">
        <v>42000000</v>
      </c>
      <c r="N79" s="16">
        <v>18000000</v>
      </c>
      <c r="O79" s="16">
        <v>70</v>
      </c>
      <c r="P79" s="16">
        <v>1906391</v>
      </c>
      <c r="Q79" s="16">
        <v>32183497</v>
      </c>
      <c r="R79" s="16">
        <v>9816503</v>
      </c>
      <c r="S79" s="16">
        <v>53.639200000000002</v>
      </c>
      <c r="T79" s="16">
        <v>1906391</v>
      </c>
      <c r="U79" s="16">
        <v>32183497</v>
      </c>
      <c r="V79" s="16">
        <v>0</v>
      </c>
    </row>
    <row r="80" spans="2:22" x14ac:dyDescent="0.25">
      <c r="B80" s="18" t="s">
        <v>91</v>
      </c>
      <c r="C80" s="16">
        <v>0</v>
      </c>
      <c r="D80" s="16">
        <v>0</v>
      </c>
      <c r="E80" s="16">
        <v>5000000</v>
      </c>
      <c r="F80" s="16">
        <v>5000000</v>
      </c>
      <c r="G80" s="16">
        <v>0</v>
      </c>
      <c r="H80" s="16">
        <v>5000000</v>
      </c>
      <c r="I80" s="16">
        <v>0</v>
      </c>
      <c r="J80" s="16">
        <v>5000000</v>
      </c>
      <c r="K80" s="16">
        <v>0</v>
      </c>
      <c r="L80" s="16">
        <v>0</v>
      </c>
      <c r="M80" s="16">
        <v>5000000</v>
      </c>
      <c r="N80" s="16">
        <v>0</v>
      </c>
      <c r="O80" s="16">
        <v>100</v>
      </c>
      <c r="P80" s="16">
        <v>0</v>
      </c>
      <c r="Q80" s="16">
        <v>0</v>
      </c>
      <c r="R80" s="16">
        <v>5000000</v>
      </c>
      <c r="S80" s="16">
        <v>0</v>
      </c>
      <c r="T80" s="16">
        <v>0</v>
      </c>
      <c r="U80" s="16">
        <v>0</v>
      </c>
      <c r="V80" s="16">
        <v>0</v>
      </c>
    </row>
    <row r="81" spans="2:22" x14ac:dyDescent="0.25">
      <c r="B81" s="18" t="s">
        <v>92</v>
      </c>
      <c r="C81" s="16">
        <v>10000000</v>
      </c>
      <c r="D81" s="16">
        <v>0</v>
      </c>
      <c r="E81" s="16">
        <v>0</v>
      </c>
      <c r="F81" s="16">
        <v>10000000</v>
      </c>
      <c r="G81" s="16">
        <v>0</v>
      </c>
      <c r="H81" s="16">
        <v>10000000</v>
      </c>
      <c r="I81" s="16">
        <v>0</v>
      </c>
      <c r="J81" s="16">
        <v>5000000</v>
      </c>
      <c r="K81" s="16">
        <v>5000000</v>
      </c>
      <c r="L81" s="16">
        <v>0</v>
      </c>
      <c r="M81" s="16">
        <v>2000000</v>
      </c>
      <c r="N81" s="16">
        <v>3000000</v>
      </c>
      <c r="O81" s="16">
        <v>20</v>
      </c>
      <c r="P81" s="16">
        <v>0</v>
      </c>
      <c r="Q81" s="16">
        <v>2000000</v>
      </c>
      <c r="R81" s="16">
        <v>0</v>
      </c>
      <c r="S81" s="16">
        <v>20</v>
      </c>
      <c r="T81" s="16">
        <v>0</v>
      </c>
      <c r="U81" s="16">
        <v>2000000</v>
      </c>
      <c r="V81" s="16">
        <v>0</v>
      </c>
    </row>
    <row r="82" spans="2:22" x14ac:dyDescent="0.25">
      <c r="B82" s="18" t="s">
        <v>93</v>
      </c>
      <c r="C82" s="16">
        <v>90000</v>
      </c>
      <c r="D82" s="16">
        <v>0</v>
      </c>
      <c r="E82" s="16">
        <v>0</v>
      </c>
      <c r="F82" s="16">
        <v>90000</v>
      </c>
      <c r="G82" s="16">
        <v>0</v>
      </c>
      <c r="H82" s="16">
        <v>90000</v>
      </c>
      <c r="I82" s="16">
        <v>-1537</v>
      </c>
      <c r="J82" s="16">
        <v>42696</v>
      </c>
      <c r="K82" s="16">
        <v>47304</v>
      </c>
      <c r="L82" s="16">
        <v>42696</v>
      </c>
      <c r="M82" s="16">
        <v>42696</v>
      </c>
      <c r="N82" s="16">
        <v>0</v>
      </c>
      <c r="O82" s="16">
        <v>47.44</v>
      </c>
      <c r="P82" s="16">
        <v>0</v>
      </c>
      <c r="Q82" s="16">
        <v>0</v>
      </c>
      <c r="R82" s="16">
        <v>42696</v>
      </c>
      <c r="S82" s="16">
        <v>0</v>
      </c>
      <c r="T82" s="16">
        <v>0</v>
      </c>
      <c r="U82" s="16">
        <v>0</v>
      </c>
      <c r="V82" s="16">
        <v>0</v>
      </c>
    </row>
    <row r="83" spans="2:22" x14ac:dyDescent="0.25">
      <c r="B83" s="18" t="s">
        <v>94</v>
      </c>
      <c r="C83" s="16">
        <v>10000000</v>
      </c>
      <c r="D83" s="16">
        <v>-10000000</v>
      </c>
      <c r="E83" s="16">
        <v>-10000000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</row>
    <row r="84" spans="2:22" x14ac:dyDescent="0.25">
      <c r="B84" s="18" t="s">
        <v>95</v>
      </c>
      <c r="C84" s="16">
        <v>5000000</v>
      </c>
      <c r="D84" s="16">
        <v>-5000000</v>
      </c>
      <c r="E84" s="16">
        <v>-5000000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</row>
    <row r="85" spans="2:22" x14ac:dyDescent="0.25">
      <c r="B85" s="18" t="s">
        <v>96</v>
      </c>
      <c r="C85" s="16">
        <v>10000000</v>
      </c>
      <c r="D85" s="16">
        <v>-10000000</v>
      </c>
      <c r="E85" s="16">
        <v>-10000000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</row>
    <row r="86" spans="2:22" x14ac:dyDescent="0.25">
      <c r="B86" s="18" t="s">
        <v>97</v>
      </c>
      <c r="C86" s="16">
        <v>575000</v>
      </c>
      <c r="D86" s="16">
        <v>0</v>
      </c>
      <c r="E86" s="16">
        <v>0</v>
      </c>
      <c r="F86" s="16">
        <v>575000</v>
      </c>
      <c r="G86" s="16">
        <v>0</v>
      </c>
      <c r="H86" s="16">
        <v>575000</v>
      </c>
      <c r="I86" s="16">
        <v>-396212</v>
      </c>
      <c r="J86" s="16">
        <v>173460</v>
      </c>
      <c r="K86" s="16">
        <v>401540</v>
      </c>
      <c r="L86" s="16">
        <v>0</v>
      </c>
      <c r="M86" s="16">
        <v>173460</v>
      </c>
      <c r="N86" s="16">
        <v>0</v>
      </c>
      <c r="O86" s="16">
        <v>30.167000000000002</v>
      </c>
      <c r="P86" s="16">
        <v>0</v>
      </c>
      <c r="Q86" s="16">
        <v>0</v>
      </c>
      <c r="R86" s="16">
        <v>173460</v>
      </c>
      <c r="S86" s="16">
        <v>0</v>
      </c>
      <c r="T86" s="16">
        <v>0</v>
      </c>
      <c r="U86" s="16">
        <v>0</v>
      </c>
      <c r="V86" s="16">
        <v>0</v>
      </c>
    </row>
    <row r="87" spans="2:22" x14ac:dyDescent="0.25">
      <c r="B87" s="18" t="s">
        <v>98</v>
      </c>
      <c r="C87" s="16">
        <v>0</v>
      </c>
      <c r="D87" s="16">
        <v>25000000</v>
      </c>
      <c r="E87" s="16">
        <v>25000000</v>
      </c>
      <c r="F87" s="16">
        <v>25000000</v>
      </c>
      <c r="G87" s="16">
        <v>0</v>
      </c>
      <c r="H87" s="16">
        <v>25000000</v>
      </c>
      <c r="I87" s="16">
        <v>25000000</v>
      </c>
      <c r="J87" s="16">
        <v>25000000</v>
      </c>
      <c r="K87" s="16">
        <v>0</v>
      </c>
      <c r="L87" s="16">
        <v>0</v>
      </c>
      <c r="M87" s="16">
        <v>0</v>
      </c>
      <c r="N87" s="16">
        <v>25000000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</row>
    <row r="88" spans="2:22" x14ac:dyDescent="0.25">
      <c r="B88" s="18" t="s">
        <v>99</v>
      </c>
      <c r="C88" s="16">
        <v>60000</v>
      </c>
      <c r="D88" s="16">
        <v>0</v>
      </c>
      <c r="E88" s="16">
        <v>0</v>
      </c>
      <c r="F88" s="16">
        <v>60000</v>
      </c>
      <c r="G88" s="16">
        <v>0</v>
      </c>
      <c r="H88" s="16">
        <v>60000</v>
      </c>
      <c r="I88" s="16">
        <v>0</v>
      </c>
      <c r="J88" s="16">
        <v>20616</v>
      </c>
      <c r="K88" s="16">
        <v>39384</v>
      </c>
      <c r="L88" s="16">
        <v>20616</v>
      </c>
      <c r="M88" s="16">
        <v>20616</v>
      </c>
      <c r="N88" s="16">
        <v>0</v>
      </c>
      <c r="O88" s="16">
        <v>34.36</v>
      </c>
      <c r="P88" s="16">
        <v>0</v>
      </c>
      <c r="Q88" s="16">
        <v>0</v>
      </c>
      <c r="R88" s="16">
        <v>20616</v>
      </c>
      <c r="S88" s="16">
        <v>0</v>
      </c>
      <c r="T88" s="16">
        <v>0</v>
      </c>
      <c r="U88" s="16">
        <v>0</v>
      </c>
      <c r="V88" s="16">
        <v>0</v>
      </c>
    </row>
    <row r="89" spans="2:22" x14ac:dyDescent="0.25">
      <c r="B89" s="18" t="s">
        <v>100</v>
      </c>
      <c r="C89" s="16">
        <v>21000000</v>
      </c>
      <c r="D89" s="16">
        <v>-15000000</v>
      </c>
      <c r="E89" s="16">
        <v>-15000000</v>
      </c>
      <c r="F89" s="16">
        <v>6000000</v>
      </c>
      <c r="G89" s="16">
        <v>0</v>
      </c>
      <c r="H89" s="16">
        <v>6000000</v>
      </c>
      <c r="I89" s="16">
        <v>0</v>
      </c>
      <c r="J89" s="16">
        <v>0</v>
      </c>
      <c r="K89" s="16">
        <v>6000000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</row>
    <row r="90" spans="2:22" x14ac:dyDescent="0.25">
      <c r="B90" s="18" t="s">
        <v>101</v>
      </c>
      <c r="C90" s="16">
        <v>6550000</v>
      </c>
      <c r="D90" s="16">
        <v>0</v>
      </c>
      <c r="E90" s="16">
        <v>0</v>
      </c>
      <c r="F90" s="16">
        <v>6550000</v>
      </c>
      <c r="G90" s="16">
        <v>0</v>
      </c>
      <c r="H90" s="16">
        <v>6550000</v>
      </c>
      <c r="I90" s="16">
        <v>0</v>
      </c>
      <c r="J90" s="16">
        <v>0</v>
      </c>
      <c r="K90" s="16">
        <v>6550000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</row>
    <row r="91" spans="2:22" x14ac:dyDescent="0.25">
      <c r="B91" s="18" t="s">
        <v>102</v>
      </c>
      <c r="C91" s="16">
        <v>600000</v>
      </c>
      <c r="D91" s="16">
        <v>0</v>
      </c>
      <c r="E91" s="16">
        <v>0</v>
      </c>
      <c r="F91" s="16">
        <v>600000</v>
      </c>
      <c r="G91" s="16">
        <v>0</v>
      </c>
      <c r="H91" s="16">
        <v>600000</v>
      </c>
      <c r="I91" s="16">
        <v>0</v>
      </c>
      <c r="J91" s="16">
        <v>50764</v>
      </c>
      <c r="K91" s="16">
        <v>549236</v>
      </c>
      <c r="L91" s="16">
        <v>50764</v>
      </c>
      <c r="M91" s="16">
        <v>50764</v>
      </c>
      <c r="N91" s="16">
        <v>0</v>
      </c>
      <c r="O91" s="16">
        <v>8.4606999999999992</v>
      </c>
      <c r="P91" s="16">
        <v>0</v>
      </c>
      <c r="Q91" s="16">
        <v>0</v>
      </c>
      <c r="R91" s="16">
        <v>50764</v>
      </c>
      <c r="S91" s="16">
        <v>0</v>
      </c>
      <c r="T91" s="16">
        <v>0</v>
      </c>
      <c r="U91" s="16">
        <v>0</v>
      </c>
      <c r="V91" s="16">
        <v>0</v>
      </c>
    </row>
    <row r="92" spans="2:22" x14ac:dyDescent="0.25">
      <c r="B92" s="18" t="s">
        <v>103</v>
      </c>
      <c r="C92" s="16">
        <v>162000</v>
      </c>
      <c r="D92" s="16">
        <v>0</v>
      </c>
      <c r="E92" s="16">
        <v>0</v>
      </c>
      <c r="F92" s="16">
        <v>162000</v>
      </c>
      <c r="G92" s="16">
        <v>0</v>
      </c>
      <c r="H92" s="16">
        <v>162000</v>
      </c>
      <c r="I92" s="16">
        <v>-31503</v>
      </c>
      <c r="J92" s="16">
        <v>81420</v>
      </c>
      <c r="K92" s="16">
        <v>80580</v>
      </c>
      <c r="L92" s="16">
        <v>0</v>
      </c>
      <c r="M92" s="16">
        <v>81420</v>
      </c>
      <c r="N92" s="16">
        <v>0</v>
      </c>
      <c r="O92" s="16">
        <v>50.259300000000003</v>
      </c>
      <c r="P92" s="16">
        <v>0</v>
      </c>
      <c r="Q92" s="16">
        <v>0</v>
      </c>
      <c r="R92" s="16">
        <v>81420</v>
      </c>
      <c r="S92" s="16">
        <v>0</v>
      </c>
      <c r="T92" s="16">
        <v>0</v>
      </c>
      <c r="U92" s="16">
        <v>0</v>
      </c>
      <c r="V92" s="16">
        <v>0</v>
      </c>
    </row>
    <row r="93" spans="2:22" x14ac:dyDescent="0.25">
      <c r="B93" s="18" t="s">
        <v>104</v>
      </c>
      <c r="C93" s="16">
        <v>1600000</v>
      </c>
      <c r="D93" s="16">
        <v>0</v>
      </c>
      <c r="E93" s="16">
        <v>0</v>
      </c>
      <c r="F93" s="16">
        <v>1600000</v>
      </c>
      <c r="G93" s="16">
        <v>0</v>
      </c>
      <c r="H93" s="16">
        <v>1600000</v>
      </c>
      <c r="I93" s="16">
        <v>-136577</v>
      </c>
      <c r="J93" s="16">
        <v>1003605</v>
      </c>
      <c r="K93" s="16">
        <v>596395</v>
      </c>
      <c r="L93" s="16">
        <v>468601</v>
      </c>
      <c r="M93" s="16">
        <v>1003605</v>
      </c>
      <c r="N93" s="16">
        <v>0</v>
      </c>
      <c r="O93" s="16">
        <v>62.725299999999997</v>
      </c>
      <c r="P93" s="16">
        <v>0</v>
      </c>
      <c r="Q93" s="16">
        <v>0</v>
      </c>
      <c r="R93" s="16">
        <v>1003605</v>
      </c>
      <c r="S93" s="16">
        <v>0</v>
      </c>
      <c r="T93" s="16">
        <v>0</v>
      </c>
      <c r="U93" s="16">
        <v>0</v>
      </c>
      <c r="V93" s="16">
        <v>0</v>
      </c>
    </row>
    <row r="94" spans="2:22" x14ac:dyDescent="0.25">
      <c r="B94" s="18" t="s">
        <v>105</v>
      </c>
      <c r="C94" s="16">
        <v>500000</v>
      </c>
      <c r="D94" s="16">
        <v>0</v>
      </c>
      <c r="E94" s="16">
        <v>0</v>
      </c>
      <c r="F94" s="16">
        <v>500000</v>
      </c>
      <c r="G94" s="16">
        <v>0</v>
      </c>
      <c r="H94" s="16">
        <v>500000</v>
      </c>
      <c r="I94" s="16">
        <v>-100666</v>
      </c>
      <c r="J94" s="16">
        <v>375600</v>
      </c>
      <c r="K94" s="16">
        <v>124400</v>
      </c>
      <c r="L94" s="16">
        <v>0</v>
      </c>
      <c r="M94" s="16">
        <v>375600</v>
      </c>
      <c r="N94" s="16">
        <v>0</v>
      </c>
      <c r="O94" s="16">
        <v>75.12</v>
      </c>
      <c r="P94" s="16">
        <v>0</v>
      </c>
      <c r="Q94" s="16">
        <v>0</v>
      </c>
      <c r="R94" s="16">
        <v>375600</v>
      </c>
      <c r="S94" s="16">
        <v>0</v>
      </c>
      <c r="T94" s="16">
        <v>0</v>
      </c>
      <c r="U94" s="16">
        <v>0</v>
      </c>
      <c r="V94" s="16">
        <v>0</v>
      </c>
    </row>
    <row r="95" spans="2:22" x14ac:dyDescent="0.25">
      <c r="B95" s="18" t="s">
        <v>106</v>
      </c>
      <c r="C95" s="16">
        <v>1800000</v>
      </c>
      <c r="D95" s="16">
        <v>0</v>
      </c>
      <c r="E95" s="16">
        <v>0</v>
      </c>
      <c r="F95" s="16">
        <v>1800000</v>
      </c>
      <c r="G95" s="16">
        <v>0</v>
      </c>
      <c r="H95" s="16">
        <v>1800000</v>
      </c>
      <c r="I95" s="16">
        <v>-88004</v>
      </c>
      <c r="J95" s="16">
        <v>325200</v>
      </c>
      <c r="K95" s="16">
        <v>1474800</v>
      </c>
      <c r="L95" s="16">
        <v>0</v>
      </c>
      <c r="M95" s="16">
        <v>325200</v>
      </c>
      <c r="N95" s="16">
        <v>0</v>
      </c>
      <c r="O95" s="16">
        <v>18.066700000000001</v>
      </c>
      <c r="P95" s="16">
        <v>0</v>
      </c>
      <c r="Q95" s="16">
        <v>0</v>
      </c>
      <c r="R95" s="16">
        <v>325200</v>
      </c>
      <c r="S95" s="16">
        <v>0</v>
      </c>
      <c r="T95" s="16">
        <v>0</v>
      </c>
      <c r="U95" s="16">
        <v>0</v>
      </c>
      <c r="V95" s="16">
        <v>0</v>
      </c>
    </row>
    <row r="96" spans="2:22" x14ac:dyDescent="0.25">
      <c r="B96" s="18" t="s">
        <v>107</v>
      </c>
      <c r="C96" s="16">
        <v>220000</v>
      </c>
      <c r="D96" s="16">
        <v>0</v>
      </c>
      <c r="E96" s="16">
        <v>0</v>
      </c>
      <c r="F96" s="16">
        <v>220000</v>
      </c>
      <c r="G96" s="16">
        <v>0</v>
      </c>
      <c r="H96" s="16">
        <v>220000</v>
      </c>
      <c r="I96" s="16">
        <v>0</v>
      </c>
      <c r="J96" s="16">
        <v>0</v>
      </c>
      <c r="K96" s="16">
        <v>220000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</row>
    <row r="97" spans="2:22" x14ac:dyDescent="0.25">
      <c r="B97" s="18" t="s">
        <v>108</v>
      </c>
      <c r="C97" s="16">
        <v>3000000</v>
      </c>
      <c r="D97" s="16">
        <v>0</v>
      </c>
      <c r="E97" s="16">
        <v>0</v>
      </c>
      <c r="F97" s="16">
        <v>3000000</v>
      </c>
      <c r="G97" s="16">
        <v>0</v>
      </c>
      <c r="H97" s="16">
        <v>3000000</v>
      </c>
      <c r="I97" s="16">
        <v>0</v>
      </c>
      <c r="J97" s="16">
        <v>0</v>
      </c>
      <c r="K97" s="16">
        <v>3000000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</row>
    <row r="98" spans="2:22" x14ac:dyDescent="0.25">
      <c r="B98" s="18" t="s">
        <v>109</v>
      </c>
      <c r="C98" s="16">
        <v>450000</v>
      </c>
      <c r="D98" s="16">
        <v>0</v>
      </c>
      <c r="E98" s="16">
        <v>0</v>
      </c>
      <c r="F98" s="16">
        <v>450000</v>
      </c>
      <c r="G98" s="16">
        <v>0</v>
      </c>
      <c r="H98" s="16">
        <v>450000</v>
      </c>
      <c r="I98" s="16">
        <v>-7114</v>
      </c>
      <c r="J98" s="16">
        <v>197600</v>
      </c>
      <c r="K98" s="16">
        <v>252400</v>
      </c>
      <c r="L98" s="16">
        <v>197600</v>
      </c>
      <c r="M98" s="16">
        <v>197600</v>
      </c>
      <c r="N98" s="16">
        <v>0</v>
      </c>
      <c r="O98" s="16">
        <v>43.911099999999998</v>
      </c>
      <c r="P98" s="16">
        <v>0</v>
      </c>
      <c r="Q98" s="16">
        <v>0</v>
      </c>
      <c r="R98" s="16">
        <v>197600</v>
      </c>
      <c r="S98" s="16">
        <v>0</v>
      </c>
      <c r="T98" s="16">
        <v>0</v>
      </c>
      <c r="U98" s="16">
        <v>0</v>
      </c>
      <c r="V98" s="16">
        <v>0</v>
      </c>
    </row>
    <row r="99" spans="2:22" x14ac:dyDescent="0.25">
      <c r="B99" s="18" t="s">
        <v>110</v>
      </c>
      <c r="C99" s="16">
        <v>600000</v>
      </c>
      <c r="D99" s="16">
        <v>0</v>
      </c>
      <c r="E99" s="16">
        <v>0</v>
      </c>
      <c r="F99" s="16">
        <v>600000</v>
      </c>
      <c r="G99" s="16">
        <v>0</v>
      </c>
      <c r="H99" s="16">
        <v>600000</v>
      </c>
      <c r="I99" s="16">
        <v>0</v>
      </c>
      <c r="J99" s="16">
        <v>0</v>
      </c>
      <c r="K99" s="16">
        <v>600000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</row>
    <row r="100" spans="2:22" x14ac:dyDescent="0.25">
      <c r="B100" s="18" t="s">
        <v>111</v>
      </c>
      <c r="C100" s="16">
        <v>1216000</v>
      </c>
      <c r="D100" s="16">
        <v>0</v>
      </c>
      <c r="E100" s="16">
        <v>0</v>
      </c>
      <c r="F100" s="16">
        <v>1216000</v>
      </c>
      <c r="G100" s="16">
        <v>0</v>
      </c>
      <c r="H100" s="16">
        <v>1216000</v>
      </c>
      <c r="I100" s="16">
        <v>-50117</v>
      </c>
      <c r="J100" s="16">
        <v>1020790</v>
      </c>
      <c r="K100" s="16">
        <v>195210</v>
      </c>
      <c r="L100" s="16">
        <v>857460</v>
      </c>
      <c r="M100" s="16">
        <v>1020790</v>
      </c>
      <c r="N100" s="16">
        <v>0</v>
      </c>
      <c r="O100" s="16">
        <v>83.9465</v>
      </c>
      <c r="P100" s="16">
        <v>0</v>
      </c>
      <c r="Q100" s="16">
        <v>0</v>
      </c>
      <c r="R100" s="16">
        <v>1020790</v>
      </c>
      <c r="S100" s="16">
        <v>0</v>
      </c>
      <c r="T100" s="16">
        <v>0</v>
      </c>
      <c r="U100" s="16">
        <v>0</v>
      </c>
      <c r="V100" s="16">
        <v>0</v>
      </c>
    </row>
    <row r="101" spans="2:22" x14ac:dyDescent="0.25">
      <c r="B101" s="18" t="s">
        <v>112</v>
      </c>
      <c r="C101" s="16">
        <v>500000</v>
      </c>
      <c r="D101" s="16">
        <v>0</v>
      </c>
      <c r="E101" s="16">
        <v>0</v>
      </c>
      <c r="F101" s="16">
        <v>500000</v>
      </c>
      <c r="G101" s="16">
        <v>0</v>
      </c>
      <c r="H101" s="16">
        <v>500000</v>
      </c>
      <c r="I101" s="16">
        <v>0</v>
      </c>
      <c r="J101" s="16">
        <v>0</v>
      </c>
      <c r="K101" s="16">
        <v>500000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</row>
    <row r="102" spans="2:22" x14ac:dyDescent="0.25">
      <c r="B102" s="18" t="s">
        <v>113</v>
      </c>
      <c r="C102" s="16">
        <v>360000</v>
      </c>
      <c r="D102" s="16">
        <v>0</v>
      </c>
      <c r="E102" s="16">
        <v>0</v>
      </c>
      <c r="F102" s="16">
        <v>360000</v>
      </c>
      <c r="G102" s="16">
        <v>0</v>
      </c>
      <c r="H102" s="16">
        <v>360000</v>
      </c>
      <c r="I102" s="16">
        <v>0</v>
      </c>
      <c r="J102" s="16">
        <v>0</v>
      </c>
      <c r="K102" s="16">
        <v>360000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</row>
    <row r="103" spans="2:22" x14ac:dyDescent="0.25">
      <c r="B103" s="18" t="s">
        <v>114</v>
      </c>
      <c r="C103" s="16">
        <v>200000</v>
      </c>
      <c r="D103" s="16">
        <v>0</v>
      </c>
      <c r="E103" s="16">
        <v>0</v>
      </c>
      <c r="F103" s="16">
        <v>200000</v>
      </c>
      <c r="G103" s="16">
        <v>0</v>
      </c>
      <c r="H103" s="16">
        <v>200000</v>
      </c>
      <c r="I103" s="16">
        <v>0</v>
      </c>
      <c r="J103" s="16">
        <v>0</v>
      </c>
      <c r="K103" s="16">
        <v>200000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</row>
    <row r="104" spans="2:22" x14ac:dyDescent="0.25">
      <c r="B104" s="18" t="s">
        <v>115</v>
      </c>
      <c r="C104" s="16">
        <v>460000</v>
      </c>
      <c r="D104" s="16">
        <v>0</v>
      </c>
      <c r="E104" s="16">
        <v>0</v>
      </c>
      <c r="F104" s="16">
        <v>460000</v>
      </c>
      <c r="G104" s="16">
        <v>0</v>
      </c>
      <c r="H104" s="16">
        <v>460000</v>
      </c>
      <c r="I104" s="16">
        <v>0</v>
      </c>
      <c r="J104" s="16">
        <v>0</v>
      </c>
      <c r="K104" s="16">
        <v>460000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</row>
    <row r="105" spans="2:22" x14ac:dyDescent="0.25">
      <c r="B105" s="18" t="s">
        <v>116</v>
      </c>
      <c r="C105" s="16">
        <v>300000</v>
      </c>
      <c r="D105" s="16">
        <v>0</v>
      </c>
      <c r="E105" s="16">
        <v>0</v>
      </c>
      <c r="F105" s="16">
        <v>300000</v>
      </c>
      <c r="G105" s="16">
        <v>0</v>
      </c>
      <c r="H105" s="16">
        <v>300000</v>
      </c>
      <c r="I105" s="16">
        <v>-3547</v>
      </c>
      <c r="J105" s="16">
        <v>98520</v>
      </c>
      <c r="K105" s="16">
        <v>201480</v>
      </c>
      <c r="L105" s="16">
        <v>98520</v>
      </c>
      <c r="M105" s="16">
        <v>98520</v>
      </c>
      <c r="N105" s="16">
        <v>0</v>
      </c>
      <c r="O105" s="16">
        <v>32.840000000000003</v>
      </c>
      <c r="P105" s="16">
        <v>0</v>
      </c>
      <c r="Q105" s="16">
        <v>0</v>
      </c>
      <c r="R105" s="16">
        <v>98520</v>
      </c>
      <c r="S105" s="16">
        <v>0</v>
      </c>
      <c r="T105" s="16">
        <v>0</v>
      </c>
      <c r="U105" s="16">
        <v>0</v>
      </c>
      <c r="V105" s="16">
        <v>0</v>
      </c>
    </row>
    <row r="106" spans="2:22" x14ac:dyDescent="0.25">
      <c r="B106" s="18" t="s">
        <v>117</v>
      </c>
      <c r="C106" s="16">
        <v>900000</v>
      </c>
      <c r="D106" s="16">
        <v>0</v>
      </c>
      <c r="E106" s="16">
        <v>0</v>
      </c>
      <c r="F106" s="16">
        <v>900000</v>
      </c>
      <c r="G106" s="16">
        <v>0</v>
      </c>
      <c r="H106" s="16">
        <v>900000</v>
      </c>
      <c r="I106" s="16">
        <v>0</v>
      </c>
      <c r="J106" s="16">
        <v>0</v>
      </c>
      <c r="K106" s="16">
        <v>900000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</row>
    <row r="107" spans="2:22" x14ac:dyDescent="0.25">
      <c r="B107" s="18" t="s">
        <v>118</v>
      </c>
      <c r="C107" s="16">
        <v>720000</v>
      </c>
      <c r="D107" s="16">
        <v>0</v>
      </c>
      <c r="E107" s="16">
        <v>0</v>
      </c>
      <c r="F107" s="16">
        <v>720000</v>
      </c>
      <c r="G107" s="16">
        <v>0</v>
      </c>
      <c r="H107" s="16">
        <v>720000</v>
      </c>
      <c r="I107" s="16">
        <v>0</v>
      </c>
      <c r="J107" s="16">
        <v>720000</v>
      </c>
      <c r="K107" s="16">
        <v>0</v>
      </c>
      <c r="L107" s="16">
        <v>720000</v>
      </c>
      <c r="M107" s="16">
        <v>720000</v>
      </c>
      <c r="N107" s="16">
        <v>0</v>
      </c>
      <c r="O107" s="16">
        <v>100</v>
      </c>
      <c r="P107" s="16">
        <v>0</v>
      </c>
      <c r="Q107" s="16">
        <v>0</v>
      </c>
      <c r="R107" s="16">
        <v>720000</v>
      </c>
      <c r="S107" s="16">
        <v>0</v>
      </c>
      <c r="T107" s="16">
        <v>0</v>
      </c>
      <c r="U107" s="16">
        <v>0</v>
      </c>
      <c r="V107" s="16">
        <v>0</v>
      </c>
    </row>
    <row r="108" spans="2:22" x14ac:dyDescent="0.25">
      <c r="B108" s="18" t="s">
        <v>119</v>
      </c>
      <c r="C108" s="16">
        <v>150000</v>
      </c>
      <c r="D108" s="16">
        <v>0</v>
      </c>
      <c r="E108" s="16">
        <v>0</v>
      </c>
      <c r="F108" s="16">
        <v>150000</v>
      </c>
      <c r="G108" s="16">
        <v>0</v>
      </c>
      <c r="H108" s="16">
        <v>150000</v>
      </c>
      <c r="I108" s="16">
        <v>0</v>
      </c>
      <c r="J108" s="16">
        <v>116861</v>
      </c>
      <c r="K108" s="16">
        <v>33139</v>
      </c>
      <c r="L108" s="16">
        <v>116861</v>
      </c>
      <c r="M108" s="16">
        <v>116861</v>
      </c>
      <c r="N108" s="16">
        <v>0</v>
      </c>
      <c r="O108" s="16">
        <v>77.907300000000006</v>
      </c>
      <c r="P108" s="16">
        <v>0</v>
      </c>
      <c r="Q108" s="16">
        <v>0</v>
      </c>
      <c r="R108" s="16">
        <v>116861</v>
      </c>
      <c r="S108" s="16">
        <v>0</v>
      </c>
      <c r="T108" s="16">
        <v>0</v>
      </c>
      <c r="U108" s="16">
        <v>0</v>
      </c>
      <c r="V108" s="16">
        <v>0</v>
      </c>
    </row>
    <row r="109" spans="2:22" x14ac:dyDescent="0.25">
      <c r="B109" s="18" t="s">
        <v>120</v>
      </c>
      <c r="C109" s="16">
        <v>872000</v>
      </c>
      <c r="D109" s="16">
        <v>0</v>
      </c>
      <c r="E109" s="16">
        <v>0</v>
      </c>
      <c r="F109" s="16">
        <v>872000</v>
      </c>
      <c r="G109" s="16">
        <v>0</v>
      </c>
      <c r="H109" s="16">
        <v>872000</v>
      </c>
      <c r="I109" s="16">
        <v>-47408</v>
      </c>
      <c r="J109" s="16">
        <v>246140</v>
      </c>
      <c r="K109" s="16">
        <v>625860</v>
      </c>
      <c r="L109" s="16">
        <v>222740</v>
      </c>
      <c r="M109" s="16">
        <v>246140</v>
      </c>
      <c r="N109" s="16">
        <v>0</v>
      </c>
      <c r="O109" s="16">
        <v>28.2271</v>
      </c>
      <c r="P109" s="16">
        <v>0</v>
      </c>
      <c r="Q109" s="16">
        <v>0</v>
      </c>
      <c r="R109" s="16">
        <v>246140</v>
      </c>
      <c r="S109" s="16">
        <v>0</v>
      </c>
      <c r="T109" s="16">
        <v>0</v>
      </c>
      <c r="U109" s="16">
        <v>0</v>
      </c>
      <c r="V109" s="16">
        <v>0</v>
      </c>
    </row>
    <row r="110" spans="2:22" x14ac:dyDescent="0.25">
      <c r="B110" s="18" t="s">
        <v>121</v>
      </c>
      <c r="C110" s="16">
        <v>232000</v>
      </c>
      <c r="D110" s="16">
        <v>0</v>
      </c>
      <c r="E110" s="16">
        <v>0</v>
      </c>
      <c r="F110" s="16">
        <v>232000</v>
      </c>
      <c r="G110" s="16">
        <v>0</v>
      </c>
      <c r="H110" s="16">
        <v>232000</v>
      </c>
      <c r="I110" s="16">
        <v>-17445</v>
      </c>
      <c r="J110" s="16">
        <v>27040</v>
      </c>
      <c r="K110" s="16">
        <v>204960</v>
      </c>
      <c r="L110" s="16">
        <v>0</v>
      </c>
      <c r="M110" s="16">
        <v>27040</v>
      </c>
      <c r="N110" s="16">
        <v>0</v>
      </c>
      <c r="O110" s="16">
        <v>11.655200000000001</v>
      </c>
      <c r="P110" s="16">
        <v>0</v>
      </c>
      <c r="Q110" s="16">
        <v>0</v>
      </c>
      <c r="R110" s="16">
        <v>27040</v>
      </c>
      <c r="S110" s="16">
        <v>0</v>
      </c>
      <c r="T110" s="16">
        <v>0</v>
      </c>
      <c r="U110" s="16">
        <v>0</v>
      </c>
      <c r="V110" s="16">
        <v>0</v>
      </c>
    </row>
    <row r="111" spans="2:22" x14ac:dyDescent="0.25">
      <c r="B111" s="18" t="s">
        <v>122</v>
      </c>
      <c r="C111" s="16">
        <v>2000000</v>
      </c>
      <c r="D111" s="16">
        <v>0</v>
      </c>
      <c r="E111" s="16">
        <v>0</v>
      </c>
      <c r="F111" s="16">
        <v>2000000</v>
      </c>
      <c r="G111" s="16">
        <v>0</v>
      </c>
      <c r="H111" s="16">
        <v>2000000</v>
      </c>
      <c r="I111" s="16">
        <v>-141933</v>
      </c>
      <c r="J111" s="16">
        <v>1007820</v>
      </c>
      <c r="K111" s="16">
        <v>992180</v>
      </c>
      <c r="L111" s="16">
        <v>749234</v>
      </c>
      <c r="M111" s="16">
        <v>1007820</v>
      </c>
      <c r="N111" s="16">
        <v>0</v>
      </c>
      <c r="O111" s="16">
        <v>50.390999999999998</v>
      </c>
      <c r="P111" s="16">
        <v>0</v>
      </c>
      <c r="Q111" s="16">
        <v>0</v>
      </c>
      <c r="R111" s="16">
        <v>1007820</v>
      </c>
      <c r="S111" s="16">
        <v>0</v>
      </c>
      <c r="T111" s="16">
        <v>0</v>
      </c>
      <c r="U111" s="16">
        <v>0</v>
      </c>
      <c r="V111" s="16">
        <v>0</v>
      </c>
    </row>
    <row r="112" spans="2:22" x14ac:dyDescent="0.25">
      <c r="B112" s="18" t="s">
        <v>123</v>
      </c>
      <c r="C112" s="16">
        <v>5000000</v>
      </c>
      <c r="D112" s="16">
        <v>0</v>
      </c>
      <c r="E112" s="16">
        <v>0</v>
      </c>
      <c r="F112" s="16">
        <v>5000000</v>
      </c>
      <c r="G112" s="16">
        <v>0</v>
      </c>
      <c r="H112" s="16">
        <v>5000000</v>
      </c>
      <c r="I112" s="16">
        <v>0</v>
      </c>
      <c r="J112" s="16">
        <v>0</v>
      </c>
      <c r="K112" s="16">
        <v>5000000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</row>
    <row r="113" spans="2:22" x14ac:dyDescent="0.25">
      <c r="B113" s="18" t="s">
        <v>124</v>
      </c>
      <c r="C113" s="16">
        <v>240000</v>
      </c>
      <c r="D113" s="16">
        <v>0</v>
      </c>
      <c r="E113" s="16">
        <v>0</v>
      </c>
      <c r="F113" s="16">
        <v>240000</v>
      </c>
      <c r="G113" s="16">
        <v>0</v>
      </c>
      <c r="H113" s="16">
        <v>240000</v>
      </c>
      <c r="I113" s="16">
        <v>0</v>
      </c>
      <c r="J113" s="16">
        <v>0</v>
      </c>
      <c r="K113" s="16">
        <v>240000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</row>
    <row r="114" spans="2:22" x14ac:dyDescent="0.25">
      <c r="B114" s="18" t="s">
        <v>125</v>
      </c>
      <c r="C114" s="16">
        <v>400000</v>
      </c>
      <c r="D114" s="16">
        <v>0</v>
      </c>
      <c r="E114" s="16">
        <v>0</v>
      </c>
      <c r="F114" s="16">
        <v>400000</v>
      </c>
      <c r="G114" s="16">
        <v>0</v>
      </c>
      <c r="H114" s="16">
        <v>400000</v>
      </c>
      <c r="I114" s="16">
        <v>0</v>
      </c>
      <c r="J114" s="16">
        <v>400000</v>
      </c>
      <c r="K114" s="16">
        <v>0</v>
      </c>
      <c r="L114" s="16">
        <v>0</v>
      </c>
      <c r="M114" s="16">
        <v>400000</v>
      </c>
      <c r="N114" s="16">
        <v>0</v>
      </c>
      <c r="O114" s="16">
        <v>100</v>
      </c>
      <c r="P114" s="16">
        <v>0</v>
      </c>
      <c r="Q114" s="16">
        <v>400000</v>
      </c>
      <c r="R114" s="16">
        <v>0</v>
      </c>
      <c r="S114" s="16">
        <v>100</v>
      </c>
      <c r="T114" s="16">
        <v>0</v>
      </c>
      <c r="U114" s="16">
        <v>400000</v>
      </c>
      <c r="V114" s="16">
        <v>0</v>
      </c>
    </row>
    <row r="115" spans="2:22" x14ac:dyDescent="0.25">
      <c r="B115" s="18" t="s">
        <v>126</v>
      </c>
      <c r="C115" s="16">
        <v>970000</v>
      </c>
      <c r="D115" s="16">
        <v>0</v>
      </c>
      <c r="E115" s="16">
        <v>0</v>
      </c>
      <c r="F115" s="16">
        <v>970000</v>
      </c>
      <c r="G115" s="16">
        <v>0</v>
      </c>
      <c r="H115" s="16">
        <v>970000</v>
      </c>
      <c r="I115" s="16">
        <v>0</v>
      </c>
      <c r="J115" s="16">
        <v>638715</v>
      </c>
      <c r="K115" s="16">
        <v>331285</v>
      </c>
      <c r="L115" s="16">
        <v>535115</v>
      </c>
      <c r="M115" s="16">
        <v>638715</v>
      </c>
      <c r="N115" s="16">
        <v>0</v>
      </c>
      <c r="O115" s="16">
        <v>65.846900000000005</v>
      </c>
      <c r="P115" s="16">
        <v>0</v>
      </c>
      <c r="Q115" s="16">
        <v>0</v>
      </c>
      <c r="R115" s="16">
        <v>638715</v>
      </c>
      <c r="S115" s="16">
        <v>0</v>
      </c>
      <c r="T115" s="16">
        <v>0</v>
      </c>
      <c r="U115" s="16">
        <v>0</v>
      </c>
      <c r="V115" s="16">
        <v>0</v>
      </c>
    </row>
    <row r="116" spans="2:22" x14ac:dyDescent="0.25">
      <c r="B116" s="18" t="s">
        <v>127</v>
      </c>
      <c r="C116" s="16">
        <v>2200000</v>
      </c>
      <c r="D116" s="16">
        <v>0</v>
      </c>
      <c r="E116" s="16">
        <v>0</v>
      </c>
      <c r="F116" s="16">
        <v>2200000</v>
      </c>
      <c r="G116" s="16">
        <v>0</v>
      </c>
      <c r="H116" s="16">
        <v>2200000</v>
      </c>
      <c r="I116" s="16">
        <v>-5008</v>
      </c>
      <c r="J116" s="16">
        <v>1246795</v>
      </c>
      <c r="K116" s="16">
        <v>953205</v>
      </c>
      <c r="L116" s="16">
        <v>323512</v>
      </c>
      <c r="M116" s="16">
        <v>1246795</v>
      </c>
      <c r="N116" s="16">
        <v>0</v>
      </c>
      <c r="O116" s="16">
        <v>56.672499999999999</v>
      </c>
      <c r="P116" s="16">
        <v>0</v>
      </c>
      <c r="Q116" s="16">
        <v>0</v>
      </c>
      <c r="R116" s="16">
        <v>1246795</v>
      </c>
      <c r="S116" s="16">
        <v>0</v>
      </c>
      <c r="T116" s="16">
        <v>0</v>
      </c>
      <c r="U116" s="16">
        <v>0</v>
      </c>
      <c r="V116" s="16">
        <v>0</v>
      </c>
    </row>
    <row r="117" spans="2:22" x14ac:dyDescent="0.25">
      <c r="B117" s="18" t="s">
        <v>128</v>
      </c>
      <c r="C117" s="16">
        <v>3605000</v>
      </c>
      <c r="D117" s="16">
        <v>0</v>
      </c>
      <c r="E117" s="16">
        <v>0</v>
      </c>
      <c r="F117" s="16">
        <v>3605000</v>
      </c>
      <c r="G117" s="16">
        <v>0</v>
      </c>
      <c r="H117" s="16">
        <v>3605000</v>
      </c>
      <c r="I117" s="16">
        <v>0</v>
      </c>
      <c r="J117" s="16">
        <v>3000000</v>
      </c>
      <c r="K117" s="16">
        <v>605000</v>
      </c>
      <c r="L117" s="16">
        <v>0</v>
      </c>
      <c r="M117" s="16">
        <v>1000000</v>
      </c>
      <c r="N117" s="16">
        <v>2000000</v>
      </c>
      <c r="O117" s="16">
        <v>27.7393</v>
      </c>
      <c r="P117" s="16">
        <v>0</v>
      </c>
      <c r="Q117" s="16">
        <v>1000000</v>
      </c>
      <c r="R117" s="16">
        <v>0</v>
      </c>
      <c r="S117" s="16">
        <v>27.7393</v>
      </c>
      <c r="T117" s="16">
        <v>0</v>
      </c>
      <c r="U117" s="16">
        <v>1000000</v>
      </c>
      <c r="V117" s="16">
        <v>0</v>
      </c>
    </row>
    <row r="118" spans="2:22" x14ac:dyDescent="0.25">
      <c r="B118" s="18" t="s">
        <v>129</v>
      </c>
      <c r="C118" s="16">
        <v>140000000</v>
      </c>
      <c r="D118" s="16">
        <v>0</v>
      </c>
      <c r="E118" s="16">
        <v>0</v>
      </c>
      <c r="F118" s="16">
        <v>140000000</v>
      </c>
      <c r="G118" s="16">
        <v>0</v>
      </c>
      <c r="H118" s="16">
        <v>140000000</v>
      </c>
      <c r="I118" s="16">
        <v>0</v>
      </c>
      <c r="J118" s="16">
        <v>140000000</v>
      </c>
      <c r="K118" s="16">
        <v>0</v>
      </c>
      <c r="L118" s="16">
        <v>0</v>
      </c>
      <c r="M118" s="16">
        <v>139339909</v>
      </c>
      <c r="N118" s="16">
        <v>660091</v>
      </c>
      <c r="O118" s="16">
        <v>99.528499999999994</v>
      </c>
      <c r="P118" s="16">
        <v>0</v>
      </c>
      <c r="Q118" s="16">
        <v>399526</v>
      </c>
      <c r="R118" s="16">
        <v>138940383</v>
      </c>
      <c r="S118" s="16">
        <v>0.28539999999999999</v>
      </c>
      <c r="T118" s="16">
        <v>0</v>
      </c>
      <c r="U118" s="16">
        <v>399526</v>
      </c>
      <c r="V118" s="16">
        <v>0</v>
      </c>
    </row>
    <row r="119" spans="2:22" x14ac:dyDescent="0.25">
      <c r="B119" s="18" t="s">
        <v>130</v>
      </c>
      <c r="C119" s="16">
        <v>0</v>
      </c>
      <c r="D119" s="16">
        <v>0</v>
      </c>
      <c r="E119" s="16">
        <v>6520300</v>
      </c>
      <c r="F119" s="16">
        <v>6520300</v>
      </c>
      <c r="G119" s="16">
        <v>0</v>
      </c>
      <c r="H119" s="16">
        <v>6520300</v>
      </c>
      <c r="I119" s="16">
        <v>0</v>
      </c>
      <c r="J119" s="16">
        <v>6520300</v>
      </c>
      <c r="K119" s="16">
        <v>0</v>
      </c>
      <c r="L119" s="16">
        <v>0</v>
      </c>
      <c r="M119" s="16">
        <v>6353566</v>
      </c>
      <c r="N119" s="16">
        <v>166734</v>
      </c>
      <c r="O119" s="16">
        <v>97.442800000000005</v>
      </c>
      <c r="P119" s="16">
        <v>0</v>
      </c>
      <c r="Q119" s="16">
        <v>6115668</v>
      </c>
      <c r="R119" s="16">
        <v>237898</v>
      </c>
      <c r="S119" s="16">
        <v>93.794300000000007</v>
      </c>
      <c r="T119" s="16">
        <v>0</v>
      </c>
      <c r="U119" s="16">
        <v>6115668</v>
      </c>
      <c r="V119" s="16">
        <v>0</v>
      </c>
    </row>
    <row r="120" spans="2:22" x14ac:dyDescent="0.25">
      <c r="B120" s="18" t="s">
        <v>131</v>
      </c>
      <c r="C120" s="16">
        <v>26000000</v>
      </c>
      <c r="D120" s="16">
        <v>0</v>
      </c>
      <c r="E120" s="16">
        <v>0</v>
      </c>
      <c r="F120" s="16">
        <v>26000000</v>
      </c>
      <c r="G120" s="16">
        <v>0</v>
      </c>
      <c r="H120" s="16">
        <v>26000000</v>
      </c>
      <c r="I120" s="16">
        <v>0</v>
      </c>
      <c r="J120" s="16">
        <v>232939</v>
      </c>
      <c r="K120" s="16">
        <v>25767061</v>
      </c>
      <c r="L120" s="16">
        <v>0</v>
      </c>
      <c r="M120" s="16">
        <v>232939</v>
      </c>
      <c r="N120" s="16">
        <v>0</v>
      </c>
      <c r="O120" s="16">
        <v>0.89590000000000003</v>
      </c>
      <c r="P120" s="16">
        <v>0</v>
      </c>
      <c r="Q120" s="16">
        <v>221492</v>
      </c>
      <c r="R120" s="16">
        <v>11447</v>
      </c>
      <c r="S120" s="16">
        <v>0.85189999999999999</v>
      </c>
      <c r="T120" s="16">
        <v>0</v>
      </c>
      <c r="U120" s="16">
        <v>221492</v>
      </c>
      <c r="V120" s="16">
        <v>0</v>
      </c>
    </row>
    <row r="121" spans="2:22" x14ac:dyDescent="0.25">
      <c r="B121" s="18" t="s">
        <v>132</v>
      </c>
      <c r="C121" s="16">
        <v>201000000</v>
      </c>
      <c r="D121" s="16">
        <v>-158794144</v>
      </c>
      <c r="E121" s="16">
        <v>-158794144</v>
      </c>
      <c r="F121" s="16">
        <v>42205856</v>
      </c>
      <c r="G121" s="16">
        <v>0</v>
      </c>
      <c r="H121" s="16">
        <v>42205856</v>
      </c>
      <c r="I121" s="16">
        <v>0</v>
      </c>
      <c r="J121" s="16">
        <v>1799829</v>
      </c>
      <c r="K121" s="16">
        <v>40406027</v>
      </c>
      <c r="L121" s="16">
        <v>0</v>
      </c>
      <c r="M121" s="16">
        <v>1799829</v>
      </c>
      <c r="N121" s="16">
        <v>0</v>
      </c>
      <c r="O121" s="16">
        <v>4.2644000000000002</v>
      </c>
      <c r="P121" s="16">
        <v>0</v>
      </c>
      <c r="Q121" s="16">
        <v>1711386</v>
      </c>
      <c r="R121" s="16">
        <v>88443</v>
      </c>
      <c r="S121" s="16">
        <v>4.0548999999999999</v>
      </c>
      <c r="T121" s="16">
        <v>0</v>
      </c>
      <c r="U121" s="16">
        <v>1711386</v>
      </c>
      <c r="V121" s="16">
        <v>0</v>
      </c>
    </row>
    <row r="122" spans="2:22" x14ac:dyDescent="0.25">
      <c r="B122" s="18" t="s">
        <v>133</v>
      </c>
      <c r="C122" s="16">
        <v>900000000</v>
      </c>
      <c r="D122" s="16">
        <v>-399000000</v>
      </c>
      <c r="E122" s="16">
        <v>-399000000</v>
      </c>
      <c r="F122" s="16">
        <v>501000000</v>
      </c>
      <c r="G122" s="16">
        <v>0</v>
      </c>
      <c r="H122" s="16">
        <v>501000000</v>
      </c>
      <c r="I122" s="16">
        <v>1008763</v>
      </c>
      <c r="J122" s="16">
        <v>1804441</v>
      </c>
      <c r="K122" s="16">
        <v>499195559</v>
      </c>
      <c r="L122" s="16">
        <v>0</v>
      </c>
      <c r="M122" s="16">
        <v>795678</v>
      </c>
      <c r="N122" s="16">
        <v>1008763</v>
      </c>
      <c r="O122" s="16">
        <v>0.1588</v>
      </c>
      <c r="P122" s="16">
        <v>0</v>
      </c>
      <c r="Q122" s="16">
        <v>756579</v>
      </c>
      <c r="R122" s="16">
        <v>39099</v>
      </c>
      <c r="S122" s="16">
        <v>0.151</v>
      </c>
      <c r="T122" s="16">
        <v>0</v>
      </c>
      <c r="U122" s="16">
        <v>756579</v>
      </c>
      <c r="V122" s="16">
        <v>0</v>
      </c>
    </row>
    <row r="123" spans="2:22" x14ac:dyDescent="0.25">
      <c r="B123" s="18" t="s">
        <v>134</v>
      </c>
      <c r="C123" s="16">
        <v>7500000</v>
      </c>
      <c r="D123" s="16">
        <v>-7500000</v>
      </c>
      <c r="E123" s="16">
        <v>-7500000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</row>
    <row r="124" spans="2:22" x14ac:dyDescent="0.25">
      <c r="B124" s="18" t="s">
        <v>135</v>
      </c>
      <c r="C124" s="16">
        <v>190000000</v>
      </c>
      <c r="D124" s="16">
        <v>-139000000</v>
      </c>
      <c r="E124" s="16">
        <v>-145520300</v>
      </c>
      <c r="F124" s="16">
        <v>44479700</v>
      </c>
      <c r="G124" s="16">
        <v>0</v>
      </c>
      <c r="H124" s="16">
        <v>44479700</v>
      </c>
      <c r="I124" s="16">
        <v>0</v>
      </c>
      <c r="J124" s="16">
        <v>34097893</v>
      </c>
      <c r="K124" s="16">
        <v>10381807</v>
      </c>
      <c r="L124" s="16">
        <v>0</v>
      </c>
      <c r="M124" s="16">
        <v>5894236</v>
      </c>
      <c r="N124" s="16">
        <v>28203657</v>
      </c>
      <c r="O124" s="16">
        <v>13.2515</v>
      </c>
      <c r="P124" s="16">
        <v>0</v>
      </c>
      <c r="Q124" s="16">
        <v>5868525</v>
      </c>
      <c r="R124" s="16">
        <v>25711</v>
      </c>
      <c r="S124" s="16">
        <v>13.1937</v>
      </c>
      <c r="T124" s="16">
        <v>0</v>
      </c>
      <c r="U124" s="16">
        <v>5868525</v>
      </c>
      <c r="V124" s="16">
        <v>0</v>
      </c>
    </row>
    <row r="125" spans="2:22" x14ac:dyDescent="0.25">
      <c r="B125" s="18" t="s">
        <v>136</v>
      </c>
      <c r="C125" s="16">
        <v>215000</v>
      </c>
      <c r="D125" s="16">
        <v>0</v>
      </c>
      <c r="E125" s="16">
        <v>0</v>
      </c>
      <c r="F125" s="16">
        <v>215000</v>
      </c>
      <c r="G125" s="16">
        <v>0</v>
      </c>
      <c r="H125" s="16">
        <v>215000</v>
      </c>
      <c r="I125" s="16">
        <v>13245</v>
      </c>
      <c r="J125" s="16">
        <v>161255</v>
      </c>
      <c r="K125" s="16">
        <v>53745</v>
      </c>
      <c r="L125" s="16">
        <v>13245</v>
      </c>
      <c r="M125" s="16">
        <v>161255</v>
      </c>
      <c r="N125" s="16">
        <v>0</v>
      </c>
      <c r="O125" s="16">
        <v>75.002300000000005</v>
      </c>
      <c r="P125" s="16">
        <v>13245</v>
      </c>
      <c r="Q125" s="16">
        <v>161255</v>
      </c>
      <c r="R125" s="16">
        <v>0</v>
      </c>
      <c r="S125" s="16">
        <v>75.002300000000005</v>
      </c>
      <c r="T125" s="16">
        <v>13246</v>
      </c>
      <c r="U125" s="16">
        <v>161260</v>
      </c>
      <c r="V125" s="16">
        <v>-5</v>
      </c>
    </row>
    <row r="126" spans="2:22" x14ac:dyDescent="0.25">
      <c r="B126" s="18" t="s">
        <v>137</v>
      </c>
      <c r="C126" s="16">
        <v>400000000</v>
      </c>
      <c r="D126" s="16">
        <v>0</v>
      </c>
      <c r="E126" s="16">
        <v>0</v>
      </c>
      <c r="F126" s="16">
        <v>400000000</v>
      </c>
      <c r="G126" s="16">
        <v>0</v>
      </c>
      <c r="H126" s="16">
        <v>400000000</v>
      </c>
      <c r="I126" s="16">
        <v>0</v>
      </c>
      <c r="J126" s="16">
        <v>288058395</v>
      </c>
      <c r="K126" s="16">
        <v>111941605</v>
      </c>
      <c r="L126" s="16">
        <v>0</v>
      </c>
      <c r="M126" s="16">
        <v>288058395</v>
      </c>
      <c r="N126" s="16">
        <v>0</v>
      </c>
      <c r="O126" s="16">
        <v>72.014600000000002</v>
      </c>
      <c r="P126" s="16">
        <v>28072136</v>
      </c>
      <c r="Q126" s="16">
        <v>191727005</v>
      </c>
      <c r="R126" s="16">
        <v>96331390</v>
      </c>
      <c r="S126" s="16">
        <v>47.931800000000003</v>
      </c>
      <c r="T126" s="16">
        <v>28072136</v>
      </c>
      <c r="U126" s="16">
        <v>191727005</v>
      </c>
      <c r="V126" s="16">
        <v>0</v>
      </c>
    </row>
    <row r="127" spans="2:22" x14ac:dyDescent="0.25">
      <c r="B127" s="18" t="s">
        <v>138</v>
      </c>
      <c r="C127" s="16">
        <v>15000000</v>
      </c>
      <c r="D127" s="16">
        <v>0</v>
      </c>
      <c r="E127" s="16">
        <v>-6135840</v>
      </c>
      <c r="F127" s="16">
        <v>8864160</v>
      </c>
      <c r="G127" s="16">
        <v>0</v>
      </c>
      <c r="H127" s="16">
        <v>8864160</v>
      </c>
      <c r="I127" s="16">
        <v>0</v>
      </c>
      <c r="J127" s="16">
        <v>5000000</v>
      </c>
      <c r="K127" s="16">
        <v>3864160</v>
      </c>
      <c r="L127" s="16">
        <v>0</v>
      </c>
      <c r="M127" s="16">
        <v>4576100</v>
      </c>
      <c r="N127" s="16">
        <v>423900</v>
      </c>
      <c r="O127" s="16">
        <v>51.624699999999997</v>
      </c>
      <c r="P127" s="16">
        <v>0</v>
      </c>
      <c r="Q127" s="16">
        <v>3073800</v>
      </c>
      <c r="R127" s="16">
        <v>1502300</v>
      </c>
      <c r="S127" s="16">
        <v>34.676699999999997</v>
      </c>
      <c r="T127" s="16">
        <v>0</v>
      </c>
      <c r="U127" s="16">
        <v>3073800</v>
      </c>
      <c r="V127" s="16">
        <v>0</v>
      </c>
    </row>
    <row r="128" spans="2:22" x14ac:dyDescent="0.25">
      <c r="B128" s="18" t="s">
        <v>139</v>
      </c>
      <c r="C128" s="16">
        <v>1200000000</v>
      </c>
      <c r="D128" s="16">
        <v>0</v>
      </c>
      <c r="E128" s="16">
        <v>-800000000</v>
      </c>
      <c r="F128" s="16">
        <v>400000000</v>
      </c>
      <c r="G128" s="16">
        <v>0</v>
      </c>
      <c r="H128" s="16">
        <v>400000000</v>
      </c>
      <c r="I128" s="16">
        <v>0</v>
      </c>
      <c r="J128" s="16">
        <v>0</v>
      </c>
      <c r="K128" s="16">
        <v>400000000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</row>
    <row r="129" spans="2:22" x14ac:dyDescent="0.25">
      <c r="B129" s="18" t="s">
        <v>140</v>
      </c>
      <c r="C129" s="16">
        <v>1100000000</v>
      </c>
      <c r="D129" s="16">
        <v>0</v>
      </c>
      <c r="E129" s="16">
        <v>811625000</v>
      </c>
      <c r="F129" s="16">
        <v>1911625000</v>
      </c>
      <c r="G129" s="16">
        <v>0</v>
      </c>
      <c r="H129" s="16">
        <v>1911625000</v>
      </c>
      <c r="I129" s="16">
        <v>129311667</v>
      </c>
      <c r="J129" s="16">
        <v>1809454667</v>
      </c>
      <c r="K129" s="16">
        <v>102170333</v>
      </c>
      <c r="L129" s="16">
        <v>88275000</v>
      </c>
      <c r="M129" s="16">
        <v>1574418000</v>
      </c>
      <c r="N129" s="16">
        <v>235036667</v>
      </c>
      <c r="O129" s="16">
        <v>82.360200000000006</v>
      </c>
      <c r="P129" s="16">
        <v>113730267</v>
      </c>
      <c r="Q129" s="16">
        <v>958141000</v>
      </c>
      <c r="R129" s="16">
        <v>616277000</v>
      </c>
      <c r="S129" s="16">
        <v>50.1218</v>
      </c>
      <c r="T129" s="16">
        <v>113730267</v>
      </c>
      <c r="U129" s="16">
        <v>958141000</v>
      </c>
      <c r="V129" s="16">
        <v>0</v>
      </c>
    </row>
    <row r="130" spans="2:22" x14ac:dyDescent="0.25">
      <c r="B130" s="18" t="s">
        <v>141</v>
      </c>
      <c r="C130" s="16">
        <v>10000000</v>
      </c>
      <c r="D130" s="16">
        <v>0</v>
      </c>
      <c r="E130" s="16">
        <v>0</v>
      </c>
      <c r="F130" s="16">
        <v>10000000</v>
      </c>
      <c r="G130" s="16">
        <v>0</v>
      </c>
      <c r="H130" s="16">
        <v>10000000</v>
      </c>
      <c r="I130" s="16">
        <v>0</v>
      </c>
      <c r="J130" s="16">
        <v>0</v>
      </c>
      <c r="K130" s="16">
        <v>10000000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</row>
    <row r="131" spans="2:22" x14ac:dyDescent="0.25">
      <c r="B131" s="18" t="s">
        <v>142</v>
      </c>
      <c r="C131" s="16">
        <v>963665000</v>
      </c>
      <c r="D131" s="16">
        <v>0</v>
      </c>
      <c r="E131" s="16">
        <v>-5489160</v>
      </c>
      <c r="F131" s="16">
        <v>958175840</v>
      </c>
      <c r="G131" s="16">
        <v>0</v>
      </c>
      <c r="H131" s="16">
        <v>958175840</v>
      </c>
      <c r="I131" s="16">
        <v>41618304</v>
      </c>
      <c r="J131" s="16">
        <v>886477160</v>
      </c>
      <c r="K131" s="16">
        <v>71698680</v>
      </c>
      <c r="L131" s="16">
        <v>7000000</v>
      </c>
      <c r="M131" s="16">
        <v>847168856</v>
      </c>
      <c r="N131" s="16">
        <v>39308304</v>
      </c>
      <c r="O131" s="16">
        <v>88.4148</v>
      </c>
      <c r="P131" s="16">
        <v>66204240</v>
      </c>
      <c r="Q131" s="16">
        <v>738361600</v>
      </c>
      <c r="R131" s="16">
        <v>108807256</v>
      </c>
      <c r="S131" s="16">
        <v>77.059100000000001</v>
      </c>
      <c r="T131" s="16">
        <v>66204240</v>
      </c>
      <c r="U131" s="16">
        <v>738361600</v>
      </c>
      <c r="V131" s="16">
        <v>0</v>
      </c>
    </row>
    <row r="132" spans="2:22" x14ac:dyDescent="0.25">
      <c r="B132" s="18" t="s">
        <v>143</v>
      </c>
      <c r="C132" s="16">
        <v>70000000</v>
      </c>
      <c r="D132" s="16">
        <v>0</v>
      </c>
      <c r="E132" s="16">
        <v>0</v>
      </c>
      <c r="F132" s="16">
        <v>70000000</v>
      </c>
      <c r="G132" s="16">
        <v>0</v>
      </c>
      <c r="H132" s="16">
        <v>70000000</v>
      </c>
      <c r="I132" s="16">
        <v>0</v>
      </c>
      <c r="J132" s="16">
        <v>70000000</v>
      </c>
      <c r="K132" s="16">
        <v>0</v>
      </c>
      <c r="L132" s="16">
        <v>0</v>
      </c>
      <c r="M132" s="16">
        <v>70000000</v>
      </c>
      <c r="N132" s="16">
        <v>0</v>
      </c>
      <c r="O132" s="16">
        <v>100</v>
      </c>
      <c r="P132" s="16">
        <v>2486840</v>
      </c>
      <c r="Q132" s="16">
        <v>24840743</v>
      </c>
      <c r="R132" s="16">
        <v>45159257</v>
      </c>
      <c r="S132" s="16">
        <v>35.486800000000002</v>
      </c>
      <c r="T132" s="16">
        <v>2486840</v>
      </c>
      <c r="U132" s="16">
        <v>24840743</v>
      </c>
      <c r="V132" s="16">
        <v>0</v>
      </c>
    </row>
    <row r="133" spans="2:22" x14ac:dyDescent="0.25">
      <c r="B133" s="18" t="s">
        <v>144</v>
      </c>
      <c r="C133" s="16">
        <v>42436000</v>
      </c>
      <c r="D133" s="16">
        <v>0</v>
      </c>
      <c r="E133" s="16">
        <v>0</v>
      </c>
      <c r="F133" s="16">
        <v>42436000</v>
      </c>
      <c r="G133" s="16">
        <v>0</v>
      </c>
      <c r="H133" s="16">
        <v>42436000</v>
      </c>
      <c r="I133" s="16">
        <v>0</v>
      </c>
      <c r="J133" s="16">
        <v>42346000</v>
      </c>
      <c r="K133" s="16">
        <v>90000</v>
      </c>
      <c r="L133" s="16">
        <v>0</v>
      </c>
      <c r="M133" s="16">
        <v>42346000</v>
      </c>
      <c r="N133" s="16">
        <v>0</v>
      </c>
      <c r="O133" s="16">
        <v>99.787899999999993</v>
      </c>
      <c r="P133" s="16">
        <v>721660</v>
      </c>
      <c r="Q133" s="16">
        <v>6167404</v>
      </c>
      <c r="R133" s="16">
        <v>36178596</v>
      </c>
      <c r="S133" s="16">
        <v>14.5334</v>
      </c>
      <c r="T133" s="16">
        <v>721660</v>
      </c>
      <c r="U133" s="16">
        <v>6167404</v>
      </c>
      <c r="V133" s="16">
        <v>0</v>
      </c>
    </row>
    <row r="134" spans="2:22" x14ac:dyDescent="0.25">
      <c r="B134" s="18" t="s">
        <v>145</v>
      </c>
      <c r="C134" s="16">
        <v>5000000</v>
      </c>
      <c r="D134" s="16">
        <v>0</v>
      </c>
      <c r="E134" s="16">
        <v>0</v>
      </c>
      <c r="F134" s="16">
        <v>5000000</v>
      </c>
      <c r="G134" s="16">
        <v>0</v>
      </c>
      <c r="H134" s="16">
        <v>5000000</v>
      </c>
      <c r="I134" s="16">
        <v>0</v>
      </c>
      <c r="J134" s="16">
        <v>0</v>
      </c>
      <c r="K134" s="16">
        <v>5000000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</row>
    <row r="135" spans="2:22" x14ac:dyDescent="0.25">
      <c r="B135" s="18" t="s">
        <v>146</v>
      </c>
      <c r="C135" s="16">
        <v>824400000</v>
      </c>
      <c r="D135" s="16">
        <v>704294144</v>
      </c>
      <c r="E135" s="16">
        <v>704294144</v>
      </c>
      <c r="F135" s="16">
        <v>1528694144</v>
      </c>
      <c r="G135" s="16">
        <v>0</v>
      </c>
      <c r="H135" s="16">
        <v>1528694144</v>
      </c>
      <c r="I135" s="16">
        <v>704294143</v>
      </c>
      <c r="J135" s="16">
        <v>1521710987</v>
      </c>
      <c r="K135" s="16">
        <v>6983157</v>
      </c>
      <c r="L135" s="16">
        <v>704294143</v>
      </c>
      <c r="M135" s="16">
        <v>1521710987</v>
      </c>
      <c r="N135" s="16">
        <v>0</v>
      </c>
      <c r="O135" s="16">
        <v>99.543199999999999</v>
      </c>
      <c r="P135" s="16">
        <v>0</v>
      </c>
      <c r="Q135" s="16">
        <v>615037370</v>
      </c>
      <c r="R135" s="16">
        <v>906673617</v>
      </c>
      <c r="S135" s="16">
        <v>40.232900000000001</v>
      </c>
      <c r="T135" s="16">
        <v>0</v>
      </c>
      <c r="U135" s="16">
        <v>615037369</v>
      </c>
      <c r="V135" s="16">
        <v>1</v>
      </c>
    </row>
    <row r="136" spans="2:22" x14ac:dyDescent="0.25">
      <c r="B136" s="18" t="s">
        <v>147</v>
      </c>
      <c r="C136" s="16">
        <v>442900000</v>
      </c>
      <c r="D136" s="16">
        <v>0</v>
      </c>
      <c r="E136" s="16">
        <v>0</v>
      </c>
      <c r="F136" s="16">
        <v>442900000</v>
      </c>
      <c r="G136" s="16">
        <v>0</v>
      </c>
      <c r="H136" s="16">
        <v>442900000</v>
      </c>
      <c r="I136" s="16">
        <v>0</v>
      </c>
      <c r="J136" s="16">
        <v>421871946</v>
      </c>
      <c r="K136" s="16">
        <v>21028054</v>
      </c>
      <c r="L136" s="16">
        <v>3000000</v>
      </c>
      <c r="M136" s="16">
        <v>417056709</v>
      </c>
      <c r="N136" s="16">
        <v>4815237</v>
      </c>
      <c r="O136" s="16">
        <v>94.165000000000006</v>
      </c>
      <c r="P136" s="16">
        <v>0</v>
      </c>
      <c r="Q136" s="16">
        <v>361825520</v>
      </c>
      <c r="R136" s="16">
        <v>55231189</v>
      </c>
      <c r="S136" s="16">
        <v>81.694599999999994</v>
      </c>
      <c r="T136" s="16">
        <v>0</v>
      </c>
      <c r="U136" s="16">
        <v>361825520</v>
      </c>
      <c r="V136" s="16">
        <v>0</v>
      </c>
    </row>
    <row r="137" spans="2:22" x14ac:dyDescent="0.25">
      <c r="B137" s="18" t="s">
        <v>148</v>
      </c>
      <c r="C137" s="16">
        <v>130000000</v>
      </c>
      <c r="D137" s="16">
        <v>0</v>
      </c>
      <c r="E137" s="16">
        <v>0</v>
      </c>
      <c r="F137" s="16">
        <v>130000000</v>
      </c>
      <c r="G137" s="16">
        <v>0</v>
      </c>
      <c r="H137" s="16">
        <v>130000000</v>
      </c>
      <c r="I137" s="16">
        <v>0</v>
      </c>
      <c r="J137" s="16">
        <v>130000000</v>
      </c>
      <c r="K137" s="16">
        <v>0</v>
      </c>
      <c r="L137" s="16">
        <v>0</v>
      </c>
      <c r="M137" s="16">
        <v>130000000</v>
      </c>
      <c r="N137" s="16">
        <v>0</v>
      </c>
      <c r="O137" s="16">
        <v>100</v>
      </c>
      <c r="P137" s="16">
        <v>12000000</v>
      </c>
      <c r="Q137" s="16">
        <v>104456549</v>
      </c>
      <c r="R137" s="16">
        <v>25543451</v>
      </c>
      <c r="S137" s="16">
        <v>80.351200000000006</v>
      </c>
      <c r="T137" s="16">
        <v>12000000</v>
      </c>
      <c r="U137" s="16">
        <v>104456549</v>
      </c>
      <c r="V137" s="16">
        <v>0</v>
      </c>
    </row>
    <row r="138" spans="2:22" x14ac:dyDescent="0.25">
      <c r="B138" s="18" t="s">
        <v>149</v>
      </c>
      <c r="C138" s="16">
        <v>2060000</v>
      </c>
      <c r="D138" s="16">
        <v>0</v>
      </c>
      <c r="E138" s="16">
        <v>0</v>
      </c>
      <c r="F138" s="16">
        <v>2060000</v>
      </c>
      <c r="G138" s="16">
        <v>0</v>
      </c>
      <c r="H138" s="16">
        <v>2060000</v>
      </c>
      <c r="I138" s="16">
        <v>0</v>
      </c>
      <c r="J138" s="16">
        <v>2060000</v>
      </c>
      <c r="K138" s="16">
        <v>0</v>
      </c>
      <c r="L138" s="16">
        <v>0</v>
      </c>
      <c r="M138" s="16">
        <v>2060000</v>
      </c>
      <c r="N138" s="16">
        <v>0</v>
      </c>
      <c r="O138" s="16">
        <v>100</v>
      </c>
      <c r="P138" s="16">
        <v>166350</v>
      </c>
      <c r="Q138" s="16">
        <v>166350</v>
      </c>
      <c r="R138" s="16">
        <v>1893650</v>
      </c>
      <c r="S138" s="16">
        <v>8.0752000000000006</v>
      </c>
      <c r="T138" s="16">
        <v>166350</v>
      </c>
      <c r="U138" s="16">
        <v>166350</v>
      </c>
      <c r="V138" s="16">
        <v>0</v>
      </c>
    </row>
    <row r="139" spans="2:22" x14ac:dyDescent="0.25">
      <c r="B139" s="18" t="s">
        <v>150</v>
      </c>
      <c r="C139" s="16">
        <v>51500000</v>
      </c>
      <c r="D139" s="16">
        <v>0</v>
      </c>
      <c r="E139" s="16">
        <v>0</v>
      </c>
      <c r="F139" s="16">
        <v>51500000</v>
      </c>
      <c r="G139" s="16">
        <v>0</v>
      </c>
      <c r="H139" s="16">
        <v>51500000</v>
      </c>
      <c r="I139" s="16">
        <v>0</v>
      </c>
      <c r="J139" s="16">
        <v>51500000</v>
      </c>
      <c r="K139" s="16">
        <v>0</v>
      </c>
      <c r="L139" s="16">
        <v>0</v>
      </c>
      <c r="M139" s="16">
        <v>51500000</v>
      </c>
      <c r="N139" s="16">
        <v>0</v>
      </c>
      <c r="O139" s="16">
        <v>100</v>
      </c>
      <c r="P139" s="16">
        <v>4602710</v>
      </c>
      <c r="Q139" s="16">
        <v>39705929</v>
      </c>
      <c r="R139" s="16">
        <v>11794071</v>
      </c>
      <c r="S139" s="16">
        <v>77.0989</v>
      </c>
      <c r="T139" s="16">
        <v>4602710</v>
      </c>
      <c r="U139" s="16">
        <v>39705929</v>
      </c>
      <c r="V139" s="16">
        <v>0</v>
      </c>
    </row>
    <row r="140" spans="2:22" x14ac:dyDescent="0.25">
      <c r="B140" s="18" t="s">
        <v>151</v>
      </c>
      <c r="C140" s="16">
        <v>41200000</v>
      </c>
      <c r="D140" s="16">
        <v>0</v>
      </c>
      <c r="E140" s="16">
        <v>0</v>
      </c>
      <c r="F140" s="16">
        <v>41200000</v>
      </c>
      <c r="G140" s="16">
        <v>0</v>
      </c>
      <c r="H140" s="16">
        <v>41200000</v>
      </c>
      <c r="I140" s="16">
        <v>0</v>
      </c>
      <c r="J140" s="16">
        <v>25000000</v>
      </c>
      <c r="K140" s="16">
        <v>16200000</v>
      </c>
      <c r="L140" s="16">
        <v>0</v>
      </c>
      <c r="M140" s="16">
        <v>25000000</v>
      </c>
      <c r="N140" s="16">
        <v>0</v>
      </c>
      <c r="O140" s="16">
        <v>60.679600000000001</v>
      </c>
      <c r="P140" s="16">
        <v>0</v>
      </c>
      <c r="Q140" s="16">
        <v>0</v>
      </c>
      <c r="R140" s="16">
        <v>25000000</v>
      </c>
      <c r="S140" s="16">
        <v>0</v>
      </c>
      <c r="T140" s="16">
        <v>0</v>
      </c>
      <c r="U140" s="16">
        <v>0</v>
      </c>
      <c r="V140" s="16">
        <v>0</v>
      </c>
    </row>
    <row r="141" spans="2:22" x14ac:dyDescent="0.25">
      <c r="B141" s="18" t="s">
        <v>152</v>
      </c>
      <c r="C141" s="16">
        <v>40000000</v>
      </c>
      <c r="D141" s="16">
        <v>0</v>
      </c>
      <c r="E141" s="16">
        <v>-30000000</v>
      </c>
      <c r="F141" s="16">
        <v>10000000</v>
      </c>
      <c r="G141" s="16">
        <v>0</v>
      </c>
      <c r="H141" s="16">
        <v>10000000</v>
      </c>
      <c r="I141" s="16">
        <v>0</v>
      </c>
      <c r="J141" s="16">
        <v>6000000</v>
      </c>
      <c r="K141" s="16">
        <v>4000000</v>
      </c>
      <c r="L141" s="16">
        <v>0</v>
      </c>
      <c r="M141" s="16">
        <v>2000000</v>
      </c>
      <c r="N141" s="16">
        <v>4000000</v>
      </c>
      <c r="O141" s="16">
        <v>20</v>
      </c>
      <c r="P141" s="16">
        <v>0</v>
      </c>
      <c r="Q141" s="16">
        <v>2000000</v>
      </c>
      <c r="R141" s="16">
        <v>0</v>
      </c>
      <c r="S141" s="16">
        <v>20</v>
      </c>
      <c r="T141" s="16">
        <v>0</v>
      </c>
      <c r="U141" s="16">
        <v>2000000</v>
      </c>
      <c r="V141" s="16">
        <v>0</v>
      </c>
    </row>
    <row r="142" spans="2:22" x14ac:dyDescent="0.25">
      <c r="B142" s="18" t="s">
        <v>153</v>
      </c>
      <c r="C142" s="16">
        <v>13000000</v>
      </c>
      <c r="D142" s="16">
        <v>0</v>
      </c>
      <c r="E142" s="16">
        <v>0</v>
      </c>
      <c r="F142" s="16">
        <v>13000000</v>
      </c>
      <c r="G142" s="16">
        <v>0</v>
      </c>
      <c r="H142" s="16">
        <v>13000000</v>
      </c>
      <c r="I142" s="16">
        <v>0</v>
      </c>
      <c r="J142" s="16">
        <v>11000000</v>
      </c>
      <c r="K142" s="16">
        <v>2000000</v>
      </c>
      <c r="L142" s="16">
        <v>0</v>
      </c>
      <c r="M142" s="16">
        <v>7000000</v>
      </c>
      <c r="N142" s="16">
        <v>4000000</v>
      </c>
      <c r="O142" s="16">
        <v>53.846200000000003</v>
      </c>
      <c r="P142" s="16">
        <v>0</v>
      </c>
      <c r="Q142" s="16">
        <v>2000000</v>
      </c>
      <c r="R142" s="16">
        <v>5000000</v>
      </c>
      <c r="S142" s="16">
        <v>15.384600000000001</v>
      </c>
      <c r="T142" s="16">
        <v>0</v>
      </c>
      <c r="U142" s="16">
        <v>2000000</v>
      </c>
      <c r="V142" s="16">
        <v>0</v>
      </c>
    </row>
    <row r="143" spans="2:22" x14ac:dyDescent="0.25">
      <c r="B143" s="18" t="s">
        <v>154</v>
      </c>
      <c r="C143" s="16">
        <v>295000000</v>
      </c>
      <c r="D143" s="16">
        <v>0</v>
      </c>
      <c r="E143" s="16">
        <v>-10000000</v>
      </c>
      <c r="F143" s="16">
        <v>285000000</v>
      </c>
      <c r="G143" s="16">
        <v>0</v>
      </c>
      <c r="H143" s="16">
        <v>285000000</v>
      </c>
      <c r="I143" s="16">
        <v>0</v>
      </c>
      <c r="J143" s="16">
        <v>6000000</v>
      </c>
      <c r="K143" s="16">
        <v>279000000</v>
      </c>
      <c r="L143" s="16">
        <v>0</v>
      </c>
      <c r="M143" s="16">
        <v>4000000</v>
      </c>
      <c r="N143" s="16">
        <v>2000000</v>
      </c>
      <c r="O143" s="16">
        <v>1.4035</v>
      </c>
      <c r="P143" s="16">
        <v>0</v>
      </c>
      <c r="Q143" s="16">
        <v>2000000</v>
      </c>
      <c r="R143" s="16">
        <v>2000000</v>
      </c>
      <c r="S143" s="16">
        <v>0.70179999999999998</v>
      </c>
      <c r="T143" s="16">
        <v>0</v>
      </c>
      <c r="U143" s="16">
        <v>2000000</v>
      </c>
      <c r="V143" s="16">
        <v>0</v>
      </c>
    </row>
    <row r="144" spans="2:22" x14ac:dyDescent="0.25">
      <c r="B144" s="18" t="s">
        <v>155</v>
      </c>
      <c r="C144" s="16">
        <v>15000000</v>
      </c>
      <c r="D144" s="16">
        <v>-5395000</v>
      </c>
      <c r="E144" s="16">
        <v>-7395000</v>
      </c>
      <c r="F144" s="16">
        <v>7605000</v>
      </c>
      <c r="G144" s="16">
        <v>0</v>
      </c>
      <c r="H144" s="16">
        <v>7605000</v>
      </c>
      <c r="I144" s="16">
        <v>0</v>
      </c>
      <c r="J144" s="16">
        <v>6000000</v>
      </c>
      <c r="K144" s="16">
        <v>1605000</v>
      </c>
      <c r="L144" s="16">
        <v>1356450</v>
      </c>
      <c r="M144" s="16">
        <v>5309050</v>
      </c>
      <c r="N144" s="16">
        <v>690950</v>
      </c>
      <c r="O144" s="16">
        <v>69.81</v>
      </c>
      <c r="P144" s="16">
        <v>0</v>
      </c>
      <c r="Q144" s="16">
        <v>3952600</v>
      </c>
      <c r="R144" s="16">
        <v>1356450</v>
      </c>
      <c r="S144" s="16">
        <v>51.973700000000001</v>
      </c>
      <c r="T144" s="16">
        <v>0</v>
      </c>
      <c r="U144" s="16">
        <v>3952600</v>
      </c>
      <c r="V144" s="16">
        <v>0</v>
      </c>
    </row>
    <row r="145" spans="2:25" x14ac:dyDescent="0.25">
      <c r="B145" s="18" t="s">
        <v>156</v>
      </c>
      <c r="C145" s="16">
        <v>0</v>
      </c>
      <c r="D145" s="16">
        <v>2000000</v>
      </c>
      <c r="E145" s="16">
        <v>5000000</v>
      </c>
      <c r="F145" s="16">
        <v>5000000</v>
      </c>
      <c r="G145" s="16">
        <v>0</v>
      </c>
      <c r="H145" s="16">
        <v>5000000</v>
      </c>
      <c r="I145" s="16">
        <v>2000000</v>
      </c>
      <c r="J145" s="16">
        <v>5000000</v>
      </c>
      <c r="K145" s="16">
        <v>0</v>
      </c>
      <c r="L145" s="16">
        <v>1000000</v>
      </c>
      <c r="M145" s="16">
        <v>1500000</v>
      </c>
      <c r="N145" s="16">
        <v>3500000</v>
      </c>
      <c r="O145" s="16">
        <v>30</v>
      </c>
      <c r="P145" s="16">
        <v>1000000</v>
      </c>
      <c r="Q145" s="16">
        <v>1000000</v>
      </c>
      <c r="R145" s="16">
        <v>500000</v>
      </c>
      <c r="S145" s="16">
        <v>20</v>
      </c>
      <c r="T145" s="16">
        <v>1000000</v>
      </c>
      <c r="U145" s="16">
        <v>1000000</v>
      </c>
      <c r="V145" s="16">
        <v>0</v>
      </c>
    </row>
    <row r="146" spans="2:25" x14ac:dyDescent="0.25">
      <c r="B146" s="18" t="s">
        <v>157</v>
      </c>
      <c r="C146" s="16">
        <v>77250000</v>
      </c>
      <c r="D146" s="16">
        <v>0</v>
      </c>
      <c r="E146" s="16">
        <v>0</v>
      </c>
      <c r="F146" s="16">
        <v>77250000</v>
      </c>
      <c r="G146" s="16">
        <v>0</v>
      </c>
      <c r="H146" s="16">
        <v>77250000</v>
      </c>
      <c r="I146" s="16">
        <v>51353776</v>
      </c>
      <c r="J146" s="16">
        <v>71872576</v>
      </c>
      <c r="K146" s="16">
        <v>5377424</v>
      </c>
      <c r="L146" s="16">
        <v>61353776</v>
      </c>
      <c r="M146" s="16">
        <v>71872576</v>
      </c>
      <c r="N146" s="16">
        <v>0</v>
      </c>
      <c r="O146" s="16">
        <v>93.038899999999998</v>
      </c>
      <c r="P146" s="16">
        <v>0</v>
      </c>
      <c r="Q146" s="16">
        <v>0</v>
      </c>
      <c r="R146" s="16">
        <v>71872576</v>
      </c>
      <c r="S146" s="16">
        <v>0</v>
      </c>
      <c r="T146" s="16">
        <v>0</v>
      </c>
      <c r="U146" s="16">
        <v>0</v>
      </c>
      <c r="V146" s="16">
        <v>0</v>
      </c>
    </row>
    <row r="147" spans="2:25" x14ac:dyDescent="0.25">
      <c r="B147" s="18" t="s">
        <v>158</v>
      </c>
      <c r="C147" s="16">
        <v>109180000</v>
      </c>
      <c r="D147" s="16">
        <v>3395000</v>
      </c>
      <c r="E147" s="16">
        <v>3395000</v>
      </c>
      <c r="F147" s="16">
        <v>112575000</v>
      </c>
      <c r="G147" s="16">
        <v>0</v>
      </c>
      <c r="H147" s="16">
        <v>112575000</v>
      </c>
      <c r="I147" s="16">
        <v>110575000</v>
      </c>
      <c r="J147" s="16">
        <v>112575000</v>
      </c>
      <c r="K147" s="16">
        <v>0</v>
      </c>
      <c r="L147" s="16">
        <v>0</v>
      </c>
      <c r="M147" s="16">
        <v>2000000</v>
      </c>
      <c r="N147" s="16">
        <v>110575000</v>
      </c>
      <c r="O147" s="16">
        <v>1.7766</v>
      </c>
      <c r="P147" s="16">
        <v>0</v>
      </c>
      <c r="Q147" s="16">
        <v>0</v>
      </c>
      <c r="R147" s="16">
        <v>2000000</v>
      </c>
      <c r="S147" s="16">
        <v>0</v>
      </c>
      <c r="T147" s="16">
        <v>0</v>
      </c>
      <c r="U147" s="16">
        <v>0</v>
      </c>
      <c r="V147" s="16">
        <v>0</v>
      </c>
    </row>
    <row r="148" spans="2:25" x14ac:dyDescent="0.25">
      <c r="B148" s="18" t="s">
        <v>159</v>
      </c>
      <c r="C148" s="16">
        <v>18000000</v>
      </c>
      <c r="D148" s="16">
        <v>0</v>
      </c>
      <c r="E148" s="16">
        <v>0</v>
      </c>
      <c r="F148" s="16">
        <v>18000000</v>
      </c>
      <c r="G148" s="16">
        <v>0</v>
      </c>
      <c r="H148" s="16">
        <v>18000000</v>
      </c>
      <c r="I148" s="16">
        <v>0</v>
      </c>
      <c r="J148" s="16">
        <v>18000000</v>
      </c>
      <c r="K148" s="16">
        <v>0</v>
      </c>
      <c r="L148" s="16">
        <v>0</v>
      </c>
      <c r="M148" s="16">
        <v>18000000</v>
      </c>
      <c r="N148" s="16">
        <v>0</v>
      </c>
      <c r="O148" s="16">
        <v>100</v>
      </c>
      <c r="P148" s="16">
        <v>209995</v>
      </c>
      <c r="Q148" s="16">
        <v>8161508</v>
      </c>
      <c r="R148" s="16">
        <v>9838492</v>
      </c>
      <c r="S148" s="16">
        <v>45.341700000000003</v>
      </c>
      <c r="T148" s="16">
        <v>209995</v>
      </c>
      <c r="U148" s="16">
        <v>8161508</v>
      </c>
      <c r="V148" s="16">
        <v>0</v>
      </c>
    </row>
    <row r="149" spans="2:25" x14ac:dyDescent="0.25">
      <c r="B149" s="18" t="s">
        <v>160</v>
      </c>
      <c r="C149" s="16">
        <v>216300000</v>
      </c>
      <c r="D149" s="16">
        <v>0</v>
      </c>
      <c r="E149" s="16">
        <v>0</v>
      </c>
      <c r="F149" s="16">
        <v>216300000</v>
      </c>
      <c r="G149" s="16">
        <v>0</v>
      </c>
      <c r="H149" s="16">
        <v>216300000</v>
      </c>
      <c r="I149" s="16">
        <v>0</v>
      </c>
      <c r="J149" s="16">
        <v>215718640</v>
      </c>
      <c r="K149" s="16">
        <v>581360</v>
      </c>
      <c r="L149" s="16">
        <v>122000000</v>
      </c>
      <c r="M149" s="16">
        <v>215718640</v>
      </c>
      <c r="N149" s="16">
        <v>0</v>
      </c>
      <c r="O149" s="16">
        <v>99.731200000000001</v>
      </c>
      <c r="P149" s="16">
        <v>0</v>
      </c>
      <c r="Q149" s="16">
        <v>93718640</v>
      </c>
      <c r="R149" s="16">
        <v>122000000</v>
      </c>
      <c r="S149" s="16">
        <v>43.328099999999999</v>
      </c>
      <c r="T149" s="16">
        <v>0</v>
      </c>
      <c r="U149" s="16">
        <v>93718640</v>
      </c>
      <c r="V149" s="16">
        <v>0</v>
      </c>
    </row>
    <row r="150" spans="2:25" x14ac:dyDescent="0.25">
      <c r="B150" s="18" t="s">
        <v>161</v>
      </c>
      <c r="C150" s="16">
        <v>35000000</v>
      </c>
      <c r="D150" s="16">
        <v>0</v>
      </c>
      <c r="E150" s="16">
        <v>40000000</v>
      </c>
      <c r="F150" s="16">
        <v>75000000</v>
      </c>
      <c r="G150" s="16">
        <v>0</v>
      </c>
      <c r="H150" s="16">
        <v>75000000</v>
      </c>
      <c r="I150" s="16">
        <v>11235912</v>
      </c>
      <c r="J150" s="16">
        <v>43795593</v>
      </c>
      <c r="K150" s="16">
        <v>31204407</v>
      </c>
      <c r="L150" s="16">
        <v>11235912</v>
      </c>
      <c r="M150" s="16">
        <v>36669333</v>
      </c>
      <c r="N150" s="16">
        <v>7126260</v>
      </c>
      <c r="O150" s="16">
        <v>48.892400000000002</v>
      </c>
      <c r="P150" s="16">
        <v>2874329</v>
      </c>
      <c r="Q150" s="16">
        <v>27083480</v>
      </c>
      <c r="R150" s="16">
        <v>9585853</v>
      </c>
      <c r="S150" s="16">
        <v>36.1113</v>
      </c>
      <c r="T150" s="16">
        <v>2874329</v>
      </c>
      <c r="U150" s="16">
        <v>27083480</v>
      </c>
      <c r="V150" s="16">
        <v>0</v>
      </c>
    </row>
    <row r="151" spans="2:25" s="7" customFormat="1" x14ac:dyDescent="0.25">
      <c r="B151" s="13" t="s">
        <v>178</v>
      </c>
      <c r="C151" s="14">
        <f>SUM(C152:C153)</f>
        <v>216014600000</v>
      </c>
      <c r="D151" s="14">
        <f t="shared" ref="D151:V151" si="49">SUM(D152:D153)</f>
        <v>0</v>
      </c>
      <c r="E151" s="14">
        <f t="shared" si="49"/>
        <v>0</v>
      </c>
      <c r="F151" s="14">
        <f t="shared" si="49"/>
        <v>216014600000</v>
      </c>
      <c r="G151" s="14">
        <f t="shared" si="49"/>
        <v>0</v>
      </c>
      <c r="H151" s="14">
        <f t="shared" si="49"/>
        <v>216014600000</v>
      </c>
      <c r="I151" s="14">
        <f t="shared" si="49"/>
        <v>400002</v>
      </c>
      <c r="J151" s="14">
        <f t="shared" si="49"/>
        <v>215632757956</v>
      </c>
      <c r="K151" s="14">
        <f t="shared" si="49"/>
        <v>381842044</v>
      </c>
      <c r="L151" s="14">
        <f t="shared" si="49"/>
        <v>0</v>
      </c>
      <c r="M151" s="14">
        <f t="shared" si="49"/>
        <v>215632357954</v>
      </c>
      <c r="N151" s="14">
        <f t="shared" si="49"/>
        <v>400002</v>
      </c>
      <c r="O151" s="15">
        <f t="shared" ref="O151" si="50">+M151/H151</f>
        <v>0.99823048050455854</v>
      </c>
      <c r="P151" s="14">
        <f t="shared" si="49"/>
        <v>19116068569</v>
      </c>
      <c r="Q151" s="14">
        <f t="shared" si="49"/>
        <v>180740889984</v>
      </c>
      <c r="R151" s="14">
        <f t="shared" si="49"/>
        <v>34891467970</v>
      </c>
      <c r="S151" s="15">
        <f t="shared" ref="S151" si="51">+Q151/H151</f>
        <v>0.83670682437205635</v>
      </c>
      <c r="T151" s="14">
        <f t="shared" si="49"/>
        <v>19116068569</v>
      </c>
      <c r="U151" s="14">
        <f t="shared" si="49"/>
        <v>180740889984</v>
      </c>
      <c r="V151" s="14">
        <f t="shared" si="49"/>
        <v>0</v>
      </c>
      <c r="W151" s="1"/>
      <c r="X151" s="1"/>
      <c r="Y151" s="1"/>
    </row>
    <row r="152" spans="2:25" x14ac:dyDescent="0.25">
      <c r="B152" s="18" t="s">
        <v>24</v>
      </c>
      <c r="C152" s="16">
        <v>215614600000</v>
      </c>
      <c r="D152" s="16">
        <v>0</v>
      </c>
      <c r="E152" s="16">
        <v>0</v>
      </c>
      <c r="F152" s="16">
        <v>215614600000</v>
      </c>
      <c r="G152" s="16">
        <v>0</v>
      </c>
      <c r="H152" s="16">
        <v>215614600000</v>
      </c>
      <c r="I152" s="16">
        <v>0</v>
      </c>
      <c r="J152" s="16">
        <v>215614600000</v>
      </c>
      <c r="K152" s="16">
        <v>0</v>
      </c>
      <c r="L152" s="16">
        <v>0</v>
      </c>
      <c r="M152" s="16">
        <v>215614600000</v>
      </c>
      <c r="N152" s="16">
        <v>0</v>
      </c>
      <c r="O152" s="16">
        <v>100</v>
      </c>
      <c r="P152" s="16">
        <v>19116068569</v>
      </c>
      <c r="Q152" s="16">
        <v>180723132030</v>
      </c>
      <c r="R152" s="16">
        <v>34891467970</v>
      </c>
      <c r="S152" s="16">
        <v>83.817700000000002</v>
      </c>
      <c r="T152" s="16">
        <v>19116068569</v>
      </c>
      <c r="U152" s="16">
        <v>180723132030</v>
      </c>
      <c r="V152" s="16">
        <v>0</v>
      </c>
    </row>
    <row r="153" spans="2:25" x14ac:dyDescent="0.25">
      <c r="B153" s="18" t="s">
        <v>25</v>
      </c>
      <c r="C153" s="16">
        <v>400000000</v>
      </c>
      <c r="D153" s="16">
        <v>0</v>
      </c>
      <c r="E153" s="16">
        <v>0</v>
      </c>
      <c r="F153" s="16">
        <v>400000000</v>
      </c>
      <c r="G153" s="16">
        <v>0</v>
      </c>
      <c r="H153" s="16">
        <v>400000000</v>
      </c>
      <c r="I153" s="16">
        <v>400002</v>
      </c>
      <c r="J153" s="16">
        <v>18157956</v>
      </c>
      <c r="K153" s="16">
        <v>381842044</v>
      </c>
      <c r="L153" s="16">
        <v>0</v>
      </c>
      <c r="M153" s="16">
        <v>17757954</v>
      </c>
      <c r="N153" s="16">
        <v>400002</v>
      </c>
      <c r="O153" s="16">
        <v>4.4394999999999998</v>
      </c>
      <c r="P153" s="16">
        <v>0</v>
      </c>
      <c r="Q153" s="16">
        <v>17757954</v>
      </c>
      <c r="R153" s="16">
        <v>0</v>
      </c>
      <c r="S153" s="16">
        <v>4.4394999999999998</v>
      </c>
      <c r="T153" s="16">
        <v>0</v>
      </c>
      <c r="U153" s="16">
        <v>17757954</v>
      </c>
      <c r="V153" s="16">
        <v>0</v>
      </c>
    </row>
    <row r="154" spans="2:25" s="7" customFormat="1" x14ac:dyDescent="0.25">
      <c r="B154" s="13" t="s">
        <v>179</v>
      </c>
      <c r="C154" s="14">
        <f t="shared" ref="C154:N154" si="52">SUM(C155:C159)</f>
        <v>153182552000</v>
      </c>
      <c r="D154" s="14">
        <f t="shared" si="52"/>
        <v>0</v>
      </c>
      <c r="E154" s="14">
        <f t="shared" si="52"/>
        <v>2100000000</v>
      </c>
      <c r="F154" s="14">
        <f t="shared" si="52"/>
        <v>155282552000</v>
      </c>
      <c r="G154" s="14">
        <f t="shared" si="52"/>
        <v>0</v>
      </c>
      <c r="H154" s="14">
        <f t="shared" si="52"/>
        <v>155282552000</v>
      </c>
      <c r="I154" s="14">
        <f t="shared" si="52"/>
        <v>2611630924</v>
      </c>
      <c r="J154" s="14">
        <f t="shared" si="52"/>
        <v>142942198763</v>
      </c>
      <c r="K154" s="14">
        <f t="shared" si="52"/>
        <v>12340353237</v>
      </c>
      <c r="L154" s="14">
        <f t="shared" si="52"/>
        <v>2974059152</v>
      </c>
      <c r="M154" s="14">
        <f t="shared" si="52"/>
        <v>103987313093</v>
      </c>
      <c r="N154" s="14">
        <f t="shared" si="52"/>
        <v>38954885670</v>
      </c>
      <c r="O154" s="15">
        <f t="shared" ref="O154" si="53">+M154/H154</f>
        <v>0.66966514752410822</v>
      </c>
      <c r="P154" s="14">
        <f>SUM(P155:P159)</f>
        <v>6760065441</v>
      </c>
      <c r="Q154" s="14">
        <f>SUM(Q155:Q159)</f>
        <v>45222601306</v>
      </c>
      <c r="R154" s="14">
        <f>SUM(R155:R159)</f>
        <v>58764711787</v>
      </c>
      <c r="S154" s="15">
        <f t="shared" ref="S154" si="54">+Q154/H154</f>
        <v>0.29122783418706305</v>
      </c>
      <c r="T154" s="14">
        <f>SUM(T155:T159)</f>
        <v>6760065441</v>
      </c>
      <c r="U154" s="14">
        <f>SUM(U155:U159)</f>
        <v>45222601297</v>
      </c>
      <c r="V154" s="14">
        <f>SUM(V155:V159)</f>
        <v>9</v>
      </c>
      <c r="W154" s="1"/>
      <c r="X154" s="1"/>
      <c r="Y154" s="1"/>
    </row>
    <row r="155" spans="2:25" x14ac:dyDescent="0.25">
      <c r="B155" s="18" t="s">
        <v>162</v>
      </c>
      <c r="C155" s="16">
        <v>100000000</v>
      </c>
      <c r="D155" s="16">
        <v>0</v>
      </c>
      <c r="E155" s="16">
        <v>800000000</v>
      </c>
      <c r="F155" s="16">
        <v>900000000</v>
      </c>
      <c r="G155" s="16">
        <v>0</v>
      </c>
      <c r="H155" s="16">
        <v>900000000</v>
      </c>
      <c r="I155" s="16">
        <v>0</v>
      </c>
      <c r="J155" s="16">
        <v>900000000</v>
      </c>
      <c r="K155" s="16">
        <v>0</v>
      </c>
      <c r="L155" s="16">
        <v>0</v>
      </c>
      <c r="M155" s="16">
        <v>900000000</v>
      </c>
      <c r="N155" s="16">
        <v>0</v>
      </c>
      <c r="O155" s="16">
        <v>100</v>
      </c>
      <c r="P155" s="16">
        <v>500000000</v>
      </c>
      <c r="Q155" s="16">
        <v>900000000</v>
      </c>
      <c r="R155" s="16">
        <v>0</v>
      </c>
      <c r="S155" s="16">
        <v>100</v>
      </c>
      <c r="T155" s="16">
        <v>500000000</v>
      </c>
      <c r="U155" s="16">
        <v>900000000</v>
      </c>
      <c r="V155" s="16">
        <v>0</v>
      </c>
    </row>
    <row r="156" spans="2:25" x14ac:dyDescent="0.25">
      <c r="B156" s="18" t="s">
        <v>163</v>
      </c>
      <c r="C156" s="16">
        <v>7872786000</v>
      </c>
      <c r="D156" s="16">
        <v>0</v>
      </c>
      <c r="E156" s="16">
        <v>3930000000</v>
      </c>
      <c r="F156" s="16">
        <v>11802786000</v>
      </c>
      <c r="G156" s="16">
        <v>0</v>
      </c>
      <c r="H156" s="16">
        <v>11802786000</v>
      </c>
      <c r="I156" s="16">
        <v>87435908</v>
      </c>
      <c r="J156" s="16">
        <v>11226708843</v>
      </c>
      <c r="K156" s="16">
        <v>576077157</v>
      </c>
      <c r="L156" s="16">
        <v>298551835</v>
      </c>
      <c r="M156" s="16">
        <v>11030434243</v>
      </c>
      <c r="N156" s="16">
        <v>196274600</v>
      </c>
      <c r="O156" s="16">
        <v>93.456199999999995</v>
      </c>
      <c r="P156" s="16">
        <v>172526360</v>
      </c>
      <c r="Q156" s="16">
        <v>1901459700</v>
      </c>
      <c r="R156" s="16">
        <v>9128974543</v>
      </c>
      <c r="S156" s="16">
        <v>16.110299999999999</v>
      </c>
      <c r="T156" s="16">
        <v>172526360</v>
      </c>
      <c r="U156" s="16">
        <v>1901459696</v>
      </c>
      <c r="V156" s="16">
        <v>4</v>
      </c>
    </row>
    <row r="157" spans="2:25" x14ac:dyDescent="0.25">
      <c r="B157" s="18" t="s">
        <v>164</v>
      </c>
      <c r="C157" s="16">
        <v>124369766000</v>
      </c>
      <c r="D157" s="16">
        <v>0</v>
      </c>
      <c r="E157" s="16">
        <v>-4900000000</v>
      </c>
      <c r="F157" s="16">
        <v>119469766000</v>
      </c>
      <c r="G157" s="16">
        <v>0</v>
      </c>
      <c r="H157" s="16">
        <v>119469766000</v>
      </c>
      <c r="I157" s="16">
        <v>1402459541</v>
      </c>
      <c r="J157" s="16">
        <v>108262645360</v>
      </c>
      <c r="K157" s="16">
        <v>11207120640</v>
      </c>
      <c r="L157" s="16">
        <v>2120175060</v>
      </c>
      <c r="M157" s="16">
        <v>71031701482</v>
      </c>
      <c r="N157" s="16">
        <v>37230943878</v>
      </c>
      <c r="O157" s="16">
        <v>59.455800000000004</v>
      </c>
      <c r="P157" s="16">
        <v>5065236446</v>
      </c>
      <c r="Q157" s="16">
        <v>28230896214</v>
      </c>
      <c r="R157" s="16">
        <v>42800805268</v>
      </c>
      <c r="S157" s="16">
        <v>23.630199999999999</v>
      </c>
      <c r="T157" s="16">
        <v>5065236446</v>
      </c>
      <c r="U157" s="16">
        <v>28230896214</v>
      </c>
      <c r="V157" s="16">
        <v>0</v>
      </c>
    </row>
    <row r="158" spans="2:25" x14ac:dyDescent="0.25">
      <c r="B158" s="18" t="s">
        <v>165</v>
      </c>
      <c r="C158" s="16">
        <v>7900000000</v>
      </c>
      <c r="D158" s="16">
        <v>0</v>
      </c>
      <c r="E158" s="16">
        <v>700000000</v>
      </c>
      <c r="F158" s="16">
        <v>8600000000</v>
      </c>
      <c r="G158" s="16">
        <v>0</v>
      </c>
      <c r="H158" s="16">
        <v>8600000000</v>
      </c>
      <c r="I158" s="16">
        <v>9270000</v>
      </c>
      <c r="J158" s="16">
        <v>8597370000</v>
      </c>
      <c r="K158" s="16">
        <v>2630000</v>
      </c>
      <c r="L158" s="16">
        <v>47421158</v>
      </c>
      <c r="M158" s="16">
        <v>8543987611</v>
      </c>
      <c r="N158" s="16">
        <v>53382389</v>
      </c>
      <c r="O158" s="16">
        <v>99.348699999999994</v>
      </c>
      <c r="P158" s="16">
        <v>149791280</v>
      </c>
      <c r="Q158" s="16">
        <v>4701544851</v>
      </c>
      <c r="R158" s="16">
        <v>3842442760</v>
      </c>
      <c r="S158" s="16">
        <v>54.6691</v>
      </c>
      <c r="T158" s="16">
        <v>149791280</v>
      </c>
      <c r="U158" s="16">
        <v>4701544851</v>
      </c>
      <c r="V158" s="16">
        <v>0</v>
      </c>
    </row>
    <row r="159" spans="2:25" x14ac:dyDescent="0.25">
      <c r="B159" s="18" t="s">
        <v>166</v>
      </c>
      <c r="C159" s="16">
        <v>12940000000</v>
      </c>
      <c r="D159" s="16">
        <v>0</v>
      </c>
      <c r="E159" s="16">
        <v>1570000000</v>
      </c>
      <c r="F159" s="16">
        <v>14510000000</v>
      </c>
      <c r="G159" s="16">
        <v>0</v>
      </c>
      <c r="H159" s="16">
        <v>14510000000</v>
      </c>
      <c r="I159" s="16">
        <v>1112465475</v>
      </c>
      <c r="J159" s="16">
        <v>13955474560</v>
      </c>
      <c r="K159" s="16">
        <v>554525440</v>
      </c>
      <c r="L159" s="16">
        <v>507911099</v>
      </c>
      <c r="M159" s="16">
        <v>12481189757</v>
      </c>
      <c r="N159" s="16">
        <v>1474284803</v>
      </c>
      <c r="O159" s="16">
        <v>86.017799999999994</v>
      </c>
      <c r="P159" s="16">
        <v>872511355</v>
      </c>
      <c r="Q159" s="16">
        <v>9488700541</v>
      </c>
      <c r="R159" s="16">
        <v>2992489216</v>
      </c>
      <c r="S159" s="16">
        <v>65.394199999999998</v>
      </c>
      <c r="T159" s="16">
        <v>872511355</v>
      </c>
      <c r="U159" s="16">
        <v>9488700536</v>
      </c>
      <c r="V159" s="16">
        <v>5</v>
      </c>
    </row>
    <row r="160" spans="2:25" x14ac:dyDescent="0.25"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</row>
    <row r="161" spans="2:22" x14ac:dyDescent="0.25"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</row>
    <row r="162" spans="2:22" x14ac:dyDescent="0.25"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</row>
    <row r="163" spans="2:22" x14ac:dyDescent="0.25"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</row>
    <row r="164" spans="2:22" x14ac:dyDescent="0.25"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</row>
    <row r="165" spans="2:22" x14ac:dyDescent="0.25"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</row>
    <row r="166" spans="2:22" x14ac:dyDescent="0.25"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</row>
    <row r="167" spans="2:22" x14ac:dyDescent="0.25"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</row>
    <row r="168" spans="2:22" x14ac:dyDescent="0.25"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</row>
    <row r="169" spans="2:22" x14ac:dyDescent="0.25"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</row>
    <row r="170" spans="2:22" x14ac:dyDescent="0.25"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</row>
    <row r="171" spans="2:22" x14ac:dyDescent="0.25">
      <c r="B171" s="25"/>
      <c r="C171" s="25"/>
      <c r="D171" s="25"/>
      <c r="E171" s="27" t="s">
        <v>186</v>
      </c>
      <c r="F171" s="27"/>
      <c r="G171" s="27"/>
      <c r="H171" s="25"/>
      <c r="I171" s="25"/>
      <c r="J171" s="25"/>
      <c r="K171" s="25"/>
      <c r="L171" s="25"/>
      <c r="M171" s="25"/>
      <c r="N171" s="28" t="s">
        <v>181</v>
      </c>
      <c r="O171" s="28"/>
      <c r="P171" s="25"/>
      <c r="Q171" s="25"/>
      <c r="R171" s="25"/>
      <c r="S171" s="25"/>
      <c r="T171" s="25"/>
      <c r="U171" s="25"/>
      <c r="V171" s="25"/>
    </row>
    <row r="172" spans="2:22" x14ac:dyDescent="0.25">
      <c r="B172" s="25"/>
      <c r="C172" s="25"/>
      <c r="D172" s="25"/>
      <c r="E172" s="29" t="s">
        <v>182</v>
      </c>
      <c r="F172" s="29"/>
      <c r="G172" s="29"/>
      <c r="H172" s="25"/>
      <c r="I172" s="25"/>
      <c r="J172" s="25"/>
      <c r="K172" s="25"/>
      <c r="L172" s="25"/>
      <c r="M172" s="25"/>
      <c r="N172" s="30" t="s">
        <v>183</v>
      </c>
      <c r="O172" s="30"/>
      <c r="P172" s="25"/>
      <c r="Q172" s="25"/>
      <c r="R172" s="25"/>
      <c r="S172" s="25"/>
      <c r="T172" s="25"/>
      <c r="U172" s="25"/>
      <c r="V172" s="25"/>
    </row>
    <row r="173" spans="2:22" x14ac:dyDescent="0.25">
      <c r="B173" s="25"/>
      <c r="C173" s="25"/>
      <c r="D173" s="25"/>
      <c r="E173" s="30" t="s">
        <v>187</v>
      </c>
      <c r="F173" s="30"/>
      <c r="G173" s="30"/>
      <c r="H173" s="25"/>
      <c r="I173" s="25"/>
      <c r="J173" s="25"/>
      <c r="K173" s="25"/>
      <c r="L173" s="25"/>
      <c r="M173" s="25"/>
      <c r="N173" s="30" t="s">
        <v>184</v>
      </c>
      <c r="O173" s="30"/>
      <c r="P173" s="25"/>
      <c r="Q173" s="25"/>
      <c r="R173" s="25"/>
      <c r="S173" s="25"/>
      <c r="T173" s="25"/>
      <c r="U173" s="25"/>
      <c r="V173" s="25"/>
    </row>
    <row r="174" spans="2:22" x14ac:dyDescent="0.25">
      <c r="B174" s="25"/>
      <c r="C174" s="25"/>
      <c r="D174" s="25"/>
      <c r="E174" s="30" t="s">
        <v>185</v>
      </c>
      <c r="F174" s="30"/>
      <c r="G174" s="30"/>
      <c r="H174" s="25"/>
      <c r="I174" s="25"/>
      <c r="J174" s="25"/>
      <c r="K174" s="24"/>
      <c r="L174" s="24"/>
      <c r="M174" s="25"/>
      <c r="N174" s="30" t="s">
        <v>185</v>
      </c>
      <c r="O174" s="30"/>
      <c r="P174" s="25"/>
      <c r="Q174" s="25"/>
      <c r="R174" s="25"/>
      <c r="S174" s="25"/>
      <c r="T174" s="25"/>
      <c r="U174" s="25"/>
      <c r="V174" s="25"/>
    </row>
    <row r="175" spans="2:22" x14ac:dyDescent="0.25"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</row>
    <row r="176" spans="2:22" x14ac:dyDescent="0.25"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</sheetData>
  <mergeCells count="14">
    <mergeCell ref="E174:G174"/>
    <mergeCell ref="N174:O174"/>
    <mergeCell ref="E171:G171"/>
    <mergeCell ref="N171:O171"/>
    <mergeCell ref="E172:G172"/>
    <mergeCell ref="N172:O172"/>
    <mergeCell ref="E173:G173"/>
    <mergeCell ref="N173:O173"/>
    <mergeCell ref="T6:V6"/>
    <mergeCell ref="B1:V1"/>
    <mergeCell ref="B2:V2"/>
    <mergeCell ref="B3:V3"/>
    <mergeCell ref="B4:V4"/>
    <mergeCell ref="T5:V5"/>
  </mergeCells>
  <pageMargins left="0.70866141732283472" right="0.70866141732283472" top="0.74803149606299213" bottom="0.74803149606299213" header="0.31496062992125984" footer="0.31496062992125984"/>
  <pageSetup paperSize="5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C62B-8464-42E0-9C33-54DA39FFF4C5}">
  <dimension ref="A1:M35"/>
  <sheetViews>
    <sheetView workbookViewId="0">
      <selection activeCell="A10" sqref="A10"/>
    </sheetView>
  </sheetViews>
  <sheetFormatPr baseColWidth="10" defaultRowHeight="15" x14ac:dyDescent="0.25"/>
  <cols>
    <col min="1" max="1" width="50.85546875" customWidth="1"/>
    <col min="2" max="2" width="15.42578125" bestFit="1" customWidth="1"/>
    <col min="3" max="3" width="11.7109375" bestFit="1" customWidth="1"/>
    <col min="4" max="4" width="13.42578125" bestFit="1" customWidth="1"/>
    <col min="5" max="5" width="15.42578125" bestFit="1" customWidth="1"/>
    <col min="6" max="6" width="11.7109375" bestFit="1" customWidth="1"/>
    <col min="7" max="8" width="15.42578125" bestFit="1" customWidth="1"/>
    <col min="9" max="13" width="11.5703125" bestFit="1" customWidth="1"/>
  </cols>
  <sheetData>
    <row r="1" spans="1:13" x14ac:dyDescent="0.25">
      <c r="A1" s="31" t="s">
        <v>167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x14ac:dyDescent="0.25">
      <c r="A2" s="34" t="s">
        <v>168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13" x14ac:dyDescent="0.25">
      <c r="A3" s="34" t="s">
        <v>169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/>
    </row>
    <row r="4" spans="1:13" x14ac:dyDescent="0.25">
      <c r="A4" s="34" t="s">
        <v>188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6"/>
    </row>
    <row r="5" spans="1:13" x14ac:dyDescent="0.25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x14ac:dyDescent="0.25">
      <c r="A6" s="40" t="s">
        <v>189</v>
      </c>
      <c r="B6" s="41"/>
      <c r="C6" s="41"/>
      <c r="D6" s="41"/>
      <c r="E6" s="41"/>
      <c r="F6" s="41"/>
      <c r="G6" s="41"/>
      <c r="H6" s="41"/>
      <c r="I6" s="42"/>
      <c r="J6" s="43" t="s">
        <v>190</v>
      </c>
      <c r="K6" s="43"/>
      <c r="L6" s="43"/>
      <c r="M6" s="44"/>
    </row>
    <row r="7" spans="1:13" x14ac:dyDescent="0.25">
      <c r="A7" s="45" t="s">
        <v>191</v>
      </c>
      <c r="B7" s="46"/>
      <c r="C7" s="46"/>
      <c r="D7" s="46"/>
      <c r="E7" s="46"/>
      <c r="F7" s="46"/>
      <c r="G7" s="46"/>
      <c r="H7" s="46"/>
      <c r="I7" s="47"/>
      <c r="J7" s="48" t="s">
        <v>192</v>
      </c>
      <c r="K7" s="48"/>
      <c r="L7" s="48"/>
      <c r="M7" s="49"/>
    </row>
    <row r="8" spans="1:13" ht="36" x14ac:dyDescent="0.25">
      <c r="A8" s="50" t="s">
        <v>193</v>
      </c>
      <c r="B8" s="51" t="s">
        <v>194</v>
      </c>
      <c r="C8" s="52" t="s">
        <v>195</v>
      </c>
      <c r="D8" s="52" t="s">
        <v>196</v>
      </c>
      <c r="E8" s="52" t="s">
        <v>197</v>
      </c>
      <c r="F8" s="51" t="s">
        <v>198</v>
      </c>
      <c r="G8" s="52" t="s">
        <v>199</v>
      </c>
      <c r="H8" s="52" t="s">
        <v>200</v>
      </c>
      <c r="I8" s="53" t="s">
        <v>201</v>
      </c>
      <c r="J8" s="53" t="s">
        <v>202</v>
      </c>
      <c r="K8" s="53" t="s">
        <v>203</v>
      </c>
      <c r="L8" s="53" t="s">
        <v>204</v>
      </c>
      <c r="M8" s="53" t="s">
        <v>205</v>
      </c>
    </row>
    <row r="9" spans="1:13" x14ac:dyDescent="0.25">
      <c r="A9" s="54" t="s">
        <v>21</v>
      </c>
      <c r="B9" s="55">
        <v>395195079000</v>
      </c>
      <c r="C9" s="55">
        <v>0</v>
      </c>
      <c r="D9" s="55">
        <v>2100000000</v>
      </c>
      <c r="E9" s="55">
        <v>397295079000</v>
      </c>
      <c r="F9" s="55">
        <v>0</v>
      </c>
      <c r="G9" s="55">
        <v>242052587943</v>
      </c>
      <c r="H9" s="55">
        <v>155242491057</v>
      </c>
      <c r="I9" s="56">
        <v>60.9251</v>
      </c>
      <c r="J9" s="54">
        <v>0</v>
      </c>
      <c r="K9" s="54">
        <v>0</v>
      </c>
      <c r="L9" s="54">
        <v>0</v>
      </c>
      <c r="M9" s="54">
        <v>0</v>
      </c>
    </row>
    <row r="10" spans="1:13" x14ac:dyDescent="0.25">
      <c r="A10" s="57" t="s">
        <v>22</v>
      </c>
      <c r="B10" s="58">
        <v>395195079000</v>
      </c>
      <c r="C10" s="58">
        <v>0</v>
      </c>
      <c r="D10" s="58">
        <v>2100000000</v>
      </c>
      <c r="E10" s="58">
        <v>397295079000</v>
      </c>
      <c r="F10" s="58">
        <v>0</v>
      </c>
      <c r="G10" s="58">
        <v>242052587943</v>
      </c>
      <c r="H10" s="58">
        <v>155242491057</v>
      </c>
      <c r="I10" s="59">
        <v>60.9251</v>
      </c>
      <c r="J10" s="57">
        <v>0</v>
      </c>
      <c r="K10" s="57">
        <v>0</v>
      </c>
      <c r="L10" s="57">
        <v>0</v>
      </c>
      <c r="M10" s="57">
        <v>0</v>
      </c>
    </row>
    <row r="11" spans="1:13" x14ac:dyDescent="0.25">
      <c r="A11" s="57" t="s">
        <v>206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1218172</v>
      </c>
      <c r="H11" s="58">
        <v>-1218172</v>
      </c>
      <c r="I11" s="59">
        <v>0</v>
      </c>
      <c r="J11" s="57">
        <v>0</v>
      </c>
      <c r="K11" s="57">
        <v>0</v>
      </c>
      <c r="L11" s="57">
        <v>0</v>
      </c>
      <c r="M11" s="57">
        <v>0</v>
      </c>
    </row>
    <row r="12" spans="1:13" x14ac:dyDescent="0.25">
      <c r="A12" s="57" t="s">
        <v>207</v>
      </c>
      <c r="B12" s="58">
        <v>25899000</v>
      </c>
      <c r="C12" s="58">
        <v>0</v>
      </c>
      <c r="D12" s="58">
        <v>0</v>
      </c>
      <c r="E12" s="58">
        <v>25899000</v>
      </c>
      <c r="F12" s="58">
        <v>0</v>
      </c>
      <c r="G12" s="58">
        <v>22934762</v>
      </c>
      <c r="H12" s="58">
        <v>2964238</v>
      </c>
      <c r="I12" s="59">
        <v>88.554599999999994</v>
      </c>
      <c r="J12" s="57">
        <v>0</v>
      </c>
      <c r="K12" s="57">
        <v>0</v>
      </c>
      <c r="L12" s="57">
        <v>0</v>
      </c>
      <c r="M12" s="57">
        <v>0</v>
      </c>
    </row>
    <row r="13" spans="1:13" x14ac:dyDescent="0.25">
      <c r="A13" s="57" t="s">
        <v>208</v>
      </c>
      <c r="B13" s="58">
        <v>2250753000</v>
      </c>
      <c r="C13" s="58">
        <v>0</v>
      </c>
      <c r="D13" s="58">
        <v>0</v>
      </c>
      <c r="E13" s="58">
        <v>2250753000</v>
      </c>
      <c r="F13" s="58">
        <v>0</v>
      </c>
      <c r="G13" s="58">
        <v>2665268080</v>
      </c>
      <c r="H13" s="58">
        <v>-414515080</v>
      </c>
      <c r="I13" s="59">
        <v>118.41670000000001</v>
      </c>
      <c r="J13" s="57">
        <v>0</v>
      </c>
      <c r="K13" s="57">
        <v>0</v>
      </c>
      <c r="L13" s="57">
        <v>0</v>
      </c>
      <c r="M13" s="57">
        <v>0</v>
      </c>
    </row>
    <row r="14" spans="1:13" x14ac:dyDescent="0.25">
      <c r="A14" s="57" t="s">
        <v>209</v>
      </c>
      <c r="B14" s="58">
        <v>820000000</v>
      </c>
      <c r="C14" s="58">
        <v>0</v>
      </c>
      <c r="D14" s="58">
        <v>0</v>
      </c>
      <c r="E14" s="58">
        <v>820000000</v>
      </c>
      <c r="F14" s="58">
        <v>0</v>
      </c>
      <c r="G14" s="58">
        <v>1556205417</v>
      </c>
      <c r="H14" s="58">
        <v>-736205417</v>
      </c>
      <c r="I14" s="59">
        <v>189.78110000000001</v>
      </c>
      <c r="J14" s="57">
        <v>0</v>
      </c>
      <c r="K14" s="57">
        <v>0</v>
      </c>
      <c r="L14" s="57">
        <v>0</v>
      </c>
      <c r="M14" s="57">
        <v>0</v>
      </c>
    </row>
    <row r="15" spans="1:13" x14ac:dyDescent="0.25">
      <c r="A15" s="57" t="s">
        <v>210</v>
      </c>
      <c r="B15" s="58">
        <v>1200000000</v>
      </c>
      <c r="C15" s="58">
        <v>0</v>
      </c>
      <c r="D15" s="58">
        <v>0</v>
      </c>
      <c r="E15" s="58">
        <v>1200000000</v>
      </c>
      <c r="F15" s="58">
        <v>0</v>
      </c>
      <c r="G15" s="58">
        <v>2858192058</v>
      </c>
      <c r="H15" s="58">
        <v>-1658192058</v>
      </c>
      <c r="I15" s="59">
        <v>238.18270000000001</v>
      </c>
      <c r="J15" s="57">
        <v>0</v>
      </c>
      <c r="K15" s="57">
        <v>0</v>
      </c>
      <c r="L15" s="57">
        <v>0</v>
      </c>
      <c r="M15" s="57">
        <v>0</v>
      </c>
    </row>
    <row r="16" spans="1:13" x14ac:dyDescent="0.25">
      <c r="A16" s="57" t="s">
        <v>211</v>
      </c>
      <c r="B16" s="58">
        <v>150000000</v>
      </c>
      <c r="C16" s="58">
        <v>0</v>
      </c>
      <c r="D16" s="58">
        <v>0</v>
      </c>
      <c r="E16" s="58">
        <v>150000000</v>
      </c>
      <c r="F16" s="58">
        <v>0</v>
      </c>
      <c r="G16" s="58">
        <v>313203687</v>
      </c>
      <c r="H16" s="58">
        <v>-163203687</v>
      </c>
      <c r="I16" s="59">
        <v>208.80250000000001</v>
      </c>
      <c r="J16" s="57">
        <v>0</v>
      </c>
      <c r="K16" s="57">
        <v>0</v>
      </c>
      <c r="L16" s="57">
        <v>0</v>
      </c>
      <c r="M16" s="57">
        <v>0</v>
      </c>
    </row>
    <row r="17" spans="1:13" x14ac:dyDescent="0.25">
      <c r="A17" s="57" t="s">
        <v>212</v>
      </c>
      <c r="B17" s="58">
        <v>17140714000</v>
      </c>
      <c r="C17" s="58">
        <v>0</v>
      </c>
      <c r="D17" s="58">
        <v>0</v>
      </c>
      <c r="E17" s="58">
        <v>17140714000</v>
      </c>
      <c r="F17" s="58">
        <v>0</v>
      </c>
      <c r="G17" s="58">
        <v>17140714000</v>
      </c>
      <c r="H17" s="58">
        <v>0</v>
      </c>
      <c r="I17" s="59">
        <v>100</v>
      </c>
      <c r="J17" s="57">
        <v>0</v>
      </c>
      <c r="K17" s="57">
        <v>0</v>
      </c>
      <c r="L17" s="57">
        <v>0</v>
      </c>
      <c r="M17" s="57">
        <v>0</v>
      </c>
    </row>
    <row r="18" spans="1:13" x14ac:dyDescent="0.25">
      <c r="A18" s="57" t="s">
        <v>213</v>
      </c>
      <c r="B18" s="58">
        <v>3446751000</v>
      </c>
      <c r="C18" s="58">
        <v>0</v>
      </c>
      <c r="D18" s="58">
        <v>0</v>
      </c>
      <c r="E18" s="58">
        <v>3446751000</v>
      </c>
      <c r="F18" s="58">
        <v>0</v>
      </c>
      <c r="G18" s="58">
        <v>3446751000</v>
      </c>
      <c r="H18" s="58">
        <v>0</v>
      </c>
      <c r="I18" s="59">
        <v>100</v>
      </c>
      <c r="J18" s="57">
        <v>0</v>
      </c>
      <c r="K18" s="57">
        <v>0</v>
      </c>
      <c r="L18" s="57">
        <v>0</v>
      </c>
      <c r="M18" s="57">
        <v>0</v>
      </c>
    </row>
    <row r="19" spans="1:13" x14ac:dyDescent="0.25">
      <c r="A19" s="57" t="s">
        <v>214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180345</v>
      </c>
      <c r="H19" s="58">
        <v>-180345</v>
      </c>
      <c r="I19" s="59">
        <v>0</v>
      </c>
      <c r="J19" s="57">
        <v>0</v>
      </c>
      <c r="K19" s="57">
        <v>0</v>
      </c>
      <c r="L19" s="57">
        <v>0</v>
      </c>
      <c r="M19" s="57">
        <v>0</v>
      </c>
    </row>
    <row r="20" spans="1:13" x14ac:dyDescent="0.25">
      <c r="A20" s="57" t="s">
        <v>215</v>
      </c>
      <c r="B20" s="58">
        <v>370160962000</v>
      </c>
      <c r="C20" s="58">
        <v>0</v>
      </c>
      <c r="D20" s="58">
        <v>2100000000</v>
      </c>
      <c r="E20" s="58">
        <v>372260962000</v>
      </c>
      <c r="F20" s="58">
        <v>0</v>
      </c>
      <c r="G20" s="58">
        <v>214047920422</v>
      </c>
      <c r="H20" s="58">
        <v>158213041578</v>
      </c>
      <c r="I20" s="59">
        <v>57.499400000000001</v>
      </c>
      <c r="J20" s="57">
        <v>0</v>
      </c>
      <c r="K20" s="57">
        <v>0</v>
      </c>
      <c r="L20" s="57">
        <v>0</v>
      </c>
      <c r="M20" s="57">
        <v>0</v>
      </c>
    </row>
    <row r="21" spans="1:13" s="19" customFormat="1" ht="12" x14ac:dyDescent="0.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</row>
    <row r="22" spans="1:13" s="19" customFormat="1" ht="12" x14ac:dyDescent="0.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2"/>
    </row>
    <row r="23" spans="1:13" s="19" customFormat="1" ht="12" x14ac:dyDescent="0.2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2"/>
    </row>
    <row r="24" spans="1:13" s="19" customFormat="1" ht="12" x14ac:dyDescent="0.2">
      <c r="A24" s="60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2"/>
    </row>
    <row r="25" spans="1:13" s="19" customFormat="1" ht="12" x14ac:dyDescent="0.2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2"/>
    </row>
    <row r="26" spans="1:13" s="19" customFormat="1" ht="12" x14ac:dyDescent="0.2">
      <c r="A26" s="60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2"/>
    </row>
    <row r="27" spans="1:13" s="19" customFormat="1" ht="12" x14ac:dyDescent="0.2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</row>
    <row r="28" spans="1:13" s="19" customFormat="1" ht="12" x14ac:dyDescent="0.2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</row>
    <row r="29" spans="1:13" s="19" customFormat="1" ht="12" x14ac:dyDescent="0.2">
      <c r="A29" s="63" t="s">
        <v>216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3" s="19" customFormat="1" ht="3.75" customHeight="1" x14ac:dyDescent="0.2">
      <c r="A30" s="64" t="s">
        <v>186</v>
      </c>
      <c r="B30" s="65"/>
      <c r="C30" s="65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3" s="19" customFormat="1" ht="12" customHeight="1" x14ac:dyDescent="0.2">
      <c r="A31" s="64"/>
      <c r="B31" s="65"/>
      <c r="C31" s="65"/>
      <c r="D31" s="61"/>
      <c r="E31" s="61"/>
      <c r="F31" s="61"/>
      <c r="G31" s="61"/>
      <c r="H31" s="66" t="s">
        <v>217</v>
      </c>
      <c r="I31" s="66"/>
      <c r="J31" s="66"/>
      <c r="K31" s="67"/>
      <c r="L31" s="67"/>
      <c r="M31" s="62"/>
    </row>
    <row r="32" spans="1:13" s="19" customFormat="1" ht="12" customHeight="1" x14ac:dyDescent="0.2">
      <c r="A32" s="64" t="s">
        <v>182</v>
      </c>
      <c r="B32" s="65"/>
      <c r="C32" s="65"/>
      <c r="D32" s="61"/>
      <c r="E32" s="61"/>
      <c r="F32" s="61"/>
      <c r="G32" s="67"/>
      <c r="H32" s="68" t="s">
        <v>183</v>
      </c>
      <c r="I32" s="68"/>
      <c r="J32" s="68"/>
      <c r="K32" s="67"/>
      <c r="L32" s="67"/>
      <c r="M32" s="62"/>
    </row>
    <row r="33" spans="1:13" s="19" customFormat="1" ht="15" customHeight="1" x14ac:dyDescent="0.2">
      <c r="A33" s="69" t="s">
        <v>218</v>
      </c>
      <c r="B33" s="70"/>
      <c r="C33" s="70"/>
      <c r="D33" s="61"/>
      <c r="E33" s="61"/>
      <c r="F33" s="61"/>
      <c r="G33" s="67"/>
      <c r="H33" s="68" t="s">
        <v>219</v>
      </c>
      <c r="I33" s="68"/>
      <c r="J33" s="68"/>
      <c r="K33" s="67"/>
      <c r="L33" s="67"/>
      <c r="M33" s="62"/>
    </row>
    <row r="34" spans="1:13" s="19" customFormat="1" ht="15" customHeight="1" x14ac:dyDescent="0.2">
      <c r="A34" s="69" t="s">
        <v>185</v>
      </c>
      <c r="B34" s="70"/>
      <c r="C34" s="70"/>
      <c r="D34" s="61"/>
      <c r="E34" s="61"/>
      <c r="F34" s="61"/>
      <c r="G34" s="61"/>
      <c r="H34" s="71" t="s">
        <v>220</v>
      </c>
      <c r="I34" s="71"/>
      <c r="J34" s="71"/>
      <c r="K34" s="72"/>
      <c r="L34" s="72"/>
      <c r="M34" s="62"/>
    </row>
    <row r="35" spans="1:13" s="19" customFormat="1" ht="12" x14ac:dyDescent="0.2">
      <c r="A35" s="73"/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</row>
  </sheetData>
  <mergeCells count="14">
    <mergeCell ref="A34:C34"/>
    <mergeCell ref="H34:J34"/>
    <mergeCell ref="A30:C31"/>
    <mergeCell ref="H31:J31"/>
    <mergeCell ref="A32:C32"/>
    <mergeCell ref="H32:J32"/>
    <mergeCell ref="A33:C33"/>
    <mergeCell ref="H33:J33"/>
    <mergeCell ref="A1:M1"/>
    <mergeCell ref="A2:M2"/>
    <mergeCell ref="A3:M3"/>
    <mergeCell ref="A4:M4"/>
    <mergeCell ref="J6:M6"/>
    <mergeCell ref="J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47D74-8D6E-4255-84B8-9E4ED9EA3337}">
  <dimension ref="B1:L125"/>
  <sheetViews>
    <sheetView workbookViewId="0">
      <selection activeCell="D12" sqref="D12"/>
    </sheetView>
  </sheetViews>
  <sheetFormatPr baseColWidth="10" defaultColWidth="9.140625" defaultRowHeight="12" x14ac:dyDescent="0.25"/>
  <cols>
    <col min="1" max="1" width="9.140625" style="86"/>
    <col min="2" max="2" width="11" style="86" bestFit="1" customWidth="1"/>
    <col min="3" max="3" width="25" style="86" bestFit="1" customWidth="1"/>
    <col min="4" max="4" width="71.140625" style="86" customWidth="1"/>
    <col min="5" max="5" width="21" style="86" bestFit="1" customWidth="1"/>
    <col min="6" max="6" width="17" style="86" bestFit="1" customWidth="1"/>
    <col min="7" max="7" width="12" style="86" bestFit="1" customWidth="1"/>
    <col min="8" max="8" width="20" style="86" bestFit="1" customWidth="1"/>
    <col min="9" max="9" width="11" style="86" bestFit="1" customWidth="1"/>
    <col min="10" max="10" width="14.85546875" style="86" customWidth="1"/>
    <col min="11" max="11" width="7" style="86" bestFit="1" customWidth="1"/>
    <col min="12" max="12" width="15" style="86" customWidth="1"/>
    <col min="13" max="16384" width="9.140625" style="86"/>
  </cols>
  <sheetData>
    <row r="1" spans="2:12" s="78" customFormat="1" ht="12.75" customHeight="1" x14ac:dyDescent="0.2">
      <c r="B1" s="77" t="s">
        <v>167</v>
      </c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2:12" s="78" customFormat="1" ht="12.75" customHeight="1" x14ac:dyDescent="0.2">
      <c r="B2" s="77" t="s">
        <v>168</v>
      </c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12" s="78" customFormat="1" ht="12.75" customHeight="1" x14ac:dyDescent="0.2">
      <c r="B3" s="77" t="s">
        <v>169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2:12" s="78" customFormat="1" ht="12.75" customHeight="1" x14ac:dyDescent="0.2">
      <c r="B4" s="77" t="s">
        <v>221</v>
      </c>
      <c r="C4" s="77"/>
      <c r="D4" s="77"/>
      <c r="E4" s="77"/>
      <c r="F4" s="77"/>
      <c r="G4" s="77"/>
      <c r="H4" s="77"/>
      <c r="I4" s="77"/>
      <c r="J4" s="77"/>
      <c r="K4" s="77"/>
      <c r="L4" s="77"/>
    </row>
    <row r="5" spans="2:12" s="78" customFormat="1" ht="12.75" customHeight="1" x14ac:dyDescent="0.2">
      <c r="B5" s="79"/>
      <c r="C5" s="79" t="s">
        <v>171</v>
      </c>
      <c r="D5" s="80"/>
      <c r="E5" s="81"/>
      <c r="F5" s="81"/>
      <c r="G5" s="81"/>
      <c r="H5" s="81"/>
      <c r="I5" s="81"/>
      <c r="J5" s="82"/>
      <c r="K5" s="83" t="s">
        <v>222</v>
      </c>
      <c r="L5" s="83"/>
    </row>
    <row r="6" spans="2:12" s="78" customFormat="1" ht="12.75" customHeight="1" x14ac:dyDescent="0.2">
      <c r="B6" s="79"/>
      <c r="C6" s="79" t="s">
        <v>172</v>
      </c>
      <c r="D6" s="80"/>
      <c r="E6" s="81"/>
      <c r="F6" s="81"/>
      <c r="G6" s="81"/>
      <c r="H6" s="81"/>
      <c r="I6" s="81"/>
      <c r="J6" s="82"/>
      <c r="K6" s="83" t="s">
        <v>192</v>
      </c>
      <c r="L6" s="83"/>
    </row>
    <row r="7" spans="2:12" ht="48" x14ac:dyDescent="0.25">
      <c r="B7" s="84" t="s">
        <v>223</v>
      </c>
      <c r="C7" s="84" t="s">
        <v>224</v>
      </c>
      <c r="D7" s="84" t="s">
        <v>225</v>
      </c>
      <c r="E7" s="84" t="s">
        <v>226</v>
      </c>
      <c r="F7" s="84" t="s">
        <v>227</v>
      </c>
      <c r="G7" s="85" t="s">
        <v>228</v>
      </c>
      <c r="H7" s="84" t="s">
        <v>229</v>
      </c>
      <c r="I7" s="85" t="s">
        <v>230</v>
      </c>
      <c r="J7" s="85" t="s">
        <v>231</v>
      </c>
      <c r="K7" s="85" t="s">
        <v>232</v>
      </c>
      <c r="L7" s="85" t="s">
        <v>233</v>
      </c>
    </row>
    <row r="8" spans="2:12" x14ac:dyDescent="0.25">
      <c r="B8" s="87" t="s">
        <v>234</v>
      </c>
      <c r="C8" s="87" t="s">
        <v>235</v>
      </c>
      <c r="D8" s="87" t="s">
        <v>236</v>
      </c>
      <c r="E8" s="88">
        <v>1261691514</v>
      </c>
      <c r="F8" s="88">
        <v>0</v>
      </c>
      <c r="G8" s="88">
        <v>0</v>
      </c>
      <c r="H8" s="88">
        <v>1261691514</v>
      </c>
      <c r="I8" s="88">
        <v>2713925</v>
      </c>
      <c r="J8" s="88">
        <v>524015451</v>
      </c>
      <c r="K8" s="88">
        <v>4153</v>
      </c>
      <c r="L8" s="88">
        <v>737676063</v>
      </c>
    </row>
    <row r="9" spans="2:12" x14ac:dyDescent="0.25">
      <c r="B9" s="87" t="s">
        <v>234</v>
      </c>
      <c r="C9" s="87" t="s">
        <v>237</v>
      </c>
      <c r="D9" s="87" t="s">
        <v>238</v>
      </c>
      <c r="E9" s="88">
        <v>1261691514</v>
      </c>
      <c r="F9" s="88">
        <v>0</v>
      </c>
      <c r="G9" s="88">
        <v>0</v>
      </c>
      <c r="H9" s="88">
        <v>1261691514</v>
      </c>
      <c r="I9" s="88">
        <v>2713925</v>
      </c>
      <c r="J9" s="88">
        <v>524015451</v>
      </c>
      <c r="K9" s="88">
        <v>4153</v>
      </c>
      <c r="L9" s="88">
        <v>737676063</v>
      </c>
    </row>
    <row r="10" spans="2:12" x14ac:dyDescent="0.25">
      <c r="B10" s="87" t="s">
        <v>234</v>
      </c>
      <c r="C10" s="87" t="s">
        <v>239</v>
      </c>
      <c r="D10" s="87" t="s">
        <v>240</v>
      </c>
      <c r="E10" s="88">
        <v>594284234</v>
      </c>
      <c r="F10" s="88">
        <v>0</v>
      </c>
      <c r="G10" s="88">
        <v>0</v>
      </c>
      <c r="H10" s="88">
        <v>594284234</v>
      </c>
      <c r="I10" s="88">
        <v>2713925</v>
      </c>
      <c r="J10" s="88">
        <v>483314262</v>
      </c>
      <c r="K10" s="88">
        <v>8133</v>
      </c>
      <c r="L10" s="88">
        <v>110969972</v>
      </c>
    </row>
    <row r="11" spans="2:12" x14ac:dyDescent="0.25">
      <c r="B11" s="87" t="s">
        <v>234</v>
      </c>
      <c r="C11" s="87" t="s">
        <v>241</v>
      </c>
      <c r="D11" s="87" t="s">
        <v>242</v>
      </c>
      <c r="E11" s="88">
        <v>594284234</v>
      </c>
      <c r="F11" s="88">
        <v>0</v>
      </c>
      <c r="G11" s="88">
        <v>0</v>
      </c>
      <c r="H11" s="88">
        <v>594284234</v>
      </c>
      <c r="I11" s="88">
        <v>2713925</v>
      </c>
      <c r="J11" s="88">
        <v>483314262</v>
      </c>
      <c r="K11" s="88">
        <v>8133</v>
      </c>
      <c r="L11" s="88">
        <v>110969972</v>
      </c>
    </row>
    <row r="12" spans="2:12" x14ac:dyDescent="0.25">
      <c r="B12" s="87" t="s">
        <v>234</v>
      </c>
      <c r="C12" s="87" t="s">
        <v>243</v>
      </c>
      <c r="D12" s="87" t="s">
        <v>244</v>
      </c>
      <c r="E12" s="88">
        <v>667407280</v>
      </c>
      <c r="F12" s="88">
        <v>0</v>
      </c>
      <c r="G12" s="88">
        <v>0</v>
      </c>
      <c r="H12" s="88">
        <v>667407280</v>
      </c>
      <c r="I12" s="88">
        <v>0</v>
      </c>
      <c r="J12" s="88">
        <v>40701189</v>
      </c>
      <c r="K12" s="88">
        <v>610</v>
      </c>
      <c r="L12" s="88">
        <v>626706091</v>
      </c>
    </row>
    <row r="13" spans="2:12" x14ac:dyDescent="0.25">
      <c r="B13" s="87" t="s">
        <v>234</v>
      </c>
      <c r="C13" s="87" t="s">
        <v>245</v>
      </c>
      <c r="D13" s="87" t="s">
        <v>246</v>
      </c>
      <c r="E13" s="88">
        <v>667407280</v>
      </c>
      <c r="F13" s="88">
        <v>0</v>
      </c>
      <c r="G13" s="88">
        <v>0</v>
      </c>
      <c r="H13" s="88">
        <v>667407280</v>
      </c>
      <c r="I13" s="88">
        <v>0</v>
      </c>
      <c r="J13" s="88">
        <v>40701189</v>
      </c>
      <c r="K13" s="88">
        <v>610</v>
      </c>
      <c r="L13" s="88">
        <v>626706091</v>
      </c>
    </row>
    <row r="14" spans="2:12" x14ac:dyDescent="0.25">
      <c r="B14" s="89" t="s">
        <v>234</v>
      </c>
      <c r="C14" s="89" t="s">
        <v>247</v>
      </c>
      <c r="D14" s="89" t="s">
        <v>248</v>
      </c>
      <c r="E14" s="90">
        <v>56364147442</v>
      </c>
      <c r="F14" s="90">
        <v>-190191</v>
      </c>
      <c r="G14" s="90">
        <v>-871201792</v>
      </c>
      <c r="H14" s="90">
        <v>55492945650</v>
      </c>
      <c r="I14" s="90">
        <v>998589559</v>
      </c>
      <c r="J14" s="90">
        <v>38244401893</v>
      </c>
      <c r="K14" s="90">
        <v>6892</v>
      </c>
      <c r="L14" s="90">
        <v>17248543757</v>
      </c>
    </row>
    <row r="15" spans="2:12" x14ac:dyDescent="0.25">
      <c r="B15" s="91" t="s">
        <v>234</v>
      </c>
      <c r="C15" s="91" t="s">
        <v>249</v>
      </c>
      <c r="D15" s="91" t="s">
        <v>250</v>
      </c>
      <c r="E15" s="92">
        <v>2164963354</v>
      </c>
      <c r="F15" s="92">
        <v>0</v>
      </c>
      <c r="G15" s="92">
        <v>-55122805</v>
      </c>
      <c r="H15" s="92">
        <v>2109840549</v>
      </c>
      <c r="I15" s="92">
        <v>7746591</v>
      </c>
      <c r="J15" s="92">
        <v>1687191867</v>
      </c>
      <c r="K15" s="92">
        <v>7997</v>
      </c>
      <c r="L15" s="92">
        <v>422648682</v>
      </c>
    </row>
    <row r="16" spans="2:12" x14ac:dyDescent="0.25">
      <c r="B16" s="91" t="s">
        <v>234</v>
      </c>
      <c r="C16" s="91" t="s">
        <v>251</v>
      </c>
      <c r="D16" s="91" t="s">
        <v>252</v>
      </c>
      <c r="E16" s="92">
        <v>2164963354</v>
      </c>
      <c r="F16" s="92">
        <v>0</v>
      </c>
      <c r="G16" s="92">
        <v>-55122805</v>
      </c>
      <c r="H16" s="92">
        <v>2109840549</v>
      </c>
      <c r="I16" s="92">
        <v>7746591</v>
      </c>
      <c r="J16" s="92">
        <v>1687191867</v>
      </c>
      <c r="K16" s="92">
        <v>7997</v>
      </c>
      <c r="L16" s="92">
        <v>422648682</v>
      </c>
    </row>
    <row r="17" spans="2:12" x14ac:dyDescent="0.25">
      <c r="B17" s="91" t="s">
        <v>234</v>
      </c>
      <c r="C17" s="91" t="s">
        <v>253</v>
      </c>
      <c r="D17" s="91" t="s">
        <v>254</v>
      </c>
      <c r="E17" s="92">
        <v>4401471</v>
      </c>
      <c r="F17" s="92">
        <v>0</v>
      </c>
      <c r="G17" s="92">
        <v>-998864</v>
      </c>
      <c r="H17" s="92">
        <v>3402607</v>
      </c>
      <c r="I17" s="92">
        <v>0</v>
      </c>
      <c r="J17" s="92">
        <v>3402607</v>
      </c>
      <c r="K17" s="92">
        <v>10000</v>
      </c>
      <c r="L17" s="92">
        <v>0</v>
      </c>
    </row>
    <row r="18" spans="2:12" x14ac:dyDescent="0.25">
      <c r="B18" s="91" t="s">
        <v>234</v>
      </c>
      <c r="C18" s="91" t="s">
        <v>255</v>
      </c>
      <c r="D18" s="91" t="s">
        <v>256</v>
      </c>
      <c r="E18" s="92">
        <v>4401471</v>
      </c>
      <c r="F18" s="92">
        <v>0</v>
      </c>
      <c r="G18" s="92">
        <v>-998864</v>
      </c>
      <c r="H18" s="92">
        <v>3402607</v>
      </c>
      <c r="I18" s="92">
        <v>0</v>
      </c>
      <c r="J18" s="92">
        <v>3402607</v>
      </c>
      <c r="K18" s="92">
        <v>10000</v>
      </c>
      <c r="L18" s="92">
        <v>0</v>
      </c>
    </row>
    <row r="19" spans="2:12" x14ac:dyDescent="0.25">
      <c r="B19" s="91" t="s">
        <v>234</v>
      </c>
      <c r="C19" s="91" t="s">
        <v>257</v>
      </c>
      <c r="D19" s="91" t="s">
        <v>258</v>
      </c>
      <c r="E19" s="92">
        <v>4401471</v>
      </c>
      <c r="F19" s="92">
        <v>0</v>
      </c>
      <c r="G19" s="92">
        <v>-998864</v>
      </c>
      <c r="H19" s="92">
        <v>3402607</v>
      </c>
      <c r="I19" s="92">
        <v>0</v>
      </c>
      <c r="J19" s="92">
        <v>3402607</v>
      </c>
      <c r="K19" s="92">
        <v>10000</v>
      </c>
      <c r="L19" s="92">
        <v>0</v>
      </c>
    </row>
    <row r="20" spans="2:12" x14ac:dyDescent="0.25">
      <c r="B20" s="91" t="s">
        <v>234</v>
      </c>
      <c r="C20" s="91" t="s">
        <v>259</v>
      </c>
      <c r="D20" s="91" t="s">
        <v>260</v>
      </c>
      <c r="E20" s="92">
        <v>126912</v>
      </c>
      <c r="F20" s="92">
        <v>0</v>
      </c>
      <c r="G20" s="92">
        <v>-126912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</row>
    <row r="21" spans="2:12" x14ac:dyDescent="0.25">
      <c r="B21" s="91" t="s">
        <v>234</v>
      </c>
      <c r="C21" s="91" t="s">
        <v>261</v>
      </c>
      <c r="D21" s="91" t="s">
        <v>262</v>
      </c>
      <c r="E21" s="92">
        <v>4274559</v>
      </c>
      <c r="F21" s="92">
        <v>0</v>
      </c>
      <c r="G21" s="92">
        <v>-871952</v>
      </c>
      <c r="H21" s="92">
        <v>3402607</v>
      </c>
      <c r="I21" s="92">
        <v>0</v>
      </c>
      <c r="J21" s="92">
        <v>3402607</v>
      </c>
      <c r="K21" s="92">
        <v>10000</v>
      </c>
      <c r="L21" s="92">
        <v>0</v>
      </c>
    </row>
    <row r="22" spans="2:12" x14ac:dyDescent="0.25">
      <c r="B22" s="91" t="s">
        <v>234</v>
      </c>
      <c r="C22" s="91" t="s">
        <v>263</v>
      </c>
      <c r="D22" s="91" t="s">
        <v>264</v>
      </c>
      <c r="E22" s="92">
        <v>2160561883</v>
      </c>
      <c r="F22" s="92">
        <v>0</v>
      </c>
      <c r="G22" s="92">
        <v>-54123941</v>
      </c>
      <c r="H22" s="92">
        <v>2106437942</v>
      </c>
      <c r="I22" s="92">
        <v>7746591</v>
      </c>
      <c r="J22" s="92">
        <v>1683789260</v>
      </c>
      <c r="K22" s="92">
        <v>7994</v>
      </c>
      <c r="L22" s="92">
        <v>422648682</v>
      </c>
    </row>
    <row r="23" spans="2:12" x14ac:dyDescent="0.25">
      <c r="B23" s="91" t="s">
        <v>234</v>
      </c>
      <c r="C23" s="91" t="s">
        <v>265</v>
      </c>
      <c r="D23" s="91" t="s">
        <v>240</v>
      </c>
      <c r="E23" s="92">
        <v>81138897</v>
      </c>
      <c r="F23" s="92">
        <v>0</v>
      </c>
      <c r="G23" s="92">
        <v>-7335591</v>
      </c>
      <c r="H23" s="92">
        <v>73803306</v>
      </c>
      <c r="I23" s="92">
        <v>0</v>
      </c>
      <c r="J23" s="92">
        <v>45810900</v>
      </c>
      <c r="K23" s="92">
        <v>6207</v>
      </c>
      <c r="L23" s="92">
        <v>27992406</v>
      </c>
    </row>
    <row r="24" spans="2:12" x14ac:dyDescent="0.25">
      <c r="B24" s="91" t="s">
        <v>234</v>
      </c>
      <c r="C24" s="91" t="s">
        <v>266</v>
      </c>
      <c r="D24" s="91" t="s">
        <v>267</v>
      </c>
      <c r="E24" s="92">
        <v>12017052</v>
      </c>
      <c r="F24" s="92">
        <v>0</v>
      </c>
      <c r="G24" s="92">
        <v>-1817052</v>
      </c>
      <c r="H24" s="92">
        <v>10200000</v>
      </c>
      <c r="I24" s="92">
        <v>0</v>
      </c>
      <c r="J24" s="92">
        <v>10200000</v>
      </c>
      <c r="K24" s="92">
        <v>10000</v>
      </c>
      <c r="L24" s="92">
        <v>0</v>
      </c>
    </row>
    <row r="25" spans="2:12" x14ac:dyDescent="0.25">
      <c r="B25" s="91" t="s">
        <v>234</v>
      </c>
      <c r="C25" s="91" t="s">
        <v>268</v>
      </c>
      <c r="D25" s="91" t="s">
        <v>269</v>
      </c>
      <c r="E25" s="92">
        <v>1817052</v>
      </c>
      <c r="F25" s="92">
        <v>0</v>
      </c>
      <c r="G25" s="92">
        <v>-1817052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</row>
    <row r="26" spans="2:12" x14ac:dyDescent="0.25">
      <c r="B26" s="91" t="s">
        <v>234</v>
      </c>
      <c r="C26" s="91" t="s">
        <v>270</v>
      </c>
      <c r="D26" s="91" t="s">
        <v>271</v>
      </c>
      <c r="E26" s="92">
        <v>10200000</v>
      </c>
      <c r="F26" s="92">
        <v>0</v>
      </c>
      <c r="G26" s="92">
        <v>0</v>
      </c>
      <c r="H26" s="92">
        <v>10200000</v>
      </c>
      <c r="I26" s="92">
        <v>0</v>
      </c>
      <c r="J26" s="92">
        <v>10200000</v>
      </c>
      <c r="K26" s="92">
        <v>10000</v>
      </c>
      <c r="L26" s="92">
        <v>0</v>
      </c>
    </row>
    <row r="27" spans="2:12" x14ac:dyDescent="0.25">
      <c r="B27" s="91" t="s">
        <v>234</v>
      </c>
      <c r="C27" s="91" t="s">
        <v>272</v>
      </c>
      <c r="D27" s="91" t="s">
        <v>273</v>
      </c>
      <c r="E27" s="92">
        <v>68205105</v>
      </c>
      <c r="F27" s="92">
        <v>0</v>
      </c>
      <c r="G27" s="92">
        <v>-4601799</v>
      </c>
      <c r="H27" s="92">
        <v>63603306</v>
      </c>
      <c r="I27" s="92">
        <v>0</v>
      </c>
      <c r="J27" s="92">
        <v>35610900</v>
      </c>
      <c r="K27" s="92">
        <v>5599</v>
      </c>
      <c r="L27" s="92">
        <v>27992406</v>
      </c>
    </row>
    <row r="28" spans="2:12" x14ac:dyDescent="0.25">
      <c r="B28" s="91" t="s">
        <v>234</v>
      </c>
      <c r="C28" s="91" t="s">
        <v>274</v>
      </c>
      <c r="D28" s="91" t="s">
        <v>275</v>
      </c>
      <c r="E28" s="92">
        <v>1185852</v>
      </c>
      <c r="F28" s="92">
        <v>0</v>
      </c>
      <c r="G28" s="92">
        <v>-1185852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</row>
    <row r="29" spans="2:12" x14ac:dyDescent="0.25">
      <c r="B29" s="91" t="s">
        <v>234</v>
      </c>
      <c r="C29" s="91" t="s">
        <v>276</v>
      </c>
      <c r="D29" s="91" t="s">
        <v>277</v>
      </c>
      <c r="E29" s="92">
        <v>30764470</v>
      </c>
      <c r="F29" s="92">
        <v>0</v>
      </c>
      <c r="G29" s="92">
        <v>-292370</v>
      </c>
      <c r="H29" s="92">
        <v>30472100</v>
      </c>
      <c r="I29" s="92">
        <v>0</v>
      </c>
      <c r="J29" s="92">
        <v>9479694</v>
      </c>
      <c r="K29" s="92">
        <v>3111</v>
      </c>
      <c r="L29" s="92">
        <v>20992406</v>
      </c>
    </row>
    <row r="30" spans="2:12" x14ac:dyDescent="0.25">
      <c r="B30" s="91" t="s">
        <v>234</v>
      </c>
      <c r="C30" s="91" t="s">
        <v>278</v>
      </c>
      <c r="D30" s="91" t="s">
        <v>279</v>
      </c>
      <c r="E30" s="92">
        <v>7800450</v>
      </c>
      <c r="F30" s="92">
        <v>0</v>
      </c>
      <c r="G30" s="92">
        <v>0</v>
      </c>
      <c r="H30" s="92">
        <v>7800450</v>
      </c>
      <c r="I30" s="92">
        <v>0</v>
      </c>
      <c r="J30" s="92">
        <v>7800450</v>
      </c>
      <c r="K30" s="92">
        <v>10000</v>
      </c>
      <c r="L30" s="92">
        <v>0</v>
      </c>
    </row>
    <row r="31" spans="2:12" x14ac:dyDescent="0.25">
      <c r="B31" s="91" t="s">
        <v>234</v>
      </c>
      <c r="C31" s="91" t="s">
        <v>280</v>
      </c>
      <c r="D31" s="91" t="s">
        <v>281</v>
      </c>
      <c r="E31" s="92">
        <v>18721568</v>
      </c>
      <c r="F31" s="92">
        <v>0</v>
      </c>
      <c r="G31" s="92">
        <v>-390812</v>
      </c>
      <c r="H31" s="92">
        <v>18330756</v>
      </c>
      <c r="I31" s="92">
        <v>0</v>
      </c>
      <c r="J31" s="92">
        <v>18330756</v>
      </c>
      <c r="K31" s="92">
        <v>10000</v>
      </c>
      <c r="L31" s="92">
        <v>0</v>
      </c>
    </row>
    <row r="32" spans="2:12" x14ac:dyDescent="0.25">
      <c r="B32" s="91" t="s">
        <v>234</v>
      </c>
      <c r="C32" s="91" t="s">
        <v>282</v>
      </c>
      <c r="D32" s="91" t="s">
        <v>283</v>
      </c>
      <c r="E32" s="92">
        <v>8107336</v>
      </c>
      <c r="F32" s="92">
        <v>0</v>
      </c>
      <c r="G32" s="92">
        <v>-1107336</v>
      </c>
      <c r="H32" s="92">
        <v>7000000</v>
      </c>
      <c r="I32" s="92">
        <v>0</v>
      </c>
      <c r="J32" s="92">
        <v>0</v>
      </c>
      <c r="K32" s="92">
        <v>0</v>
      </c>
      <c r="L32" s="92">
        <v>7000000</v>
      </c>
    </row>
    <row r="33" spans="2:12" x14ac:dyDescent="0.25">
      <c r="B33" s="91" t="s">
        <v>234</v>
      </c>
      <c r="C33" s="91" t="s">
        <v>284</v>
      </c>
      <c r="D33" s="91" t="s">
        <v>285</v>
      </c>
      <c r="E33" s="92">
        <v>561052</v>
      </c>
      <c r="F33" s="92">
        <v>0</v>
      </c>
      <c r="G33" s="92">
        <v>-561052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</row>
    <row r="34" spans="2:12" x14ac:dyDescent="0.25">
      <c r="B34" s="91" t="s">
        <v>234</v>
      </c>
      <c r="C34" s="91" t="s">
        <v>286</v>
      </c>
      <c r="D34" s="91" t="s">
        <v>287</v>
      </c>
      <c r="E34" s="92">
        <v>1064377</v>
      </c>
      <c r="F34" s="92">
        <v>0</v>
      </c>
      <c r="G34" s="92">
        <v>-1064377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</row>
    <row r="35" spans="2:12" x14ac:dyDescent="0.25">
      <c r="B35" s="91" t="s">
        <v>234</v>
      </c>
      <c r="C35" s="91" t="s">
        <v>288</v>
      </c>
      <c r="D35" s="91" t="s">
        <v>289</v>
      </c>
      <c r="E35" s="92">
        <v>916740</v>
      </c>
      <c r="F35" s="92">
        <v>0</v>
      </c>
      <c r="G35" s="92">
        <v>-916740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</row>
    <row r="36" spans="2:12" x14ac:dyDescent="0.25">
      <c r="B36" s="91" t="s">
        <v>234</v>
      </c>
      <c r="C36" s="91" t="s">
        <v>290</v>
      </c>
      <c r="D36" s="91" t="s">
        <v>291</v>
      </c>
      <c r="E36" s="92">
        <v>916740</v>
      </c>
      <c r="F36" s="92">
        <v>0</v>
      </c>
      <c r="G36" s="92">
        <v>-916740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</row>
    <row r="37" spans="2:12" x14ac:dyDescent="0.25">
      <c r="B37" s="91" t="s">
        <v>234</v>
      </c>
      <c r="C37" s="91" t="s">
        <v>292</v>
      </c>
      <c r="D37" s="91" t="s">
        <v>244</v>
      </c>
      <c r="E37" s="92">
        <v>2079422986</v>
      </c>
      <c r="F37" s="92">
        <v>0</v>
      </c>
      <c r="G37" s="92">
        <v>-46788350</v>
      </c>
      <c r="H37" s="92">
        <v>2032634636</v>
      </c>
      <c r="I37" s="92">
        <v>7746591</v>
      </c>
      <c r="J37" s="92">
        <v>1637978360</v>
      </c>
      <c r="K37" s="92">
        <v>8058</v>
      </c>
      <c r="L37" s="92">
        <v>394656276</v>
      </c>
    </row>
    <row r="38" spans="2:12" x14ac:dyDescent="0.25">
      <c r="B38" s="91" t="s">
        <v>234</v>
      </c>
      <c r="C38" s="91" t="s">
        <v>293</v>
      </c>
      <c r="D38" s="91" t="s">
        <v>294</v>
      </c>
      <c r="E38" s="92">
        <v>33524900</v>
      </c>
      <c r="F38" s="92">
        <v>0</v>
      </c>
      <c r="G38" s="92">
        <v>-1174422</v>
      </c>
      <c r="H38" s="92">
        <v>32350478</v>
      </c>
      <c r="I38" s="92">
        <v>0</v>
      </c>
      <c r="J38" s="92">
        <v>29787672</v>
      </c>
      <c r="K38" s="92">
        <v>9208</v>
      </c>
      <c r="L38" s="92">
        <v>2562806</v>
      </c>
    </row>
    <row r="39" spans="2:12" x14ac:dyDescent="0.25">
      <c r="B39" s="91" t="s">
        <v>234</v>
      </c>
      <c r="C39" s="91" t="s">
        <v>295</v>
      </c>
      <c r="D39" s="91" t="s">
        <v>296</v>
      </c>
      <c r="E39" s="92">
        <v>1174422</v>
      </c>
      <c r="F39" s="92">
        <v>0</v>
      </c>
      <c r="G39" s="92">
        <v>-1174422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</row>
    <row r="40" spans="2:12" x14ac:dyDescent="0.25">
      <c r="B40" s="91" t="s">
        <v>234</v>
      </c>
      <c r="C40" s="91" t="s">
        <v>297</v>
      </c>
      <c r="D40" s="91" t="s">
        <v>298</v>
      </c>
      <c r="E40" s="92">
        <v>32350478</v>
      </c>
      <c r="F40" s="92">
        <v>0</v>
      </c>
      <c r="G40" s="92">
        <v>0</v>
      </c>
      <c r="H40" s="92">
        <v>32350478</v>
      </c>
      <c r="I40" s="92">
        <v>0</v>
      </c>
      <c r="J40" s="92">
        <v>29787672</v>
      </c>
      <c r="K40" s="92">
        <v>9208</v>
      </c>
      <c r="L40" s="92">
        <v>2562806</v>
      </c>
    </row>
    <row r="41" spans="2:12" x14ac:dyDescent="0.25">
      <c r="B41" s="91" t="s">
        <v>234</v>
      </c>
      <c r="C41" s="91" t="s">
        <v>299</v>
      </c>
      <c r="D41" s="91" t="s">
        <v>300</v>
      </c>
      <c r="E41" s="92">
        <v>32350478</v>
      </c>
      <c r="F41" s="92">
        <v>0</v>
      </c>
      <c r="G41" s="92">
        <v>0</v>
      </c>
      <c r="H41" s="92">
        <v>32350478</v>
      </c>
      <c r="I41" s="92">
        <v>0</v>
      </c>
      <c r="J41" s="92">
        <v>29787672</v>
      </c>
      <c r="K41" s="92">
        <v>9208</v>
      </c>
      <c r="L41" s="92">
        <v>2562806</v>
      </c>
    </row>
    <row r="42" spans="2:12" x14ac:dyDescent="0.25">
      <c r="B42" s="91" t="s">
        <v>234</v>
      </c>
      <c r="C42" s="91" t="s">
        <v>301</v>
      </c>
      <c r="D42" s="91" t="s">
        <v>302</v>
      </c>
      <c r="E42" s="92">
        <v>434860863</v>
      </c>
      <c r="F42" s="92">
        <v>0</v>
      </c>
      <c r="G42" s="92">
        <v>-1</v>
      </c>
      <c r="H42" s="92">
        <v>434860862</v>
      </c>
      <c r="I42" s="92">
        <v>0</v>
      </c>
      <c r="J42" s="92">
        <v>434860861</v>
      </c>
      <c r="K42" s="92">
        <v>10000</v>
      </c>
      <c r="L42" s="92">
        <v>1</v>
      </c>
    </row>
    <row r="43" spans="2:12" x14ac:dyDescent="0.25">
      <c r="B43" s="91" t="s">
        <v>234</v>
      </c>
      <c r="C43" s="91" t="s">
        <v>303</v>
      </c>
      <c r="D43" s="91" t="s">
        <v>304</v>
      </c>
      <c r="E43" s="92">
        <v>330299241</v>
      </c>
      <c r="F43" s="92">
        <v>0</v>
      </c>
      <c r="G43" s="92">
        <v>-1</v>
      </c>
      <c r="H43" s="92">
        <v>330299240</v>
      </c>
      <c r="I43" s="92">
        <v>0</v>
      </c>
      <c r="J43" s="92">
        <v>330299239</v>
      </c>
      <c r="K43" s="92">
        <v>10000</v>
      </c>
      <c r="L43" s="92">
        <v>1</v>
      </c>
    </row>
    <row r="44" spans="2:12" x14ac:dyDescent="0.25">
      <c r="B44" s="91" t="s">
        <v>234</v>
      </c>
      <c r="C44" s="91" t="s">
        <v>305</v>
      </c>
      <c r="D44" s="91" t="s">
        <v>306</v>
      </c>
      <c r="E44" s="92">
        <v>22969937</v>
      </c>
      <c r="F44" s="92">
        <v>0</v>
      </c>
      <c r="G44" s="92">
        <v>0</v>
      </c>
      <c r="H44" s="92">
        <v>22969937</v>
      </c>
      <c r="I44" s="92">
        <v>0</v>
      </c>
      <c r="J44" s="92">
        <v>22969937</v>
      </c>
      <c r="K44" s="92">
        <v>10000</v>
      </c>
      <c r="L44" s="92">
        <v>0</v>
      </c>
    </row>
    <row r="45" spans="2:12" x14ac:dyDescent="0.25">
      <c r="B45" s="91" t="s">
        <v>234</v>
      </c>
      <c r="C45" s="91" t="s">
        <v>307</v>
      </c>
      <c r="D45" s="91" t="s">
        <v>308</v>
      </c>
      <c r="E45" s="92">
        <v>177351961</v>
      </c>
      <c r="F45" s="92">
        <v>0</v>
      </c>
      <c r="G45" s="92">
        <v>-1</v>
      </c>
      <c r="H45" s="92">
        <v>177351960</v>
      </c>
      <c r="I45" s="92">
        <v>0</v>
      </c>
      <c r="J45" s="92">
        <v>177351960</v>
      </c>
      <c r="K45" s="92">
        <v>10000</v>
      </c>
      <c r="L45" s="92">
        <v>0</v>
      </c>
    </row>
    <row r="46" spans="2:12" x14ac:dyDescent="0.25">
      <c r="B46" s="91" t="s">
        <v>234</v>
      </c>
      <c r="C46" s="91" t="s">
        <v>309</v>
      </c>
      <c r="D46" s="91" t="s">
        <v>310</v>
      </c>
      <c r="E46" s="92">
        <v>78429150</v>
      </c>
      <c r="F46" s="92">
        <v>0</v>
      </c>
      <c r="G46" s="92">
        <v>0</v>
      </c>
      <c r="H46" s="92">
        <v>78429150</v>
      </c>
      <c r="I46" s="92">
        <v>0</v>
      </c>
      <c r="J46" s="92">
        <v>78429150</v>
      </c>
      <c r="K46" s="92">
        <v>10000</v>
      </c>
      <c r="L46" s="92">
        <v>0</v>
      </c>
    </row>
    <row r="47" spans="2:12" x14ac:dyDescent="0.25">
      <c r="B47" s="91" t="s">
        <v>234</v>
      </c>
      <c r="C47" s="91" t="s">
        <v>311</v>
      </c>
      <c r="D47" s="91" t="s">
        <v>312</v>
      </c>
      <c r="E47" s="92">
        <v>51548193</v>
      </c>
      <c r="F47" s="92">
        <v>0</v>
      </c>
      <c r="G47" s="92">
        <v>0</v>
      </c>
      <c r="H47" s="92">
        <v>51548193</v>
      </c>
      <c r="I47" s="92">
        <v>0</v>
      </c>
      <c r="J47" s="92">
        <v>51548192</v>
      </c>
      <c r="K47" s="92">
        <v>10000</v>
      </c>
      <c r="L47" s="92">
        <v>1</v>
      </c>
    </row>
    <row r="48" spans="2:12" x14ac:dyDescent="0.25">
      <c r="B48" s="91" t="s">
        <v>234</v>
      </c>
      <c r="C48" s="91" t="s">
        <v>313</v>
      </c>
      <c r="D48" s="91" t="s">
        <v>314</v>
      </c>
      <c r="E48" s="92">
        <v>104561622</v>
      </c>
      <c r="F48" s="92">
        <v>0</v>
      </c>
      <c r="G48" s="92">
        <v>0</v>
      </c>
      <c r="H48" s="92">
        <v>104561622</v>
      </c>
      <c r="I48" s="92">
        <v>0</v>
      </c>
      <c r="J48" s="92">
        <v>104561622</v>
      </c>
      <c r="K48" s="92">
        <v>10000</v>
      </c>
      <c r="L48" s="92">
        <v>0</v>
      </c>
    </row>
    <row r="49" spans="2:12" x14ac:dyDescent="0.25">
      <c r="B49" s="91" t="s">
        <v>234</v>
      </c>
      <c r="C49" s="91" t="s">
        <v>315</v>
      </c>
      <c r="D49" s="91" t="s">
        <v>316</v>
      </c>
      <c r="E49" s="92">
        <v>104561622</v>
      </c>
      <c r="F49" s="92">
        <v>0</v>
      </c>
      <c r="G49" s="92">
        <v>0</v>
      </c>
      <c r="H49" s="92">
        <v>104561622</v>
      </c>
      <c r="I49" s="92">
        <v>0</v>
      </c>
      <c r="J49" s="92">
        <v>104561622</v>
      </c>
      <c r="K49" s="92">
        <v>10000</v>
      </c>
      <c r="L49" s="92">
        <v>0</v>
      </c>
    </row>
    <row r="50" spans="2:12" x14ac:dyDescent="0.25">
      <c r="B50" s="91" t="s">
        <v>234</v>
      </c>
      <c r="C50" s="91" t="s">
        <v>317</v>
      </c>
      <c r="D50" s="91" t="s">
        <v>318</v>
      </c>
      <c r="E50" s="92">
        <v>1383156098</v>
      </c>
      <c r="F50" s="92">
        <v>0</v>
      </c>
      <c r="G50" s="92">
        <v>-11674772</v>
      </c>
      <c r="H50" s="92">
        <v>1371481326</v>
      </c>
      <c r="I50" s="92">
        <v>7746591</v>
      </c>
      <c r="J50" s="92">
        <v>1038233632</v>
      </c>
      <c r="K50" s="92">
        <v>7570</v>
      </c>
      <c r="L50" s="92">
        <v>333247694</v>
      </c>
    </row>
    <row r="51" spans="2:12" x14ac:dyDescent="0.25">
      <c r="B51" s="91" t="s">
        <v>234</v>
      </c>
      <c r="C51" s="91" t="s">
        <v>319</v>
      </c>
      <c r="D51" s="91" t="s">
        <v>320</v>
      </c>
      <c r="E51" s="92">
        <v>333038509</v>
      </c>
      <c r="F51" s="92">
        <v>0</v>
      </c>
      <c r="G51" s="92">
        <v>-3285943</v>
      </c>
      <c r="H51" s="92">
        <v>329752566</v>
      </c>
      <c r="I51" s="92">
        <v>2725566</v>
      </c>
      <c r="J51" s="92">
        <v>89287398</v>
      </c>
      <c r="K51" s="92">
        <v>2708</v>
      </c>
      <c r="L51" s="92">
        <v>240465168</v>
      </c>
    </row>
    <row r="52" spans="2:12" x14ac:dyDescent="0.25">
      <c r="B52" s="91" t="s">
        <v>234</v>
      </c>
      <c r="C52" s="91" t="s">
        <v>321</v>
      </c>
      <c r="D52" s="91" t="s">
        <v>322</v>
      </c>
      <c r="E52" s="92">
        <v>1713091</v>
      </c>
      <c r="F52" s="92">
        <v>0</v>
      </c>
      <c r="G52" s="92">
        <v>-1713091</v>
      </c>
      <c r="H52" s="92">
        <v>0</v>
      </c>
      <c r="I52" s="92">
        <v>0</v>
      </c>
      <c r="J52" s="92">
        <v>0</v>
      </c>
      <c r="K52" s="92">
        <v>0</v>
      </c>
      <c r="L52" s="92">
        <v>0</v>
      </c>
    </row>
    <row r="53" spans="2:12" x14ac:dyDescent="0.25">
      <c r="B53" s="91" t="s">
        <v>234</v>
      </c>
      <c r="C53" s="91" t="s">
        <v>323</v>
      </c>
      <c r="D53" s="91" t="s">
        <v>324</v>
      </c>
      <c r="E53" s="92">
        <v>71162000</v>
      </c>
      <c r="F53" s="92">
        <v>0</v>
      </c>
      <c r="G53" s="92">
        <v>0</v>
      </c>
      <c r="H53" s="92">
        <v>71162000</v>
      </c>
      <c r="I53" s="92">
        <v>0</v>
      </c>
      <c r="J53" s="92">
        <v>0</v>
      </c>
      <c r="K53" s="92">
        <v>0</v>
      </c>
      <c r="L53" s="92">
        <v>71162000</v>
      </c>
    </row>
    <row r="54" spans="2:12" x14ac:dyDescent="0.25">
      <c r="B54" s="91" t="s">
        <v>234</v>
      </c>
      <c r="C54" s="91" t="s">
        <v>325</v>
      </c>
      <c r="D54" s="91" t="s">
        <v>326</v>
      </c>
      <c r="E54" s="92">
        <v>260163418</v>
      </c>
      <c r="F54" s="92">
        <v>0</v>
      </c>
      <c r="G54" s="92">
        <v>-1572852</v>
      </c>
      <c r="H54" s="92">
        <v>258590566</v>
      </c>
      <c r="I54" s="92">
        <v>2725566</v>
      </c>
      <c r="J54" s="92">
        <v>89287398</v>
      </c>
      <c r="K54" s="92">
        <v>3453</v>
      </c>
      <c r="L54" s="92">
        <v>169303168</v>
      </c>
    </row>
    <row r="55" spans="2:12" x14ac:dyDescent="0.25">
      <c r="B55" s="91" t="s">
        <v>234</v>
      </c>
      <c r="C55" s="91" t="s">
        <v>327</v>
      </c>
      <c r="D55" s="91" t="s">
        <v>328</v>
      </c>
      <c r="E55" s="92">
        <v>85997692</v>
      </c>
      <c r="F55" s="92">
        <v>0</v>
      </c>
      <c r="G55" s="92">
        <v>-908526</v>
      </c>
      <c r="H55" s="92">
        <v>85089166</v>
      </c>
      <c r="I55" s="92">
        <v>250000</v>
      </c>
      <c r="J55" s="92">
        <v>6865809</v>
      </c>
      <c r="K55" s="92">
        <v>807</v>
      </c>
      <c r="L55" s="92">
        <v>78223357</v>
      </c>
    </row>
    <row r="56" spans="2:12" x14ac:dyDescent="0.25">
      <c r="B56" s="91" t="s">
        <v>234</v>
      </c>
      <c r="C56" s="91" t="s">
        <v>329</v>
      </c>
      <c r="D56" s="91" t="s">
        <v>330</v>
      </c>
      <c r="E56" s="92">
        <v>908526</v>
      </c>
      <c r="F56" s="92">
        <v>0</v>
      </c>
      <c r="G56" s="92">
        <v>-908526</v>
      </c>
      <c r="H56" s="92">
        <v>0</v>
      </c>
      <c r="I56" s="92">
        <v>0</v>
      </c>
      <c r="J56" s="92">
        <v>0</v>
      </c>
      <c r="K56" s="92">
        <v>0</v>
      </c>
      <c r="L56" s="92">
        <v>0</v>
      </c>
    </row>
    <row r="57" spans="2:12" x14ac:dyDescent="0.25">
      <c r="B57" s="91" t="s">
        <v>234</v>
      </c>
      <c r="C57" s="91" t="s">
        <v>331</v>
      </c>
      <c r="D57" s="91" t="s">
        <v>332</v>
      </c>
      <c r="E57" s="92">
        <v>85089166</v>
      </c>
      <c r="F57" s="92">
        <v>0</v>
      </c>
      <c r="G57" s="92">
        <v>0</v>
      </c>
      <c r="H57" s="92">
        <v>85089166</v>
      </c>
      <c r="I57" s="92">
        <v>250000</v>
      </c>
      <c r="J57" s="92">
        <v>6865809</v>
      </c>
      <c r="K57" s="92">
        <v>807</v>
      </c>
      <c r="L57" s="92">
        <v>78223357</v>
      </c>
    </row>
    <row r="58" spans="2:12" x14ac:dyDescent="0.25">
      <c r="B58" s="91" t="s">
        <v>234</v>
      </c>
      <c r="C58" s="91" t="s">
        <v>333</v>
      </c>
      <c r="D58" s="91" t="s">
        <v>334</v>
      </c>
      <c r="E58" s="92">
        <v>595258</v>
      </c>
      <c r="F58" s="92">
        <v>0</v>
      </c>
      <c r="G58" s="92">
        <v>-595258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</row>
    <row r="59" spans="2:12" x14ac:dyDescent="0.25">
      <c r="B59" s="91" t="s">
        <v>234</v>
      </c>
      <c r="C59" s="91" t="s">
        <v>335</v>
      </c>
      <c r="D59" s="91" t="s">
        <v>336</v>
      </c>
      <c r="E59" s="92">
        <v>349811</v>
      </c>
      <c r="F59" s="92">
        <v>0</v>
      </c>
      <c r="G59" s="92">
        <v>-349811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</row>
    <row r="60" spans="2:12" x14ac:dyDescent="0.25">
      <c r="B60" s="91" t="s">
        <v>234</v>
      </c>
      <c r="C60" s="91" t="s">
        <v>337</v>
      </c>
      <c r="D60" s="91" t="s">
        <v>338</v>
      </c>
      <c r="E60" s="92">
        <v>245447</v>
      </c>
      <c r="F60" s="92">
        <v>0</v>
      </c>
      <c r="G60" s="92">
        <v>-245447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</row>
    <row r="61" spans="2:12" x14ac:dyDescent="0.25">
      <c r="B61" s="91" t="s">
        <v>234</v>
      </c>
      <c r="C61" s="91" t="s">
        <v>339</v>
      </c>
      <c r="D61" s="91" t="s">
        <v>340</v>
      </c>
      <c r="E61" s="92">
        <v>448639594</v>
      </c>
      <c r="F61" s="92">
        <v>0</v>
      </c>
      <c r="G61" s="92">
        <v>0</v>
      </c>
      <c r="H61" s="92">
        <v>448639594</v>
      </c>
      <c r="I61" s="92">
        <v>0</v>
      </c>
      <c r="J61" s="92">
        <v>442721555</v>
      </c>
      <c r="K61" s="92">
        <v>9868</v>
      </c>
      <c r="L61" s="92">
        <v>5918039</v>
      </c>
    </row>
    <row r="62" spans="2:12" x14ac:dyDescent="0.25">
      <c r="B62" s="91" t="s">
        <v>234</v>
      </c>
      <c r="C62" s="91" t="s">
        <v>341</v>
      </c>
      <c r="D62" s="91" t="s">
        <v>342</v>
      </c>
      <c r="E62" s="92">
        <v>311826678</v>
      </c>
      <c r="F62" s="92">
        <v>0</v>
      </c>
      <c r="G62" s="92">
        <v>0</v>
      </c>
      <c r="H62" s="92">
        <v>311826678</v>
      </c>
      <c r="I62" s="92">
        <v>0</v>
      </c>
      <c r="J62" s="92">
        <v>311826678</v>
      </c>
      <c r="K62" s="92">
        <v>10000</v>
      </c>
      <c r="L62" s="92">
        <v>0</v>
      </c>
    </row>
    <row r="63" spans="2:12" x14ac:dyDescent="0.25">
      <c r="B63" s="91" t="s">
        <v>234</v>
      </c>
      <c r="C63" s="91" t="s">
        <v>343</v>
      </c>
      <c r="D63" s="91" t="s">
        <v>344</v>
      </c>
      <c r="E63" s="92">
        <v>136812916</v>
      </c>
      <c r="F63" s="92">
        <v>0</v>
      </c>
      <c r="G63" s="92">
        <v>0</v>
      </c>
      <c r="H63" s="92">
        <v>136812916</v>
      </c>
      <c r="I63" s="92">
        <v>0</v>
      </c>
      <c r="J63" s="92">
        <v>130894877</v>
      </c>
      <c r="K63" s="92">
        <v>9567</v>
      </c>
      <c r="L63" s="92">
        <v>5918039</v>
      </c>
    </row>
    <row r="64" spans="2:12" x14ac:dyDescent="0.25">
      <c r="B64" s="91" t="s">
        <v>234</v>
      </c>
      <c r="C64" s="91" t="s">
        <v>345</v>
      </c>
      <c r="D64" s="91" t="s">
        <v>346</v>
      </c>
      <c r="E64" s="92">
        <v>513067993</v>
      </c>
      <c r="F64" s="92">
        <v>0</v>
      </c>
      <c r="G64" s="92">
        <v>-5067993</v>
      </c>
      <c r="H64" s="92">
        <v>508000000</v>
      </c>
      <c r="I64" s="92">
        <v>4771025</v>
      </c>
      <c r="J64" s="92">
        <v>499358870</v>
      </c>
      <c r="K64" s="92">
        <v>9830</v>
      </c>
      <c r="L64" s="92">
        <v>8641130</v>
      </c>
    </row>
    <row r="65" spans="2:12" x14ac:dyDescent="0.25">
      <c r="B65" s="91" t="s">
        <v>234</v>
      </c>
      <c r="C65" s="91" t="s">
        <v>347</v>
      </c>
      <c r="D65" s="91" t="s">
        <v>348</v>
      </c>
      <c r="E65" s="92">
        <v>50670941</v>
      </c>
      <c r="F65" s="92">
        <v>0</v>
      </c>
      <c r="G65" s="92">
        <v>-2670941</v>
      </c>
      <c r="H65" s="92">
        <v>48000000</v>
      </c>
      <c r="I65" s="92">
        <v>4247425</v>
      </c>
      <c r="J65" s="92">
        <v>46264870</v>
      </c>
      <c r="K65" s="92">
        <v>9639</v>
      </c>
      <c r="L65" s="92">
        <v>1735130</v>
      </c>
    </row>
    <row r="66" spans="2:12" x14ac:dyDescent="0.25">
      <c r="B66" s="91" t="s">
        <v>234</v>
      </c>
      <c r="C66" s="91" t="s">
        <v>349</v>
      </c>
      <c r="D66" s="91" t="s">
        <v>350</v>
      </c>
      <c r="E66" s="92">
        <v>1243252</v>
      </c>
      <c r="F66" s="92">
        <v>0</v>
      </c>
      <c r="G66" s="92">
        <v>-1243252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</row>
    <row r="67" spans="2:12" x14ac:dyDescent="0.25">
      <c r="B67" s="91" t="s">
        <v>234</v>
      </c>
      <c r="C67" s="91" t="s">
        <v>351</v>
      </c>
      <c r="D67" s="91" t="s">
        <v>352</v>
      </c>
      <c r="E67" s="92">
        <v>11153800</v>
      </c>
      <c r="F67" s="92">
        <v>0</v>
      </c>
      <c r="G67" s="92">
        <v>-1153800</v>
      </c>
      <c r="H67" s="92">
        <v>10000000</v>
      </c>
      <c r="I67" s="92">
        <v>523600</v>
      </c>
      <c r="J67" s="92">
        <v>3094000</v>
      </c>
      <c r="K67" s="92">
        <v>3094</v>
      </c>
      <c r="L67" s="92">
        <v>6906000</v>
      </c>
    </row>
    <row r="68" spans="2:12" x14ac:dyDescent="0.25">
      <c r="B68" s="91" t="s">
        <v>234</v>
      </c>
      <c r="C68" s="91" t="s">
        <v>353</v>
      </c>
      <c r="D68" s="91" t="s">
        <v>354</v>
      </c>
      <c r="E68" s="92">
        <v>450000000</v>
      </c>
      <c r="F68" s="92">
        <v>0</v>
      </c>
      <c r="G68" s="92">
        <v>0</v>
      </c>
      <c r="H68" s="92">
        <v>450000000</v>
      </c>
      <c r="I68" s="92">
        <v>0</v>
      </c>
      <c r="J68" s="92">
        <v>450000000</v>
      </c>
      <c r="K68" s="92">
        <v>10000</v>
      </c>
      <c r="L68" s="92">
        <v>0</v>
      </c>
    </row>
    <row r="69" spans="2:12" x14ac:dyDescent="0.25">
      <c r="B69" s="91" t="s">
        <v>234</v>
      </c>
      <c r="C69" s="91" t="s">
        <v>355</v>
      </c>
      <c r="D69" s="91" t="s">
        <v>356</v>
      </c>
      <c r="E69" s="92">
        <v>1817052</v>
      </c>
      <c r="F69" s="92">
        <v>0</v>
      </c>
      <c r="G69" s="92">
        <v>-1817052</v>
      </c>
      <c r="H69" s="92">
        <v>0</v>
      </c>
      <c r="I69" s="92">
        <v>0</v>
      </c>
      <c r="J69" s="92">
        <v>0</v>
      </c>
      <c r="K69" s="92">
        <v>0</v>
      </c>
      <c r="L69" s="92">
        <v>0</v>
      </c>
    </row>
    <row r="70" spans="2:12" x14ac:dyDescent="0.25">
      <c r="B70" s="91" t="s">
        <v>234</v>
      </c>
      <c r="C70" s="91" t="s">
        <v>357</v>
      </c>
      <c r="D70" s="91" t="s">
        <v>358</v>
      </c>
      <c r="E70" s="92">
        <v>1817052</v>
      </c>
      <c r="F70" s="92">
        <v>0</v>
      </c>
      <c r="G70" s="92">
        <v>-1817052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</row>
    <row r="71" spans="2:12" x14ac:dyDescent="0.25">
      <c r="B71" s="91" t="s">
        <v>234</v>
      </c>
      <c r="C71" s="91" t="s">
        <v>359</v>
      </c>
      <c r="D71" s="91" t="s">
        <v>360</v>
      </c>
      <c r="E71" s="92">
        <v>47753381</v>
      </c>
      <c r="F71" s="92">
        <v>0</v>
      </c>
      <c r="G71" s="92">
        <v>-29528521</v>
      </c>
      <c r="H71" s="92">
        <v>18224860</v>
      </c>
      <c r="I71" s="92">
        <v>0</v>
      </c>
      <c r="J71" s="92">
        <v>18224860</v>
      </c>
      <c r="K71" s="92">
        <v>10000</v>
      </c>
      <c r="L71" s="92">
        <v>0</v>
      </c>
    </row>
    <row r="72" spans="2:12" x14ac:dyDescent="0.25">
      <c r="B72" s="91" t="s">
        <v>234</v>
      </c>
      <c r="C72" s="91" t="s">
        <v>361</v>
      </c>
      <c r="D72" s="91" t="s">
        <v>362</v>
      </c>
      <c r="E72" s="92">
        <v>47753381</v>
      </c>
      <c r="F72" s="92">
        <v>0</v>
      </c>
      <c r="G72" s="92">
        <v>-29528521</v>
      </c>
      <c r="H72" s="92">
        <v>18224860</v>
      </c>
      <c r="I72" s="92">
        <v>0</v>
      </c>
      <c r="J72" s="92">
        <v>18224860</v>
      </c>
      <c r="K72" s="92">
        <v>10000</v>
      </c>
      <c r="L72" s="92">
        <v>0</v>
      </c>
    </row>
    <row r="73" spans="2:12" x14ac:dyDescent="0.25">
      <c r="B73" s="91" t="s">
        <v>234</v>
      </c>
      <c r="C73" s="91" t="s">
        <v>363</v>
      </c>
      <c r="D73" s="91" t="s">
        <v>364</v>
      </c>
      <c r="E73" s="92">
        <v>13640294</v>
      </c>
      <c r="F73" s="92">
        <v>0</v>
      </c>
      <c r="G73" s="92">
        <v>-2520010</v>
      </c>
      <c r="H73" s="92">
        <v>11120284</v>
      </c>
      <c r="I73" s="92">
        <v>0</v>
      </c>
      <c r="J73" s="92">
        <v>11120284</v>
      </c>
      <c r="K73" s="92">
        <v>10000</v>
      </c>
      <c r="L73" s="92">
        <v>0</v>
      </c>
    </row>
    <row r="74" spans="2:12" x14ac:dyDescent="0.25">
      <c r="B74" s="91" t="s">
        <v>234</v>
      </c>
      <c r="C74" s="91" t="s">
        <v>365</v>
      </c>
      <c r="D74" s="91" t="s">
        <v>366</v>
      </c>
      <c r="E74" s="92">
        <v>23274257</v>
      </c>
      <c r="F74" s="92">
        <v>0</v>
      </c>
      <c r="G74" s="92">
        <v>-16387674</v>
      </c>
      <c r="H74" s="92">
        <v>6886583</v>
      </c>
      <c r="I74" s="92">
        <v>0</v>
      </c>
      <c r="J74" s="92">
        <v>6886583</v>
      </c>
      <c r="K74" s="92">
        <v>10000</v>
      </c>
      <c r="L74" s="92">
        <v>0</v>
      </c>
    </row>
    <row r="75" spans="2:12" x14ac:dyDescent="0.25">
      <c r="B75" s="91" t="s">
        <v>234</v>
      </c>
      <c r="C75" s="91" t="s">
        <v>367</v>
      </c>
      <c r="D75" s="91" t="s">
        <v>368</v>
      </c>
      <c r="E75" s="92">
        <v>8918350</v>
      </c>
      <c r="F75" s="92">
        <v>0</v>
      </c>
      <c r="G75" s="92">
        <v>-8700357</v>
      </c>
      <c r="H75" s="92">
        <v>217993</v>
      </c>
      <c r="I75" s="92">
        <v>0</v>
      </c>
      <c r="J75" s="92">
        <v>217993</v>
      </c>
      <c r="K75" s="92">
        <v>10000</v>
      </c>
      <c r="L75" s="92">
        <v>0</v>
      </c>
    </row>
    <row r="76" spans="2:12" x14ac:dyDescent="0.25">
      <c r="B76" s="91" t="s">
        <v>234</v>
      </c>
      <c r="C76" s="91" t="s">
        <v>369</v>
      </c>
      <c r="D76" s="91" t="s">
        <v>370</v>
      </c>
      <c r="E76" s="92">
        <v>1920480</v>
      </c>
      <c r="F76" s="92">
        <v>0</v>
      </c>
      <c r="G76" s="92">
        <v>-1920480</v>
      </c>
      <c r="H76" s="92">
        <v>0</v>
      </c>
      <c r="I76" s="92">
        <v>0</v>
      </c>
      <c r="J76" s="92">
        <v>0</v>
      </c>
      <c r="K76" s="92">
        <v>0</v>
      </c>
      <c r="L76" s="92">
        <v>0</v>
      </c>
    </row>
    <row r="77" spans="2:12" x14ac:dyDescent="0.25">
      <c r="B77" s="91" t="s">
        <v>234</v>
      </c>
      <c r="C77" s="91" t="s">
        <v>371</v>
      </c>
      <c r="D77" s="91" t="s">
        <v>372</v>
      </c>
      <c r="E77" s="92">
        <v>4227184</v>
      </c>
      <c r="F77" s="92">
        <v>0</v>
      </c>
      <c r="G77" s="92">
        <v>-4227184</v>
      </c>
      <c r="H77" s="92">
        <v>0</v>
      </c>
      <c r="I77" s="92">
        <v>0</v>
      </c>
      <c r="J77" s="92">
        <v>0</v>
      </c>
      <c r="K77" s="92">
        <v>0</v>
      </c>
      <c r="L77" s="92">
        <v>0</v>
      </c>
    </row>
    <row r="78" spans="2:12" x14ac:dyDescent="0.25">
      <c r="B78" s="91" t="s">
        <v>234</v>
      </c>
      <c r="C78" s="91" t="s">
        <v>373</v>
      </c>
      <c r="D78" s="91" t="s">
        <v>374</v>
      </c>
      <c r="E78" s="92">
        <v>33000000</v>
      </c>
      <c r="F78" s="92">
        <v>0</v>
      </c>
      <c r="G78" s="92">
        <v>0</v>
      </c>
      <c r="H78" s="92">
        <v>33000000</v>
      </c>
      <c r="I78" s="92">
        <v>0</v>
      </c>
      <c r="J78" s="92">
        <v>31502806</v>
      </c>
      <c r="K78" s="92">
        <v>9546</v>
      </c>
      <c r="L78" s="92">
        <v>1497194</v>
      </c>
    </row>
    <row r="79" spans="2:12" x14ac:dyDescent="0.25">
      <c r="B79" s="91" t="s">
        <v>234</v>
      </c>
      <c r="C79" s="91" t="s">
        <v>375</v>
      </c>
      <c r="D79" s="91" t="s">
        <v>376</v>
      </c>
      <c r="E79" s="92">
        <v>112954458</v>
      </c>
      <c r="F79" s="92">
        <v>0</v>
      </c>
      <c r="G79" s="92">
        <v>0</v>
      </c>
      <c r="H79" s="92">
        <v>112954458</v>
      </c>
      <c r="I79" s="92">
        <v>0</v>
      </c>
      <c r="J79" s="92">
        <v>56948462</v>
      </c>
      <c r="K79" s="92">
        <v>5042</v>
      </c>
      <c r="L79" s="92">
        <v>56005996</v>
      </c>
    </row>
    <row r="80" spans="2:12" x14ac:dyDescent="0.25">
      <c r="B80" s="91" t="s">
        <v>234</v>
      </c>
      <c r="C80" s="91" t="s">
        <v>377</v>
      </c>
      <c r="D80" s="91" t="s">
        <v>378</v>
      </c>
      <c r="E80" s="92">
        <v>29946102</v>
      </c>
      <c r="F80" s="92">
        <v>0</v>
      </c>
      <c r="G80" s="92">
        <v>-183450</v>
      </c>
      <c r="H80" s="92">
        <v>29762652</v>
      </c>
      <c r="I80" s="92">
        <v>0</v>
      </c>
      <c r="J80" s="92">
        <v>28420067</v>
      </c>
      <c r="K80" s="92">
        <v>9549</v>
      </c>
      <c r="L80" s="92">
        <v>1342585</v>
      </c>
    </row>
    <row r="81" spans="2:12" x14ac:dyDescent="0.25">
      <c r="B81" s="93" t="s">
        <v>234</v>
      </c>
      <c r="C81" s="93" t="s">
        <v>379</v>
      </c>
      <c r="D81" s="93" t="s">
        <v>380</v>
      </c>
      <c r="E81" s="94">
        <v>54199184088</v>
      </c>
      <c r="F81" s="94">
        <v>-190191</v>
      </c>
      <c r="G81" s="94">
        <v>-816078987</v>
      </c>
      <c r="H81" s="94">
        <v>53383105101</v>
      </c>
      <c r="I81" s="94">
        <v>990842968</v>
      </c>
      <c r="J81" s="94">
        <v>36557210026</v>
      </c>
      <c r="K81" s="94">
        <v>6848</v>
      </c>
      <c r="L81" s="94">
        <v>16825895075</v>
      </c>
    </row>
    <row r="82" spans="2:12" x14ac:dyDescent="0.25">
      <c r="B82" s="91" t="s">
        <v>234</v>
      </c>
      <c r="C82" s="91" t="s">
        <v>381</v>
      </c>
      <c r="D82" s="91" t="s">
        <v>382</v>
      </c>
      <c r="E82" s="92">
        <v>54199184088</v>
      </c>
      <c r="F82" s="92">
        <v>-190191</v>
      </c>
      <c r="G82" s="92">
        <v>-816078987</v>
      </c>
      <c r="H82" s="92">
        <v>53383105101</v>
      </c>
      <c r="I82" s="92">
        <v>990842968</v>
      </c>
      <c r="J82" s="92">
        <v>36557210026</v>
      </c>
      <c r="K82" s="92">
        <v>6848</v>
      </c>
      <c r="L82" s="92">
        <v>16825895075</v>
      </c>
    </row>
    <row r="83" spans="2:12" x14ac:dyDescent="0.25">
      <c r="B83" s="91" t="s">
        <v>234</v>
      </c>
      <c r="C83" s="91" t="s">
        <v>383</v>
      </c>
      <c r="D83" s="91" t="s">
        <v>384</v>
      </c>
      <c r="E83" s="92">
        <v>54199184088</v>
      </c>
      <c r="F83" s="92">
        <v>-190191</v>
      </c>
      <c r="G83" s="92">
        <v>-816078987</v>
      </c>
      <c r="H83" s="92">
        <v>53383105101</v>
      </c>
      <c r="I83" s="92">
        <v>990842968</v>
      </c>
      <c r="J83" s="92">
        <v>36557210026</v>
      </c>
      <c r="K83" s="92">
        <v>6848</v>
      </c>
      <c r="L83" s="92">
        <v>16825895075</v>
      </c>
    </row>
    <row r="84" spans="2:12" x14ac:dyDescent="0.25">
      <c r="B84" s="91" t="s">
        <v>234</v>
      </c>
      <c r="C84" s="91" t="s">
        <v>385</v>
      </c>
      <c r="D84" s="91" t="s">
        <v>386</v>
      </c>
      <c r="E84" s="92">
        <v>50168714950</v>
      </c>
      <c r="F84" s="92">
        <v>0</v>
      </c>
      <c r="G84" s="92">
        <v>-802009520</v>
      </c>
      <c r="H84" s="92">
        <v>49366705430</v>
      </c>
      <c r="I84" s="92">
        <v>886629043</v>
      </c>
      <c r="J84" s="92">
        <v>33599007951</v>
      </c>
      <c r="K84" s="92">
        <v>6806</v>
      </c>
      <c r="L84" s="92">
        <v>15767697479</v>
      </c>
    </row>
    <row r="85" spans="2:12" x14ac:dyDescent="0.25">
      <c r="B85" s="91" t="s">
        <v>234</v>
      </c>
      <c r="C85" s="91" t="s">
        <v>387</v>
      </c>
      <c r="D85" s="91" t="s">
        <v>388</v>
      </c>
      <c r="E85" s="92">
        <v>1928411035</v>
      </c>
      <c r="F85" s="92">
        <v>0</v>
      </c>
      <c r="G85" s="92">
        <v>-3900000</v>
      </c>
      <c r="H85" s="92">
        <v>1924511035</v>
      </c>
      <c r="I85" s="92">
        <v>72922800</v>
      </c>
      <c r="J85" s="92">
        <v>772323739</v>
      </c>
      <c r="K85" s="92">
        <v>4013</v>
      </c>
      <c r="L85" s="92">
        <v>1152187296</v>
      </c>
    </row>
    <row r="86" spans="2:12" x14ac:dyDescent="0.25">
      <c r="B86" s="91" t="s">
        <v>234</v>
      </c>
      <c r="C86" s="91" t="s">
        <v>389</v>
      </c>
      <c r="D86" s="91" t="s">
        <v>390</v>
      </c>
      <c r="E86" s="92">
        <v>1928411035</v>
      </c>
      <c r="F86" s="92">
        <v>0</v>
      </c>
      <c r="G86" s="92">
        <v>-3900000</v>
      </c>
      <c r="H86" s="92">
        <v>1924511035</v>
      </c>
      <c r="I86" s="92">
        <v>72922800</v>
      </c>
      <c r="J86" s="92">
        <v>772323739</v>
      </c>
      <c r="K86" s="92">
        <v>4013</v>
      </c>
      <c r="L86" s="92">
        <v>1152187296</v>
      </c>
    </row>
    <row r="87" spans="2:12" x14ac:dyDescent="0.25">
      <c r="B87" s="91" t="s">
        <v>234</v>
      </c>
      <c r="C87" s="91" t="s">
        <v>391</v>
      </c>
      <c r="D87" s="91" t="s">
        <v>392</v>
      </c>
      <c r="E87" s="92">
        <v>1928411035</v>
      </c>
      <c r="F87" s="92">
        <v>0</v>
      </c>
      <c r="G87" s="92">
        <v>-3900000</v>
      </c>
      <c r="H87" s="92">
        <v>1924511035</v>
      </c>
      <c r="I87" s="92">
        <v>72922800</v>
      </c>
      <c r="J87" s="92">
        <v>772323739</v>
      </c>
      <c r="K87" s="92">
        <v>4013</v>
      </c>
      <c r="L87" s="92">
        <v>1152187296</v>
      </c>
    </row>
    <row r="88" spans="2:12" x14ac:dyDescent="0.25">
      <c r="B88" s="91" t="s">
        <v>234</v>
      </c>
      <c r="C88" s="91" t="s">
        <v>393</v>
      </c>
      <c r="D88" s="91" t="s">
        <v>394</v>
      </c>
      <c r="E88" s="92">
        <v>48240303915</v>
      </c>
      <c r="F88" s="92">
        <v>0</v>
      </c>
      <c r="G88" s="92">
        <v>-798109520</v>
      </c>
      <c r="H88" s="92">
        <v>47442194395</v>
      </c>
      <c r="I88" s="92">
        <v>813706243</v>
      </c>
      <c r="J88" s="92">
        <v>32826684212</v>
      </c>
      <c r="K88" s="92">
        <v>6919</v>
      </c>
      <c r="L88" s="92">
        <v>14615510183</v>
      </c>
    </row>
    <row r="89" spans="2:12" x14ac:dyDescent="0.25">
      <c r="B89" s="91" t="s">
        <v>234</v>
      </c>
      <c r="C89" s="91" t="s">
        <v>395</v>
      </c>
      <c r="D89" s="91" t="s">
        <v>396</v>
      </c>
      <c r="E89" s="92">
        <v>48240303915</v>
      </c>
      <c r="F89" s="92">
        <v>0</v>
      </c>
      <c r="G89" s="92">
        <v>-798109520</v>
      </c>
      <c r="H89" s="92">
        <v>47442194395</v>
      </c>
      <c r="I89" s="92">
        <v>813706243</v>
      </c>
      <c r="J89" s="92">
        <v>32826684212</v>
      </c>
      <c r="K89" s="92">
        <v>6919</v>
      </c>
      <c r="L89" s="92">
        <v>14615510183</v>
      </c>
    </row>
    <row r="90" spans="2:12" x14ac:dyDescent="0.25">
      <c r="B90" s="91" t="s">
        <v>234</v>
      </c>
      <c r="C90" s="91" t="s">
        <v>397</v>
      </c>
      <c r="D90" s="91" t="s">
        <v>246</v>
      </c>
      <c r="E90" s="92">
        <v>5544900174</v>
      </c>
      <c r="F90" s="92">
        <v>0</v>
      </c>
      <c r="G90" s="92">
        <v>-394677582</v>
      </c>
      <c r="H90" s="92">
        <v>5150222592</v>
      </c>
      <c r="I90" s="92">
        <v>110058217</v>
      </c>
      <c r="J90" s="92">
        <v>4038745635</v>
      </c>
      <c r="K90" s="92">
        <v>7842</v>
      </c>
      <c r="L90" s="92">
        <v>1111476957</v>
      </c>
    </row>
    <row r="91" spans="2:12" x14ac:dyDescent="0.25">
      <c r="B91" s="91" t="s">
        <v>234</v>
      </c>
      <c r="C91" s="91" t="s">
        <v>398</v>
      </c>
      <c r="D91" s="91" t="s">
        <v>318</v>
      </c>
      <c r="E91" s="92">
        <v>4136568647</v>
      </c>
      <c r="F91" s="92">
        <v>0</v>
      </c>
      <c r="G91" s="92">
        <v>-11825213</v>
      </c>
      <c r="H91" s="92">
        <v>4124743434</v>
      </c>
      <c r="I91" s="92">
        <v>0</v>
      </c>
      <c r="J91" s="92">
        <v>2567377327</v>
      </c>
      <c r="K91" s="92">
        <v>6224</v>
      </c>
      <c r="L91" s="92">
        <v>1557366107</v>
      </c>
    </row>
    <row r="92" spans="2:12" x14ac:dyDescent="0.25">
      <c r="B92" s="91" t="s">
        <v>234</v>
      </c>
      <c r="C92" s="91" t="s">
        <v>391</v>
      </c>
      <c r="D92" s="91" t="s">
        <v>392</v>
      </c>
      <c r="E92" s="92">
        <v>11363490273</v>
      </c>
      <c r="F92" s="92">
        <v>0</v>
      </c>
      <c r="G92" s="92">
        <v>-367119637</v>
      </c>
      <c r="H92" s="92">
        <v>10996370636</v>
      </c>
      <c r="I92" s="92">
        <v>304629743</v>
      </c>
      <c r="J92" s="92">
        <v>4091154608</v>
      </c>
      <c r="K92" s="92">
        <v>3720</v>
      </c>
      <c r="L92" s="92">
        <v>6905216028</v>
      </c>
    </row>
    <row r="93" spans="2:12" x14ac:dyDescent="0.25">
      <c r="B93" s="91" t="s">
        <v>234</v>
      </c>
      <c r="C93" s="91" t="s">
        <v>399</v>
      </c>
      <c r="D93" s="91" t="s">
        <v>400</v>
      </c>
      <c r="E93" s="92">
        <v>152632226</v>
      </c>
      <c r="F93" s="92">
        <v>0</v>
      </c>
      <c r="G93" s="92">
        <v>0</v>
      </c>
      <c r="H93" s="92">
        <v>152632226</v>
      </c>
      <c r="I93" s="92">
        <v>0</v>
      </c>
      <c r="J93" s="92">
        <v>152526874</v>
      </c>
      <c r="K93" s="92">
        <v>9993</v>
      </c>
      <c r="L93" s="92">
        <v>105352</v>
      </c>
    </row>
    <row r="94" spans="2:12" x14ac:dyDescent="0.25">
      <c r="B94" s="91" t="s">
        <v>234</v>
      </c>
      <c r="C94" s="91" t="s">
        <v>401</v>
      </c>
      <c r="D94" s="91" t="s">
        <v>258</v>
      </c>
      <c r="E94" s="92">
        <v>233782523</v>
      </c>
      <c r="F94" s="92">
        <v>0</v>
      </c>
      <c r="G94" s="92">
        <v>-80000</v>
      </c>
      <c r="H94" s="92">
        <v>233702523</v>
      </c>
      <c r="I94" s="92">
        <v>0</v>
      </c>
      <c r="J94" s="92">
        <v>148662523</v>
      </c>
      <c r="K94" s="92">
        <v>6361</v>
      </c>
      <c r="L94" s="92">
        <v>85040000</v>
      </c>
    </row>
    <row r="95" spans="2:12" x14ac:dyDescent="0.25">
      <c r="B95" s="91" t="s">
        <v>234</v>
      </c>
      <c r="C95" s="91" t="s">
        <v>402</v>
      </c>
      <c r="D95" s="91" t="s">
        <v>403</v>
      </c>
      <c r="E95" s="92">
        <v>26101244769</v>
      </c>
      <c r="F95" s="92">
        <v>0</v>
      </c>
      <c r="G95" s="92">
        <v>-7436368</v>
      </c>
      <c r="H95" s="92">
        <v>26093808401</v>
      </c>
      <c r="I95" s="92">
        <v>399018283</v>
      </c>
      <c r="J95" s="92">
        <v>21137637435</v>
      </c>
      <c r="K95" s="92">
        <v>8101</v>
      </c>
      <c r="L95" s="92">
        <v>4956170966</v>
      </c>
    </row>
    <row r="96" spans="2:12" x14ac:dyDescent="0.25">
      <c r="B96" s="91" t="s">
        <v>234</v>
      </c>
      <c r="C96" s="91" t="s">
        <v>245</v>
      </c>
      <c r="D96" s="91" t="s">
        <v>246</v>
      </c>
      <c r="E96" s="92">
        <v>707685303</v>
      </c>
      <c r="F96" s="92">
        <v>0</v>
      </c>
      <c r="G96" s="92">
        <v>-16970720</v>
      </c>
      <c r="H96" s="92">
        <v>690714583</v>
      </c>
      <c r="I96" s="92">
        <v>0</v>
      </c>
      <c r="J96" s="92">
        <v>690579810</v>
      </c>
      <c r="K96" s="92">
        <v>9998</v>
      </c>
      <c r="L96" s="92">
        <v>134773</v>
      </c>
    </row>
    <row r="97" spans="2:12" x14ac:dyDescent="0.25">
      <c r="B97" s="91" t="s">
        <v>234</v>
      </c>
      <c r="C97" s="91" t="s">
        <v>404</v>
      </c>
      <c r="D97" s="91" t="s">
        <v>405</v>
      </c>
      <c r="E97" s="92">
        <v>1576053656</v>
      </c>
      <c r="F97" s="92">
        <v>0</v>
      </c>
      <c r="G97" s="92">
        <v>-506668</v>
      </c>
      <c r="H97" s="92">
        <v>1575546988</v>
      </c>
      <c r="I97" s="92">
        <v>0</v>
      </c>
      <c r="J97" s="92">
        <v>1575546988</v>
      </c>
      <c r="K97" s="92">
        <v>10000</v>
      </c>
      <c r="L97" s="92">
        <v>0</v>
      </c>
    </row>
    <row r="98" spans="2:12" x14ac:dyDescent="0.25">
      <c r="B98" s="91" t="s">
        <v>234</v>
      </c>
      <c r="C98" s="91" t="s">
        <v>406</v>
      </c>
      <c r="D98" s="91" t="s">
        <v>407</v>
      </c>
      <c r="E98" s="92">
        <v>1576053656</v>
      </c>
      <c r="F98" s="92">
        <v>0</v>
      </c>
      <c r="G98" s="92">
        <v>-506668</v>
      </c>
      <c r="H98" s="92">
        <v>1575546988</v>
      </c>
      <c r="I98" s="92">
        <v>0</v>
      </c>
      <c r="J98" s="92">
        <v>1575546988</v>
      </c>
      <c r="K98" s="92">
        <v>10000</v>
      </c>
      <c r="L98" s="92">
        <v>0</v>
      </c>
    </row>
    <row r="99" spans="2:12" x14ac:dyDescent="0.25">
      <c r="B99" s="91" t="s">
        <v>234</v>
      </c>
      <c r="C99" s="91" t="s">
        <v>408</v>
      </c>
      <c r="D99" s="91" t="s">
        <v>409</v>
      </c>
      <c r="E99" s="92">
        <v>1576053656</v>
      </c>
      <c r="F99" s="92">
        <v>0</v>
      </c>
      <c r="G99" s="92">
        <v>-506668</v>
      </c>
      <c r="H99" s="92">
        <v>1575546988</v>
      </c>
      <c r="I99" s="92">
        <v>0</v>
      </c>
      <c r="J99" s="92">
        <v>1575546988</v>
      </c>
      <c r="K99" s="92">
        <v>10000</v>
      </c>
      <c r="L99" s="92">
        <v>0</v>
      </c>
    </row>
    <row r="100" spans="2:12" x14ac:dyDescent="0.25">
      <c r="B100" s="91" t="s">
        <v>234</v>
      </c>
      <c r="C100" s="91" t="s">
        <v>397</v>
      </c>
      <c r="D100" s="91" t="s">
        <v>246</v>
      </c>
      <c r="E100" s="92">
        <v>8440001</v>
      </c>
      <c r="F100" s="92">
        <v>0</v>
      </c>
      <c r="G100" s="92">
        <v>-506668</v>
      </c>
      <c r="H100" s="92">
        <v>7933333</v>
      </c>
      <c r="I100" s="92">
        <v>0</v>
      </c>
      <c r="J100" s="92">
        <v>7933333</v>
      </c>
      <c r="K100" s="92">
        <v>10000</v>
      </c>
      <c r="L100" s="92">
        <v>0</v>
      </c>
    </row>
    <row r="101" spans="2:12" x14ac:dyDescent="0.25">
      <c r="B101" s="91" t="s">
        <v>234</v>
      </c>
      <c r="C101" s="91" t="s">
        <v>398</v>
      </c>
      <c r="D101" s="91" t="s">
        <v>318</v>
      </c>
      <c r="E101" s="92">
        <v>1567613655</v>
      </c>
      <c r="F101" s="92">
        <v>0</v>
      </c>
      <c r="G101" s="92">
        <v>0</v>
      </c>
      <c r="H101" s="92">
        <v>1567613655</v>
      </c>
      <c r="I101" s="92">
        <v>0</v>
      </c>
      <c r="J101" s="92">
        <v>1567613655</v>
      </c>
      <c r="K101" s="92">
        <v>10000</v>
      </c>
      <c r="L101" s="92">
        <v>0</v>
      </c>
    </row>
    <row r="102" spans="2:12" x14ac:dyDescent="0.25">
      <c r="B102" s="91" t="s">
        <v>234</v>
      </c>
      <c r="C102" s="91" t="s">
        <v>410</v>
      </c>
      <c r="D102" s="91" t="s">
        <v>411</v>
      </c>
      <c r="E102" s="92">
        <v>2454415482</v>
      </c>
      <c r="F102" s="92">
        <v>-190191</v>
      </c>
      <c r="G102" s="92">
        <v>-13562799</v>
      </c>
      <c r="H102" s="92">
        <v>2440852683</v>
      </c>
      <c r="I102" s="92">
        <v>104213925</v>
      </c>
      <c r="J102" s="92">
        <v>1382655087</v>
      </c>
      <c r="K102" s="92">
        <v>5665</v>
      </c>
      <c r="L102" s="92">
        <v>1058197596</v>
      </c>
    </row>
    <row r="103" spans="2:12" x14ac:dyDescent="0.25">
      <c r="B103" s="91" t="s">
        <v>234</v>
      </c>
      <c r="C103" s="91" t="s">
        <v>412</v>
      </c>
      <c r="D103" s="91" t="s">
        <v>413</v>
      </c>
      <c r="E103" s="92">
        <v>2454415482</v>
      </c>
      <c r="F103" s="92">
        <v>-190191</v>
      </c>
      <c r="G103" s="92">
        <v>-13562799</v>
      </c>
      <c r="H103" s="92">
        <v>2440852683</v>
      </c>
      <c r="I103" s="92">
        <v>104213925</v>
      </c>
      <c r="J103" s="92">
        <v>1382655087</v>
      </c>
      <c r="K103" s="92">
        <v>5665</v>
      </c>
      <c r="L103" s="92">
        <v>1058197596</v>
      </c>
    </row>
    <row r="104" spans="2:12" x14ac:dyDescent="0.25">
      <c r="B104" s="91" t="s">
        <v>234</v>
      </c>
      <c r="C104" s="91" t="s">
        <v>414</v>
      </c>
      <c r="D104" s="91" t="s">
        <v>415</v>
      </c>
      <c r="E104" s="92">
        <v>2454415482</v>
      </c>
      <c r="F104" s="92">
        <v>-190191</v>
      </c>
      <c r="G104" s="92">
        <v>-13562799</v>
      </c>
      <c r="H104" s="92">
        <v>2440852683</v>
      </c>
      <c r="I104" s="92">
        <v>104213925</v>
      </c>
      <c r="J104" s="92">
        <v>1382655087</v>
      </c>
      <c r="K104" s="92">
        <v>5665</v>
      </c>
      <c r="L104" s="92">
        <v>1058197596</v>
      </c>
    </row>
    <row r="105" spans="2:12" x14ac:dyDescent="0.25">
      <c r="B105" s="91" t="s">
        <v>234</v>
      </c>
      <c r="C105" s="91" t="s">
        <v>416</v>
      </c>
      <c r="D105" s="91" t="s">
        <v>417</v>
      </c>
      <c r="E105" s="92">
        <v>467593041</v>
      </c>
      <c r="F105" s="92">
        <v>0</v>
      </c>
      <c r="G105" s="92">
        <v>0</v>
      </c>
      <c r="H105" s="92">
        <v>467593041</v>
      </c>
      <c r="I105" s="92">
        <v>0</v>
      </c>
      <c r="J105" s="92">
        <v>464517171</v>
      </c>
      <c r="K105" s="92">
        <v>9934</v>
      </c>
      <c r="L105" s="92">
        <v>3075870</v>
      </c>
    </row>
    <row r="106" spans="2:12" x14ac:dyDescent="0.25">
      <c r="B106" s="91" t="s">
        <v>234</v>
      </c>
      <c r="C106" s="91" t="s">
        <v>398</v>
      </c>
      <c r="D106" s="91" t="s">
        <v>318</v>
      </c>
      <c r="E106" s="92">
        <v>426698728</v>
      </c>
      <c r="F106" s="92">
        <v>-190191</v>
      </c>
      <c r="G106" s="92">
        <v>-13562799</v>
      </c>
      <c r="H106" s="92">
        <v>413135929</v>
      </c>
      <c r="I106" s="92">
        <v>101500000</v>
      </c>
      <c r="J106" s="92">
        <v>361313004</v>
      </c>
      <c r="K106" s="92">
        <v>8746</v>
      </c>
      <c r="L106" s="92">
        <v>51822925</v>
      </c>
    </row>
    <row r="107" spans="2:12" x14ac:dyDescent="0.25">
      <c r="B107" s="91" t="s">
        <v>234</v>
      </c>
      <c r="C107" s="91" t="s">
        <v>391</v>
      </c>
      <c r="D107" s="91" t="s">
        <v>392</v>
      </c>
      <c r="E107" s="92">
        <v>267335707</v>
      </c>
      <c r="F107" s="92">
        <v>0</v>
      </c>
      <c r="G107" s="92">
        <v>0</v>
      </c>
      <c r="H107" s="92">
        <v>267335707</v>
      </c>
      <c r="I107" s="92">
        <v>0</v>
      </c>
      <c r="J107" s="92">
        <v>1712969</v>
      </c>
      <c r="K107" s="92">
        <v>64</v>
      </c>
      <c r="L107" s="92">
        <v>265622738</v>
      </c>
    </row>
    <row r="108" spans="2:12" x14ac:dyDescent="0.25">
      <c r="B108" s="91" t="s">
        <v>234</v>
      </c>
      <c r="C108" s="91" t="s">
        <v>418</v>
      </c>
      <c r="D108" s="91" t="s">
        <v>419</v>
      </c>
      <c r="E108" s="92">
        <v>31096492</v>
      </c>
      <c r="F108" s="92">
        <v>0</v>
      </c>
      <c r="G108" s="92">
        <v>0</v>
      </c>
      <c r="H108" s="92">
        <v>31096492</v>
      </c>
      <c r="I108" s="92">
        <v>0</v>
      </c>
      <c r="J108" s="92">
        <v>31096492</v>
      </c>
      <c r="K108" s="92">
        <v>10000</v>
      </c>
      <c r="L108" s="92">
        <v>0</v>
      </c>
    </row>
    <row r="109" spans="2:12" x14ac:dyDescent="0.25">
      <c r="B109" s="91" t="s">
        <v>234</v>
      </c>
      <c r="C109" s="91" t="s">
        <v>241</v>
      </c>
      <c r="D109" s="91" t="s">
        <v>242</v>
      </c>
      <c r="E109" s="92">
        <v>594284234</v>
      </c>
      <c r="F109" s="92">
        <v>0</v>
      </c>
      <c r="G109" s="92">
        <v>0</v>
      </c>
      <c r="H109" s="92">
        <v>594284234</v>
      </c>
      <c r="I109" s="92">
        <v>2713925</v>
      </c>
      <c r="J109" s="92">
        <v>483314262</v>
      </c>
      <c r="K109" s="92">
        <v>8133</v>
      </c>
      <c r="L109" s="92">
        <v>110969972</v>
      </c>
    </row>
    <row r="110" spans="2:12" x14ac:dyDescent="0.25">
      <c r="B110" s="91" t="s">
        <v>234</v>
      </c>
      <c r="C110" s="91" t="s">
        <v>245</v>
      </c>
      <c r="D110" s="91" t="s">
        <v>246</v>
      </c>
      <c r="E110" s="92">
        <v>667407280</v>
      </c>
      <c r="F110" s="92">
        <v>0</v>
      </c>
      <c r="G110" s="92">
        <v>0</v>
      </c>
      <c r="H110" s="92">
        <v>667407280</v>
      </c>
      <c r="I110" s="92">
        <v>0</v>
      </c>
      <c r="J110" s="92">
        <v>40701189</v>
      </c>
      <c r="K110" s="92">
        <v>610</v>
      </c>
      <c r="L110" s="92">
        <v>626706091</v>
      </c>
    </row>
    <row r="111" spans="2:12" x14ac:dyDescent="0.2"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</row>
    <row r="112" spans="2:12" x14ac:dyDescent="0.2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</row>
    <row r="113" spans="2:12" x14ac:dyDescent="0.2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</row>
    <row r="114" spans="2:12" x14ac:dyDescent="0.2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</row>
    <row r="115" spans="2:12" x14ac:dyDescent="0.2"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</row>
    <row r="116" spans="2:12" x14ac:dyDescent="0.2"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</row>
    <row r="117" spans="2:12" x14ac:dyDescent="0.2"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</row>
    <row r="118" spans="2:12" x14ac:dyDescent="0.2"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</row>
    <row r="119" spans="2:12" x14ac:dyDescent="0.2"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</row>
    <row r="120" spans="2:12" x14ac:dyDescent="0.2"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</row>
    <row r="121" spans="2:12" ht="12.75" x14ac:dyDescent="0.2">
      <c r="B121" s="95"/>
      <c r="C121" s="95"/>
      <c r="D121" s="96" t="s">
        <v>186</v>
      </c>
      <c r="E121" s="95"/>
      <c r="F121" s="95"/>
      <c r="G121" s="95"/>
      <c r="H121" s="95"/>
      <c r="I121" s="97" t="s">
        <v>181</v>
      </c>
      <c r="J121" s="97"/>
      <c r="K121" s="98"/>
      <c r="L121" s="98"/>
    </row>
    <row r="122" spans="2:12" ht="12.75" x14ac:dyDescent="0.2">
      <c r="B122" s="95"/>
      <c r="C122" s="95"/>
      <c r="D122" s="95" t="s">
        <v>182</v>
      </c>
      <c r="E122" s="95"/>
      <c r="F122" s="95"/>
      <c r="G122" s="95"/>
      <c r="H122" s="95"/>
      <c r="I122" s="99" t="s">
        <v>183</v>
      </c>
      <c r="J122" s="99"/>
      <c r="K122" s="98"/>
      <c r="L122" s="98"/>
    </row>
    <row r="123" spans="2:12" ht="12.75" x14ac:dyDescent="0.2">
      <c r="B123" s="95"/>
      <c r="C123" s="95"/>
      <c r="D123" s="95" t="s">
        <v>187</v>
      </c>
      <c r="E123" s="95"/>
      <c r="F123" s="95"/>
      <c r="G123" s="95"/>
      <c r="H123" s="95"/>
      <c r="I123" s="99" t="s">
        <v>184</v>
      </c>
      <c r="J123" s="99"/>
      <c r="K123" s="98"/>
      <c r="L123" s="98"/>
    </row>
    <row r="124" spans="2:12" ht="12.75" x14ac:dyDescent="0.2">
      <c r="B124" s="95"/>
      <c r="C124" s="95"/>
      <c r="D124" s="95" t="s">
        <v>185</v>
      </c>
      <c r="E124" s="95"/>
      <c r="F124" s="95"/>
      <c r="G124" s="95"/>
      <c r="H124" s="95"/>
      <c r="I124" s="99" t="s">
        <v>185</v>
      </c>
      <c r="J124" s="99"/>
      <c r="K124" s="98"/>
      <c r="L124" s="98"/>
    </row>
    <row r="125" spans="2:12" ht="12.75" x14ac:dyDescent="0.2"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</row>
  </sheetData>
  <mergeCells count="10">
    <mergeCell ref="I121:J121"/>
    <mergeCell ref="I122:J122"/>
    <mergeCell ref="I123:J123"/>
    <mergeCell ref="I124:J124"/>
    <mergeCell ref="B1:L1"/>
    <mergeCell ref="B2:L2"/>
    <mergeCell ref="B3:L3"/>
    <mergeCell ref="B4:L4"/>
    <mergeCell ref="K5:L5"/>
    <mergeCell ref="K6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5CF1F-FBAB-4B4F-B4CD-FA5AB7086388}">
  <dimension ref="A2:W39"/>
  <sheetViews>
    <sheetView workbookViewId="0">
      <selection activeCell="C19" sqref="C19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61.140625" customWidth="1"/>
    <col min="4" max="4" width="21.5703125" customWidth="1"/>
    <col min="5" max="5" width="19.85546875" customWidth="1"/>
    <col min="6" max="6" width="17" customWidth="1"/>
    <col min="7" max="7" width="20.5703125" hidden="1" customWidth="1"/>
    <col min="8" max="10" width="20.140625" hidden="1" customWidth="1"/>
    <col min="11" max="11" width="22" hidden="1" customWidth="1"/>
    <col min="12" max="12" width="19.140625" hidden="1" customWidth="1"/>
    <col min="13" max="14" width="19.42578125" hidden="1" customWidth="1"/>
    <col min="15" max="16" width="20.140625" hidden="1" customWidth="1"/>
    <col min="17" max="17" width="16.85546875" customWidth="1"/>
    <col min="18" max="18" width="15.85546875" hidden="1" customWidth="1"/>
    <col min="19" max="19" width="22.85546875" customWidth="1"/>
    <col min="20" max="20" width="10" customWidth="1"/>
    <col min="21" max="21" width="15.140625" bestFit="1" customWidth="1"/>
    <col min="22" max="22" width="14.140625" bestFit="1" customWidth="1"/>
    <col min="23" max="23" width="12" bestFit="1" customWidth="1"/>
  </cols>
  <sheetData>
    <row r="2" spans="2:21" x14ac:dyDescent="0.25">
      <c r="B2" s="100" t="s">
        <v>420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2"/>
    </row>
    <row r="3" spans="2:21" x14ac:dyDescent="0.25">
      <c r="B3" s="103" t="s">
        <v>421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</row>
    <row r="4" spans="2:21" x14ac:dyDescent="0.25">
      <c r="B4" s="106" t="s">
        <v>422</v>
      </c>
      <c r="T4" s="107"/>
    </row>
    <row r="5" spans="2:21" x14ac:dyDescent="0.25">
      <c r="B5" s="108" t="s">
        <v>423</v>
      </c>
      <c r="F5" t="s">
        <v>424</v>
      </c>
      <c r="O5" s="109"/>
      <c r="T5" s="107"/>
    </row>
    <row r="6" spans="2:21" x14ac:dyDescent="0.25">
      <c r="B6" s="110"/>
      <c r="T6" s="107"/>
    </row>
    <row r="7" spans="2:21" ht="63.75" customHeight="1" x14ac:dyDescent="0.25">
      <c r="B7" s="111" t="s">
        <v>425</v>
      </c>
      <c r="C7" s="112" t="s">
        <v>426</v>
      </c>
      <c r="D7" s="113" t="s">
        <v>427</v>
      </c>
      <c r="E7" s="113" t="s">
        <v>428</v>
      </c>
      <c r="F7" s="113" t="s">
        <v>429</v>
      </c>
      <c r="G7" s="113" t="s">
        <v>430</v>
      </c>
      <c r="H7" s="114" t="s">
        <v>431</v>
      </c>
      <c r="I7" s="114" t="s">
        <v>432</v>
      </c>
      <c r="J7" s="113" t="s">
        <v>433</v>
      </c>
      <c r="K7" s="113" t="s">
        <v>434</v>
      </c>
      <c r="L7" s="113" t="s">
        <v>435</v>
      </c>
      <c r="M7" s="113" t="s">
        <v>436</v>
      </c>
      <c r="N7" s="113" t="s">
        <v>437</v>
      </c>
      <c r="O7" s="113" t="s">
        <v>438</v>
      </c>
      <c r="P7" s="113" t="s">
        <v>439</v>
      </c>
      <c r="Q7" s="113" t="s">
        <v>440</v>
      </c>
      <c r="R7" s="113" t="s">
        <v>441</v>
      </c>
      <c r="S7" s="113" t="s">
        <v>442</v>
      </c>
      <c r="T7" s="115" t="s">
        <v>443</v>
      </c>
    </row>
    <row r="8" spans="2:21" x14ac:dyDescent="0.25">
      <c r="B8" s="116" t="s">
        <v>444</v>
      </c>
      <c r="C8" s="117" t="s">
        <v>445</v>
      </c>
      <c r="D8" s="118">
        <f t="shared" ref="D8:S8" si="0">+D9+D16</f>
        <v>20659529848</v>
      </c>
      <c r="E8" s="118">
        <f t="shared" si="0"/>
        <v>-3900000</v>
      </c>
      <c r="F8" s="118">
        <f>+D8+E8</f>
        <v>20655629848</v>
      </c>
      <c r="G8" s="118">
        <f t="shared" si="0"/>
        <v>0</v>
      </c>
      <c r="H8" s="118">
        <f t="shared" si="0"/>
        <v>2837352385</v>
      </c>
      <c r="I8" s="118">
        <f t="shared" si="0"/>
        <v>1239540016</v>
      </c>
      <c r="J8" s="118">
        <f t="shared" si="0"/>
        <v>1364189508</v>
      </c>
      <c r="K8" s="118">
        <f t="shared" si="0"/>
        <v>3327617217</v>
      </c>
      <c r="L8" s="118">
        <f t="shared" si="0"/>
        <v>3217498690</v>
      </c>
      <c r="M8" s="118">
        <f t="shared" si="0"/>
        <v>2339805728</v>
      </c>
      <c r="N8" s="118">
        <f>+N9+N16</f>
        <v>896573439</v>
      </c>
      <c r="O8" s="118">
        <f t="shared" si="0"/>
        <v>805121627</v>
      </c>
      <c r="P8" s="118">
        <f t="shared" si="0"/>
        <v>1055220651</v>
      </c>
      <c r="Q8" s="118">
        <f t="shared" si="0"/>
        <v>317624121</v>
      </c>
      <c r="R8" s="118">
        <f t="shared" si="0"/>
        <v>0</v>
      </c>
      <c r="S8" s="118">
        <f t="shared" si="0"/>
        <v>17400543382</v>
      </c>
      <c r="T8" s="119">
        <f>S8/D8</f>
        <v>0.84225263159531705</v>
      </c>
      <c r="U8" s="120"/>
    </row>
    <row r="9" spans="2:21" x14ac:dyDescent="0.25">
      <c r="B9" s="121" t="s">
        <v>446</v>
      </c>
      <c r="C9" s="122" t="s">
        <v>447</v>
      </c>
      <c r="D9" s="118">
        <f>+D10</f>
        <v>19192928647</v>
      </c>
      <c r="E9" s="118">
        <f>+E10</f>
        <v>-3900000</v>
      </c>
      <c r="F9" s="118">
        <f>+D9+E9</f>
        <v>19189028647</v>
      </c>
      <c r="G9" s="118">
        <f>+G10</f>
        <v>0</v>
      </c>
      <c r="H9" s="118">
        <f t="shared" ref="H9:R9" si="1">+H10</f>
        <v>2837352385</v>
      </c>
      <c r="I9" s="118">
        <f t="shared" si="1"/>
        <v>1232525704</v>
      </c>
      <c r="J9" s="118">
        <f t="shared" si="1"/>
        <v>1364189508</v>
      </c>
      <c r="K9" s="118">
        <f t="shared" si="1"/>
        <v>3086575668</v>
      </c>
      <c r="L9" s="118">
        <f t="shared" si="1"/>
        <v>3217498690</v>
      </c>
      <c r="M9" s="118">
        <f t="shared" si="1"/>
        <v>1823482324</v>
      </c>
      <c r="N9" s="118">
        <f t="shared" si="1"/>
        <v>896573439</v>
      </c>
      <c r="O9" s="118">
        <f t="shared" si="1"/>
        <v>805121627</v>
      </c>
      <c r="P9" s="118">
        <f t="shared" si="1"/>
        <v>1055220651</v>
      </c>
      <c r="Q9" s="118">
        <f t="shared" si="1"/>
        <v>267565904</v>
      </c>
      <c r="R9" s="118">
        <f t="shared" si="1"/>
        <v>0</v>
      </c>
      <c r="S9" s="118">
        <f>+S10</f>
        <v>16586105900</v>
      </c>
      <c r="T9" s="119">
        <f>S9/D9</f>
        <v>0.86417795871879788</v>
      </c>
      <c r="U9" s="123"/>
    </row>
    <row r="10" spans="2:21" x14ac:dyDescent="0.25">
      <c r="B10" s="121" t="s">
        <v>448</v>
      </c>
      <c r="C10" s="122" t="s">
        <v>449</v>
      </c>
      <c r="D10" s="118">
        <f>D11+D15</f>
        <v>19192928647</v>
      </c>
      <c r="E10" s="118">
        <f>+E11+E15</f>
        <v>-3900000</v>
      </c>
      <c r="F10" s="118">
        <f t="shared" ref="F10:F19" si="2">+D10+E10</f>
        <v>19189028647</v>
      </c>
      <c r="G10" s="118">
        <f>+G11+G15</f>
        <v>0</v>
      </c>
      <c r="H10" s="118">
        <f t="shared" ref="H10:R10" si="3">+H11+H15</f>
        <v>2837352385</v>
      </c>
      <c r="I10" s="118">
        <f t="shared" si="3"/>
        <v>1232525704</v>
      </c>
      <c r="J10" s="118">
        <f t="shared" si="3"/>
        <v>1364189508</v>
      </c>
      <c r="K10" s="118">
        <f t="shared" si="3"/>
        <v>3086575668</v>
      </c>
      <c r="L10" s="118">
        <f t="shared" si="3"/>
        <v>3217498690</v>
      </c>
      <c r="M10" s="118">
        <f t="shared" si="3"/>
        <v>1823482324</v>
      </c>
      <c r="N10" s="118">
        <f t="shared" si="3"/>
        <v>896573439</v>
      </c>
      <c r="O10" s="118">
        <f t="shared" si="3"/>
        <v>805121627</v>
      </c>
      <c r="P10" s="118">
        <f t="shared" si="3"/>
        <v>1055220651</v>
      </c>
      <c r="Q10" s="118">
        <f t="shared" si="3"/>
        <v>267565904</v>
      </c>
      <c r="R10" s="118">
        <f t="shared" si="3"/>
        <v>0</v>
      </c>
      <c r="S10" s="118">
        <f>+S11+S15</f>
        <v>16586105900</v>
      </c>
      <c r="T10" s="119">
        <f>S10/D11</f>
        <v>0.86417795871879788</v>
      </c>
    </row>
    <row r="11" spans="2:21" ht="15.75" x14ac:dyDescent="0.25">
      <c r="B11" s="121" t="s">
        <v>450</v>
      </c>
      <c r="C11" s="122" t="s">
        <v>451</v>
      </c>
      <c r="D11" s="118">
        <f>17003173410+2161052714+28702523</f>
        <v>19192928647</v>
      </c>
      <c r="E11" s="118">
        <v>-3900000</v>
      </c>
      <c r="F11" s="118">
        <f t="shared" si="2"/>
        <v>19189028647</v>
      </c>
      <c r="G11" s="118">
        <v>0</v>
      </c>
      <c r="H11" s="118">
        <f>28662523+535305370+2273384492</f>
        <v>2837352385</v>
      </c>
      <c r="I11" s="118">
        <v>1232525704</v>
      </c>
      <c r="J11" s="124">
        <f>1156783610+207405898</f>
        <v>1364189508</v>
      </c>
      <c r="K11" s="118">
        <f>2683774784+402800884</f>
        <v>3086575668</v>
      </c>
      <c r="L11" s="118">
        <f>2853863049+363635641</f>
        <v>3217498690</v>
      </c>
      <c r="M11" s="118">
        <v>1823482324</v>
      </c>
      <c r="N11" s="125">
        <v>896573439</v>
      </c>
      <c r="O11" s="118">
        <f>304623250+500498377</f>
        <v>805121627</v>
      </c>
      <c r="P11" s="118">
        <f>48848747+1006371904</f>
        <v>1055220651</v>
      </c>
      <c r="Q11" s="118">
        <v>267565904</v>
      </c>
      <c r="R11" s="126"/>
      <c r="S11" s="118">
        <f>SUM(G11:R11)</f>
        <v>16586105900</v>
      </c>
      <c r="T11" s="119">
        <f>S11/F11</f>
        <v>0.86435359522969191</v>
      </c>
    </row>
    <row r="12" spans="2:21" ht="30" hidden="1" customHeight="1" x14ac:dyDescent="0.25">
      <c r="B12" s="121" t="s">
        <v>452</v>
      </c>
      <c r="C12" s="122" t="s">
        <v>453</v>
      </c>
      <c r="D12" s="118"/>
      <c r="E12" s="118"/>
      <c r="F12" s="118">
        <f t="shared" si="2"/>
        <v>0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9">
        <v>0</v>
      </c>
    </row>
    <row r="13" spans="2:21" ht="20.25" hidden="1" customHeight="1" x14ac:dyDescent="0.25">
      <c r="B13" s="121" t="s">
        <v>454</v>
      </c>
      <c r="C13" s="122" t="s">
        <v>455</v>
      </c>
      <c r="D13" s="118"/>
      <c r="E13" s="118"/>
      <c r="F13" s="118">
        <f t="shared" si="2"/>
        <v>0</v>
      </c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9">
        <v>0</v>
      </c>
    </row>
    <row r="14" spans="2:21" ht="30.75" hidden="1" customHeight="1" x14ac:dyDescent="0.25">
      <c r="B14" s="121" t="s">
        <v>456</v>
      </c>
      <c r="C14" s="122" t="s">
        <v>457</v>
      </c>
      <c r="D14" s="118"/>
      <c r="E14" s="118"/>
      <c r="F14" s="118">
        <f t="shared" si="2"/>
        <v>0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9">
        <v>0</v>
      </c>
    </row>
    <row r="15" spans="2:21" x14ac:dyDescent="0.25">
      <c r="B15" s="121" t="s">
        <v>458</v>
      </c>
      <c r="C15" s="122" t="s">
        <v>459</v>
      </c>
      <c r="D15" s="118"/>
      <c r="E15" s="118"/>
      <c r="F15" s="118">
        <f t="shared" si="2"/>
        <v>0</v>
      </c>
      <c r="G15" s="118">
        <v>0</v>
      </c>
      <c r="H15" s="118"/>
      <c r="I15" s="118"/>
      <c r="J15" s="118"/>
      <c r="K15" s="118"/>
      <c r="L15" s="118"/>
      <c r="M15" s="118"/>
      <c r="N15" s="118"/>
      <c r="O15" s="118"/>
      <c r="P15" s="118"/>
      <c r="Q15" s="118">
        <v>0</v>
      </c>
      <c r="R15" s="118"/>
      <c r="S15" s="118">
        <f t="shared" ref="S15:S18" si="4">SUM(G15:R15)</f>
        <v>0</v>
      </c>
      <c r="T15" s="119">
        <v>0</v>
      </c>
      <c r="U15" s="123"/>
    </row>
    <row r="16" spans="2:21" x14ac:dyDescent="0.25">
      <c r="B16" s="121" t="s">
        <v>460</v>
      </c>
      <c r="C16" s="122" t="s">
        <v>461</v>
      </c>
      <c r="D16" s="118">
        <f t="shared" ref="D16:M16" si="5">SUM(D17:D19)</f>
        <v>1466601201</v>
      </c>
      <c r="E16" s="118">
        <f t="shared" si="5"/>
        <v>0</v>
      </c>
      <c r="F16" s="118">
        <f>SUM(F17:F19)</f>
        <v>1466601201</v>
      </c>
      <c r="G16" s="118">
        <f t="shared" si="5"/>
        <v>0</v>
      </c>
      <c r="H16" s="118">
        <f t="shared" si="5"/>
        <v>0</v>
      </c>
      <c r="I16" s="118">
        <f t="shared" si="5"/>
        <v>7014312</v>
      </c>
      <c r="J16" s="118">
        <f t="shared" si="5"/>
        <v>0</v>
      </c>
      <c r="K16" s="118">
        <f t="shared" si="5"/>
        <v>241041549</v>
      </c>
      <c r="L16" s="118">
        <f t="shared" si="5"/>
        <v>0</v>
      </c>
      <c r="M16" s="118">
        <f t="shared" si="5"/>
        <v>516323404</v>
      </c>
      <c r="N16" s="118"/>
      <c r="O16" s="118"/>
      <c r="P16" s="118"/>
      <c r="Q16" s="118">
        <f>+Q17</f>
        <v>50058217</v>
      </c>
      <c r="R16" s="118"/>
      <c r="S16" s="118">
        <f t="shared" si="4"/>
        <v>814437482</v>
      </c>
      <c r="T16" s="119">
        <v>0</v>
      </c>
    </row>
    <row r="17" spans="2:21" ht="15.75" x14ac:dyDescent="0.25">
      <c r="B17" s="121" t="s">
        <v>462</v>
      </c>
      <c r="C17" s="122" t="s">
        <v>463</v>
      </c>
      <c r="D17" s="118">
        <f>1194075571+219790610</f>
        <v>1413866181</v>
      </c>
      <c r="E17" s="118"/>
      <c r="F17" s="118">
        <f t="shared" si="2"/>
        <v>1413866181</v>
      </c>
      <c r="G17" s="118"/>
      <c r="H17" s="118"/>
      <c r="I17" s="118">
        <v>7014312</v>
      </c>
      <c r="J17" s="118"/>
      <c r="K17" s="118">
        <f>213685315+27356234</f>
        <v>241041549</v>
      </c>
      <c r="L17" s="118"/>
      <c r="M17" s="118">
        <f>181705200+334618204</f>
        <v>516323404</v>
      </c>
      <c r="N17" s="125"/>
      <c r="O17" s="118"/>
      <c r="P17" s="118"/>
      <c r="Q17" s="118">
        <v>50058217</v>
      </c>
      <c r="R17" s="118"/>
      <c r="S17" s="118">
        <f t="shared" si="4"/>
        <v>814437482</v>
      </c>
      <c r="T17" s="119">
        <v>0</v>
      </c>
      <c r="U17" s="123"/>
    </row>
    <row r="18" spans="2:21" x14ac:dyDescent="0.25">
      <c r="B18" s="121" t="s">
        <v>464</v>
      </c>
      <c r="C18" s="122" t="s">
        <v>465</v>
      </c>
      <c r="D18" s="118">
        <v>52735020</v>
      </c>
      <c r="E18" s="118"/>
      <c r="F18" s="118">
        <f t="shared" si="2"/>
        <v>52735020</v>
      </c>
      <c r="G18" s="118"/>
      <c r="H18" s="118"/>
      <c r="I18" s="118"/>
      <c r="J18" s="118"/>
      <c r="K18" s="118"/>
      <c r="L18" s="118">
        <f t="shared" ref="L18:M18" si="6">+J18+K18</f>
        <v>0</v>
      </c>
      <c r="M18" s="118">
        <f t="shared" si="6"/>
        <v>0</v>
      </c>
      <c r="N18" s="118"/>
      <c r="O18" s="118"/>
      <c r="P18" s="118"/>
      <c r="Q18" s="118"/>
      <c r="R18" s="118"/>
      <c r="S18" s="118">
        <f t="shared" si="4"/>
        <v>0</v>
      </c>
      <c r="T18" s="119">
        <v>0</v>
      </c>
    </row>
    <row r="19" spans="2:21" x14ac:dyDescent="0.25">
      <c r="B19" s="121" t="s">
        <v>466</v>
      </c>
      <c r="C19" s="122" t="s">
        <v>467</v>
      </c>
      <c r="D19" s="118"/>
      <c r="E19" s="118"/>
      <c r="F19" s="118">
        <f t="shared" si="2"/>
        <v>0</v>
      </c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>
        <v>0</v>
      </c>
      <c r="R19" s="118"/>
      <c r="S19" s="118"/>
      <c r="T19" s="119">
        <v>0</v>
      </c>
    </row>
    <row r="20" spans="2:21" x14ac:dyDescent="0.25">
      <c r="B20" s="121"/>
      <c r="C20" t="s">
        <v>468</v>
      </c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8"/>
    </row>
    <row r="21" spans="2:21" x14ac:dyDescent="0.25">
      <c r="B21" s="129" t="s">
        <v>21</v>
      </c>
      <c r="C21" s="130"/>
      <c r="D21" s="131">
        <f>+D8</f>
        <v>20659529848</v>
      </c>
      <c r="E21" s="131">
        <f>+E8</f>
        <v>-3900000</v>
      </c>
      <c r="F21" s="131">
        <f>+F8</f>
        <v>20655629848</v>
      </c>
      <c r="G21" s="131">
        <f t="shared" ref="G21:R21" si="7">+G8</f>
        <v>0</v>
      </c>
      <c r="H21" s="131">
        <f t="shared" si="7"/>
        <v>2837352385</v>
      </c>
      <c r="I21" s="131">
        <f t="shared" si="7"/>
        <v>1239540016</v>
      </c>
      <c r="J21" s="131">
        <f t="shared" si="7"/>
        <v>1364189508</v>
      </c>
      <c r="K21" s="131">
        <f t="shared" si="7"/>
        <v>3327617217</v>
      </c>
      <c r="L21" s="131">
        <f>+L8</f>
        <v>3217498690</v>
      </c>
      <c r="M21" s="131">
        <f t="shared" si="7"/>
        <v>2339805728</v>
      </c>
      <c r="N21" s="131">
        <f t="shared" si="7"/>
        <v>896573439</v>
      </c>
      <c r="O21" s="131">
        <f t="shared" si="7"/>
        <v>805121627</v>
      </c>
      <c r="P21" s="131">
        <f t="shared" si="7"/>
        <v>1055220651</v>
      </c>
      <c r="Q21" s="131">
        <f>+Q8</f>
        <v>317624121</v>
      </c>
      <c r="R21" s="131">
        <f t="shared" si="7"/>
        <v>0</v>
      </c>
      <c r="S21" s="131">
        <f>+S8</f>
        <v>17400543382</v>
      </c>
      <c r="T21" s="132">
        <f>+S21/F21</f>
        <v>0.84241165774399385</v>
      </c>
    </row>
    <row r="22" spans="2:21" ht="16.5" customHeight="1" x14ac:dyDescent="0.25">
      <c r="B22" s="121"/>
      <c r="C22" s="122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8"/>
    </row>
    <row r="23" spans="2:21" x14ac:dyDescent="0.25">
      <c r="B23" s="133" t="s">
        <v>469</v>
      </c>
      <c r="C23" s="117" t="s">
        <v>470</v>
      </c>
      <c r="D23" s="118">
        <f>+D24+D25</f>
        <v>35704617594</v>
      </c>
      <c r="E23" s="118">
        <f t="shared" ref="E23:S23" si="8">+E24+E25</f>
        <v>-867301792</v>
      </c>
      <c r="F23" s="118">
        <f>+F24+F25</f>
        <v>34837315802</v>
      </c>
      <c r="G23" s="118">
        <f t="shared" si="8"/>
        <v>347565297</v>
      </c>
      <c r="H23" s="118">
        <f t="shared" si="8"/>
        <v>4038110221</v>
      </c>
      <c r="I23" s="118">
        <f t="shared" si="8"/>
        <v>2941664487</v>
      </c>
      <c r="J23" s="118">
        <f>+J24+J25</f>
        <v>1398160601</v>
      </c>
      <c r="K23" s="118">
        <f t="shared" si="8"/>
        <v>5543912957</v>
      </c>
      <c r="L23" s="118">
        <f t="shared" si="8"/>
        <v>3613701562</v>
      </c>
      <c r="M23" s="118">
        <f t="shared" si="8"/>
        <v>329876817</v>
      </c>
      <c r="N23" s="118">
        <f t="shared" si="8"/>
        <v>871026278</v>
      </c>
      <c r="O23" s="118">
        <f t="shared" si="8"/>
        <v>977817890</v>
      </c>
      <c r="P23" s="118">
        <f t="shared" si="8"/>
        <v>101056963</v>
      </c>
      <c r="Q23" s="118">
        <f t="shared" si="8"/>
        <v>680965438</v>
      </c>
      <c r="R23" s="118">
        <f t="shared" si="8"/>
        <v>0</v>
      </c>
      <c r="S23" s="118">
        <f t="shared" si="8"/>
        <v>20843858511</v>
      </c>
      <c r="T23" s="134">
        <f>+S23/F23</f>
        <v>0.59831987715320367</v>
      </c>
    </row>
    <row r="24" spans="2:21" x14ac:dyDescent="0.25">
      <c r="B24" s="135" t="s">
        <v>471</v>
      </c>
      <c r="C24" s="122" t="s">
        <v>472</v>
      </c>
      <c r="D24" s="118"/>
      <c r="E24" s="118"/>
      <c r="F24" s="118">
        <f>+D24+E24</f>
        <v>0</v>
      </c>
      <c r="G24" s="118"/>
      <c r="H24" s="118"/>
      <c r="I24" s="118"/>
      <c r="J24" s="118"/>
      <c r="K24" s="118">
        <f>+I24+J24</f>
        <v>0</v>
      </c>
      <c r="L24" s="118"/>
      <c r="M24" s="118"/>
      <c r="N24" s="118"/>
      <c r="O24" s="118"/>
      <c r="P24" s="118"/>
      <c r="Q24" s="118"/>
      <c r="R24" s="118"/>
      <c r="S24" s="118"/>
      <c r="T24" s="134">
        <v>0</v>
      </c>
    </row>
    <row r="25" spans="2:21" x14ac:dyDescent="0.25">
      <c r="B25" s="135" t="s">
        <v>473</v>
      </c>
      <c r="C25" s="122" t="s">
        <v>474</v>
      </c>
      <c r="D25" s="118">
        <f>+D26+D28+D29+D30</f>
        <v>35704617594</v>
      </c>
      <c r="E25" s="118">
        <f>+E26+E28+E29+E30</f>
        <v>-867301792</v>
      </c>
      <c r="F25" s="118">
        <f>+F26+F28+F29+F30</f>
        <v>34837315802</v>
      </c>
      <c r="G25" s="118">
        <f t="shared" ref="G25:R25" si="9">+G26+G28+G29+G30</f>
        <v>347565297</v>
      </c>
      <c r="H25" s="118">
        <f t="shared" si="9"/>
        <v>4038110221</v>
      </c>
      <c r="I25" s="118">
        <f t="shared" si="9"/>
        <v>2941664487</v>
      </c>
      <c r="J25" s="118">
        <f t="shared" si="9"/>
        <v>1398160601</v>
      </c>
      <c r="K25" s="118">
        <f t="shared" si="9"/>
        <v>5543912957</v>
      </c>
      <c r="L25" s="118">
        <f t="shared" si="9"/>
        <v>3613701562</v>
      </c>
      <c r="M25" s="118">
        <f t="shared" si="9"/>
        <v>329876817</v>
      </c>
      <c r="N25" s="118">
        <f t="shared" si="9"/>
        <v>871026278</v>
      </c>
      <c r="O25" s="118">
        <f t="shared" si="9"/>
        <v>977817890</v>
      </c>
      <c r="P25" s="118">
        <f t="shared" si="9"/>
        <v>101056963</v>
      </c>
      <c r="Q25" s="118">
        <f t="shared" si="9"/>
        <v>680965438</v>
      </c>
      <c r="R25" s="118">
        <f t="shared" si="9"/>
        <v>0</v>
      </c>
      <c r="S25" s="118">
        <f>+S26+S28+S29+S30</f>
        <v>20843858511</v>
      </c>
      <c r="T25" s="134">
        <f>+S25/F25</f>
        <v>0.59831987715320367</v>
      </c>
    </row>
    <row r="26" spans="2:21" ht="15.75" x14ac:dyDescent="0.25">
      <c r="B26" s="135" t="s">
        <v>468</v>
      </c>
      <c r="C26" s="122" t="s">
        <v>475</v>
      </c>
      <c r="D26" s="118">
        <f>18429775266+17110433148+164409180</f>
        <v>35704617594</v>
      </c>
      <c r="E26" s="136">
        <f>-99961942-129670853-195499125-7387428-54680193-48940-1913333-372168087-5358667-149701-273332-190191</f>
        <v>-867301792</v>
      </c>
      <c r="F26" s="118">
        <f>+D26+E26</f>
        <v>34837315802</v>
      </c>
      <c r="G26" s="118">
        <v>347565297</v>
      </c>
      <c r="H26" s="118">
        <f>4028144611+9965610</f>
        <v>4038110221</v>
      </c>
      <c r="I26" s="118">
        <f>46530900+2571512714+323620873</f>
        <v>2941664487</v>
      </c>
      <c r="J26" s="118">
        <f>1347016259+51144342</f>
        <v>1398160601</v>
      </c>
      <c r="K26" s="118">
        <f>2600730661+2960966296-17784000</f>
        <v>5543912957</v>
      </c>
      <c r="L26" s="118">
        <f>279766931+3333934631</f>
        <v>3613701562</v>
      </c>
      <c r="M26" s="137">
        <f>187610976+1143333+141122508</f>
        <v>329876817</v>
      </c>
      <c r="N26" s="118">
        <f>329945887+541080391</f>
        <v>871026278</v>
      </c>
      <c r="O26" s="118">
        <f>963871090+13946800</f>
        <v>977817890</v>
      </c>
      <c r="P26" s="118">
        <v>101056963</v>
      </c>
      <c r="Q26" s="118">
        <f>244883316+436082122</f>
        <v>680965438</v>
      </c>
      <c r="R26" s="118"/>
      <c r="S26" s="118">
        <f>SUM(G26:R26)</f>
        <v>20843858511</v>
      </c>
      <c r="T26" s="134">
        <f>+S26/F26</f>
        <v>0.59831987715320367</v>
      </c>
    </row>
    <row r="27" spans="2:21" x14ac:dyDescent="0.25">
      <c r="B27" s="135" t="s">
        <v>476</v>
      </c>
      <c r="C27" s="122" t="s">
        <v>477</v>
      </c>
      <c r="D27" s="118"/>
      <c r="E27" s="118"/>
      <c r="F27" s="118">
        <f>+D27+E27</f>
        <v>0</v>
      </c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34">
        <v>0</v>
      </c>
    </row>
    <row r="28" spans="2:21" x14ac:dyDescent="0.25">
      <c r="B28" s="135" t="s">
        <v>478</v>
      </c>
      <c r="C28" s="122" t="s">
        <v>479</v>
      </c>
      <c r="D28" s="118"/>
      <c r="E28" s="118">
        <v>0</v>
      </c>
      <c r="F28" s="118">
        <f>+D28+E28</f>
        <v>0</v>
      </c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34">
        <v>0</v>
      </c>
    </row>
    <row r="29" spans="2:21" x14ac:dyDescent="0.25">
      <c r="B29" s="135" t="s">
        <v>480</v>
      </c>
      <c r="C29" s="122" t="s">
        <v>481</v>
      </c>
      <c r="D29" s="118"/>
      <c r="E29" s="118"/>
      <c r="F29" s="118">
        <f>+D29+E29</f>
        <v>0</v>
      </c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34">
        <v>0</v>
      </c>
    </row>
    <row r="30" spans="2:21" x14ac:dyDescent="0.25">
      <c r="B30" s="135" t="s">
        <v>482</v>
      </c>
      <c r="C30" s="122" t="s">
        <v>483</v>
      </c>
      <c r="D30" s="118"/>
      <c r="E30" s="118"/>
      <c r="F30" s="118">
        <f>+D30+E30</f>
        <v>0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34">
        <v>0</v>
      </c>
    </row>
    <row r="31" spans="2:21" x14ac:dyDescent="0.25">
      <c r="B31" s="135"/>
      <c r="C31" s="122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8"/>
    </row>
    <row r="32" spans="2:21" x14ac:dyDescent="0.25">
      <c r="B32" s="138" t="s">
        <v>21</v>
      </c>
      <c r="C32" s="139"/>
      <c r="D32" s="140">
        <f>+D23</f>
        <v>35704617594</v>
      </c>
      <c r="E32" s="140">
        <f t="shared" ref="E32:S32" si="10">+E23</f>
        <v>-867301792</v>
      </c>
      <c r="F32" s="140">
        <f t="shared" si="10"/>
        <v>34837315802</v>
      </c>
      <c r="G32" s="140">
        <f t="shared" si="10"/>
        <v>347565297</v>
      </c>
      <c r="H32" s="140">
        <f>+H23</f>
        <v>4038110221</v>
      </c>
      <c r="I32" s="140">
        <f>+I23</f>
        <v>2941664487</v>
      </c>
      <c r="J32" s="140">
        <f t="shared" si="10"/>
        <v>1398160601</v>
      </c>
      <c r="K32" s="140">
        <f>+K23</f>
        <v>5543912957</v>
      </c>
      <c r="L32" s="140">
        <f t="shared" si="10"/>
        <v>3613701562</v>
      </c>
      <c r="M32" s="140">
        <f t="shared" si="10"/>
        <v>329876817</v>
      </c>
      <c r="N32" s="140">
        <f t="shared" si="10"/>
        <v>871026278</v>
      </c>
      <c r="O32" s="140">
        <f t="shared" si="10"/>
        <v>977817890</v>
      </c>
      <c r="P32" s="140">
        <f t="shared" si="10"/>
        <v>101056963</v>
      </c>
      <c r="Q32" s="140">
        <f t="shared" si="10"/>
        <v>680965438</v>
      </c>
      <c r="R32" s="140">
        <f t="shared" si="10"/>
        <v>0</v>
      </c>
      <c r="S32" s="140">
        <f t="shared" si="10"/>
        <v>20843858511</v>
      </c>
      <c r="T32" s="141">
        <f>+S32/F32</f>
        <v>0.59831987715320367</v>
      </c>
    </row>
    <row r="33" spans="1:23" x14ac:dyDescent="0.25">
      <c r="B33" s="135"/>
      <c r="C33" s="122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8"/>
    </row>
    <row r="34" spans="1:23" x14ac:dyDescent="0.25">
      <c r="B34" s="142" t="s">
        <v>484</v>
      </c>
      <c r="C34" s="143"/>
      <c r="D34" s="144">
        <f>+D21+D32</f>
        <v>56364147442</v>
      </c>
      <c r="E34" s="144">
        <f t="shared" ref="E34:R34" si="11">+E21+E32</f>
        <v>-871201792</v>
      </c>
      <c r="F34" s="144">
        <f>+F21+F32</f>
        <v>55492945650</v>
      </c>
      <c r="G34" s="144">
        <f t="shared" si="11"/>
        <v>347565297</v>
      </c>
      <c r="H34" s="144">
        <f t="shared" si="11"/>
        <v>6875462606</v>
      </c>
      <c r="I34" s="144">
        <f>+I21+I32</f>
        <v>4181204503</v>
      </c>
      <c r="J34" s="144">
        <f t="shared" si="11"/>
        <v>2762350109</v>
      </c>
      <c r="K34" s="144">
        <f>+K21+K32</f>
        <v>8871530174</v>
      </c>
      <c r="L34" s="144">
        <f t="shared" si="11"/>
        <v>6831200252</v>
      </c>
      <c r="M34" s="144">
        <f t="shared" si="11"/>
        <v>2669682545</v>
      </c>
      <c r="N34" s="144">
        <f t="shared" si="11"/>
        <v>1767599717</v>
      </c>
      <c r="O34" s="144">
        <f t="shared" si="11"/>
        <v>1782939517</v>
      </c>
      <c r="P34" s="144">
        <f t="shared" si="11"/>
        <v>1156277614</v>
      </c>
      <c r="Q34" s="144">
        <f t="shared" si="11"/>
        <v>998589559</v>
      </c>
      <c r="R34" s="144">
        <f t="shared" si="11"/>
        <v>0</v>
      </c>
      <c r="S34" s="144">
        <f>+S21+S32</f>
        <v>38244401893</v>
      </c>
      <c r="T34" s="145">
        <f>+S34/F34</f>
        <v>0.68917592038115205</v>
      </c>
      <c r="U34" s="123"/>
      <c r="V34" s="123"/>
      <c r="W34" s="123"/>
    </row>
    <row r="35" spans="1:23" ht="78" customHeight="1" x14ac:dyDescent="0.25">
      <c r="A35" s="146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9"/>
    </row>
    <row r="36" spans="1:23" ht="16.899999999999999" customHeight="1" x14ac:dyDescent="0.25">
      <c r="B36" s="110"/>
      <c r="C36" s="150" t="s">
        <v>485</v>
      </c>
      <c r="D36" s="123"/>
      <c r="E36" s="151" t="s">
        <v>217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07"/>
    </row>
    <row r="37" spans="1:23" ht="28.9" customHeight="1" x14ac:dyDescent="0.25">
      <c r="B37" s="152"/>
      <c r="C37" s="153" t="s">
        <v>486</v>
      </c>
      <c r="D37" s="154"/>
      <c r="E37" s="154"/>
      <c r="F37" s="155" t="s">
        <v>487</v>
      </c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6"/>
      <c r="S37" s="154"/>
      <c r="T37" s="157"/>
    </row>
    <row r="38" spans="1:23" ht="8.25" customHeight="1" x14ac:dyDescent="0.25">
      <c r="G38" s="123"/>
    </row>
    <row r="39" spans="1:23" x14ac:dyDescent="0.25">
      <c r="B39" s="158"/>
      <c r="D39" s="1"/>
      <c r="F39" s="159" t="s">
        <v>488</v>
      </c>
      <c r="K39" s="123"/>
      <c r="S39" s="123"/>
    </row>
  </sheetData>
  <mergeCells count="5">
    <mergeCell ref="B2:T2"/>
    <mergeCell ref="B3:T3"/>
    <mergeCell ref="B35:T35"/>
    <mergeCell ref="E36:S36"/>
    <mergeCell ref="F37:Q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Ejecución Gastso vig</vt:lpstr>
      <vt:lpstr>Ejecución ingresos</vt:lpstr>
      <vt:lpstr>Ejecución Reservas</vt:lpstr>
      <vt:lpstr>Ejecución Ing. Reservas</vt:lpstr>
      <vt:lpstr>'Ejecución Gastso vig'!Títulos_a_imprimir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Jimenez Gonzalez</dc:creator>
  <cp:lastModifiedBy>Sergio Alejandro Jimenez Gonzalez</cp:lastModifiedBy>
  <cp:lastPrinted>2022-12-12T18:09:12Z</cp:lastPrinted>
  <dcterms:created xsi:type="dcterms:W3CDTF">2022-12-06T13:59:32Z</dcterms:created>
  <dcterms:modified xsi:type="dcterms:W3CDTF">2022-12-13T12:57:50Z</dcterms:modified>
</cp:coreProperties>
</file>