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C:\Users\luzma\OneDrive\Escritorio\"/>
    </mc:Choice>
  </mc:AlternateContent>
  <xr:revisionPtr revIDLastSave="0" documentId="13_ncr:1_{0FB307D8-84F7-4C39-8382-EAC7A9657F89}" xr6:coauthVersionLast="47" xr6:coauthVersionMax="47" xr10:uidLastSave="{00000000-0000-0000-0000-000000000000}"/>
  <workbookProtection workbookAlgorithmName="SHA-512" workbookHashValue="3Rle2ih6h43AWs+EDYGNZsXAxWzqJE/nIQkIZorMtGz0CkfSAkIzIxOUmsOR006X0w11aUl1YL11FoE/KlBCrg==" workbookSaltValue="4KHMxSdIdClBRxLH0Wa+Gg==" workbookSpinCount="100000" lockStructure="1"/>
  <bookViews>
    <workbookView xWindow="-120" yWindow="-120" windowWidth="21840" windowHeight="13140" tabRatio="658" firstSheet="2" activeTab="3" xr2:uid="{00000000-000D-0000-FFFF-FFFF00000000}"/>
  </bookViews>
  <sheets>
    <sheet name="Intructivo" sheetId="20" state="hidden" r:id="rId1"/>
    <sheet name="CONTEXTO" sheetId="23" r:id="rId2"/>
    <sheet name=" RIESGOS DE GESTION" sheetId="1" r:id="rId3"/>
    <sheet name="RIEGOS DE CORRUPCION"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s>
  <definedNames>
    <definedName name="ADECUADO" localSheetId="3">'RIEGOS DE CORRUPCION'!#REF!</definedName>
    <definedName name="_xlnm.Print_Area" localSheetId="2">' RIESGOS DE GESTION'!$A$2:$CB$64</definedName>
    <definedName name="_xlnm.Print_Area" localSheetId="4">' RIESGOS SEGURIDAD INFORMACION'!#REF!</definedName>
    <definedName name="_xlnm.Print_Area" localSheetId="1">CONTEXTO!#REF!</definedName>
    <definedName name="_xlnm.Print_Area" localSheetId="3">'RIEGOS DE CORRUPCION'!#REF!</definedName>
    <definedName name="ASIGNADO" localSheetId="3">'RIEGOS DE CORRUPCION'!#REF!</definedName>
    <definedName name="COMPLETA" localSheetId="3">'RIEGOS DE CORRUPCION'!#REF!</definedName>
    <definedName name="CONFIABLE" localSheetId="3">'RIEGOS DE CORRUPCION'!#REF!</definedName>
    <definedName name="DEBIL" localSheetId="3">'RIEGOS DE CORRUPCION'!#REF!</definedName>
    <definedName name="DESVIACIONES" localSheetId="3">[1]D.Estratégico!$CT$86:$CT$87</definedName>
    <definedName name="DETECTAR" localSheetId="3">'RIEGOS DE CORRUPCION'!#REF!</definedName>
    <definedName name="EVIDENCIAS" localSheetId="3">[1]D.Estratégico!$CW$86:$CW$88</definedName>
    <definedName name="FUERTE" localSheetId="3">'RIEGOS DE CORRUPCION'!#REF!</definedName>
    <definedName name="FUNCIONES" localSheetId="3">[1]D.Estratégico!$CG$86:$CG$87</definedName>
    <definedName name="INADECUADO" localSheetId="3">'RIEGOS DE CORRUPCION'!#REF!</definedName>
    <definedName name="INCOMPLETA" localSheetId="3">'RIEGOS DE CORRUPCION'!#REF!</definedName>
    <definedName name="MODERADO" localSheetId="3">'RIEGOS DE CORRUPCION'!#REF!</definedName>
    <definedName name="NO_ASIGNADO" localSheetId="3">'RIEGOS DE CORRUPCION'!#REF!</definedName>
    <definedName name="NO_CONFIABLE" localSheetId="3">'RIEGOS DE CORRUPCION'!#REF!</definedName>
    <definedName name="NO_ES_CONTROL" localSheetId="3">'RIEGOS DE CORRUPCION'!#REF!</definedName>
    <definedName name="NO_EXISTE" localSheetId="3">'RIEGOS DE CORRUPCION'!#REF!</definedName>
    <definedName name="NO_SE_INVESTIGAN" localSheetId="3">'RIEGOS DE CORRUPCION'!#REF!</definedName>
    <definedName name="PREVENIR" localSheetId="3">'RIEGOS DE CORRUPCION'!#REF!</definedName>
    <definedName name="RESPONSABLE" localSheetId="3">[1]D.Estratégico!$CD$86:$CD$87</definedName>
    <definedName name="SE_INVESTIGAN" localSheetId="3">'RIEGOS DE CORRUPCION'!#REF!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3" i="13" l="1"/>
  <c r="B222" i="13"/>
  <c r="F221" i="13"/>
  <c r="B221" i="13"/>
  <c r="F220" i="13"/>
  <c r="F219" i="13"/>
  <c r="F218" i="13"/>
  <c r="F217" i="13"/>
  <c r="F216" i="13"/>
  <c r="F215" i="13"/>
  <c r="F214" i="13"/>
  <c r="F213" i="13"/>
  <c r="F212" i="13"/>
  <c r="F211" i="13"/>
  <c r="H210" i="13"/>
  <c r="F210" i="13"/>
  <c r="N11" i="1" l="1"/>
  <c r="O11" i="1" s="1"/>
  <c r="N53" i="1"/>
  <c r="O53" i="1" s="1"/>
  <c r="N29" i="1"/>
  <c r="O29" i="1" s="1"/>
  <c r="N47" i="1"/>
  <c r="O47" i="1" s="1"/>
  <c r="N23" i="1"/>
  <c r="O23" i="1" s="1"/>
  <c r="N41" i="1"/>
  <c r="O41" i="1" s="1"/>
  <c r="N17" i="1"/>
  <c r="O17" i="1" s="1"/>
  <c r="N59" i="1"/>
  <c r="O59" i="1" s="1"/>
  <c r="N35" i="1"/>
  <c r="O35" i="1" s="1"/>
  <c r="L5" i="22" l="1"/>
  <c r="Q6" i="24"/>
  <c r="Q7" i="24"/>
  <c r="Q8" i="24"/>
  <c r="Q9" i="24"/>
  <c r="Q10" i="24"/>
  <c r="AD6" i="24" l="1"/>
  <c r="AD7" i="24"/>
  <c r="AD8" i="24"/>
  <c r="AD9" i="24"/>
  <c r="AD10" i="24"/>
  <c r="AD11" i="24"/>
  <c r="AD12" i="24"/>
  <c r="AD13" i="24"/>
  <c r="AD14" i="24"/>
  <c r="AD15" i="24"/>
  <c r="AD16" i="24"/>
  <c r="AD17" i="24"/>
  <c r="AD18" i="24"/>
  <c r="AD19" i="24"/>
  <c r="AD20" i="24"/>
  <c r="AD21" i="24"/>
  <c r="AD22" i="24"/>
  <c r="AD23" i="24"/>
  <c r="AD24" i="24"/>
  <c r="AD25" i="24"/>
  <c r="AD26" i="24"/>
  <c r="AD27" i="24"/>
  <c r="AD28" i="24"/>
  <c r="AD29" i="24"/>
  <c r="AD30" i="24"/>
  <c r="AD31" i="24"/>
  <c r="AD32" i="24"/>
  <c r="AD33" i="24"/>
  <c r="AD34" i="24"/>
  <c r="AD35" i="24"/>
  <c r="AD36" i="24"/>
  <c r="AD37" i="24"/>
  <c r="AD38" i="24"/>
  <c r="AD39" i="24"/>
  <c r="AD40" i="24"/>
  <c r="AD41" i="24"/>
  <c r="AD42" i="24"/>
  <c r="AD43" i="24"/>
  <c r="AD44" i="24"/>
  <c r="AD45" i="24"/>
  <c r="AD46" i="24"/>
  <c r="AD47" i="24"/>
  <c r="AD48" i="24"/>
  <c r="AD49" i="24"/>
  <c r="AD50" i="24"/>
  <c r="AD51" i="24"/>
  <c r="AD52" i="24"/>
  <c r="AD53" i="24"/>
  <c r="AD54" i="24"/>
  <c r="AD55" i="24"/>
  <c r="AD56" i="24"/>
  <c r="AD57" i="24"/>
  <c r="AD58" i="24"/>
  <c r="AD59" i="24"/>
  <c r="AD60" i="24"/>
  <c r="AD61" i="24"/>
  <c r="AD62" i="24"/>
  <c r="AD63" i="24"/>
  <c r="AD64" i="24"/>
  <c r="AD5" i="24"/>
  <c r="T5" i="1"/>
  <c r="Q60" i="24"/>
  <c r="Q61" i="24"/>
  <c r="Q62" i="24"/>
  <c r="Q63" i="24"/>
  <c r="Q64" i="24"/>
  <c r="Q12" i="24"/>
  <c r="Q13" i="24"/>
  <c r="Q14" i="24"/>
  <c r="Q15" i="24"/>
  <c r="Q16" i="24"/>
  <c r="Q18" i="24"/>
  <c r="Q19" i="24"/>
  <c r="Q20" i="24"/>
  <c r="Q21" i="24"/>
  <c r="Q22" i="24"/>
  <c r="Q24" i="24"/>
  <c r="Q25" i="24"/>
  <c r="Q26" i="24"/>
  <c r="Q27" i="24"/>
  <c r="Q28" i="24"/>
  <c r="Q30" i="24"/>
  <c r="Q31" i="24"/>
  <c r="Q32" i="24"/>
  <c r="Q33" i="24"/>
  <c r="Q34" i="24"/>
  <c r="Q36" i="24"/>
  <c r="Q37" i="24"/>
  <c r="Q38" i="24"/>
  <c r="Q39" i="24"/>
  <c r="Q40" i="24"/>
  <c r="Q42" i="24"/>
  <c r="Q43" i="24"/>
  <c r="Q44" i="24"/>
  <c r="Q45" i="24"/>
  <c r="Q46" i="24"/>
  <c r="Q48" i="24"/>
  <c r="Q49" i="24"/>
  <c r="Q50" i="24"/>
  <c r="Q51" i="24"/>
  <c r="Q52" i="24"/>
  <c r="Q54" i="24"/>
  <c r="Q55" i="24"/>
  <c r="Q56" i="24"/>
  <c r="Q57" i="24"/>
  <c r="Q58" i="24"/>
  <c r="W64" i="24"/>
  <c r="W63" i="24"/>
  <c r="W62" i="24"/>
  <c r="W61" i="24"/>
  <c r="AL62" i="24" s="1"/>
  <c r="AK62" i="24" s="1"/>
  <c r="W60" i="24"/>
  <c r="W59" i="24"/>
  <c r="AL60" i="24" s="1"/>
  <c r="AK60" i="24" s="1"/>
  <c r="N59" i="24"/>
  <c r="W58" i="24"/>
  <c r="W57" i="24"/>
  <c r="W56" i="24"/>
  <c r="W55" i="24"/>
  <c r="W54" i="24"/>
  <c r="W53" i="24"/>
  <c r="N53" i="24"/>
  <c r="O53" i="24" s="1"/>
  <c r="W52" i="24"/>
  <c r="W51" i="24"/>
  <c r="W50" i="24"/>
  <c r="W49" i="24"/>
  <c r="W48" i="24"/>
  <c r="W47" i="24"/>
  <c r="AH47" i="24" s="1"/>
  <c r="N47" i="24"/>
  <c r="W46" i="24"/>
  <c r="W45" i="24"/>
  <c r="W44" i="24"/>
  <c r="W43" i="24"/>
  <c r="AL44" i="24" s="1"/>
  <c r="AK44" i="24" s="1"/>
  <c r="W42" i="24"/>
  <c r="W41" i="24"/>
  <c r="N41" i="24"/>
  <c r="O41" i="24" s="1"/>
  <c r="W40" i="24"/>
  <c r="W39" i="24"/>
  <c r="W38" i="24"/>
  <c r="W37" i="24"/>
  <c r="AL38" i="24" s="1"/>
  <c r="AK38" i="24" s="1"/>
  <c r="W36" i="24"/>
  <c r="W35" i="24"/>
  <c r="AL35" i="24" s="1"/>
  <c r="AK35" i="24" s="1"/>
  <c r="N35" i="24"/>
  <c r="W34" i="24"/>
  <c r="W33" i="24"/>
  <c r="W32" i="24"/>
  <c r="AL33" i="24" s="1"/>
  <c r="AK33" i="24" s="1"/>
  <c r="W31" i="24"/>
  <c r="W30" i="24"/>
  <c r="W29" i="24"/>
  <c r="N29" i="24"/>
  <c r="W28" i="24"/>
  <c r="W27" i="24"/>
  <c r="W26" i="24"/>
  <c r="W25" i="24"/>
  <c r="AL26" i="24" s="1"/>
  <c r="AK26" i="24" s="1"/>
  <c r="W24" i="24"/>
  <c r="W23" i="24"/>
  <c r="AL23" i="24" s="1"/>
  <c r="AK23" i="24" s="1"/>
  <c r="N23" i="24"/>
  <c r="O23" i="24" s="1"/>
  <c r="W22" i="24"/>
  <c r="W21" i="24"/>
  <c r="W20" i="24"/>
  <c r="AL21" i="24" s="1"/>
  <c r="AK21" i="24" s="1"/>
  <c r="W19" i="24"/>
  <c r="W18" i="24"/>
  <c r="W17" i="24"/>
  <c r="N17" i="24"/>
  <c r="O17" i="24" s="1"/>
  <c r="W16" i="24"/>
  <c r="W15" i="24"/>
  <c r="W14" i="24"/>
  <c r="W13" i="24"/>
  <c r="AH14" i="24" s="1"/>
  <c r="W12" i="24"/>
  <c r="W11" i="24"/>
  <c r="AL12" i="24" s="1"/>
  <c r="AK12" i="24" s="1"/>
  <c r="N11" i="24"/>
  <c r="O11" i="24" s="1"/>
  <c r="W10" i="24"/>
  <c r="W9" i="24"/>
  <c r="W8" i="24"/>
  <c r="W7" i="24"/>
  <c r="W6" i="24"/>
  <c r="W5" i="24"/>
  <c r="N5" i="24"/>
  <c r="O5" i="24" s="1"/>
  <c r="W64" i="22"/>
  <c r="X64" i="22" s="1"/>
  <c r="Z64" i="22" s="1"/>
  <c r="AA64" i="22" s="1"/>
  <c r="W63" i="22"/>
  <c r="X63" i="22" s="1"/>
  <c r="Z63" i="22" s="1"/>
  <c r="AA63" i="22" s="1"/>
  <c r="W62" i="22"/>
  <c r="X62" i="22" s="1"/>
  <c r="Z62" i="22" s="1"/>
  <c r="AA62" i="22" s="1"/>
  <c r="W61" i="22"/>
  <c r="X61" i="22" s="1"/>
  <c r="Z61" i="22" s="1"/>
  <c r="AA61" i="22" s="1"/>
  <c r="W60" i="22"/>
  <c r="X60" i="22" s="1"/>
  <c r="Z60" i="22" s="1"/>
  <c r="AA60" i="22" s="1"/>
  <c r="AK59" i="22"/>
  <c r="AL59" i="22" s="1"/>
  <c r="W59" i="22"/>
  <c r="L59" i="22"/>
  <c r="M59" i="22" s="1"/>
  <c r="W58" i="22"/>
  <c r="X58" i="22" s="1"/>
  <c r="Z58" i="22" s="1"/>
  <c r="AA58" i="22" s="1"/>
  <c r="W57" i="22"/>
  <c r="X57" i="22" s="1"/>
  <c r="Z57" i="22" s="1"/>
  <c r="AA57" i="22" s="1"/>
  <c r="W56" i="22"/>
  <c r="X56" i="22" s="1"/>
  <c r="Z56" i="22" s="1"/>
  <c r="AA56" i="22" s="1"/>
  <c r="W55" i="22"/>
  <c r="X55" i="22" s="1"/>
  <c r="Z55" i="22" s="1"/>
  <c r="AA55" i="22" s="1"/>
  <c r="W54" i="22"/>
  <c r="X54" i="22" s="1"/>
  <c r="Z54" i="22" s="1"/>
  <c r="AA54" i="22" s="1"/>
  <c r="AK53" i="22"/>
  <c r="AL53" i="22" s="1"/>
  <c r="W53" i="22"/>
  <c r="L53" i="22"/>
  <c r="M53" i="22" s="1"/>
  <c r="W52" i="22"/>
  <c r="X52" i="22" s="1"/>
  <c r="Z52" i="22" s="1"/>
  <c r="AA52" i="22" s="1"/>
  <c r="W51" i="22"/>
  <c r="X51" i="22" s="1"/>
  <c r="Z51" i="22" s="1"/>
  <c r="AA51" i="22" s="1"/>
  <c r="W50" i="22"/>
  <c r="X50" i="22" s="1"/>
  <c r="Z50" i="22" s="1"/>
  <c r="AA50" i="22" s="1"/>
  <c r="W49" i="22"/>
  <c r="X49" i="22" s="1"/>
  <c r="Z49" i="22" s="1"/>
  <c r="AA49" i="22" s="1"/>
  <c r="W48" i="22"/>
  <c r="AK47" i="22"/>
  <c r="AL47" i="22" s="1"/>
  <c r="W47" i="22"/>
  <c r="X47" i="22" s="1"/>
  <c r="Z47" i="22" s="1"/>
  <c r="AA47" i="22" s="1"/>
  <c r="L47" i="22"/>
  <c r="M47" i="22" s="1"/>
  <c r="W46" i="22"/>
  <c r="X46" i="22" s="1"/>
  <c r="Z46" i="22" s="1"/>
  <c r="AA46" i="22" s="1"/>
  <c r="W45" i="22"/>
  <c r="X45" i="22" s="1"/>
  <c r="Z45" i="22" s="1"/>
  <c r="AA45" i="22" s="1"/>
  <c r="W44" i="22"/>
  <c r="X44" i="22" s="1"/>
  <c r="Z44" i="22" s="1"/>
  <c r="AA44" i="22" s="1"/>
  <c r="W43" i="22"/>
  <c r="X43" i="22" s="1"/>
  <c r="Z43" i="22" s="1"/>
  <c r="AA43" i="22" s="1"/>
  <c r="W42" i="22"/>
  <c r="X42" i="22" s="1"/>
  <c r="Z42" i="22" s="1"/>
  <c r="AA42" i="22" s="1"/>
  <c r="AK41" i="22"/>
  <c r="AL41" i="22" s="1"/>
  <c r="W41" i="22"/>
  <c r="L41" i="22"/>
  <c r="M41" i="22" s="1"/>
  <c r="W40" i="22"/>
  <c r="X40" i="22" s="1"/>
  <c r="Z40" i="22" s="1"/>
  <c r="AA40" i="22" s="1"/>
  <c r="W39" i="22"/>
  <c r="X39" i="22" s="1"/>
  <c r="Z39" i="22" s="1"/>
  <c r="AA39" i="22" s="1"/>
  <c r="W38" i="22"/>
  <c r="X38" i="22" s="1"/>
  <c r="Z38" i="22" s="1"/>
  <c r="AA38" i="22" s="1"/>
  <c r="W37" i="22"/>
  <c r="X37" i="22" s="1"/>
  <c r="Z37" i="22" s="1"/>
  <c r="AA37" i="22" s="1"/>
  <c r="W36" i="22"/>
  <c r="X36" i="22" s="1"/>
  <c r="Z36" i="22" s="1"/>
  <c r="AA36" i="22" s="1"/>
  <c r="AK35" i="22"/>
  <c r="AL35" i="22" s="1"/>
  <c r="W35" i="22"/>
  <c r="L35" i="22"/>
  <c r="M35" i="22" s="1"/>
  <c r="W34" i="22"/>
  <c r="X34" i="22" s="1"/>
  <c r="Z34" i="22" s="1"/>
  <c r="AA34" i="22" s="1"/>
  <c r="W33" i="22"/>
  <c r="X33" i="22" s="1"/>
  <c r="Z33" i="22" s="1"/>
  <c r="AA33" i="22" s="1"/>
  <c r="W32" i="22"/>
  <c r="X32" i="22" s="1"/>
  <c r="Z32" i="22" s="1"/>
  <c r="AA32" i="22" s="1"/>
  <c r="W31" i="22"/>
  <c r="X31" i="22" s="1"/>
  <c r="Z31" i="22" s="1"/>
  <c r="AA31" i="22" s="1"/>
  <c r="W30" i="22"/>
  <c r="X30" i="22" s="1"/>
  <c r="Z30" i="22" s="1"/>
  <c r="AA30" i="22" s="1"/>
  <c r="AK29" i="22"/>
  <c r="AL29" i="22" s="1"/>
  <c r="W29" i="22"/>
  <c r="L29" i="22"/>
  <c r="M29" i="22" s="1"/>
  <c r="W28" i="22"/>
  <c r="X28" i="22" s="1"/>
  <c r="Z28" i="22" s="1"/>
  <c r="AA28" i="22" s="1"/>
  <c r="W27" i="22"/>
  <c r="X27" i="22" s="1"/>
  <c r="Z27" i="22" s="1"/>
  <c r="AA27" i="22" s="1"/>
  <c r="W26" i="22"/>
  <c r="X26" i="22" s="1"/>
  <c r="Z26" i="22" s="1"/>
  <c r="AA26" i="22" s="1"/>
  <c r="W25" i="22"/>
  <c r="X25" i="22" s="1"/>
  <c r="Z25" i="22" s="1"/>
  <c r="AA25" i="22" s="1"/>
  <c r="W24" i="22"/>
  <c r="X24" i="22" s="1"/>
  <c r="Z24" i="22" s="1"/>
  <c r="AA24" i="22" s="1"/>
  <c r="AK23" i="22"/>
  <c r="AL23" i="22" s="1"/>
  <c r="W23" i="22"/>
  <c r="L23" i="22"/>
  <c r="M23" i="22" s="1"/>
  <c r="W22" i="22"/>
  <c r="X22" i="22" s="1"/>
  <c r="Z22" i="22" s="1"/>
  <c r="AA22" i="22" s="1"/>
  <c r="W21" i="22"/>
  <c r="X21" i="22" s="1"/>
  <c r="Z21" i="22" s="1"/>
  <c r="AA21" i="22" s="1"/>
  <c r="W20" i="22"/>
  <c r="X20" i="22" s="1"/>
  <c r="Z20" i="22" s="1"/>
  <c r="AA20" i="22" s="1"/>
  <c r="W19" i="22"/>
  <c r="X19" i="22" s="1"/>
  <c r="Z19" i="22" s="1"/>
  <c r="AA19" i="22" s="1"/>
  <c r="W18" i="22"/>
  <c r="X18" i="22" s="1"/>
  <c r="Z18" i="22" s="1"/>
  <c r="AA18" i="22" s="1"/>
  <c r="AK17" i="22"/>
  <c r="AL17" i="22" s="1"/>
  <c r="W17" i="22"/>
  <c r="L17" i="22"/>
  <c r="M17" i="22" s="1"/>
  <c r="W16" i="22"/>
  <c r="X16" i="22" s="1"/>
  <c r="Z16" i="22" s="1"/>
  <c r="AA16" i="22" s="1"/>
  <c r="W15" i="22"/>
  <c r="X15" i="22" s="1"/>
  <c r="Z15" i="22" s="1"/>
  <c r="AA15" i="22" s="1"/>
  <c r="W14" i="22"/>
  <c r="X14" i="22" s="1"/>
  <c r="Z14" i="22" s="1"/>
  <c r="AA14" i="22" s="1"/>
  <c r="W13" i="22"/>
  <c r="X13" i="22" s="1"/>
  <c r="Z13" i="22" s="1"/>
  <c r="AA13" i="22" s="1"/>
  <c r="W12" i="22"/>
  <c r="X12" i="22" s="1"/>
  <c r="Z12" i="22" s="1"/>
  <c r="AA12" i="22" s="1"/>
  <c r="AK11" i="22"/>
  <c r="AL11" i="22" s="1"/>
  <c r="W11" i="22"/>
  <c r="L11" i="22"/>
  <c r="M11" i="22" s="1"/>
  <c r="W10" i="22"/>
  <c r="X10" i="22" s="1"/>
  <c r="Z10" i="22" s="1"/>
  <c r="AA10" i="22" s="1"/>
  <c r="W9" i="22"/>
  <c r="X9" i="22" s="1"/>
  <c r="Z9" i="22" s="1"/>
  <c r="AA9" i="22" s="1"/>
  <c r="W8" i="22"/>
  <c r="X8" i="22" s="1"/>
  <c r="Z8" i="22" s="1"/>
  <c r="AA8" i="22" s="1"/>
  <c r="W7" i="22"/>
  <c r="X7" i="22" s="1"/>
  <c r="Z7" i="22" s="1"/>
  <c r="AA7" i="22" s="1"/>
  <c r="W6" i="22"/>
  <c r="X6" i="22" s="1"/>
  <c r="Z6" i="22" s="1"/>
  <c r="AA6" i="22" s="1"/>
  <c r="AK5" i="22"/>
  <c r="AL5" i="22" s="1"/>
  <c r="W5" i="22"/>
  <c r="X5" i="22" s="1"/>
  <c r="Z5" i="22" s="1"/>
  <c r="AA5" i="22" s="1"/>
  <c r="M5" i="22"/>
  <c r="AA64" i="1"/>
  <c r="T64" i="1"/>
  <c r="AA63" i="1"/>
  <c r="T63" i="1"/>
  <c r="AA62" i="1"/>
  <c r="T62" i="1"/>
  <c r="AA61" i="1"/>
  <c r="T61" i="1"/>
  <c r="AA60" i="1"/>
  <c r="T60" i="1"/>
  <c r="AA59" i="1"/>
  <c r="T59" i="1"/>
  <c r="K59" i="1"/>
  <c r="AA58" i="1"/>
  <c r="T58" i="1"/>
  <c r="AA57" i="1"/>
  <c r="T57" i="1"/>
  <c r="AA56" i="1"/>
  <c r="T56" i="1"/>
  <c r="AA55" i="1"/>
  <c r="T55" i="1"/>
  <c r="AA54" i="1"/>
  <c r="T54" i="1"/>
  <c r="AA53" i="1"/>
  <c r="T53" i="1"/>
  <c r="K53" i="1"/>
  <c r="Q53" i="1" s="1"/>
  <c r="AA52" i="1"/>
  <c r="T52" i="1"/>
  <c r="AA51" i="1"/>
  <c r="T51" i="1"/>
  <c r="AA50" i="1"/>
  <c r="T50" i="1"/>
  <c r="AA49" i="1"/>
  <c r="T49" i="1"/>
  <c r="AA48" i="1"/>
  <c r="T48" i="1"/>
  <c r="AA47" i="1"/>
  <c r="T47" i="1"/>
  <c r="AE47" i="1" s="1"/>
  <c r="K47" i="1"/>
  <c r="Q47" i="1" s="1"/>
  <c r="AA46" i="1"/>
  <c r="T46" i="1"/>
  <c r="AA45" i="1"/>
  <c r="T45" i="1"/>
  <c r="AA44" i="1"/>
  <c r="T44" i="1"/>
  <c r="AA43" i="1"/>
  <c r="T43" i="1"/>
  <c r="AA42" i="1"/>
  <c r="T42" i="1"/>
  <c r="AA41" i="1"/>
  <c r="T41" i="1"/>
  <c r="K41" i="1"/>
  <c r="Q41" i="1" s="1"/>
  <c r="AA40" i="1"/>
  <c r="T40" i="1"/>
  <c r="AA39" i="1"/>
  <c r="T39" i="1"/>
  <c r="AA38" i="1"/>
  <c r="T38" i="1"/>
  <c r="AA37" i="1"/>
  <c r="T37" i="1"/>
  <c r="AA36" i="1"/>
  <c r="T36" i="1"/>
  <c r="AA35" i="1"/>
  <c r="T35" i="1"/>
  <c r="K35" i="1"/>
  <c r="Q35" i="1" s="1"/>
  <c r="AA34" i="1"/>
  <c r="T34" i="1"/>
  <c r="AA33" i="1"/>
  <c r="T33" i="1"/>
  <c r="AA32" i="1"/>
  <c r="T32" i="1"/>
  <c r="AA31" i="1"/>
  <c r="T31" i="1"/>
  <c r="AA30" i="1"/>
  <c r="T30" i="1"/>
  <c r="AA29" i="1"/>
  <c r="T29" i="1"/>
  <c r="K29" i="1"/>
  <c r="Q29" i="1" s="1"/>
  <c r="AA28" i="1"/>
  <c r="T28" i="1"/>
  <c r="AA27" i="1"/>
  <c r="T27" i="1"/>
  <c r="AA26" i="1"/>
  <c r="T26" i="1"/>
  <c r="AA25" i="1"/>
  <c r="T25" i="1"/>
  <c r="AA24" i="1"/>
  <c r="T24" i="1"/>
  <c r="AA23" i="1"/>
  <c r="T23" i="1"/>
  <c r="AI23" i="1" s="1"/>
  <c r="AH23" i="1" s="1"/>
  <c r="K23" i="1"/>
  <c r="AA22" i="1"/>
  <c r="T22" i="1"/>
  <c r="AA21" i="1"/>
  <c r="T21" i="1"/>
  <c r="AA20" i="1"/>
  <c r="T20" i="1"/>
  <c r="AA19" i="1"/>
  <c r="T19" i="1"/>
  <c r="AA18" i="1"/>
  <c r="T18" i="1"/>
  <c r="AA17" i="1"/>
  <c r="T17" i="1"/>
  <c r="K17" i="1"/>
  <c r="AA16" i="1"/>
  <c r="T16" i="1"/>
  <c r="AA15" i="1"/>
  <c r="T15" i="1"/>
  <c r="AA14" i="1"/>
  <c r="T14" i="1"/>
  <c r="AA13" i="1"/>
  <c r="T13" i="1"/>
  <c r="AA12" i="1"/>
  <c r="T12" i="1"/>
  <c r="AA11" i="1"/>
  <c r="T11" i="1"/>
  <c r="K11" i="1"/>
  <c r="AA10" i="1"/>
  <c r="T10" i="1"/>
  <c r="AA9" i="1"/>
  <c r="T9" i="1"/>
  <c r="AA8" i="1"/>
  <c r="T8" i="1"/>
  <c r="AA7" i="1"/>
  <c r="T7" i="1"/>
  <c r="AA6" i="1"/>
  <c r="T6" i="1"/>
  <c r="AA5" i="1"/>
  <c r="K5" i="1"/>
  <c r="L5" i="1" s="1"/>
  <c r="AL15" i="24" l="1"/>
  <c r="AK15" i="24" s="1"/>
  <c r="AH22" i="24"/>
  <c r="AJ22" i="24" s="1"/>
  <c r="AH39" i="24"/>
  <c r="AJ39" i="24" s="1"/>
  <c r="AL63" i="24"/>
  <c r="AK63" i="24" s="1"/>
  <c r="L17" i="1"/>
  <c r="Q17" i="1"/>
  <c r="L23" i="1"/>
  <c r="Q23" i="1"/>
  <c r="AI37" i="1"/>
  <c r="AH37" i="1" s="1"/>
  <c r="AI61" i="1"/>
  <c r="AH61" i="1" s="1"/>
  <c r="AE63" i="1"/>
  <c r="AI26" i="1"/>
  <c r="AH26" i="1" s="1"/>
  <c r="AI28" i="1"/>
  <c r="AH28" i="1" s="1"/>
  <c r="AI8" i="1"/>
  <c r="AH8" i="1" s="1"/>
  <c r="AI10" i="1"/>
  <c r="AH10" i="1" s="1"/>
  <c r="L11" i="1"/>
  <c r="Q11" i="1"/>
  <c r="AI21" i="1"/>
  <c r="AH21" i="1" s="1"/>
  <c r="AI32" i="1"/>
  <c r="AH32" i="1" s="1"/>
  <c r="AE34" i="1"/>
  <c r="AF34" i="1" s="1"/>
  <c r="AI43" i="1"/>
  <c r="AH43" i="1" s="1"/>
  <c r="AI45" i="1"/>
  <c r="AH45" i="1" s="1"/>
  <c r="AI54" i="1"/>
  <c r="AH54" i="1" s="1"/>
  <c r="AI56" i="1"/>
  <c r="AH56" i="1" s="1"/>
  <c r="AI58" i="1"/>
  <c r="AH58" i="1" s="1"/>
  <c r="L59" i="1"/>
  <c r="Q59" i="1"/>
  <c r="AL42" i="24"/>
  <c r="AK42" i="24" s="1"/>
  <c r="AL46" i="24"/>
  <c r="AK46" i="24" s="1"/>
  <c r="AE13" i="1"/>
  <c r="AG13" i="1" s="1"/>
  <c r="AI15" i="1"/>
  <c r="AH15" i="1" s="1"/>
  <c r="AE17" i="1"/>
  <c r="AG17" i="1" s="1"/>
  <c r="AI25" i="1"/>
  <c r="AH25" i="1" s="1"/>
  <c r="AI38" i="1"/>
  <c r="AH38" i="1" s="1"/>
  <c r="AI49" i="1"/>
  <c r="AH49" i="1" s="1"/>
  <c r="AL9" i="24"/>
  <c r="AK9" i="24" s="1"/>
  <c r="AI16" i="1"/>
  <c r="AH16" i="1" s="1"/>
  <c r="AI27" i="1"/>
  <c r="AH27" i="1" s="1"/>
  <c r="AI36" i="1"/>
  <c r="AH36" i="1" s="1"/>
  <c r="AI40" i="1"/>
  <c r="AH40" i="1" s="1"/>
  <c r="AE51" i="1"/>
  <c r="AI60" i="1"/>
  <c r="AH60" i="1" s="1"/>
  <c r="AI62" i="1"/>
  <c r="AH62" i="1" s="1"/>
  <c r="AI20" i="1"/>
  <c r="AH20" i="1" s="1"/>
  <c r="AE31" i="1"/>
  <c r="AI42" i="1"/>
  <c r="AH42" i="1" s="1"/>
  <c r="AI44" i="1"/>
  <c r="AH44" i="1" s="1"/>
  <c r="AI46" i="1"/>
  <c r="AH46" i="1" s="1"/>
  <c r="AE5" i="1"/>
  <c r="AF5" i="1" s="1"/>
  <c r="AL18" i="24"/>
  <c r="AK18" i="24" s="1"/>
  <c r="AH49" i="24"/>
  <c r="AH51" i="24"/>
  <c r="AI51" i="24" s="1"/>
  <c r="AL52" i="24"/>
  <c r="AK52" i="24" s="1"/>
  <c r="AH5" i="24"/>
  <c r="AL17" i="24"/>
  <c r="AK17" i="24" s="1"/>
  <c r="AH18" i="24"/>
  <c r="AJ18" i="24" s="1"/>
  <c r="AL8" i="24"/>
  <c r="AK8" i="24" s="1"/>
  <c r="AL10" i="24"/>
  <c r="AK10" i="24" s="1"/>
  <c r="AH15" i="24"/>
  <c r="AJ15" i="24" s="1"/>
  <c r="AL22" i="24"/>
  <c r="AK22" i="24" s="1"/>
  <c r="AL25" i="24"/>
  <c r="AK25" i="24" s="1"/>
  <c r="AL27" i="24"/>
  <c r="AK27" i="24" s="1"/>
  <c r="AH28" i="24"/>
  <c r="AJ28" i="24" s="1"/>
  <c r="AH30" i="24"/>
  <c r="AI30" i="24" s="1"/>
  <c r="AL32" i="24"/>
  <c r="AK32" i="24" s="1"/>
  <c r="AL39" i="24"/>
  <c r="AK39" i="24" s="1"/>
  <c r="AL43" i="24"/>
  <c r="AK43" i="24" s="1"/>
  <c r="AL50" i="24"/>
  <c r="AK50" i="24" s="1"/>
  <c r="AL54" i="24"/>
  <c r="AK54" i="24" s="1"/>
  <c r="AH56" i="24"/>
  <c r="AJ56" i="24" s="1"/>
  <c r="AL58" i="24"/>
  <c r="AK58" i="24" s="1"/>
  <c r="AH63" i="24"/>
  <c r="AJ63" i="24" s="1"/>
  <c r="AH7" i="24"/>
  <c r="AI7" i="24" s="1"/>
  <c r="AH8" i="24"/>
  <c r="AJ8" i="24" s="1"/>
  <c r="AH11" i="24"/>
  <c r="AJ11" i="24" s="1"/>
  <c r="AH24" i="24"/>
  <c r="AJ24" i="24" s="1"/>
  <c r="AH25" i="24"/>
  <c r="AJ25" i="24" s="1"/>
  <c r="AL31" i="24"/>
  <c r="AK31" i="24" s="1"/>
  <c r="AH32" i="24"/>
  <c r="AJ32" i="24" s="1"/>
  <c r="AH35" i="24"/>
  <c r="AJ35" i="24" s="1"/>
  <c r="AH41" i="24"/>
  <c r="AJ41" i="24" s="1"/>
  <c r="AL41" i="24"/>
  <c r="AK41" i="24" s="1"/>
  <c r="AH42" i="24"/>
  <c r="AJ42" i="24" s="1"/>
  <c r="AH45" i="24"/>
  <c r="AJ45" i="24" s="1"/>
  <c r="AH46" i="24"/>
  <c r="AJ46" i="24" s="1"/>
  <c r="AL48" i="24"/>
  <c r="AK48" i="24" s="1"/>
  <c r="AL49" i="24"/>
  <c r="AK49" i="24" s="1"/>
  <c r="AL56" i="24"/>
  <c r="AK56" i="24" s="1"/>
  <c r="AL7" i="24"/>
  <c r="AK7" i="24" s="1"/>
  <c r="AM7" i="24" s="1"/>
  <c r="AL11" i="24"/>
  <c r="AK11" i="24" s="1"/>
  <c r="AH13" i="24"/>
  <c r="AJ13" i="24" s="1"/>
  <c r="AL14" i="24"/>
  <c r="AK14" i="24" s="1"/>
  <c r="AL16" i="24"/>
  <c r="AK16" i="24" s="1"/>
  <c r="AH17" i="24"/>
  <c r="AL20" i="24"/>
  <c r="AK20" i="24" s="1"/>
  <c r="AL28" i="24"/>
  <c r="AK28" i="24" s="1"/>
  <c r="AH31" i="24"/>
  <c r="AJ31" i="24" s="1"/>
  <c r="AH34" i="24"/>
  <c r="AJ34" i="24" s="1"/>
  <c r="AL37" i="24"/>
  <c r="AK37" i="24" s="1"/>
  <c r="AH40" i="24"/>
  <c r="AI40" i="24" s="1"/>
  <c r="AL45" i="24"/>
  <c r="AK45" i="24" s="1"/>
  <c r="AH52" i="24"/>
  <c r="AJ52" i="24" s="1"/>
  <c r="AL55" i="24"/>
  <c r="AK55" i="24" s="1"/>
  <c r="AH59" i="24"/>
  <c r="AJ59" i="24" s="1"/>
  <c r="AL59" i="24"/>
  <c r="AK59" i="24" s="1"/>
  <c r="AL61" i="24"/>
  <c r="AK61" i="24" s="1"/>
  <c r="AH62" i="24"/>
  <c r="AJ62" i="24" s="1"/>
  <c r="AL64" i="24"/>
  <c r="AK64" i="24" s="1"/>
  <c r="AC11" i="22"/>
  <c r="AD11" i="22" s="1"/>
  <c r="X11" i="22"/>
  <c r="Z11" i="22" s="1"/>
  <c r="AA11" i="22" s="1"/>
  <c r="L35" i="1"/>
  <c r="AI52" i="1"/>
  <c r="AH52" i="1" s="1"/>
  <c r="AI14" i="1"/>
  <c r="AH14" i="1" s="1"/>
  <c r="AI19" i="1"/>
  <c r="AH19" i="1" s="1"/>
  <c r="AE23" i="1"/>
  <c r="AF23" i="1" s="1"/>
  <c r="AJ23" i="1" s="1"/>
  <c r="AE24" i="1"/>
  <c r="AG24" i="1" s="1"/>
  <c r="AE25" i="1"/>
  <c r="AG25" i="1" s="1"/>
  <c r="AE35" i="1"/>
  <c r="AI35" i="1"/>
  <c r="AH35" i="1" s="1"/>
  <c r="AE36" i="1"/>
  <c r="AE41" i="1"/>
  <c r="AG41" i="1" s="1"/>
  <c r="AI41" i="1"/>
  <c r="AH41" i="1" s="1"/>
  <c r="AE42" i="1"/>
  <c r="AG42" i="1" s="1"/>
  <c r="AI57" i="1"/>
  <c r="AH57" i="1" s="1"/>
  <c r="AI9" i="1"/>
  <c r="AH9" i="1" s="1"/>
  <c r="AE10" i="1"/>
  <c r="AF10" i="1" s="1"/>
  <c r="AE14" i="1"/>
  <c r="AG14" i="1" s="1"/>
  <c r="AE16" i="1"/>
  <c r="AG16" i="1" s="1"/>
  <c r="AI22" i="1"/>
  <c r="AH22" i="1" s="1"/>
  <c r="AE27" i="1"/>
  <c r="AF27" i="1" s="1"/>
  <c r="AE28" i="1"/>
  <c r="AG28" i="1" s="1"/>
  <c r="AE30" i="1"/>
  <c r="AF30" i="1" s="1"/>
  <c r="AI31" i="1"/>
  <c r="AH31" i="1" s="1"/>
  <c r="AI33" i="1"/>
  <c r="AH33" i="1" s="1"/>
  <c r="AI39" i="1"/>
  <c r="AH39" i="1" s="1"/>
  <c r="AE40" i="1"/>
  <c r="AE44" i="1"/>
  <c r="AG44" i="1" s="1"/>
  <c r="AE45" i="1"/>
  <c r="AG45" i="1" s="1"/>
  <c r="AE46" i="1"/>
  <c r="AG46" i="1" s="1"/>
  <c r="AI47" i="1"/>
  <c r="AH47" i="1" s="1"/>
  <c r="AI48" i="1"/>
  <c r="AH48" i="1" s="1"/>
  <c r="AI50" i="1"/>
  <c r="AH50" i="1" s="1"/>
  <c r="AE52" i="1"/>
  <c r="AF52" i="1" s="1"/>
  <c r="AE53" i="1"/>
  <c r="AI53" i="1"/>
  <c r="AH53" i="1" s="1"/>
  <c r="AI55" i="1"/>
  <c r="AH55" i="1" s="1"/>
  <c r="AE54" i="1"/>
  <c r="AE57" i="1"/>
  <c r="AG57" i="1" s="1"/>
  <c r="AE59" i="1"/>
  <c r="AG59" i="1" s="1"/>
  <c r="AI59" i="1"/>
  <c r="AH59" i="1" s="1"/>
  <c r="AE60" i="1"/>
  <c r="AG60" i="1" s="1"/>
  <c r="AE61" i="1"/>
  <c r="AG61" i="1" s="1"/>
  <c r="AE62" i="1"/>
  <c r="AG62" i="1" s="1"/>
  <c r="AI64" i="1"/>
  <c r="AH64" i="1" s="1"/>
  <c r="AJ14" i="24"/>
  <c r="AI14" i="24"/>
  <c r="AI47" i="24"/>
  <c r="AJ47" i="24"/>
  <c r="AJ40" i="24"/>
  <c r="AJ49" i="24"/>
  <c r="AI49" i="24"/>
  <c r="AM49" i="24" s="1"/>
  <c r="AI24" i="24"/>
  <c r="AI41" i="24"/>
  <c r="AI62" i="24"/>
  <c r="AM62" i="24" s="1"/>
  <c r="AH12" i="24"/>
  <c r="AH16" i="24"/>
  <c r="AL19" i="24"/>
  <c r="AK19" i="24" s="1"/>
  <c r="AI22" i="24"/>
  <c r="AH29" i="24"/>
  <c r="AH33" i="24"/>
  <c r="AL36" i="24"/>
  <c r="AK36" i="24" s="1"/>
  <c r="AI39" i="24"/>
  <c r="AL40" i="24"/>
  <c r="AK40" i="24" s="1"/>
  <c r="AH50" i="24"/>
  <c r="AL53" i="24"/>
  <c r="AK53" i="24" s="1"/>
  <c r="AL57" i="24"/>
  <c r="AK57" i="24" s="1"/>
  <c r="O59" i="24"/>
  <c r="AH10" i="24"/>
  <c r="AL13" i="24"/>
  <c r="AK13" i="24" s="1"/>
  <c r="AH23" i="24"/>
  <c r="AH27" i="24"/>
  <c r="AL30" i="24"/>
  <c r="AK30" i="24" s="1"/>
  <c r="AL34" i="24"/>
  <c r="AK34" i="24" s="1"/>
  <c r="AH44" i="24"/>
  <c r="AL47" i="24"/>
  <c r="AK47" i="24" s="1"/>
  <c r="AL51" i="24"/>
  <c r="AK51" i="24" s="1"/>
  <c r="AH61" i="24"/>
  <c r="AH21" i="24"/>
  <c r="AL24" i="24"/>
  <c r="AK24" i="24" s="1"/>
  <c r="AH38" i="24"/>
  <c r="O47" i="24"/>
  <c r="AH55" i="24"/>
  <c r="AH9" i="24"/>
  <c r="AH26" i="24"/>
  <c r="AL29" i="24"/>
  <c r="AK29" i="24" s="1"/>
  <c r="O35" i="24"/>
  <c r="AH43" i="24"/>
  <c r="AH60" i="24"/>
  <c r="AH64" i="24"/>
  <c r="AH20" i="24"/>
  <c r="O29" i="24"/>
  <c r="AH37" i="24"/>
  <c r="AH54" i="24"/>
  <c r="AH58" i="24"/>
  <c r="AH48" i="24"/>
  <c r="AH19" i="24"/>
  <c r="AI25" i="24"/>
  <c r="AH36" i="24"/>
  <c r="AI46" i="24"/>
  <c r="AM46" i="24" s="1"/>
  <c r="AH53" i="24"/>
  <c r="AH57" i="24"/>
  <c r="X29" i="22"/>
  <c r="Z29" i="22" s="1"/>
  <c r="AA29" i="22" s="1"/>
  <c r="AC29" i="22"/>
  <c r="AD29" i="22" s="1"/>
  <c r="AC35" i="22"/>
  <c r="AD35" i="22" s="1"/>
  <c r="X35" i="22"/>
  <c r="Z35" i="22" s="1"/>
  <c r="AA35" i="22" s="1"/>
  <c r="AC59" i="22"/>
  <c r="AD59" i="22" s="1"/>
  <c r="X59" i="22"/>
  <c r="Z59" i="22" s="1"/>
  <c r="AA59" i="22" s="1"/>
  <c r="AC41" i="22"/>
  <c r="AD41" i="22" s="1"/>
  <c r="X41" i="22"/>
  <c r="Z41" i="22" s="1"/>
  <c r="AA41" i="22" s="1"/>
  <c r="AC5" i="22"/>
  <c r="AD5" i="22" s="1"/>
  <c r="AC53" i="22"/>
  <c r="AD53" i="22" s="1"/>
  <c r="X53" i="22"/>
  <c r="Z53" i="22" s="1"/>
  <c r="AA53" i="22" s="1"/>
  <c r="X23" i="22"/>
  <c r="Z23" i="22" s="1"/>
  <c r="AA23" i="22" s="1"/>
  <c r="AC23" i="22"/>
  <c r="AD23" i="22" s="1"/>
  <c r="AH11" i="22"/>
  <c r="AG11" i="22"/>
  <c r="X48" i="22"/>
  <c r="Z48" i="22" s="1"/>
  <c r="AA48" i="22" s="1"/>
  <c r="AC47" i="22"/>
  <c r="AD47" i="22" s="1"/>
  <c r="X17" i="22"/>
  <c r="Z17" i="22" s="1"/>
  <c r="AA17" i="22" s="1"/>
  <c r="AC17" i="22"/>
  <c r="AD17" i="22" s="1"/>
  <c r="AG52" i="1"/>
  <c r="AG63" i="1"/>
  <c r="AF63" i="1"/>
  <c r="AF47" i="1"/>
  <c r="AG47" i="1"/>
  <c r="AF31" i="1"/>
  <c r="AG31" i="1"/>
  <c r="AG34" i="1"/>
  <c r="AF51" i="1"/>
  <c r="AG51" i="1"/>
  <c r="AF13" i="1"/>
  <c r="AE18" i="1"/>
  <c r="AE22" i="1"/>
  <c r="AE39" i="1"/>
  <c r="AE56" i="1"/>
  <c r="AI63" i="1"/>
  <c r="AH63" i="1" s="1"/>
  <c r="AI34" i="1"/>
  <c r="AH34" i="1" s="1"/>
  <c r="AI51" i="1"/>
  <c r="AH51" i="1" s="1"/>
  <c r="L53" i="1"/>
  <c r="AE33" i="1"/>
  <c r="AI24" i="1"/>
  <c r="AH24" i="1" s="1"/>
  <c r="AE38" i="1"/>
  <c r="L47" i="1"/>
  <c r="AE55" i="1"/>
  <c r="AE21" i="1"/>
  <c r="AE11" i="1"/>
  <c r="AE15" i="1"/>
  <c r="AI18" i="1"/>
  <c r="AH18" i="1" s="1"/>
  <c r="AE32" i="1"/>
  <c r="L41" i="1"/>
  <c r="AE49" i="1"/>
  <c r="AE26" i="1"/>
  <c r="AI29" i="1"/>
  <c r="AH29" i="1" s="1"/>
  <c r="AE43" i="1"/>
  <c r="AE64" i="1"/>
  <c r="AE50" i="1"/>
  <c r="AI13" i="1"/>
  <c r="AH13" i="1" s="1"/>
  <c r="AE9" i="1"/>
  <c r="AE20" i="1"/>
  <c r="L29" i="1"/>
  <c r="AE37" i="1"/>
  <c r="AE58" i="1"/>
  <c r="AI30" i="1"/>
  <c r="AH30" i="1" s="1"/>
  <c r="AE48" i="1"/>
  <c r="AE29" i="1"/>
  <c r="AE8" i="1"/>
  <c r="AE19" i="1"/>
  <c r="AI56" i="24" l="1"/>
  <c r="AM39" i="24"/>
  <c r="AI63" i="24"/>
  <c r="AM63" i="24" s="1"/>
  <c r="AI35" i="24"/>
  <c r="AM35" i="24" s="1"/>
  <c r="AM41" i="24"/>
  <c r="AI52" i="24"/>
  <c r="AJ7" i="24"/>
  <c r="AJ10" i="1"/>
  <c r="AF57" i="1"/>
  <c r="AI18" i="24"/>
  <c r="AM18" i="24" s="1"/>
  <c r="AJ52" i="1"/>
  <c r="AF16" i="1"/>
  <c r="AJ16" i="1" s="1"/>
  <c r="AG30" i="1"/>
  <c r="AI45" i="24"/>
  <c r="AJ30" i="24"/>
  <c r="AF61" i="1"/>
  <c r="AJ61" i="1" s="1"/>
  <c r="AF24" i="1"/>
  <c r="AF17" i="1"/>
  <c r="AI59" i="24"/>
  <c r="AJ51" i="24"/>
  <c r="AM56" i="24"/>
  <c r="AM45" i="24"/>
  <c r="AM52" i="24"/>
  <c r="AM59" i="24"/>
  <c r="AM25" i="24"/>
  <c r="AJ47" i="1"/>
  <c r="AM22" i="24"/>
  <c r="AJ57" i="1"/>
  <c r="AF14" i="1"/>
  <c r="AJ14" i="1" s="1"/>
  <c r="AJ27" i="1"/>
  <c r="AF42" i="1"/>
  <c r="AJ42" i="1" s="1"/>
  <c r="AG27" i="1"/>
  <c r="AF45" i="1"/>
  <c r="AJ45" i="1" s="1"/>
  <c r="AI8" i="24"/>
  <c r="AM8" i="24" s="1"/>
  <c r="AM14" i="24"/>
  <c r="AG10" i="1"/>
  <c r="AI15" i="24"/>
  <c r="AM15" i="24" s="1"/>
  <c r="AI28" i="24"/>
  <c r="AM28" i="24" s="1"/>
  <c r="AI34" i="24"/>
  <c r="AI13" i="24"/>
  <c r="AM13" i="24" s="1"/>
  <c r="AJ31" i="1"/>
  <c r="AI42" i="24"/>
  <c r="AM42" i="24" s="1"/>
  <c r="AI32" i="24"/>
  <c r="AM32" i="24" s="1"/>
  <c r="AI11" i="24"/>
  <c r="AM11" i="24" s="1"/>
  <c r="AG5" i="1"/>
  <c r="AE6" i="1" s="1"/>
  <c r="AG6" i="1" s="1"/>
  <c r="AE7" i="1" s="1"/>
  <c r="AI31" i="24"/>
  <c r="AM31" i="24" s="1"/>
  <c r="AI5" i="24"/>
  <c r="AJ5" i="24"/>
  <c r="AH6" i="24" s="1"/>
  <c r="AM40" i="24"/>
  <c r="AM24" i="24"/>
  <c r="AJ17" i="24"/>
  <c r="AI17" i="24"/>
  <c r="AM17" i="24" s="1"/>
  <c r="AF46" i="1"/>
  <c r="AJ46" i="1" s="1"/>
  <c r="AF25" i="1"/>
  <c r="AJ25" i="1" s="1"/>
  <c r="AF60" i="1"/>
  <c r="AJ60" i="1" s="1"/>
  <c r="AG23" i="1"/>
  <c r="AF44" i="1"/>
  <c r="AJ44" i="1" s="1"/>
  <c r="AF41" i="1"/>
  <c r="AJ41" i="1" s="1"/>
  <c r="AF28" i="1"/>
  <c r="AJ28" i="1" s="1"/>
  <c r="AF59" i="1"/>
  <c r="AJ59" i="1" s="1"/>
  <c r="AF62" i="1"/>
  <c r="AJ62" i="1" s="1"/>
  <c r="AJ34" i="1"/>
  <c r="AF53" i="1"/>
  <c r="AJ53" i="1" s="1"/>
  <c r="AG53" i="1"/>
  <c r="AF40" i="1"/>
  <c r="AJ40" i="1" s="1"/>
  <c r="AG40" i="1"/>
  <c r="AF36" i="1"/>
  <c r="AJ36" i="1" s="1"/>
  <c r="AG36" i="1"/>
  <c r="AF35" i="1"/>
  <c r="AJ35" i="1" s="1"/>
  <c r="AG35" i="1"/>
  <c r="AF54" i="1"/>
  <c r="AJ54" i="1" s="1"/>
  <c r="AG54" i="1"/>
  <c r="AJ43" i="24"/>
  <c r="AI43" i="24"/>
  <c r="AM43" i="24" s="1"/>
  <c r="AJ6" i="24"/>
  <c r="AI6" i="24"/>
  <c r="AI36" i="24"/>
  <c r="AM36" i="24" s="1"/>
  <c r="AJ36" i="24"/>
  <c r="AJ61" i="24"/>
  <c r="AI61" i="24"/>
  <c r="AM61" i="24" s="1"/>
  <c r="AJ48" i="24"/>
  <c r="AI48" i="24"/>
  <c r="AM48" i="24" s="1"/>
  <c r="AJ16" i="24"/>
  <c r="AI16" i="24"/>
  <c r="AM16" i="24" s="1"/>
  <c r="AJ58" i="24"/>
  <c r="AI58" i="24"/>
  <c r="AM58" i="24" s="1"/>
  <c r="AJ26" i="24"/>
  <c r="AI26" i="24"/>
  <c r="AM26" i="24" s="1"/>
  <c r="AJ12" i="24"/>
  <c r="AI12" i="24"/>
  <c r="AM12" i="24" s="1"/>
  <c r="AJ60" i="24"/>
  <c r="AI60" i="24"/>
  <c r="AM60" i="24" s="1"/>
  <c r="AJ29" i="24"/>
  <c r="AI29" i="24"/>
  <c r="AM29" i="24" s="1"/>
  <c r="AI19" i="24"/>
  <c r="AM19" i="24" s="1"/>
  <c r="AJ19" i="24"/>
  <c r="AJ54" i="24"/>
  <c r="AI54" i="24"/>
  <c r="AM54" i="24" s="1"/>
  <c r="AJ44" i="24"/>
  <c r="AI44" i="24"/>
  <c r="AM44" i="24" s="1"/>
  <c r="AJ50" i="24"/>
  <c r="AI50" i="24"/>
  <c r="AM50" i="24" s="1"/>
  <c r="AM47" i="24"/>
  <c r="AM30" i="24"/>
  <c r="AJ37" i="24"/>
  <c r="AI37" i="24"/>
  <c r="AM37" i="24" s="1"/>
  <c r="AM34" i="24"/>
  <c r="AI57" i="24"/>
  <c r="AM57" i="24" s="1"/>
  <c r="AJ57" i="24"/>
  <c r="AJ9" i="24"/>
  <c r="AI9" i="24"/>
  <c r="AM9" i="24" s="1"/>
  <c r="AJ10" i="24"/>
  <c r="AI10" i="24"/>
  <c r="AM10" i="24" s="1"/>
  <c r="AJ21" i="24"/>
  <c r="AI21" i="24"/>
  <c r="AM21" i="24" s="1"/>
  <c r="AJ38" i="24"/>
  <c r="AI38" i="24"/>
  <c r="AM38" i="24" s="1"/>
  <c r="AI53" i="24"/>
  <c r="AM53" i="24" s="1"/>
  <c r="AJ53" i="24"/>
  <c r="AJ55" i="24"/>
  <c r="AI55" i="24"/>
  <c r="AM55" i="24" s="1"/>
  <c r="AJ23" i="24"/>
  <c r="AI23" i="24"/>
  <c r="AM23" i="24" s="1"/>
  <c r="AJ20" i="24"/>
  <c r="AI20" i="24"/>
  <c r="AM20" i="24" s="1"/>
  <c r="AJ27" i="24"/>
  <c r="AI27" i="24"/>
  <c r="AM27" i="24" s="1"/>
  <c r="AJ64" i="24"/>
  <c r="AI64" i="24"/>
  <c r="AM64" i="24" s="1"/>
  <c r="AJ33" i="24"/>
  <c r="AI33" i="24"/>
  <c r="AM33" i="24" s="1"/>
  <c r="AM51" i="24"/>
  <c r="AH53" i="22"/>
  <c r="AG53" i="22"/>
  <c r="AH5" i="22"/>
  <c r="AG5" i="22"/>
  <c r="AH17" i="22"/>
  <c r="AG17" i="22"/>
  <c r="AH41" i="22"/>
  <c r="AG41" i="22"/>
  <c r="AH47" i="22"/>
  <c r="AG47" i="22"/>
  <c r="AH59" i="22"/>
  <c r="AG59" i="22"/>
  <c r="AG35" i="22"/>
  <c r="AH35" i="22"/>
  <c r="AH29" i="22"/>
  <c r="AG29" i="22"/>
  <c r="AH23" i="22"/>
  <c r="AG23" i="22"/>
  <c r="AG26" i="1"/>
  <c r="AF26" i="1"/>
  <c r="AJ26" i="1" s="1"/>
  <c r="AG21" i="1"/>
  <c r="AF21" i="1"/>
  <c r="AJ21" i="1" s="1"/>
  <c r="AG58" i="1"/>
  <c r="AF58" i="1"/>
  <c r="AJ58" i="1" s="1"/>
  <c r="AG55" i="1"/>
  <c r="AF55" i="1"/>
  <c r="AJ55" i="1" s="1"/>
  <c r="AG20" i="1"/>
  <c r="AF20" i="1"/>
  <c r="AJ20" i="1" s="1"/>
  <c r="AG32" i="1"/>
  <c r="AF32" i="1"/>
  <c r="AJ32" i="1" s="1"/>
  <c r="AF8" i="1"/>
  <c r="AJ8" i="1" s="1"/>
  <c r="AG8" i="1"/>
  <c r="AJ24" i="1"/>
  <c r="AG15" i="1"/>
  <c r="AF15" i="1"/>
  <c r="AJ15" i="1" s="1"/>
  <c r="AG22" i="1"/>
  <c r="AF22" i="1"/>
  <c r="AJ22" i="1" s="1"/>
  <c r="AF56" i="1"/>
  <c r="AJ56" i="1" s="1"/>
  <c r="AG56" i="1"/>
  <c r="AJ63" i="1"/>
  <c r="AF29" i="1"/>
  <c r="AJ29" i="1" s="1"/>
  <c r="AG29" i="1"/>
  <c r="AG48" i="1"/>
  <c r="AF48" i="1"/>
  <c r="AJ48" i="1" s="1"/>
  <c r="AG64" i="1"/>
  <c r="AF64" i="1"/>
  <c r="AJ64" i="1" s="1"/>
  <c r="AG11" i="1"/>
  <c r="AE12" i="1" s="1"/>
  <c r="AF11" i="1"/>
  <c r="AG18" i="1"/>
  <c r="AF18" i="1"/>
  <c r="AJ18" i="1" s="1"/>
  <c r="AJ30" i="1"/>
  <c r="AG50" i="1"/>
  <c r="AF50" i="1"/>
  <c r="AJ50" i="1" s="1"/>
  <c r="AF33" i="1"/>
  <c r="AJ33" i="1" s="1"/>
  <c r="AG33" i="1"/>
  <c r="AJ13" i="1"/>
  <c r="AG43" i="1"/>
  <c r="AF43" i="1"/>
  <c r="AJ43" i="1" s="1"/>
  <c r="AJ51" i="1"/>
  <c r="AG37" i="1"/>
  <c r="AF37" i="1"/>
  <c r="AJ37" i="1" s="1"/>
  <c r="AG49" i="1"/>
  <c r="AF49" i="1"/>
  <c r="AJ49" i="1" s="1"/>
  <c r="AF19" i="1"/>
  <c r="AJ19" i="1" s="1"/>
  <c r="AG19" i="1"/>
  <c r="AG9" i="1"/>
  <c r="AF9" i="1"/>
  <c r="AJ9" i="1" s="1"/>
  <c r="AG39" i="1"/>
  <c r="AF39" i="1"/>
  <c r="AJ39" i="1" s="1"/>
  <c r="AG38" i="1"/>
  <c r="AF38" i="1"/>
  <c r="AJ38" i="1" s="1"/>
  <c r="AG12" i="1" l="1"/>
  <c r="AF12" i="1"/>
  <c r="AG7" i="1"/>
  <c r="AF7" i="1"/>
  <c r="AF6" i="1"/>
  <c r="D49" i="11"/>
  <c r="C49" i="11"/>
  <c r="D48" i="11"/>
  <c r="D47" i="11"/>
  <c r="C48" i="11"/>
  <c r="C47" i="11"/>
  <c r="N5" i="1" l="1"/>
  <c r="O5" i="1" s="1"/>
  <c r="P5" i="1" s="1"/>
  <c r="Q5" i="24"/>
  <c r="R5" i="24" s="1"/>
  <c r="Q23" i="24"/>
  <c r="R23" i="24" s="1"/>
  <c r="Q35" i="24"/>
  <c r="Q47" i="24"/>
  <c r="R47" i="24" s="1"/>
  <c r="Q59" i="24"/>
  <c r="R59" i="24" s="1"/>
  <c r="Q17" i="24"/>
  <c r="R17" i="24" s="1"/>
  <c r="Q29" i="24"/>
  <c r="R29" i="24" s="1"/>
  <c r="Q41" i="24"/>
  <c r="R41" i="24" s="1"/>
  <c r="Q53" i="24"/>
  <c r="R53" i="24" s="1"/>
  <c r="Q11" i="24"/>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R35" i="24" l="1"/>
  <c r="T35" i="24" s="1"/>
  <c r="P41" i="1"/>
  <c r="P29" i="1"/>
  <c r="P17" i="1"/>
  <c r="AI17" i="1" s="1"/>
  <c r="AH17" i="1" s="1"/>
  <c r="AJ17" i="1" s="1"/>
  <c r="S17" i="24"/>
  <c r="T17" i="24"/>
  <c r="S47" i="24"/>
  <c r="T47" i="24"/>
  <c r="P59" i="1"/>
  <c r="P35" i="1"/>
  <c r="R11" i="24"/>
  <c r="T11" i="24" s="1"/>
  <c r="S53" i="24"/>
  <c r="T53" i="24"/>
  <c r="T41" i="24"/>
  <c r="S41" i="24"/>
  <c r="P53" i="1"/>
  <c r="S23" i="24"/>
  <c r="T23" i="24"/>
  <c r="P11" i="1"/>
  <c r="AI11" i="1" s="1"/>
  <c r="AH11" i="1" s="1"/>
  <c r="AJ11" i="1" s="1"/>
  <c r="S59" i="24"/>
  <c r="T59" i="24"/>
  <c r="T29" i="24"/>
  <c r="S29" i="24"/>
  <c r="P47" i="1"/>
  <c r="P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S11" i="24" l="1"/>
  <c r="S35" i="24"/>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AI5" i="1" l="1"/>
  <c r="AI12" i="1" s="1"/>
  <c r="AH12" i="1" s="1"/>
  <c r="AJ12" i="1" s="1"/>
  <c r="Q5" i="1"/>
  <c r="AH5" i="1" l="1"/>
  <c r="AJ5" i="1" s="1"/>
  <c r="AI6" i="1"/>
  <c r="S5" i="24"/>
  <c r="AL5" i="24" s="1"/>
  <c r="T5" i="24"/>
  <c r="AK5" i="24" l="1"/>
  <c r="AM5" i="24" s="1"/>
  <c r="AL6" i="24"/>
  <c r="AK6" i="24" s="1"/>
  <c r="AM6" i="24" s="1"/>
  <c r="AH6" i="1"/>
  <c r="AJ6" i="1" s="1"/>
  <c r="AI7" i="1"/>
  <c r="AH7" i="1" s="1"/>
  <c r="AJ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AL2" authorId="0" shapeId="0" xr:uid="{9D4BF3E8-4B40-41B6-8424-8ED0AEF0BFBC}">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CF3D4031-B02E-4364-A8D3-ED8E4AEFF6D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5B19918B-1D1A-4D04-9D1C-8507A1B9A32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D53BA2D-C180-4BD8-8C0F-728C5BF4DBAA}">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 verifique los resultaos negativos del análisis del contexto</t>
      </text>
    </comment>
    <comment ref="H3" authorId="4" shapeId="0" xr:uid="{76E4AE1B-2B4B-42E8-AAA7-D6D59173732B}">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6E738BDD-7778-4419-98BC-DAAA5D6DBA3D}">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M3" authorId="6" shapeId="0" xr:uid="{C7F031E3-E442-494D-B5FF-9433BB73DA61}">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S3" authorId="7" shapeId="0" xr:uid="{C9AD5B28-0613-47AF-804A-3360B9B9C3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K3" authorId="8" shapeId="0" xr:uid="{B751291C-DFB1-459F-8E27-FEEDC5E861C7}">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Y4" authorId="9" shapeId="0" xr:uid="{2227D0BF-AEE4-46ED-9B3F-7BAD05083A14}">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Z4" authorId="10" shapeId="0" xr:uid="{F327A2E3-3AF9-4710-908A-8EC22C16DAE9}">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tc={BA6D6CFD-F95E-45A5-870B-776B7B3290DD}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tc={F25F410C-F7A7-4A98-BBC3-79E0DF76CD4D}</author>
    <author>tc={4F57369C-3C86-4F4A-BC98-06408F6ABF32}</author>
    <author>tc={3CB2447C-7998-4644-8901-BB099B56300B}</author>
    <author>tc={8CB58FDE-BFCF-4441-B22E-F5B37E8A2611}</author>
    <author>tc={AF44E1CE-9CFA-4AC9-918C-26033546D623}</author>
    <author>tc={590F8DEC-E498-4C2C-939C-726C246F9A68}</author>
  </authors>
  <commentList>
    <comment ref="AN2" authorId="0" shapeId="0" xr:uid="{5E4F4CE9-BA09-447E-9F52-8084C004A0AA}">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99B24426-DE5E-48D4-B2B6-BE9D8B43556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00914B1E-2CF3-484E-AEE8-92878B60A651}">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F898A4B-297D-45F8-9AE7-E9DA70461059}">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t>
      </text>
    </comment>
    <comment ref="H3" authorId="4" shapeId="0" xr:uid="{95780C36-5442-44A4-B2D4-0697B2827AC3}">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92D2BF40-F7E2-40BB-8D0C-24EF891A2BC6}">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K3" authorId="6" shapeId="0" xr:uid="{B9FE6C5C-D479-42BB-BA72-6E5EDEC3D41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O3" authorId="7" shapeId="0" xr:uid="{BA6D6CFD-F95E-45A5-870B-776B7B3290DD}">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P3" authorId="8" shapeId="0" xr:uid="{9D19F1FF-8669-4C98-AF4C-27537DEF10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actividades que se desarrollan en el
control realmente buscan por si sola prevenir o detectar las causas que pueden dar origen al riesgo, Ej.: verificar, validar, cotejar, comparar, revisar, etc.?
Prevenir: 15
Detectar: 10</t>
      </text>
    </comment>
    <comment ref="Q3" authorId="9" shapeId="0" xr:uid="{288FC25F-48B3-4CF4-B24C-24F1108E4398}">
      <text>
        <t>[Comentario encadenado]
Su versión de Excel le permite leer este comentario encadenado; sin embargo, las ediciones que se apliquen se quitarán si el archivo se abre en una versión más reciente de Excel. Más información: https://go.microsoft.com/fwlink/?linkid=870924
Comentario:
    ¿Existe un responsable asignado a la ejecución del control?
Asignado: 15
No asignado: 0</t>
      </text>
    </comment>
    <comment ref="R3" authorId="10" shapeId="0" xr:uid="{8AF3DCF1-D0ED-4716-BAE7-555F4E99F6CE}">
      <text>
        <t>[Comentario encadenado]
Su versión de Excel le permite leer este comentario encadenado; sin embargo, las ediciones que se apliquen se quitarán si el archivo se abre en una versión más reciente de Excel. Más información: https://go.microsoft.com/fwlink/?linkid=870924
Comentario:
    ¿El responsable tiene la autoridad y adecuada segregación de funciones en la ejecución del control?
Adecuado: 15
No adecuado: 0</t>
      </text>
    </comment>
    <comment ref="S3" authorId="11" shapeId="0" xr:uid="{E91274DA-50F3-4469-8B68-9A302024AE3E}">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oportunidad en que se ejecuta el control
ayuda a prevenir la mitigación del riesgo o a
detectar la materialización del riesgo de manera oportuna?</t>
      </text>
    </comment>
    <comment ref="T3" authorId="12" shapeId="0" xr:uid="{2C23ECA8-D0F6-4EF6-9B34-0F567F660C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 fuente de información que se utiliza en el desarrollo del control es información confiable que permita mitigar el riesgo?
Confiable: 15
No confiable: 0</t>
      </text>
    </comment>
    <comment ref="U3" authorId="13" shapeId="0" xr:uid="{D69B1B9B-1EC1-4381-B043-EE8142A10C5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observaciones, desviaciones o diferencias identificadas como resultados de la ejecución del control son investigadas y resueltas de manera oportuna?
Se investigan y resuelven oportunamente: 15
No se investigan y resuelven oportunamente: 0</t>
      </text>
    </comment>
    <comment ref="V3" authorId="14" shapeId="0" xr:uid="{F25F410C-F7A7-4A98-BBC3-79E0DF76CD4D}">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deja evidencia o rastro de la ejecución del control que permita a cualquier tercero con la evidencia llegar a la misma conclusión?
Completa: 10
Incompleta: 5
No existe: 0</t>
      </text>
    </comment>
    <comment ref="Y3" authorId="15" shapeId="0" xr:uid="{4F57369C-3C86-4F4A-BC98-06408F6ABF32}">
      <text>
        <t>[Comentario encadenado]
Su versión de Excel le permite leer este comentario encadenado; sin embargo, las ediciones que se apliquen se quitarán si el archivo se abre en una versión más reciente de Excel. Más información: https://go.microsoft.com/fwlink/?linkid=870924
Comentario:
    - Fuerte: El control se ejecuta de manera consistente por parte del responsable.
- Moderado: El control se ejecuta algunas veces por parte del responsable.
- Débil: El control no se ejecuta por parte del responsable.</t>
      </text>
    </comment>
    <comment ref="AB3" authorId="16" shapeId="0" xr:uid="{3CB2447C-7998-4644-8901-BB099B56300B}">
      <text>
        <t>[Comentario encadenado]
Su versión de Excel le permite leer este comentario encadenado; sin embargo, las ediciones que se apliquen se quitarán si el archivo se abre en una versión más reciente de Excel. Más información: https://go.microsoft.com/fwlink/?linkid=870924
Comentario:
    Si la columna AA es SI: Identifique las debilidades en el control de acuerdo a las columnas P a V y defina que acciones tomar para fortalecer el control. Por ejemplo asignar un responsable o dejar evidencia completa</t>
      </text>
    </comment>
    <comment ref="AI3" authorId="17" shapeId="0" xr:uid="{8CB58FDE-BFCF-4441-B22E-F5B37E8A2611}">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AJ3" authorId="18" shapeId="0" xr:uid="{AF44E1CE-9CFA-4AC9-918C-26033546D623}">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AM3" authorId="19" shapeId="0" xr:uid="{590F8DEC-E498-4C2C-939C-726C246F9A68}">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AO2" authorId="0" shapeId="0" xr:uid="{CF5613DB-9324-40E1-9642-3C15ED4FB41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A0F40E4A-CDA8-4878-A493-E60F7B0AFC8A}">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6593243C-C5F9-4652-9655-496C347F577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M3" authorId="3" shapeId="0" xr:uid="{CB8F8CAA-134A-4FFA-AF13-A8E93F7D7E25}">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P3" authorId="4" shapeId="0" xr:uid="{94FA8504-6652-4FA5-874C-66194A4DBED8}">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V3" authorId="5" shapeId="0" xr:uid="{47BFCE5E-A1B2-452E-9DB3-820630843F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N3" authorId="6" shapeId="0" xr:uid="{DC2871C3-606F-485E-9A68-BE71B4A7CB82}">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AB4" authorId="7" shapeId="0" xr:uid="{621EB540-0783-4BB5-8C69-3B13944D5A09}">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C4" authorId="8" shapeId="0" xr:uid="{5675C234-D6B0-4BBE-9D58-A3A1F3CB1645}">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1634ABC0-2786-4E18-A6EB-F4EC3F7DCCE4}">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F3" authorId="1" shapeId="0" xr:uid="{F17C01B4-72EF-42CB-8755-2A8F12E22615}">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la oportunidad, verifique los resultados positivos del analisi de cotxto, redacte de la forma más concreta posible.</t>
      </text>
    </comment>
    <comment ref="G3" authorId="2" shapeId="0" xr:uid="{FEFB968F-83AB-44C4-B6C8-529BDE7BE3C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List>
</comments>
</file>

<file path=xl/sharedStrings.xml><?xml version="1.0" encoding="utf-8"?>
<sst xmlns="http://schemas.openxmlformats.org/spreadsheetml/2006/main" count="1429" uniqueCount="696">
  <si>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</si>
  <si>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</si>
  <si>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</si>
  <si>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</si>
  <si>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</si>
  <si>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</si>
  <si>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</si>
  <si>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</si>
  <si>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</si>
  <si>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</si>
  <si>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</si>
  <si>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</si>
  <si>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</si>
  <si>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</si>
  <si>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</si>
  <si>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</si>
  <si>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</si>
  <si>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</si>
  <si>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</si>
  <si>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</si>
  <si>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</si>
  <si>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</si>
  <si>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</si>
  <si>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</si>
  <si>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</si>
  <si>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</si>
  <si>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</si>
  <si>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</si>
  <si>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</si>
  <si>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</si>
  <si>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</si>
  <si>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</si>
  <si>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</si>
  <si>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</si>
  <si>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</si>
  <si>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</si>
  <si>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</si>
  <si>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</si>
  <si>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</si>
  <si>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</si>
  <si>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</si>
  <si>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</si>
  <si>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</si>
  <si>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</si>
  <si>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</si>
  <si>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</si>
  <si>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</si>
  <si>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</si>
  <si>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</si>
  <si>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</si>
  <si>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</si>
  <si>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</si>
  <si>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</si>
  <si>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</si>
  <si>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</si>
  <si>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</si>
  <si>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</si>
  <si>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</si>
  <si>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</si>
  <si>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</si>
  <si>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 xml:space="preserve"> Fecha </t>
  </si>
  <si>
    <t>CONTEXTO ESTRATÉGICO</t>
  </si>
  <si>
    <t>PROCESO</t>
  </si>
  <si>
    <t>IDENTIFICACIÓN DE CAUSAS</t>
  </si>
  <si>
    <t xml:space="preserve">RIESGO </t>
  </si>
  <si>
    <t>CONSECUENCIA</t>
  </si>
  <si>
    <t>INTERNO</t>
  </si>
  <si>
    <t>EXTERNO</t>
  </si>
  <si>
    <t>PROCESOS</t>
  </si>
  <si>
    <t>ACTIVOS</t>
  </si>
  <si>
    <t>Tipo</t>
  </si>
  <si>
    <t>Causas</t>
  </si>
  <si>
    <t xml:space="preserve">Servicio al Ciudadano </t>
  </si>
  <si>
    <t>PERSONAL</t>
  </si>
  <si>
    <t xml:space="preserve">Personal capacitado, con conocimientos y destezas en el manejo de los aplicativos y canales de gestion internos. (Orfeo, Chat virtual, Redes sociales, Telefonico, Correo Electronico, formulario web y presencial), para recepcionar y registrar las PQRS.
</t>
  </si>
  <si>
    <t>TECNOLÓGICOS</t>
  </si>
  <si>
    <t>Aplicativo de gestion de peticiones "Bogota te escucha" actualizado y siempre en funcionamiento, al igual que los canales de atencion distritales.</t>
  </si>
  <si>
    <t>DISEÑO DEL PROCESO</t>
  </si>
  <si>
    <t>El proceso identifica plenamente su alcance y objetivo, conforme a lo anterior se crean los manulaes y procedimientos del mismo.</t>
  </si>
  <si>
    <t>INFORMACION</t>
  </si>
  <si>
    <t>Los informes que genera el proceso frente a gestion, satisfaccion, canales de atencion, defensor ciudadano, politica publica del servicio al ciudadano y defensor ciudadano.</t>
  </si>
  <si>
    <t>Posibilidad de investigaciones disciplinarias, multas y sanciones a la entidad, servidores publicos, contratistas naturales y juridicos. Por incumplir los terminos de respuesta dispuestos por la ley 1755 de 2014, bien sea por omision o desconocimiento de la normativa vigente, manejo de aplicativos o lineamientos documentados en  manuales y procedimientos.</t>
  </si>
  <si>
    <t xml:space="preserve">Daño antijuridico para la entidad, enmarcado en detrimento patrimonial por el pago y uso de recursos en contestacion de tutelas, al igual que el pago de multas generadas y pagadas por silencios administrativos para servidores publicos y contratsitas naturales y juridicos, afectando asi la imagen y gestion institucional.
Investigaciones de los entes de control
</t>
  </si>
  <si>
    <t>Personal capacitado, con habilidades y competencias en servicio a la ciudadania para recepcionar, registrar y asignar las PQRS a las diferentes dependencias de la entidad con oportunidad</t>
  </si>
  <si>
    <t>Informes quincenales sobre los criterios de calidad: (Calidad, calidez, Coherencia, Oportunidad y Manejo del Sistema).</t>
  </si>
  <si>
    <t>INTERACCIONES CON OTROS PROCESOS</t>
  </si>
  <si>
    <t>Recepcion y radicacion de PQRS en el sistema de gestion documental Orfeo, referentes a denuncias por actos de corrupcion las cuales se remiten a la  Oficina de Control Disciplinario Interno para su valoracion y gestion en determinado caso.</t>
  </si>
  <si>
    <t>APLICACIONES</t>
  </si>
  <si>
    <t>Aplicación de la Ley para el Tratamiento de datos personales en los diferentes canales de atencion.</t>
  </si>
  <si>
    <t>Personal sin experiencia y/o el conocimiento en la operación de aplicativos y normatividad en la gestion de PQRS.</t>
  </si>
  <si>
    <t>LEGALES Y REGLAMENTARIOS</t>
  </si>
  <si>
    <t>Normatividad actualizada e implementada al proceso de servicio al ciudadano distrital, en aras de mejorar la gestion de PQRS.</t>
  </si>
  <si>
    <t>TRANSVERSALIDAD</t>
  </si>
  <si>
    <t>Gestion de PQRS articulada con todas las dependencias mediante manuales, protocolos y procedimientos, ademas de los seguimientos que se realizan de forma periodica para evitar daño antijuridico para la entidad y multas y/o sanciones a los servidores publicos y contratistas.</t>
  </si>
  <si>
    <t>COMUNICACIÓN INTERNA</t>
  </si>
  <si>
    <t>Socializacines continuas referentes al manejo de los canales de interaccion para PQRS internos y externos.</t>
  </si>
  <si>
    <t>SOCIALES Y CULTURALES</t>
  </si>
  <si>
    <t>Participacion de la ciudadania en las rendiciones de cuantas de la entidad en donde se muestra la informacion del proceso y la gestion de PQRS.</t>
  </si>
  <si>
    <t>RESPONSABLES DEL PROCESO</t>
  </si>
  <si>
    <t>La direccion y todas las subdirecciones y oficnas de la entidad.</t>
  </si>
  <si>
    <t xml:space="preserve">Socializaciones continuas referente a los terminos de la  Ley 1755 de 2014 y demas normatividad interna y externa, para todos los servidores y colaboradores de la entidad. </t>
  </si>
  <si>
    <t>Capacitaciones en tematicas relacionadas con los criterios de calidad (Calidad, calidez, Coherencia y oportunidad), dirigido a sevidores publicos y contratistas del distrito fortaleciendo asi sus competencias para la labor de servir al ciudadano de forma efectiva, resaltando la oportunidad de las respuestas.</t>
  </si>
  <si>
    <t>PROCEDIMIENTOS ASOCIADOS</t>
  </si>
  <si>
    <t>Todos los procedimientos aprobados por la Oficina Asesora de Planeacion y que hacen parte del Sistema Integrado de Gestion del proceso.</t>
  </si>
  <si>
    <t>Manuales, protocolos y procedimientos del proceso actualizados e implementados.</t>
  </si>
  <si>
    <t>Aplicación de medidas correctivas por las entidades correspondientes, debido a el incumplimiento de tiempos de respuesta de PQRS.</t>
  </si>
  <si>
    <t>Todos los procesos de la entidad en la medida que se requiera, deben gestionar las PQRS allegadas a la entidad aplicando la normativa vigente y los manuales y procedimientos de SIG.</t>
  </si>
  <si>
    <t xml:space="preserve">TECNOLOGÍA </t>
  </si>
  <si>
    <t>Hardware, Software, Sistema de Gestion Documental Orfeo,  correos electronicos,  lineas telefonicas, pagina web funcionando correctamente para la correca recepcion y registro de PQRS.</t>
  </si>
  <si>
    <t>Capacidad operativa para la gestión de la atención de las PQRS con oportunidad.</t>
  </si>
  <si>
    <t>Personal capacitado en el codigo de integridad de la UAESP.</t>
  </si>
  <si>
    <t>Posibilidad de investigaciones disciplinarias, multas y sanciones a funcionarios y colaboradores de la entidad por omitir el registro de las PQRS o reasignar tardiamente las mismas afectando los criterios de calidad (oportunidad, claridad, calidez, coherencia y manejo del sistema) por desconocimiento de la normativa, manejo de aplicativos o lineamientos documentados en  manuales y procedimientos o negligencia del servidor o contratista.</t>
  </si>
  <si>
    <t>Pago de sanciones y/o multas por servidores publicos y contratsitas naturales y juridicos por la omision del registro de PQRS, a la vez de violar sus derechos de interponer las mismas, afectando asi la imagen y gestion institucional, ademas de las investigaciones de los entes de control.</t>
  </si>
  <si>
    <t>Personal sin experiencia y/o el conocimiento en la operación de aplicativos y normatividad en la gestion de PQRS y codigo de integridad.</t>
  </si>
  <si>
    <t>Capacitaciones en tematicas relacionadas con los criterios de calidad (Calidad, calidez, Coherencia y oportunidad), dirigido a sevidores publicos y contratistas del distrito fortaleciendo asi sus competencias para la labor de servir al ciudadano de forma efectiva, resaltando la oportunidad  y obligacion de recibir y registrar todas las PQRS.</t>
  </si>
  <si>
    <t>Aplicación de medidas correctivas por las entidades correspondientes, debido al no registro y/o reasignacion tardia de las PQRS.</t>
  </si>
  <si>
    <t>Socializaciones continuas referente a los procedimientos de los diferentes canales de recepcion y aplicativos de radicacion de PQRS.</t>
  </si>
  <si>
    <t>Tecnologia insuficiente para implementar controles mas efectivos en el proceso de seguimiento y control de radicacion de PQRS, haciendo este mas facil y evitar errores y reprocesos.</t>
  </si>
  <si>
    <t>Posibilidad de investigaciones disciplinarias, multas y sanciones a la entidad, servidores publicos, contratistas naturales y juridicos. Por  beneficiarce o beneficiar a un tercero por la incidencia benefica o perjudicial en el proceso de gestion de las PQRS allegadas a la entidad por los diferentes canales de atencion, con y sin conocimiento de causa, debido a controles no aplicados correctamente y falta de capacitaciones asociadas a los principios de integridad.</t>
  </si>
  <si>
    <t>Pago de sanciones o multas por servidores publicos y contratsitas naturales y juridicos por la manipular la gestion normal de las PQRS allegadas a la entidad, a favor propio o de un tercero.Afectando asi la imagen y gestion institucional, ademas de las investigaciones de los entes de control.</t>
  </si>
  <si>
    <t>Capacitaciones en tematicas y normativas relacionadas con corrupcion, antisoborno y trasparencia. Dirigido a sevidores publicos y contratistas del distrito fortaleciendo asi sus competencias para la labor de servir al ciudadano de forma correcta y trasnparente.</t>
  </si>
  <si>
    <t>Aplicación de medidas correctivas por las entidades correspondientes, debido a beneficiarce y/o beneficiar a un tercero por la incidencia benefica o perjudicial en el proceso de gestion de las PQRS</t>
  </si>
  <si>
    <t>Persoal capacitado en los lineamientos de la ley 1581 de 2012.</t>
  </si>
  <si>
    <t>Canales de atencion disritales con autorizacion de uso de datos previa al registro.</t>
  </si>
  <si>
    <t>Ajustado a los lineamientos de uso de datos personales.</t>
  </si>
  <si>
    <t>Bases de datos de usuarios registrados en los diferentes aplicativos.</t>
  </si>
  <si>
    <t>Posibilidad de distribuir bases de datos y publicar informacion sensible al publico en paginas web, redes sociales y demas. (datos personales)</t>
  </si>
  <si>
    <t>Pago de sanciones y/o multas por servidores publicos y contratsitas naturales y juridicos por la distribuir y/o publicar informacion  privada de los usuarios. Afectando asi la imagen y gestion institucional, ademas de las investigaciones de los entes de control.</t>
  </si>
  <si>
    <t>Socializacion con los procesos de la Ley 1581 de 2012.</t>
  </si>
  <si>
    <t>Canales de atencion con autorizacion de uso de datos previa al registro.</t>
  </si>
  <si>
    <t>Manuales, protocolos y procedimientos del proceso actualizados e implementados con la norma vigente.</t>
  </si>
  <si>
    <t>Capacitaciones y directrices en tematicas y normativas relacionadas con uso de datos personales. Dirigido a sevidores publicos y contratistas del distrito fortaleciendo asi sus competencias para la labor de servir al ciudadano de forma correcta y trasnparente.</t>
  </si>
  <si>
    <t>Aplicación de medidas correctivas por las entidades correspondientes, debido publicar y/o publicar datos personales de los usuarios publicamente.</t>
  </si>
  <si>
    <t>OBJETIVO DEL PROCESO</t>
  </si>
  <si>
    <t>ECONOMICOS Y FINANCIEROS</t>
  </si>
  <si>
    <t>FINANCIERO</t>
  </si>
  <si>
    <t xml:space="preserve">POLÍTICOS </t>
  </si>
  <si>
    <t>HARDWARE</t>
  </si>
  <si>
    <t>AMBIENTALES</t>
  </si>
  <si>
    <t>ESTRATÉGICOS</t>
  </si>
  <si>
    <t>COMUNICACIÓN ENTRE LOS PROCESOS</t>
  </si>
  <si>
    <t>Identificación del riesgo</t>
  </si>
  <si>
    <t>Análisis del riesgo inherente</t>
  </si>
  <si>
    <t>Evaluación del riesgo - Valoración de los controles</t>
  </si>
  <si>
    <t>Evaluación del riesgo - Nivel del riesgo residual</t>
  </si>
  <si>
    <t>Plan de Manejo de Riesgos</t>
  </si>
  <si>
    <t>Seguimiento a los controles primer trimestre</t>
  </si>
  <si>
    <t>Seguimiento a los controles segundo trimestre</t>
  </si>
  <si>
    <t>Seguimiento a los controles tercer trimestre</t>
  </si>
  <si>
    <t>Seguimiento a los controles cuarto trimestre</t>
  </si>
  <si>
    <t xml:space="preserve">Plan de Contingencia </t>
  </si>
  <si>
    <t>Seguimiento Segunda Línea de Defensa</t>
  </si>
  <si>
    <t>Evaluación Tercera Línea de Defensa</t>
  </si>
  <si>
    <t xml:space="preserve">Referencia </t>
  </si>
  <si>
    <t>Alcance del proceso</t>
  </si>
  <si>
    <t xml:space="preserve">Causa Raíz </t>
  </si>
  <si>
    <t>Frecuencia con la cual se realiza la actividad</t>
  </si>
  <si>
    <t>Probabilidad Inherente</t>
  </si>
  <si>
    <t>%</t>
  </si>
  <si>
    <t>Criterios de impacto</t>
  </si>
  <si>
    <t>Observación de criterio</t>
  </si>
  <si>
    <t>Impacto 
Inherente</t>
  </si>
  <si>
    <t>No. Control</t>
  </si>
  <si>
    <t xml:space="preserve">Características del control </t>
  </si>
  <si>
    <t>Atributos</t>
  </si>
  <si>
    <t>Probabilidad Residual</t>
  </si>
  <si>
    <t>Probabilidad Residual Final</t>
  </si>
  <si>
    <t>Impacto Residual Final</t>
  </si>
  <si>
    <t>Zona de Riesgo Final</t>
  </si>
  <si>
    <t>Acción</t>
  </si>
  <si>
    <t>Responsable</t>
  </si>
  <si>
    <t>Fecha Programada</t>
  </si>
  <si>
    <t>Fecha Seguimiento</t>
  </si>
  <si>
    <t>Seguimiento primer trimestre</t>
  </si>
  <si>
    <t>Seguimiento segundo trimestre</t>
  </si>
  <si>
    <t>Seguimiento tercer trimestre</t>
  </si>
  <si>
    <t>Seguimiento cuarto trimestre</t>
  </si>
  <si>
    <t>Fecha de seguimiento</t>
  </si>
  <si>
    <t>Seguimiento</t>
  </si>
  <si>
    <t>Evidencia</t>
  </si>
  <si>
    <t>Efectividad</t>
  </si>
  <si>
    <t xml:space="preserve">Actividades a ejecutar en caso de materialización del riesgo </t>
  </si>
  <si>
    <t>Fecha Materialización del riesgo</t>
  </si>
  <si>
    <t xml:space="preserve">Causa de la Materialización </t>
  </si>
  <si>
    <t>Seguimiento al control y soportes</t>
  </si>
  <si>
    <t>Seguimiento al plan de manejo de riesgos y soportes</t>
  </si>
  <si>
    <t>Fecha Evaluación</t>
  </si>
  <si>
    <t xml:space="preserve"> Evaluación al control</t>
  </si>
  <si>
    <t>Efectividad del Control</t>
  </si>
  <si>
    <t xml:space="preserve"> Evaluación al plan de manejo de riesgos (si aplica)</t>
  </si>
  <si>
    <t>¿Tiene responsabe asignado?</t>
  </si>
  <si>
    <t>¿El responsable tiene la autoridad y es adecuada?</t>
  </si>
  <si>
    <t>¿La fuente de información que se utiliza   confiable?</t>
  </si>
  <si>
    <t>¿Las observaciones, desviaciones o diferencias identificadas  investigadas y resueltas de manera oportuna?</t>
  </si>
  <si>
    <t>Implementación</t>
  </si>
  <si>
    <t>Calificación</t>
  </si>
  <si>
    <t>Documentación</t>
  </si>
  <si>
    <t>Frecuencia</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</si>
  <si>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</si>
  <si>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Recepcionar y registrar en los aplicativos xxx, las PQRS allegadas a la entidad por los diferentes canales de atencion, llevando a cabo la asignación oportuna de las mismas y realizando los seguimientos aleatorios con el fin de garantizar los criterios de calidad (Oportunidad, Calidad, Calidez y Coherencia) de las respuestas generadas.</t>
  </si>
  <si>
    <t>Posibilidad de investigaciones disciplinarias, multas y sanciones a la entidad, servidores publicos, contratistas naturales y juridicos. Por incumplir los terminos de respuesta dispuestos por la ley 1755 de 2014, bien sea por omision o desconocimiento de la normativa vigente, manejo de aplicativos o lineamientos documentados en  manuales y procedimientos</t>
  </si>
  <si>
    <t>Económico y Reputacional</t>
  </si>
  <si>
    <t>Incumplir los terminos de respuesta dispuestos por la ley 1755 de 2014</t>
  </si>
  <si>
    <t>Omision o desconocimiento de la normativa vigente, manejo de aplicativos o lineamientos documentados en  manuales y procedimientos.</t>
  </si>
  <si>
    <t>Ejecucion y Administracion de procesos</t>
  </si>
  <si>
    <t xml:space="preserve">     El riesgo afecta la imagen de la entidad con algunos usuarios de relevancia frente al logro de los objetivos</t>
  </si>
  <si>
    <t xml:space="preserve">Seguimiento a los tiempos de respuesta de las PQRS proximas a vencer. </t>
  </si>
  <si>
    <t>Si</t>
  </si>
  <si>
    <t>Preventivo</t>
  </si>
  <si>
    <t>Manual</t>
  </si>
  <si>
    <t>Documentado</t>
  </si>
  <si>
    <t>Continua</t>
  </si>
  <si>
    <t>Con registro</t>
  </si>
  <si>
    <t>Reducir (mitigar)</t>
  </si>
  <si>
    <t>Llevar a cabo reportes de seguimiento semanales para prevenir que las PQRSD se contesten fuera de terminos, con su debida socializacion.</t>
  </si>
  <si>
    <t>Equipo del proceso de servicio al ciudadano de SAF</t>
  </si>
  <si>
    <t>10/01/2023
18/01/2023
26/01/2023
30/01/2023
6/02/2023
20/02/2023
27/02/2023
07/03/2023
27/03/2023</t>
  </si>
  <si>
    <t>Se reaizaron los seguimiento semanales en las fechas mencionadas anteriormente, para prevenir que las PQRS se contesten fuera de terminos.</t>
  </si>
  <si>
    <t>Se realizaron los seguimientos en las fechas mencionadas anteriormente, para prevenir que las PQRS se contesten fuera de terminos.</t>
  </si>
  <si>
    <t>04/07/2023
10/07/2023
17/07/2023
24/07/2023
31/07/2023
 08/08/2023 
14/08/2023
22/08/2023
28/08/2023
  04-09-2023 
11-09-2023
18-09-2023
24-09-2023</t>
  </si>
  <si>
    <t>Se realizaron los seguimientos en las fechas mencionadas anteriormente, para prevenir que las PQRS se contesten fuera de termino</t>
  </si>
  <si>
    <t>02/10/2023
10/10/2023
17/10/2023
24/10/2023
30/10/2023
07/11/2023
14/11/2023
20/11/2023
27/11/2023
4/12/2023
11/12/2023
18/12/2023
26/12/2023</t>
  </si>
  <si>
    <t>En curso</t>
  </si>
  <si>
    <t>Equipo del proceso de
servicio al ciudadano de SAF</t>
  </si>
  <si>
    <t>Informes de seguimiento semanal que se realiza a cada subdireccion</t>
  </si>
  <si>
    <t>Efectivo</t>
  </si>
  <si>
    <t>04/04/2023
17/04/2023
24/04/2023
02/05/2023
08/05/2023
15//05/203
23/05/2023
29/05/2023
05/06/2023
13/06/2023
20/06/2023
26/06/2023</t>
  </si>
  <si>
    <t xml:space="preserve">Equipo del proceso al 
servicio al ciudadano </t>
  </si>
  <si>
    <t xml:space="preserve">Informes de seguimiento semanal  que 
se realiza a cada subdireccion </t>
  </si>
  <si>
    <t>04/07/2023
10/07/2023
17/07/2023
24/07/2023
31/07/2023
08/08/2023
14/08/2023
22/08/2023
28/08/2023
04-09-2023
11-09-2023
18-09-2023
25-09-2023</t>
  </si>
  <si>
    <t>Se realizaron los seguimientos en las fechas mencionadas anteriormente para prevenir que las PQRS se contesten fuera de términos</t>
  </si>
  <si>
    <t>Equipo del proceso al servicio al ciudadano</t>
  </si>
  <si>
    <t>Informes de seguimiento semanal que se realiza a cada subdirección</t>
  </si>
  <si>
    <t>Realizar reuniones con los actores directos para validar las causas y motivar la ejecucion inmediata de las respuestas.</t>
  </si>
  <si>
    <t>26/04/2023
18/07/2023
20/10/2023</t>
  </si>
  <si>
    <t>18/05/2023
22/09/2023</t>
  </si>
  <si>
    <t>18/05/2023 - OCL: De acuerdo con el seguimiento de la segunda línea de defensa y las siguientes evidencias:
Enero:  4 carpetas con correos de seguimiento y matriz de seguimiento.
Febrero: 3 carpetas con correos de seguimiento y matriz de seguimiento.
Marzo: 2 carpetas con correos de seguimiento y matriz de seguimiento.
La OCI, verifica el cumplimiento del control.
22/09/2023 - JAG: De acuerdo con el seguimiento de la OCI y con la verificación de la documentación asociada, se evidencia la ejecución del control acorde a lo establecido. Sin embargo se recomienda remitir las evidencias de comunicación de la información identificada a los diferentes procesos.</t>
  </si>
  <si>
    <t>18/05/2023 - OCL: Con base en el seguimiento de la segunda línea y las evidencias aportadas se verifica la efectividad del control.
22/09/2023 - JAG: Se evidencia la efectividad del control, toda vez que durante el período evaluado no se presentó materialización del riesgo.</t>
  </si>
  <si>
    <t>18/05/2023 - OCL:  Con base en el seguimiento de la segunda línea de defensa y las evidencias aportadas se verifica la ejecución de la acción.
22/09/2023 - JAG: De acuerdo con el seguimiento de la OCI y con la verificación de la información reportada se evidencia el cumplimiento de la acción para el período evaluado.</t>
  </si>
  <si>
    <t xml:space="preserve">Seguimiento a las PQRS vencidas. </t>
  </si>
  <si>
    <t>Correctivo</t>
  </si>
  <si>
    <t>Llevar a cabo reportes de seguimiento semanales para alertar sobre las PQRSD que se encuentran fuera de terminos, con su debida socializacion.</t>
  </si>
  <si>
    <t>04/07/2023
10/07/2023
17/07/2023
24/07/2023
31/07/2023
 08/08/2023 
14/08/2023
22/08/2023
28/08/2023
  04-09-2023
11-09-2023
18-09-2023
25-09-2023</t>
  </si>
  <si>
    <t>Se realizaron los seguimientos en las fechas mencionadas anteriormente, de las PQRSD que se encuentran fuera de terminos.</t>
  </si>
  <si>
    <t>02/10/2023
10/10/2023
17/10/2023
24/10/2023
30/10/2023
07/11/2023
14/11/2023
20/11/2023
27/11/2023</t>
  </si>
  <si>
    <t xml:space="preserve">04/04/2023
17/04/2023
24/04/2023
02/05/2023
08/05/2023
15//05/203
23/05/2023
29/05/2023
05/06/2023
13/06/2023
20/06/2023
26//06/2023
</t>
  </si>
  <si>
    <t>Se realizaron los seguimientos en las fechas mencionadas anteriormente, de las PQRS vencidas y próximas a vencer.</t>
  </si>
  <si>
    <t>"02/10/2023
10/10/2023
17/10/2023
24/10/2023
30/10/2023
07/11/2023
14/11/2023
20/11/2023
27/11/2023
4/12/2023
11/12/2023
18/12/2023
26/12/2023</t>
  </si>
  <si>
    <t>Se realizaron los seguimientos en las fechas mencionadas anteriormente, de las PQRS vencidas y próximas a vencer</t>
  </si>
  <si>
    <t>18/05/2023 - OCL: Con base en el seguimiento de la segunda línea de defensa y las evidencias allegadas se verifica el cumplimiento del control.
22/09/2023 - JAG: De acuerdo con el seguimiento de la OCI y con la verificación de la documentación asociada, se evidencia la ejecución del control acorde a lo establecido.</t>
  </si>
  <si>
    <t>Indicador de gestion de PQRSD.</t>
  </si>
  <si>
    <t>Detectivo</t>
  </si>
  <si>
    <t>30/07/2023
30/08/2023
30-09-2023</t>
  </si>
  <si>
    <t>Se realizaron y publicaron los informes correspondientes al inficador de gestion de julio y agosto. septiembre</t>
  </si>
  <si>
    <t>30/10/2023
30/11/2023
31/12/2023</t>
  </si>
  <si>
    <t>Se realizaron y publicaron los informes correspondientes al inficador de gestion de octubre</t>
  </si>
  <si>
    <t>15/02/2023
15/03/2023</t>
  </si>
  <si>
    <t>Se realiza cargue de informe de gestion del mes anterior</t>
  </si>
  <si>
    <t>Indicador</t>
  </si>
  <si>
    <t>10/04/2023
10/05/2023
10/06/2023</t>
  </si>
  <si>
    <t>Se realiza cargur del informe de gestion del mes anterior</t>
  </si>
  <si>
    <t>10/07/2023
10/08/2023
10-09-2023</t>
  </si>
  <si>
    <t>Se realiza cargue del indicador de gestion del mes julio.
Se realiza cargue del
indicador de gestión del mes
agosto
Se realiza cargue del indicador de gestion mes de septiembre</t>
  </si>
  <si>
    <t>10/10/2023
10/11/2023
31/12/2023</t>
  </si>
  <si>
    <t>Se realiza cargue del indicador de gestión del mes de octubre</t>
  </si>
  <si>
    <t>18/05/2023 - OCL: De acuerdo con el seguimiento de la segunda línea de defensa y las siguientes evidencias:
Enero: DES-FM-09 V6  Hoja de Vida del Indicador ENERO .
Febrero: DES-FM-09 V6  Hoja de Vida del Indicador FEBRERO.
Marzo:DES-FM-09_V6__Hoja_de_Vida_del_Indicador_MARZO.
La OCI, verifica el cumplimiento del control.
22/09/2023 - JAG: De acuerdo con el seguimiento de la OCI y con la verificación de la documentación asociada, se evidencia la ejecución del control acorde a lo establecido.</t>
  </si>
  <si>
    <t>18/05/2023 - OCL: N/A
22/09/2023 - JAG: N/A</t>
  </si>
  <si>
    <t> </t>
  </si>
  <si>
    <t>Posibilidad de investigaciones disciplinarias, multas y sanciones a funcionarios y colaboradores de la entidad por omitir el registro de las PQRS o reasignar tardiamente las mismas afectando los criterios de calidad (oportunidad, claridad, calidez, coherencia y manejo del sistema) por desconocimiento de la normativa, manejo de aplicativos o lineamientos documentados en  manuales y procedimientos o negligencia del servidor o contratista</t>
  </si>
  <si>
    <t>Omitir el registro de las PQRS o reasignar tardiamente las mismas afectando los criterios de calidad (oportunidad, claridad, calidez, coherencia y manejo del sistema)</t>
  </si>
  <si>
    <t>Desconocimiento de la normativa, manejo de aplicativos o lineamientos documentados en  manuales y procedimientos o negligencia del servidor o contratista.</t>
  </si>
  <si>
    <t>Seguimiento a la radicacion oportuna de SDQS y a su respectiva asignacion inmediata.</t>
  </si>
  <si>
    <t>Reducir (compartir)</t>
  </si>
  <si>
    <t>Llevar a cabo reportes de seguimiento semanal del registro y asignacion de SDQS por colaborador del proceso.</t>
  </si>
  <si>
    <t>Equipo del proceso de servicio al ciudadano SAF.</t>
  </si>
  <si>
    <t>30/04/2023
30/05/2023
30/06/2023</t>
  </si>
  <si>
    <t>Se realizo seguimiento a colaboradores de servicio al ciudadano con respcto al registro oportuno y asignacion de SDQS</t>
  </si>
  <si>
    <t>Se realizo seguimiento a colaboradores de servicio al ciudadano con respecto al registro oportuno y asignacion de SDQS</t>
  </si>
  <si>
    <t>Se realizo seguimiento a colaboradores de servicio al ciudadano con respecto al registro oportuno y asignacion de SDQS, se anexa evidencia</t>
  </si>
  <si>
    <t>archivo 
excel</t>
  </si>
  <si>
    <t>Realizar un acercamiento con el actor o actores directos de la falta, con el fin de identificar  y validar las causas que los llevo a materializarla y de esta forma tomar las acciones correctivas, generando las alertas necesarias.</t>
  </si>
  <si>
    <t>18/05/2023 - OCL: De acuerdo con el seguimiento de la segunda línea de defensa y las evidencias aportadas por el proceso, la OCI, verifica el cumplimiento del control.
22/09/2023 - JAG: De acuerdo con el seguimiento de la OCI y con la verificación de la documentación asociada, se evidencia la ejecución del control con el seguimiento a las 5 personas encargadas de la radicación acorde a lo establecido por el proceso.</t>
  </si>
  <si>
    <t>18/05/2023 - OCL: Con base en el seguimiento de la segunda línea y las evidencias aportadas se verifica la efectividad del control.
22/09/2023 - JAG: Se evidencia la efectividad del control, toda vez que durante el período evaluado no se presentó materialización del riesgo.</t>
  </si>
  <si>
    <t>18/05/2023 - OCL:  Con base en el seguimiento de la segunda línea de defensa y las evidencias aportadas se verifica la ejecución de la acción.
22/09/2023 - JAG: De acuerdo con el seguimiento de la OCI y con la base de datos de seguimiento se evidencia el cumplimiento de la acción para el período evaluado.</t>
  </si>
  <si>
    <t>Cliente incognito en los diferentes canales de atencion de forma aleatoria durante la vigencia.</t>
  </si>
  <si>
    <t>Aleatoria</t>
  </si>
  <si>
    <t>26/07/2023
29/08/2023
26-09-2023</t>
  </si>
  <si>
    <t>En el mes de julio se realizo
cliente incognito por medio del canal  via web.
En agosto se realizó cliente 
incógnito por medio
del canal via web
En septiembre se realizo ciente incognito via web</t>
  </si>
  <si>
    <t>27/10/2023
23/11/2023</t>
  </si>
  <si>
    <t>Se programa realizarel primer clinete incognito para el proximo 10 de abril.</t>
  </si>
  <si>
    <t>En el mes de abril se realizo
cliente incognito por medio del canal de atencion chat.</t>
  </si>
  <si>
    <t xml:space="preserve">Cliente incognito
 y acta </t>
  </si>
  <si>
    <t>En el mes de julio se realizo
cliente incognito por medio del canal  via web.
En agosto se realizó cliente 
incógnito por medio
del canal via web
En el mes de septiembre cliente incognito via web</t>
  </si>
  <si>
    <t>En el mes de octubre se realizó cliente incógnito por medio del canal vía web.
En el mes de noviembre se realizó cliente incógnito por medio del canal vía web y con esto se da cumplimiento a la actividad.</t>
  </si>
  <si>
    <t>18/05/2023 - OCL: De acuerdo con el seguimiento de la segunda línea de defensa y las siguientes evidencias:
Primer trimestre: no se ejecutó actividad.
Segundo trimestre: ClIENTE INCOGNITO ABRIL 2023 y GDO-FM-09 V6 Acta de reunion cliente incognito abril, la OCI, verifica el cumplimiento parcial del control.
22/09/2023 - JAG: De acuerdo con el seguimiento de la OCI y con la verificación de la documentación asociada, se evidencia la ejecución del control acorde a lo establecido.</t>
  </si>
  <si>
    <t>Posibilidad de causar daño antijurídico a la entidad, funcionarios y colaboradores por omitir el registro de las PQRS y/o reatrasar su gestion provocando efectacion a los téminos que da la ley 1755 de 2014, a la vez de perjudicar los criterios de calidad (oportunidad, claridad, calidez, coherencia y manejo del sistema).</t>
  </si>
  <si>
    <t>Análisis del riesgo residual</t>
  </si>
  <si>
    <t>Probabilidad</t>
  </si>
  <si>
    <t>Perfin del Riesgo</t>
  </si>
  <si>
    <t>Proposito del Control</t>
  </si>
  <si>
    <t xml:space="preserve">Periodicidad </t>
  </si>
  <si>
    <t xml:space="preserve">Cómo se realiza
la actividad de
control </t>
  </si>
  <si>
    <t>Qué pasa con las
observaciones o
desviaciones</t>
  </si>
  <si>
    <t>Evidencia de la
ejecución del
control</t>
  </si>
  <si>
    <t>Calificación del Diseño Control</t>
  </si>
  <si>
    <t>Evaluación del Diseño del Control</t>
  </si>
  <si>
    <t>Evaluación de la Ejecución del Control</t>
  </si>
  <si>
    <t>Solidez Individual del Control</t>
  </si>
  <si>
    <t>Aplica plan de
acción para
fortalecer el control</t>
  </si>
  <si>
    <t>Accion para fortalecer el control</t>
  </si>
  <si>
    <t>Solidez del
conjunto
de controles</t>
  </si>
  <si>
    <t>Controles ayudan a disminuir la probabilidad</t>
  </si>
  <si>
    <t>Controles ayudan a disminuir el impacto</t>
  </si>
  <si>
    <t>Desplazamiento / Probabilidad</t>
  </si>
  <si>
    <t>Desplazamiento / Impacto</t>
  </si>
  <si>
    <t>Zona de Riesgo Residual</t>
  </si>
  <si>
    <t>Tratamiento del Riesgo</t>
  </si>
  <si>
    <t>Actividades a ejecutar en caso de materialización del riesgo</t>
  </si>
  <si>
    <t>Posibilidad de investigaciones disciplinarias, multas y sanciones a la entidad, servidores publicos, contratistas naturales y juridicos. Por  beneficiarce o beneficiar a un tercero por la incidencia benefica o perjudicial en el proceso de gestion de las PQRS allegadas a la entidad por los diferentes canales de atencion, con y sin conocimiento de causa, debido a controles no aplicados correctamente y falta de capacitaciones asociadas a los principios de integridad</t>
  </si>
  <si>
    <t>Incidencia benefica o perjudicial en el proceso de gestion de las PQRSD  allegadas a la entidad por los diferentes canales de atencion, con y sin conocimiento de causa</t>
  </si>
  <si>
    <t>Controles no aplicados correctamente.y falta de capacitaciones asociadas a los principios de integridad.</t>
  </si>
  <si>
    <t>Fraude Externo</t>
  </si>
  <si>
    <t>FUERTE</t>
  </si>
  <si>
    <t>DIRECTAMENTE</t>
  </si>
  <si>
    <t>INDIRECTAMENTE</t>
  </si>
  <si>
    <t>Reducir</t>
  </si>
  <si>
    <t>Participacion del equipo de servicio al ciudadano en las capacitaciones de integridad y probidad, asi como en las socializaciones de los canales de denuncias por acts de corrupcion.</t>
  </si>
  <si>
    <t>Gestor del proceso de servicio al ciudadano.</t>
  </si>
  <si>
    <t>Las evaluaciones de cliente incognito se inicaran en el segundo trimetres del año.</t>
  </si>
  <si>
    <t>31/03/2023
25/05/2023</t>
  </si>
  <si>
    <t>Para el mes de julio no se adelantaron capacitaciones.
Para el mes de agosto se realizo capacitacion de servicio al ciudadano.</t>
  </si>
  <si>
    <t>para el mes de octubre se realizó capacitacion de servicio al ciudadano  en donde se brindo informacion sobre los canales de denuncia de actos de corrupcion. 
Para el mes de noviembre no se adelantaron capacitaciones de servicio al ciudadano.</t>
  </si>
  <si>
    <t>Solicitud de cierre</t>
  </si>
  <si>
    <t>Se dara cumplimiento a esta actividad apartir del segundo trimestre</t>
  </si>
  <si>
    <t>Se realizaran acciones de cliente incognito a partir del segunto trimestre del año.</t>
  </si>
  <si>
    <t>Gestor del proceso de servicio al ciudadano</t>
  </si>
  <si>
    <t xml:space="preserve">Cargue de acicones realizadas por cliente incognito por los diferentes canales de antecion. </t>
  </si>
  <si>
    <t xml:space="preserve">18/04/2023
25/05/2023
</t>
  </si>
  <si>
    <t>En el mes de abril se realizo
cliente incognito por medio del canal de atencion chat.
En el mes de mayo se realizo cliente incógnito por medio de llamada atencion al ciudadano
Para el mes de julio se planea realizar cliente incogito por medio de canal virtual</t>
  </si>
  <si>
    <t xml:space="preserve">Equipo del proceso al 
servicio al ciudadano 
</t>
  </si>
  <si>
    <t>Cliente incognito
 y acta 
Audio de la llamada</t>
  </si>
  <si>
    <t>En el mes de julio se realizo cliente incognito por medio del correo web
En el mes de agosto se realizó cliente incógnito
por medio del chat
En el mes de septiembre se realizo cliente incognito via web</t>
  </si>
  <si>
    <t>cliente incognito y
acta
correo via web
cliente incógnito y 
acta
chat</t>
  </si>
  <si>
    <t xml:space="preserve">En el mes de octubre se realizó cliente incógnito vía web
En el mes de noviembre se realizó cliente incógnito vía web y con esto se da cierre a la actividad. </t>
  </si>
  <si>
    <t>cliente incógnito y acta
 correo via web</t>
  </si>
  <si>
    <t>Realizar las denuncias respectivas con los entes reguladores, la oficina de control interno y control interno disciplinario.</t>
  </si>
  <si>
    <t>11/05/2023
13/09/2023
12/01/2024</t>
  </si>
  <si>
    <r>
      <rPr>
        <sz val="11"/>
        <color rgb="FF000000"/>
        <rFont val="Arial Narrow"/>
      </rPr>
      <t xml:space="preserve">11/05/2023 - OCL: De acuerdo con la revisión de las siguientes evidencias:
1. ASISTENCIA SERVICIO AL CIUDADANO - Copia
2. Enlace de capacitación de servicio al ciudadano 10 de febrero 2023.
3. ClIENTE INCOGNITO ABRIL 2023
4. GDO-FM-09 V6 Acta de reunion cliente incognito abril
La OCI, verifica el cumplimiento parcial del control, toda vez que para el primer trimestre no se ejecutó y para el mes de abril si se ejecutó el control.
Recomendación: La OCI, recomienda allegar las evidencias en los plazos y calidad establecida.
</t>
    </r>
    <r>
      <rPr>
        <b/>
        <sz val="11"/>
        <color rgb="FF000000"/>
        <rFont val="Arial Narrow"/>
      </rPr>
      <t xml:space="preserve">
13/09/2023 JAG</t>
    </r>
    <r>
      <rPr>
        <sz val="11"/>
        <color rgb="FF000000"/>
        <rFont val="Arial Narrow"/>
      </rPr>
      <t xml:space="preserve">:  De acuerdo con la revisión de la documentación se evidencia cumplimiento de la aplicación del control de manera períodica.
</t>
    </r>
    <r>
      <rPr>
        <b/>
        <sz val="11"/>
        <color rgb="FF000000"/>
        <rFont val="Arial Narrow"/>
      </rPr>
      <t xml:space="preserve">12/01/2024 JGS - Cuarto Trimestre: </t>
    </r>
    <r>
      <rPr>
        <sz val="11"/>
        <color rgb="FF000000"/>
        <rFont val="Arial Narrow"/>
      </rPr>
      <t>De acuerdo con las evidencias aportadas por el proceso, se verifica el cumplimiento del control; no obstante, se encontró que estas evidencias son iguales tanto para el Control como para la Acción 1.</t>
    </r>
  </si>
  <si>
    <r>
      <rPr>
        <sz val="11"/>
        <color rgb="FF000000"/>
        <rFont val="Arial Narrow"/>
      </rPr>
      <t xml:space="preserve">11/05/2023 - OCL: La OCI  verifica la efectividad del control para el mes de abril.
</t>
    </r>
    <r>
      <rPr>
        <b/>
        <sz val="11"/>
        <color rgb="FF000000"/>
        <rFont val="Arial Narrow"/>
      </rPr>
      <t xml:space="preserve">
13/09/2023 JAG: </t>
    </r>
    <r>
      <rPr>
        <sz val="11"/>
        <color rgb="FF000000"/>
        <rFont val="Arial Narrow"/>
      </rPr>
      <t xml:space="preserve">De acuerdo a la revisión, la OCI verifica la efectividad del control.
</t>
    </r>
    <r>
      <rPr>
        <b/>
        <sz val="11"/>
        <color rgb="FF000000"/>
        <rFont val="Arial Narrow"/>
      </rPr>
      <t xml:space="preserve">12/01/2024 JGS - Cuarto Trimestre: </t>
    </r>
    <r>
      <rPr>
        <sz val="11"/>
        <color rgb="FF000000"/>
        <rFont val="Arial Narrow"/>
      </rPr>
      <t>La OCI verifica la efectividad del control.</t>
    </r>
  </si>
  <si>
    <r>
      <rPr>
        <sz val="11"/>
        <color rgb="FF000000"/>
        <rFont val="Arial Narrow"/>
      </rPr>
      <t xml:space="preserve">11/05/2023 - OCL: De acuerdo con la revisión de las siguientes evidencias:
Primer trimestre: Para el periodo evaluado el proceso no aporta evidencias.
Segundo trimestre - Abril: - ClIENTE INCOGNITO ABRIL 2023
- GDO-FM-09 V6 Acta de reunion cliente incognito abril
La OCI, no puede verificar el cumplimiento de la acción, toda vez que las evidencias aportadas no corresponden con lo enunciado en la acción.
Recomendación: la OCI recomienda allegar las evidencias de acuerdo con lo descrito en la acción.
</t>
    </r>
    <r>
      <rPr>
        <b/>
        <sz val="11"/>
        <color rgb="FF000000"/>
        <rFont val="Arial Narrow"/>
      </rPr>
      <t xml:space="preserve">
13/09/2023 JAG: </t>
    </r>
    <r>
      <rPr>
        <sz val="11"/>
        <color rgb="FF000000"/>
        <rFont val="Arial Narrow"/>
      </rPr>
      <t xml:space="preserve">De acuerdo a la revisión se identifica que el proceso cumple parcialmente la acción propuesta y se recomienda fortalecer el reporte indicando los participantes en las capacitaciones de integridad. Tambien se debe revisar la redacción ya que hay palabras que no se entienden. 
</t>
    </r>
    <r>
      <rPr>
        <b/>
        <sz val="11"/>
        <color rgb="FF000000"/>
        <rFont val="Arial Narrow"/>
      </rPr>
      <t>12/01/2024 JGS - Cuarto Trimestre:</t>
    </r>
    <r>
      <rPr>
        <sz val="11"/>
        <color rgb="FF000000"/>
        <rFont val="Arial Narrow"/>
      </rPr>
      <t xml:space="preserve"> Se verificó que el proceso realizó capacitación "Inducción Reinducción Servicio al ciudadano", modo virtual, el 30 de octubre de 2023. En los soportes se puede evidenciar la cantidad de personas que participaron en esta inducción. La OCI verifica el cumplimiento de la acción.</t>
    </r>
  </si>
  <si>
    <t>Capacitaciones de integridad.y canales de denuncia de actos de corrupcion.</t>
  </si>
  <si>
    <t>Se realizo capacitacion de los canales de denuncias de actos de corripcion el pasado 10 de febrero 2023, se anexa link de asistencia.</t>
  </si>
  <si>
    <t xml:space="preserve">Se realizo capacitacion  donde se expuso el tema de actos de corrupcion </t>
  </si>
  <si>
    <t xml:space="preserve">Para el mes de agosto se realizo capacitacion de servicio al ciudadano donde se socializo las denuncias por actos de corrupccion. </t>
  </si>
  <si>
    <t xml:space="preserve">Para el mes de octubre se realizó capacitacion de servicio al ciudadano donde se socializo las denuncias por actos de corrupccion y con esto se da cierre a la actividad. </t>
  </si>
  <si>
    <t xml:space="preserve">Lista de  asisitencia y pantallazo capacitacion
</t>
  </si>
  <si>
    <t xml:space="preserve">Para el mes de octubre se realizó capacitacion de servicio al ciudadano donde se socializo las denuncias por actos de corrupccion y con esto se puede dar cierre a la actividad. </t>
  </si>
  <si>
    <t>Acta de capacitación</t>
  </si>
  <si>
    <t>Suspender las actividades del servidor involucrado durante las averiguaciones pertinentes</t>
  </si>
  <si>
    <r>
      <rPr>
        <sz val="11"/>
        <color rgb="FF000000"/>
        <rFont val="Arial Narrow"/>
      </rPr>
      <t xml:space="preserve">11/05/2023 - OCL: NA
</t>
    </r>
    <r>
      <rPr>
        <b/>
        <sz val="11"/>
        <color rgb="FF000000"/>
        <rFont val="Arial Narrow"/>
      </rPr>
      <t xml:space="preserve">
13/09/2023 JAG:</t>
    </r>
    <r>
      <rPr>
        <sz val="11"/>
        <color rgb="FF000000"/>
        <rFont val="Arial Narrow"/>
      </rPr>
      <t xml:space="preserve"> N/A
</t>
    </r>
    <r>
      <rPr>
        <b/>
        <sz val="11"/>
        <color rgb="FF000000"/>
        <rFont val="Arial Narrow"/>
      </rPr>
      <t>12/01/2024 JGS:</t>
    </r>
    <r>
      <rPr>
        <sz val="11"/>
        <color rgb="FF000000"/>
        <rFont val="Arial Narrow"/>
      </rPr>
      <t xml:space="preserve"> N/A</t>
    </r>
  </si>
  <si>
    <r>
      <rPr>
        <sz val="11"/>
        <color rgb="FF000000"/>
        <rFont val="Arial Narrow"/>
      </rPr>
      <t xml:space="preserve">11/05/2023 - OCL: N/A
</t>
    </r>
    <r>
      <rPr>
        <b/>
        <sz val="11"/>
        <color rgb="FF000000"/>
        <rFont val="Arial Narrow"/>
      </rPr>
      <t xml:space="preserve">
13/09/2023 JAG: </t>
    </r>
    <r>
      <rPr>
        <sz val="11"/>
        <color rgb="FF000000"/>
        <rFont val="Arial Narrow"/>
      </rPr>
      <t xml:space="preserve">N/A
</t>
    </r>
    <r>
      <rPr>
        <b/>
        <sz val="11"/>
        <color rgb="FF000000"/>
        <rFont val="Arial Narrow"/>
      </rPr>
      <t>12/01/2024 JGS:</t>
    </r>
    <r>
      <rPr>
        <sz val="11"/>
        <color rgb="FF000000"/>
        <rFont val="Arial Narrow"/>
      </rPr>
      <t xml:space="preserve"> N/A</t>
    </r>
  </si>
  <si>
    <r>
      <rPr>
        <sz val="11"/>
        <color rgb="FF000000"/>
        <rFont val="Arial Narrow"/>
      </rPr>
      <t xml:space="preserve">11/05/2023 - OCL: De acuerdo con la revisión de las siguientes evidencias:
1. ASISTENCIA SERVICIO AL CIUDADANO - Copia
2. Enlace de capacitación de servicio al ciudadano 10 de febrero 2023.
3. Abril_21 Inducción- Reinducción atención al ciudadano
La OCI, verifica el cumplimiento de la acción.
</t>
    </r>
    <r>
      <rPr>
        <b/>
        <sz val="11"/>
        <color rgb="FF000000"/>
        <rFont val="Arial Narrow"/>
      </rPr>
      <t xml:space="preserve">
13/09/2023 JAG: </t>
    </r>
    <r>
      <rPr>
        <sz val="11"/>
        <color rgb="FF000000"/>
        <rFont val="Arial Narrow"/>
      </rPr>
      <t xml:space="preserve">Para el mes de agosto se reporta capacitacion de servicio al ciudadano donde se socializo las denuncias por actos de corrupccion, sin embargo no se puede verificar que se hayan divulgado denuncias por actos de corrupción. Se evidencia cumplimiento parcial de la acción.
</t>
    </r>
    <r>
      <rPr>
        <b/>
        <sz val="11"/>
        <color rgb="FF000000"/>
        <rFont val="Arial Narrow"/>
      </rPr>
      <t>12/01/2024 JGS - Cuarto Trimestre:</t>
    </r>
    <r>
      <rPr>
        <sz val="11"/>
        <color rgb="FF000000"/>
        <rFont val="Arial Narrow"/>
      </rPr>
      <t xml:space="preserve"> La evidencia aportada por el proceso, corresponde al soporte de la capacitación "Inducción Reinducción Servicio al Ciudadano", realizada el 30 de octubre de 2023, la cual corresponde también a la evidencia de la Acción 1. 
La OCI verifica el cumplimiento de la acción.</t>
    </r>
  </si>
  <si>
    <t>Descripción Activos de Información</t>
  </si>
  <si>
    <t>Tipo de Activos / Grupo de Activos</t>
  </si>
  <si>
    <t>Amenaza</t>
  </si>
  <si>
    <t>Vulnerabilidad</t>
  </si>
  <si>
    <t>Tipo de Riesgo Digital</t>
  </si>
  <si>
    <t>¿Tiene responsabe asignbado?</t>
  </si>
  <si>
    <t>¿El responsable tiene la autoridad y adecuada?</t>
  </si>
  <si>
    <t>Datos peronales de usuarios. y/o bases de datos.</t>
  </si>
  <si>
    <t>Personas</t>
  </si>
  <si>
    <t>Revelación de Información</t>
  </si>
  <si>
    <t xml:space="preserve">Tráfico sensible sin protección
</t>
  </si>
  <si>
    <t>Perdida de Confidencialidad</t>
  </si>
  <si>
    <t>Diaria</t>
  </si>
  <si>
    <t>Generar una instancia de revisión de informes en donde se garantice que no se divulguen datos personales previo a su publicación</t>
  </si>
  <si>
    <t>Sensibilizar al personal sobre los lineamientos de la ley 1581 de 2012 y demas normas aplicables a la proteccion y no distribucion de datos personales</t>
  </si>
  <si>
    <t>Gestor del Proceso de Servicio al Ciudadano</t>
  </si>
  <si>
    <t>El personal de atencion al ciudadano, participo en capacitacion de habeas data ciudadana, realizada el pasado 15 de marzo 2023.</t>
  </si>
  <si>
    <t>14/04/2023
12/05/2023
16/05/2023</t>
  </si>
  <si>
    <t>El lider del proceso de servicio al ciudadano, realiza la correpsondiente revision del informe PQRSD, antes de envio a firma por el subdirector del area y de su respectiva publicacion en pagina web.</t>
  </si>
  <si>
    <t>La actividad de socializacion se realizo en el mes de agosto 2023.</t>
  </si>
  <si>
    <t>La actividad de socializacion se realizo en el mes de octubre 2023.</t>
  </si>
  <si>
    <t>15/02/2023
15/03/2023
15/04/2023</t>
  </si>
  <si>
    <t>Gestor del proceso servicio al ciudadano</t>
  </si>
  <si>
    <t>Correos electronicos</t>
  </si>
  <si>
    <t>10/05/2023
10/06/2023</t>
  </si>
  <si>
    <t>10/10/2023
10/11/2023
12/12/2023</t>
  </si>
  <si>
    <t xml:space="preserve">18/05/2023
22/09/2023
</t>
  </si>
  <si>
    <t xml:space="preserve">18/05/2023 - OCL: De acuedo con la revisión de las siguientes evidencias: Correo_ Peter Zahit Gomez Mancilla - ENERO, Correo_ Peter Zahit Gomez Mancilla - FEBRERO, la OCI no puede verificar la ejecución del contol, toda vez que las evidencias aportadas no corresponden con lo enunciado en el control.
Nota: La OCI recomienda verificar que las evidencias aportadas correspondan a lo enunciado en el control.
22/09/2023 - JAG: De acuerdo con el seguimiento de la OCI y con la verificación de la documentación asociada, no se evidencia el cumplimiento de la instancia de revisión de informes para evitar que no se divulguen datos personales. Se recomienda revisar la redacción o cargar la evidencia para verificar el cumplimiento de la actividad.
</t>
  </si>
  <si>
    <t>18/05/2023 - OCL: Con las evidencias aportadas no es posible verificar la efectividad del control.
22/09/2023 - JAG: Se evidencia la efectividad del control, toda vez que durante el período evaluado no se presentó materialización del riesgo.</t>
  </si>
  <si>
    <t>18/05/2023 - OCI: De acuerdo con el seguimiento de la segunda línea de defensa y la siguiente evidencia: Capacitación protección de datos personales, la OCI verifica la ejecución de la acción
Nota: Para el segundo trimestre el proceso carga una evidencia que no corresponde con lo enunciado en la acción, la OCI recomienda cargar las evidencias de acuerdo con lo descrito en la acción.
22/09/2023 - JAG: De acuerdo con el seguimiento de la OCI y con la base de datos de seguimiento se evidencia el cumplimiento de la acción para el período evaluado. Se recomienda ampliar la cobertura de las socializaciones porque solo hay evidencia de socialización a dos personas de servicio al ciudadano.</t>
  </si>
  <si>
    <t xml:space="preserve">Solicitud permanente de la firma de tratamiento de datos personales a los usuarios de la uaesp </t>
  </si>
  <si>
    <t>Se adjuntan evidencias donde se identifca que se solicita la autorizacion de datos personas a los usuarios de la UAESP.</t>
  </si>
  <si>
    <t>28/04/2023
26/04/2023
26/06/2023</t>
  </si>
  <si>
    <t>Se realiza solicitud permanente de la firma de tratamiento de datos personales a los usuarios de la uaesp, por medio de los diferentes canales de atencion.</t>
  </si>
  <si>
    <t xml:space="preserve">Se anexan pantallazos de 
chat visual en donde se solicita la autorizacion de datos personales. </t>
  </si>
  <si>
    <t xml:space="preserve">Se anexan pantallazos de formulario web y chat vistual en donde se solicita la autorizacion de datos personales. </t>
  </si>
  <si>
    <t>30/04/2023
30//05/2023
30/06/2023</t>
  </si>
  <si>
    <t xml:space="preserve">Se anexan pantallazos de 
chat vistual en donde se solicita la autorizacion de datos personales. </t>
  </si>
  <si>
    <t>30/10/2023
30/11/2023
30/12/2023</t>
  </si>
  <si>
    <t>Se realiza solicitud permanente de la firma de tratamiento de datos personales a los usuarios de la uaesp, por medio de los diferentes canales de atencion y con esto se da cierre a la actividad.</t>
  </si>
  <si>
    <t>18/05/2023 - OCL: De acuedo con la revisión de las siguientes carpetas:
Primer trimestre: el proceso no aporta evidencias.
Segundo trimestre: EVIDENCIAS CHAT ABRIL
LA OCI verifica la ejecución parcial del contol, toda vez que para el primer trimestre el proceso no aportó evidencias.
22/09/2023 - JAG: De acuerdo con el seguimiento de la OCI y con la verificación de la documentación asociada, se evidencia la ejecución del control acorde a lo establecido.</t>
  </si>
  <si>
    <t>18/05/2023 - OCL: Con las evidencias aportadas no se verifica el cumplimiento parcial del control.
22/09/2023 - JAG: Se evidencia la efectividad del control, toda vez que durante el período evaluado no se presentó materialización del riesgo.</t>
  </si>
  <si>
    <t>22/09/2023 - JAG: N/A</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</si>
  <si>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</si>
  <si>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</si>
  <si>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</si>
  <si>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</si>
  <si>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</si>
  <si>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</si>
  <si>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</si>
  <si>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18/05/2023 - OCl: El proceso no registra oportunidades para el periodo de estudio
22/09/2023 - JAG: Para la fecha de evaluación el proceso no tiene reportada oportunidades</t>
  </si>
  <si>
    <t>18/05/2023: N/A
22/09/2023-JAG: N/A</t>
  </si>
  <si>
    <t>Matriz de Calor Inherente</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</si>
  <si>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</si>
  <si>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</si>
  <si>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</si>
  <si>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</si>
  <si>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</si>
  <si>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</si>
  <si>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</si>
  <si>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</si>
  <si>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</si>
  <si>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</si>
  <si>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</si>
  <si>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</si>
  <si>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</si>
  <si>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</si>
  <si>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</si>
  <si>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</si>
  <si>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</si>
  <si>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</si>
  <si>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</si>
  <si>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</si>
  <si>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</si>
  <si>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</si>
  <si>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</si>
  <si>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</si>
  <si>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</si>
  <si>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</si>
  <si>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</si>
  <si>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</si>
  <si>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</si>
  <si>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</si>
  <si>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</si>
  <si>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</si>
  <si>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</si>
  <si>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</si>
  <si>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</si>
  <si>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</si>
  <si>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</si>
  <si>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</si>
  <si>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</si>
  <si>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</si>
  <si>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</si>
  <si>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</si>
  <si>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</si>
  <si>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</si>
  <si>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</si>
  <si>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</si>
  <si>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</si>
  <si>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</si>
  <si>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</si>
  <si>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</si>
  <si>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</si>
  <si>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</si>
  <si>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</si>
  <si>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</si>
  <si>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</si>
  <si>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</si>
  <si>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</si>
  <si>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</si>
  <si>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</si>
  <si>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</si>
  <si>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</si>
  <si>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</si>
  <si>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</si>
  <si>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</si>
  <si>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</si>
  <si>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</si>
  <si>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</si>
  <si>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</si>
  <si>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</si>
  <si>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</si>
  <si>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</si>
  <si>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</si>
  <si>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</si>
  <si>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</si>
  <si>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</si>
  <si>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</si>
  <si>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</si>
  <si>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</si>
  <si>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</si>
  <si>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</si>
  <si>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</si>
  <si>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</si>
  <si>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</si>
  <si>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</si>
  <si>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</si>
  <si>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</si>
  <si>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</si>
  <si>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</si>
  <si>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</si>
  <si>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</si>
  <si>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</si>
  <si>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</si>
  <si>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</si>
  <si>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</si>
  <si>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</si>
  <si>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</si>
  <si>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</si>
  <si>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</si>
  <si>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</si>
  <si>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</si>
  <si>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</si>
  <si>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</si>
  <si>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</si>
  <si>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</si>
  <si>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</si>
  <si>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</si>
  <si>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</si>
  <si>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</si>
  <si>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</si>
  <si>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</si>
  <si>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</si>
  <si>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</si>
  <si>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</si>
  <si>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</si>
  <si>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</si>
  <si>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</si>
  <si>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</si>
  <si>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</si>
  <si>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</si>
  <si>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</si>
  <si>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</si>
  <si>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</si>
  <si>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</si>
  <si>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</si>
  <si>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</si>
  <si>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</si>
  <si>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</si>
  <si>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</si>
  <si>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</si>
  <si>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Falta de mantenimiento en el Sistema de Información/aplicación/software</t>
  </si>
  <si>
    <t>Obsolencencia Tecnológica</t>
  </si>
  <si>
    <t>Falta de mantenimiento del equipo</t>
  </si>
  <si>
    <t>ACCIONES NO AUTORIZADAS</t>
  </si>
  <si>
    <t>Uso no autorizado del equipo</t>
  </si>
  <si>
    <t>Acceso a la red o al sistema de información por personas no autorizadas</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</si>
  <si>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</si>
  <si>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</si>
  <si>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</si>
  <si>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</si>
  <si>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</si>
  <si>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</si>
  <si>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</si>
  <si>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</si>
  <si>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</si>
  <si>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</si>
  <si>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</si>
  <si>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</si>
  <si>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</si>
  <si>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</si>
  <si>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</si>
  <si>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</si>
  <si>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</si>
  <si>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</si>
  <si>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</si>
  <si>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</si>
  <si>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</si>
  <si>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</si>
  <si>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</si>
  <si>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Mantenimiento Insuficiente</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</si>
  <si>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</si>
  <si>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</si>
  <si>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</si>
  <si>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</si>
  <si>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</si>
  <si>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</si>
  <si>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</si>
  <si>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</si>
  <si>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Susceptibilidad a las variaciones de temperatura (o al polvo y suciedad)</t>
  </si>
  <si>
    <t>Gestión inadecuada del cambio</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</si>
  <si>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</si>
  <si>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</si>
  <si>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</si>
  <si>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</si>
  <si>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</si>
  <si>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</si>
  <si>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</si>
  <si>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</si>
  <si>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</si>
  <si>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</si>
  <si>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</si>
  <si>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</si>
  <si>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</si>
  <si>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</si>
  <si>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</si>
  <si>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</si>
  <si>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</si>
  <si>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</si>
  <si>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</si>
  <si>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</si>
  <si>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</si>
  <si>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</si>
  <si>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</si>
  <si>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</si>
  <si>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</si>
  <si>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</si>
  <si>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Punto único de falla</t>
  </si>
  <si>
    <t>Ausencia del personal</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</si>
  <si>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</si>
  <si>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</si>
  <si>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</si>
  <si>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</si>
  <si>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</si>
  <si>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</si>
  <si>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</si>
  <si>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</si>
  <si>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</si>
  <si>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</si>
  <si>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</si>
  <si>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</si>
  <si>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</si>
  <si>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</si>
  <si>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</si>
  <si>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</si>
  <si>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</si>
  <si>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</si>
  <si>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</si>
  <si>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</si>
  <si>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</si>
  <si>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</si>
  <si>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disponibilidad</t>
  </si>
  <si>
    <t>Perdidad de Integridad</t>
  </si>
  <si>
    <t>Aceptar</t>
  </si>
  <si>
    <t>Económico</t>
  </si>
  <si>
    <t>Evitar</t>
  </si>
  <si>
    <t>Reputacional</t>
  </si>
  <si>
    <t>Plan de accion (solo para la opción reducir)</t>
  </si>
  <si>
    <t>Finalizado</t>
  </si>
  <si>
    <t>Daños Activos Fisicos</t>
  </si>
  <si>
    <t>Fallas Tecnologicas</t>
  </si>
  <si>
    <t>Relaciones Laborales</t>
  </si>
  <si>
    <t>Usuarios, productos y practicas , organizacionales</t>
  </si>
  <si>
    <t>Solicitud de ajuste</t>
  </si>
  <si>
    <t>Fraude Interno</t>
  </si>
  <si>
    <t>Lavado de Activos</t>
  </si>
  <si>
    <t>Financiación del terrorismo</t>
  </si>
  <si>
    <t>No</t>
  </si>
  <si>
    <t>Sin registro</t>
  </si>
  <si>
    <t>No efectivo</t>
  </si>
  <si>
    <t xml:space="preserve">Direccionamiento Estratégico </t>
  </si>
  <si>
    <t>Definir los lineamientos estratégicos y el modelo de operación a corto, mediano y largo plazo acorde a las necesidades y espectativas de los grupos de interés.</t>
  </si>
  <si>
    <t xml:space="preserve">Gestión de las Comunicaciones </t>
  </si>
  <si>
    <t>Lograr el posisionamiento y reconocimiento de la Entidad en función de los diferentes grupos de interés por medio del desarrollo de acciones y estrategias de comunicación.</t>
  </si>
  <si>
    <t>Gestión del Conocimiento y la innovación</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</si>
  <si>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t>
  </si>
  <si>
    <t xml:space="preserve">Gestión Integral de Residuos Sólidos </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</si>
  <si>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</si>
  <si>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 xml:space="preserve">Servicios Funerarios </t>
  </si>
  <si>
    <t>Garantizar la prestación de los servicios funerarios en los cementerios de propiedad del distrito capital</t>
  </si>
  <si>
    <t xml:space="preserve">Alumbrado Público </t>
  </si>
  <si>
    <t>Garantizar la prestación del alumbrado público en el Distrito Capital.</t>
  </si>
  <si>
    <t>Gestión del Talento Humano</t>
  </si>
  <si>
    <t>Desarrollar las actividades de vinculación, permanencia y retiro de personal de la Unidad para el cumplimiento de la misión y objetivos institucionales</t>
  </si>
  <si>
    <t>Gestión Documental</t>
  </si>
  <si>
    <t>Establecer lineamientos orientados a la planificación, organización, administración, control y disposición final de la documentación recibida o producida por la Unidad, que garantice el acceso y uso a los usuarios internos y externos.</t>
  </si>
  <si>
    <t xml:space="preserve">Gestión Financiera </t>
  </si>
  <si>
    <t>Administrar los recursos financieros asignados al presupuesto de la UAESP.</t>
  </si>
  <si>
    <t xml:space="preserve">Gestión de Apoyo Logístico </t>
  </si>
  <si>
    <t>Suministrar y controlar los recursos físicos y servicios de apoyo logístico de la UAESP</t>
  </si>
  <si>
    <t xml:space="preserve">Gestión Tecnológica y de la Información </t>
  </si>
  <si>
    <t>Administrar y brindar soluciones tecnológicas asegurando la integridad, disponibilidad y confiabilidad de la información.</t>
  </si>
  <si>
    <t xml:space="preserve">Gestión Asuntos Legales </t>
  </si>
  <si>
    <t>Prestar asesoría jurídica a la UAESP para su adecuado funcionamiento.</t>
  </si>
  <si>
    <t xml:space="preserve">Gestión de Evaluación y Mejora </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</si>
  <si>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</si>
  <si>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MODERADO</t>
  </si>
  <si>
    <t>DEBIL</t>
  </si>
  <si>
    <t>NO DISMINUYE</t>
  </si>
  <si>
    <t>Compartir</t>
  </si>
  <si>
    <t>26/04/2023
18/07/2023
20/10/2023
16/01/2024</t>
  </si>
  <si>
    <t>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t>
  </si>
  <si>
    <t>Se realizó seguimiento al control y las evidencias aportadas con coherentes a lo reportado por lo que se establece que el control fue efectivo
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t>
  </si>
  <si>
    <t>Se realiza seguimiento a la acción y los soportes son coherentes con lo reportado 
Se realiza seguimiento a la acción y los soportes son coherentes con lo reportado sin embrago las fechas del reporte corresponden al primer trimestre
Se realiza seguimiento a la acción y los soportes son coherentes con lo reportado
Se realiza seguimiento a la acción y los soportes son coherentes con lo reportado</t>
  </si>
  <si>
    <t>No se realiza seguimiento al control por lo que no se puede verificar su eficacia
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t>
  </si>
  <si>
    <t>El control no se desarrollo en el primer trimestre 
Se realizó seguimiento al control para el mes de abril faltando el reporte del mes de mayo y junio, se aportan evidencias de abril y mayo por lo que no se puede  establecer si el control fue efectivo
Se realizó seguimiento al control y las evidencias aportadas son coherentes a lo reportado por lo que se establece que el control fue efectivo
Se realiza seguimiento para los meses de octubre y noviembre y se aportan las evidencias sin embargo no se hace el reporte del mes de diciembre ni se aporta evidencia</t>
  </si>
  <si>
    <t>No se realiza seguimiento a la acción por lo que no se puede verificar su ejecución
Se realiza seguimiento a la accion y se aportan las evidencias correspondientes
Se realiza seguimiento a la accion y se aportan las evidencias correspondientes
Se realiza seguimiento a la accion y se aportan las evidencias correspondientes</t>
  </si>
  <si>
    <t>El control no se desarrollo en el primer trimestre 
Se realiza reporte del control para los meses de abril y mayo quedando pendiente el reporte del mes de junio se portan las evidencias sin embargo al faltar un mes no se puede verificar la efectividad del control
Se realizó seguimiento al control y las evidencias aportadas son coherentes a lo reportado por lo que se establece que el control fue efectivo
Se realiza seguimiento para los meses de octubre y noviembre y se aportan las evidencias sin embargo no se hace el reporte del mes de diciembre ni se aporta evidencia</t>
  </si>
  <si>
    <t xml:space="preserve">El reporte no corresponde a lo programado por lo que no se informa el estado de avance de la acción  
El reporte no corresponde a lo programado por lo que no se informa el estado de avance de la acción 
Se realiza seguimiento a la acción faltando el reporte del mes de septiembre 
Se realiza seguimiento a la acción faltando el reporte del mes de diciembre </t>
  </si>
  <si>
    <t>Se realiza seguimiento a la acción y los soportes son coherentes con lo reportado 
Se realiza seguimiento sin embargo las evidencias no dan cuenta de las capacitaciones en los temas propios de la acción
Se realiza el seguimiento quedando pendiente el reporte de julio y septiembre
Se realiza el seguimiento quedando pendiente el reporte de noviembre y diciembre</t>
  </si>
  <si>
    <t>Se realizó seguimiento al control y las evidencias aportadas son coherentes a lo reportado por lo que se establece que el control fue efectivo
Se realiza seguimiento al control sin embargo no se da cuenta de lo realizado en el mes de junio y los soportes no son coherentes con lo programado
Se realiza seguimiento al control sin embargo los soportes no son coherentes con lo programado
Se realizó seguimiento al control y las evidencias aportadas son coherentes a lo reportado por lo que se establece que el control fue efectivo</t>
  </si>
  <si>
    <t>Se realiza seguimiento al control sin embargo no se adjunta evidencia de su ejecución por lo que no se puede establecer su cumplimiento y efectividad
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t>
  </si>
  <si>
    <t xml:space="preserve">Se realiza seguimiento a la acción y los soportes son coherentes con lo reportado 
Se realiza seguimiento sin embargo ni el reporte ni la evidencias corresponden a lo programado
Se realiza seguimiento sin embargo no se reporta el mes de julio y septiembre, algunas de las evidencias no corresponden a lo reportado y se adjunta soporte del mes de septiembre
Se realiza seguimiento a la acción y los soportes son coherentes con lo reportado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</si>
</sst>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7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6"/>
      <color rgb="FFFF0000"/>
      <name val="Arial Narrow"/>
      <family val="2"/>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sz val="10"/>
      <name val="Calibri"/>
      <family val="2"/>
      <scheme val="minor"/>
    </font>
    <font>
      <b/>
      <sz val="10"/>
      <name val="Calibri"/>
      <family val="2"/>
      <scheme val="minor"/>
    </font>
    <font>
      <sz val="12"/>
      <name val="Calibri"/>
      <family val="2"/>
      <scheme val="minor"/>
    </font>
    <font>
      <b/>
      <sz val="12"/>
      <color theme="1"/>
      <name val="Arial Rounded MT Bold"/>
      <family val="2"/>
    </font>
    <font>
      <b/>
      <sz val="10"/>
      <color theme="1"/>
      <name val="Calibri"/>
      <family val="2"/>
      <scheme val="minor"/>
    </font>
    <font>
      <b/>
      <sz val="10"/>
      <color theme="1"/>
      <name val="Arial Narrow"/>
      <family val="2"/>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
      <b/>
      <sz val="26"/>
      <name val="Arial Narrow"/>
      <family val="2"/>
    </font>
    <font>
      <sz val="16"/>
      <color rgb="FFFF0000"/>
      <name val="Arial"/>
      <family val="2"/>
    </font>
    <font>
      <sz val="10"/>
      <color theme="1"/>
      <name val="Arial"/>
      <family val="2"/>
    </font>
    <font>
      <sz val="11"/>
      <color rgb="FF444444"/>
      <name val="Calibri"/>
      <family val="2"/>
      <charset val="1"/>
    </font>
    <font>
      <sz val="10"/>
      <color rgb="FF000000"/>
      <name val="Arial Narrow"/>
    </font>
    <font>
      <sz val="11"/>
      <color rgb="FF000000"/>
      <name val="Arial Narrow"/>
    </font>
    <font>
      <b/>
      <sz val="11"/>
      <color rgb="FF000000"/>
      <name val="Arial Narrow"/>
    </font>
  </fonts>
  <fills count="3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
      <patternFill patternType="solid">
        <fgColor rgb="FFFFC000"/>
        <bgColor rgb="FFFFC000"/>
      </patternFill>
    </fill>
    <fill>
      <patternFill patternType="solid">
        <fgColor rgb="FF92D050"/>
        <bgColor rgb="FF92D050"/>
      </patternFill>
    </fill>
    <fill>
      <patternFill patternType="solid">
        <fgColor rgb="FF00B050"/>
        <bgColor rgb="FF00B050"/>
      </patternFill>
    </fill>
    <fill>
      <patternFill patternType="solid">
        <fgColor rgb="FFFFFF66"/>
        <bgColor rgb="FFFFFF66"/>
      </patternFill>
    </fill>
    <fill>
      <patternFill patternType="solid">
        <fgColor rgb="FFFF0000"/>
        <bgColor rgb="FFFF0000"/>
      </patternFill>
    </fill>
    <fill>
      <patternFill patternType="solid">
        <fgColor rgb="FFBFBFBF"/>
        <bgColor rgb="FFBFBFBF"/>
      </patternFill>
    </fill>
    <fill>
      <patternFill patternType="solid">
        <fgColor rgb="FFFFFFFF"/>
        <bgColor indexed="64"/>
      </patternFill>
    </fill>
  </fills>
  <borders count="93">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6">
    <xf numFmtId="0" fontId="0" fillId="0" borderId="0"/>
    <xf numFmtId="9" fontId="13" fillId="0" borderId="0" applyFont="0" applyFill="0" applyBorder="0" applyAlignment="0" applyProtection="0"/>
    <xf numFmtId="0" fontId="43" fillId="0" borderId="0"/>
    <xf numFmtId="0" fontId="44" fillId="0" borderId="0"/>
    <xf numFmtId="0" fontId="5" fillId="0" borderId="0"/>
    <xf numFmtId="0" fontId="33" fillId="0" borderId="0"/>
  </cellStyleXfs>
  <cellXfs count="583">
    <xf numFmtId="0" fontId="0" fillId="0" borderId="0" xfId="0"/>
    <xf numFmtId="0" fontId="1" fillId="0" borderId="0" xfId="0" applyFont="1"/>
    <xf numFmtId="0" fontId="1" fillId="0" borderId="0" xfId="0" applyFont="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27" fillId="0" borderId="0" xfId="0" applyFont="1"/>
    <xf numFmtId="0" fontId="30" fillId="0" borderId="2"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8" fillId="11" borderId="3"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4" xfId="0" applyFont="1" applyFill="1" applyBorder="1" applyAlignment="1" applyProtection="1">
      <alignment horizontal="center" vertical="center" wrapText="1" readingOrder="1"/>
      <protection hidden="1"/>
    </xf>
    <xf numFmtId="0" fontId="18" fillId="12" borderId="3"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4" xfId="0" applyFont="1" applyFill="1" applyBorder="1" applyAlignment="1" applyProtection="1">
      <alignment horizont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3" borderId="3"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4"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5" borderId="3"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4"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22" fillId="13" borderId="10" xfId="0" applyFont="1" applyFill="1" applyBorder="1" applyAlignment="1" applyProtection="1">
      <alignment horizontal="center" wrapText="1" readingOrder="1"/>
      <protection hidden="1"/>
    </xf>
    <xf numFmtId="0" fontId="0" fillId="3" borderId="0" xfId="0" applyFill="1"/>
    <xf numFmtId="0" fontId="45" fillId="3" borderId="37" xfId="2" applyFont="1" applyFill="1" applyBorder="1"/>
    <xf numFmtId="0" fontId="45" fillId="3" borderId="38" xfId="2" applyFont="1" applyFill="1" applyBorder="1"/>
    <xf numFmtId="0" fontId="45" fillId="3" borderId="39" xfId="2" applyFont="1" applyFill="1" applyBorder="1"/>
    <xf numFmtId="0" fontId="15" fillId="3" borderId="0" xfId="0" applyFont="1" applyFill="1" applyAlignment="1">
      <alignment vertical="center"/>
    </xf>
    <xf numFmtId="0" fontId="5" fillId="3" borderId="0" xfId="0" applyFont="1" applyFill="1"/>
    <xf numFmtId="0" fontId="33" fillId="3" borderId="0" xfId="0" applyFont="1" applyFill="1"/>
    <xf numFmtId="0" fontId="34" fillId="3" borderId="20" xfId="0" applyFont="1" applyFill="1" applyBorder="1" applyAlignment="1">
      <alignment horizontal="center" vertical="center" wrapText="1" readingOrder="1"/>
    </xf>
    <xf numFmtId="0" fontId="35" fillId="3" borderId="20" xfId="0" applyFont="1" applyFill="1" applyBorder="1" applyAlignment="1">
      <alignment horizontal="justify" vertical="center" wrapText="1" readingOrder="1"/>
    </xf>
    <xf numFmtId="9" fontId="34" fillId="3" borderId="29" xfId="0" applyNumberFormat="1" applyFont="1" applyFill="1" applyBorder="1" applyAlignment="1">
      <alignment horizontal="center" vertical="center" wrapText="1" readingOrder="1"/>
    </xf>
    <xf numFmtId="0" fontId="34" fillId="3" borderId="19" xfId="0" applyFont="1" applyFill="1" applyBorder="1" applyAlignment="1">
      <alignment horizontal="center" vertical="center" wrapText="1" readingOrder="1"/>
    </xf>
    <xf numFmtId="0" fontId="35" fillId="3" borderId="19" xfId="0" applyFont="1" applyFill="1" applyBorder="1" applyAlignment="1">
      <alignment horizontal="justify" vertical="center" wrapText="1" readingOrder="1"/>
    </xf>
    <xf numFmtId="9" fontId="34" fillId="3" borderId="24" xfId="0" applyNumberFormat="1" applyFont="1" applyFill="1" applyBorder="1" applyAlignment="1">
      <alignment horizontal="center" vertical="center" wrapText="1" readingOrder="1"/>
    </xf>
    <xf numFmtId="0" fontId="35" fillId="3" borderId="24" xfId="0"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35" fillId="3" borderId="26" xfId="0" applyFont="1" applyFill="1" applyBorder="1" applyAlignment="1">
      <alignment horizontal="justify" vertical="center" wrapText="1" readingOrder="1"/>
    </xf>
    <xf numFmtId="0" fontId="35" fillId="3" borderId="27" xfId="0" applyFont="1" applyFill="1" applyBorder="1" applyAlignment="1">
      <alignment horizontal="center" vertical="center" wrapText="1" readingOrder="1"/>
    </xf>
    <xf numFmtId="0" fontId="42" fillId="3" borderId="0" xfId="0" applyFont="1" applyFill="1"/>
    <xf numFmtId="0" fontId="34" fillId="15" borderId="31" xfId="0" applyFont="1" applyFill="1" applyBorder="1" applyAlignment="1">
      <alignment horizontal="center" vertical="center" wrapText="1" readingOrder="1"/>
    </xf>
    <xf numFmtId="0" fontId="34" fillId="15" borderId="32" xfId="0" applyFont="1" applyFill="1" applyBorder="1" applyAlignment="1">
      <alignment horizontal="center" vertical="center" wrapText="1" readingOrder="1"/>
    </xf>
    <xf numFmtId="0" fontId="14" fillId="3" borderId="0" xfId="0" applyFont="1" applyFill="1"/>
    <xf numFmtId="0" fontId="4" fillId="3" borderId="0" xfId="0" applyFont="1" applyFill="1" applyAlignment="1">
      <alignment horizontal="left" vertical="center"/>
    </xf>
    <xf numFmtId="0" fontId="45" fillId="3" borderId="5" xfId="2" applyFont="1" applyFill="1" applyBorder="1"/>
    <xf numFmtId="0" fontId="50" fillId="3" borderId="0" xfId="0" applyFont="1" applyFill="1" applyAlignment="1">
      <alignment horizontal="left" vertical="center" wrapText="1"/>
    </xf>
    <xf numFmtId="0" fontId="51" fillId="3" borderId="0" xfId="0" applyFont="1" applyFill="1" applyAlignment="1">
      <alignment horizontal="left" vertical="top" wrapText="1"/>
    </xf>
    <xf numFmtId="0" fontId="45" fillId="3" borderId="0" xfId="2" applyFont="1" applyFill="1"/>
    <xf numFmtId="0" fontId="45" fillId="3" borderId="6" xfId="2" applyFont="1" applyFill="1" applyBorder="1"/>
    <xf numFmtId="0" fontId="45" fillId="3" borderId="7" xfId="2" applyFont="1" applyFill="1" applyBorder="1"/>
    <xf numFmtId="0" fontId="45" fillId="3" borderId="9" xfId="2" applyFont="1" applyFill="1" applyBorder="1"/>
    <xf numFmtId="0" fontId="45" fillId="3" borderId="8" xfId="2" applyFont="1" applyFill="1" applyBorder="1"/>
    <xf numFmtId="0" fontId="49" fillId="3" borderId="0" xfId="2" applyFont="1" applyFill="1" applyAlignment="1">
      <alignment horizontal="left" vertical="center" wrapText="1"/>
    </xf>
    <xf numFmtId="0" fontId="45" fillId="3" borderId="0" xfId="2" applyFont="1" applyFill="1" applyAlignment="1">
      <alignment horizontal="left" vertical="center" wrapText="1"/>
    </xf>
    <xf numFmtId="0" fontId="45" fillId="3" borderId="0" xfId="2" quotePrefix="1" applyFont="1" applyFill="1" applyAlignment="1">
      <alignment horizontal="left" vertical="center" wrapText="1"/>
    </xf>
    <xf numFmtId="0" fontId="47" fillId="3" borderId="5" xfId="2" quotePrefix="1" applyFont="1" applyFill="1" applyBorder="1" applyAlignment="1">
      <alignment horizontal="left" vertical="top" wrapText="1"/>
    </xf>
    <xf numFmtId="0" fontId="48" fillId="3" borderId="0" xfId="2" quotePrefix="1" applyFont="1" applyFill="1" applyAlignment="1">
      <alignment horizontal="left" vertical="top" wrapText="1"/>
    </xf>
    <xf numFmtId="0" fontId="48" fillId="3" borderId="6" xfId="2" quotePrefix="1" applyFont="1" applyFill="1" applyBorder="1" applyAlignment="1">
      <alignment horizontal="left" vertical="top" wrapText="1"/>
    </xf>
    <xf numFmtId="0" fontId="1" fillId="0" borderId="0" xfId="0" applyFont="1" applyAlignment="1">
      <alignment horizontal="center" vertical="center" wrapText="1"/>
    </xf>
    <xf numFmtId="0" fontId="54" fillId="0" borderId="0" xfId="0" applyFont="1" applyAlignment="1">
      <alignment horizontal="justify" vertical="center"/>
    </xf>
    <xf numFmtId="0" fontId="54" fillId="0" borderId="0" xfId="0" applyFont="1" applyAlignment="1">
      <alignment vertical="center"/>
    </xf>
    <xf numFmtId="0" fontId="55" fillId="0" borderId="0" xfId="0" applyFont="1"/>
    <xf numFmtId="9" fontId="1" fillId="0" borderId="19" xfId="0" applyNumberFormat="1" applyFont="1" applyBorder="1" applyAlignment="1" applyProtection="1">
      <alignment horizontal="center" vertical="center"/>
      <protection hidden="1"/>
    </xf>
    <xf numFmtId="0" fontId="4" fillId="0" borderId="19" xfId="0" applyFont="1" applyBorder="1" applyAlignment="1" applyProtection="1">
      <alignment horizontal="center" vertical="center" textRotation="90"/>
      <protection hidden="1"/>
    </xf>
    <xf numFmtId="14" fontId="1" fillId="0" borderId="19" xfId="0" applyNumberFormat="1" applyFont="1" applyBorder="1" applyAlignment="1" applyProtection="1">
      <alignment horizontal="center" vertical="center"/>
      <protection locked="0"/>
    </xf>
    <xf numFmtId="0" fontId="64" fillId="0" borderId="0" xfId="0" applyFont="1"/>
    <xf numFmtId="0" fontId="6" fillId="0" borderId="19" xfId="0" applyFont="1" applyBorder="1" applyAlignment="1" applyProtection="1">
      <alignment horizontal="center" vertical="center" wrapText="1"/>
      <protection hidden="1"/>
    </xf>
    <xf numFmtId="0" fontId="61" fillId="19" borderId="67" xfId="0" applyFont="1" applyFill="1" applyBorder="1" applyAlignment="1" applyProtection="1">
      <alignment horizontal="center" vertical="center" wrapText="1"/>
      <protection hidden="1"/>
    </xf>
    <xf numFmtId="0" fontId="49" fillId="0" borderId="19" xfId="0" applyFont="1" applyBorder="1" applyAlignment="1" applyProtection="1">
      <alignment horizontal="center" vertical="center" wrapText="1"/>
      <protection hidden="1"/>
    </xf>
    <xf numFmtId="0" fontId="66" fillId="24" borderId="30" xfId="0" applyFont="1" applyFill="1" applyBorder="1" applyAlignment="1">
      <alignment horizontal="center"/>
    </xf>
    <xf numFmtId="0" fontId="66" fillId="24" borderId="32" xfId="0" applyFont="1" applyFill="1" applyBorder="1" applyAlignment="1">
      <alignment horizontal="center"/>
    </xf>
    <xf numFmtId="0" fontId="67"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66" fillId="24" borderId="25" xfId="0" applyFont="1" applyFill="1" applyBorder="1" applyAlignment="1">
      <alignment horizontal="center" vertical="center"/>
    </xf>
    <xf numFmtId="0" fontId="66"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66"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66" fillId="25" borderId="19" xfId="0" applyFont="1" applyFill="1" applyBorder="1"/>
    <xf numFmtId="0" fontId="3" fillId="0" borderId="19" xfId="0" applyFont="1" applyBorder="1"/>
    <xf numFmtId="0" fontId="4" fillId="0" borderId="19" xfId="0" applyFont="1" applyBorder="1" applyAlignment="1" applyProtection="1">
      <alignment horizontal="center" vertical="center" textRotation="90" wrapText="1"/>
      <protection hidden="1"/>
    </xf>
    <xf numFmtId="0" fontId="1"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hidden="1"/>
    </xf>
    <xf numFmtId="14" fontId="1" fillId="0" borderId="19" xfId="0" applyNumberFormat="1" applyFont="1" applyBorder="1" applyAlignment="1" applyProtection="1">
      <alignment horizontal="center" vertical="center" wrapText="1"/>
      <protection locked="0"/>
    </xf>
    <xf numFmtId="14" fontId="71" fillId="0" borderId="19" xfId="0" applyNumberFormat="1" applyFont="1" applyBorder="1" applyAlignment="1" applyProtection="1">
      <alignment horizontal="center" vertical="center" wrapText="1"/>
      <protection locked="0"/>
    </xf>
    <xf numFmtId="0" fontId="1" fillId="3" borderId="0" xfId="0" applyFont="1" applyFill="1" applyProtection="1">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2" fillId="3" borderId="0" xfId="0" applyFont="1" applyFill="1" applyProtection="1">
      <protection locked="0"/>
    </xf>
    <xf numFmtId="0" fontId="2" fillId="0" borderId="0" xfId="0" applyFont="1" applyProtection="1">
      <protection locked="0"/>
    </xf>
    <xf numFmtId="0" fontId="48" fillId="3" borderId="0" xfId="0" applyFont="1" applyFill="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0" fillId="0" borderId="0" xfId="0" applyProtection="1">
      <protection locked="0"/>
    </xf>
    <xf numFmtId="164" fontId="1" fillId="0" borderId="19" xfId="1" applyNumberFormat="1" applyFont="1" applyFill="1" applyBorder="1" applyAlignment="1" applyProtection="1">
      <alignment horizontal="center" vertical="center"/>
    </xf>
    <xf numFmtId="164" fontId="1" fillId="0" borderId="19" xfId="1" applyNumberFormat="1" applyFont="1" applyBorder="1" applyAlignment="1" applyProtection="1">
      <alignment horizontal="center" vertical="center"/>
    </xf>
    <xf numFmtId="0" fontId="1" fillId="3" borderId="0" xfId="0" applyFont="1" applyFill="1" applyAlignment="1" applyProtection="1">
      <alignment wrapText="1"/>
      <protection locked="0"/>
    </xf>
    <xf numFmtId="0" fontId="1" fillId="0" borderId="0" xfId="0" applyFont="1" applyAlignment="1" applyProtection="1">
      <alignment wrapText="1"/>
      <protection locked="0"/>
    </xf>
    <xf numFmtId="0" fontId="2" fillId="0" borderId="78" xfId="0" applyFont="1" applyBorder="1" applyAlignment="1" applyProtection="1">
      <alignment horizontal="center" vertical="center"/>
      <protection locked="0"/>
    </xf>
    <xf numFmtId="0" fontId="2" fillId="0" borderId="78" xfId="0" applyFont="1" applyBorder="1" applyAlignment="1" applyProtection="1">
      <alignment horizontal="center" vertical="center" wrapText="1"/>
      <protection locked="0"/>
    </xf>
    <xf numFmtId="14" fontId="2" fillId="0" borderId="78" xfId="0" applyNumberFormat="1" applyFont="1" applyBorder="1" applyAlignment="1" applyProtection="1">
      <alignment horizontal="center" vertical="center"/>
      <protection locked="0"/>
    </xf>
    <xf numFmtId="0" fontId="59" fillId="0" borderId="0" xfId="0" applyFont="1"/>
    <xf numFmtId="0" fontId="28" fillId="0" borderId="0" xfId="0" applyFont="1" applyAlignment="1">
      <alignment horizontal="center" vertical="center" wrapText="1"/>
    </xf>
    <xf numFmtId="0" fontId="29" fillId="31" borderId="0" xfId="0" applyFont="1" applyFill="1" applyAlignment="1">
      <alignment horizontal="center" vertical="center" wrapText="1" readingOrder="1"/>
    </xf>
    <xf numFmtId="0" fontId="30" fillId="27" borderId="2" xfId="0" applyFont="1" applyFill="1" applyBorder="1" applyAlignment="1">
      <alignment horizontal="center" vertical="center" wrapText="1" readingOrder="1"/>
    </xf>
    <xf numFmtId="0" fontId="30" fillId="0" borderId="2" xfId="0" applyFont="1" applyBorder="1" applyAlignment="1">
      <alignment horizontal="left" vertical="center" wrapText="1" readingOrder="1"/>
    </xf>
    <xf numFmtId="0" fontId="30" fillId="28" borderId="1" xfId="0" applyFont="1" applyFill="1" applyBorder="1" applyAlignment="1">
      <alignment horizontal="center" vertical="center" wrapText="1" readingOrder="1"/>
    </xf>
    <xf numFmtId="0" fontId="30" fillId="0" borderId="1" xfId="0" applyFont="1" applyBorder="1" applyAlignment="1">
      <alignment horizontal="left" vertical="center" wrapText="1" readingOrder="1"/>
    </xf>
    <xf numFmtId="0" fontId="30" fillId="29" borderId="1" xfId="0" applyFont="1" applyFill="1" applyBorder="1" applyAlignment="1">
      <alignment horizontal="center" vertical="center" wrapText="1" readingOrder="1"/>
    </xf>
    <xf numFmtId="0" fontId="30" fillId="26" borderId="1" xfId="0" applyFont="1" applyFill="1" applyBorder="1" applyAlignment="1">
      <alignment horizontal="center" vertical="center" wrapText="1" readingOrder="1"/>
    </xf>
    <xf numFmtId="0" fontId="31" fillId="30" borderId="1" xfId="0" applyFont="1" applyFill="1" applyBorder="1" applyAlignment="1">
      <alignment horizontal="center" vertical="center" wrapText="1" readingOrder="1"/>
    </xf>
    <xf numFmtId="0" fontId="12" fillId="0" borderId="0" xfId="0" applyFont="1" applyAlignment="1">
      <alignment horizontal="left" vertical="center" wrapText="1" readingOrder="1"/>
    </xf>
    <xf numFmtId="0" fontId="48" fillId="0" borderId="0" xfId="0" applyFont="1" applyAlignment="1">
      <alignment vertical="center"/>
    </xf>
    <xf numFmtId="0" fontId="26" fillId="0" borderId="0" xfId="0" applyFont="1" applyAlignment="1">
      <alignment vertical="center"/>
    </xf>
    <xf numFmtId="0" fontId="73" fillId="0" borderId="0" xfId="0" applyFont="1"/>
    <xf numFmtId="0" fontId="70" fillId="0" borderId="0" xfId="0" applyFont="1"/>
    <xf numFmtId="0" fontId="1" fillId="3" borderId="0" xfId="0" applyFont="1" applyFill="1" applyAlignment="1">
      <alignment horizontal="center" vertical="center"/>
    </xf>
    <xf numFmtId="0" fontId="1" fillId="3" borderId="0" xfId="0" applyFont="1" applyFill="1" applyAlignment="1">
      <alignment horizontal="center" vertical="center" wrapText="1"/>
    </xf>
    <xf numFmtId="0" fontId="1" fillId="3" borderId="0" xfId="0" applyFont="1" applyFill="1" applyAlignment="1">
      <alignment horizontal="left" vertical="center"/>
    </xf>
    <xf numFmtId="0" fontId="1" fillId="3" borderId="0" xfId="0" applyFont="1" applyFill="1" applyAlignment="1">
      <alignment horizontal="center"/>
    </xf>
    <xf numFmtId="0" fontId="4" fillId="19" borderId="19" xfId="0" applyFont="1" applyFill="1" applyBorder="1" applyAlignment="1">
      <alignment horizontal="center" vertical="center"/>
    </xf>
    <xf numFmtId="0" fontId="4" fillId="19" borderId="19" xfId="0" applyFont="1" applyFill="1" applyBorder="1" applyAlignment="1">
      <alignment horizontal="center" vertical="center" wrapText="1"/>
    </xf>
    <xf numFmtId="0" fontId="4" fillId="19" borderId="19" xfId="0" applyFont="1" applyFill="1" applyBorder="1" applyAlignment="1">
      <alignment horizontal="center" vertical="center" textRotation="90"/>
    </xf>
    <xf numFmtId="0" fontId="1" fillId="0" borderId="19" xfId="0" applyFont="1" applyBorder="1" applyAlignment="1">
      <alignment horizontal="center" vertical="center"/>
    </xf>
    <xf numFmtId="0" fontId="1" fillId="0" borderId="19" xfId="0" applyFont="1" applyBorder="1" applyAlignment="1">
      <alignment horizontal="center" vertical="center" wrapText="1"/>
    </xf>
    <xf numFmtId="0" fontId="6" fillId="0" borderId="19" xfId="0" applyFont="1" applyBorder="1" applyAlignment="1">
      <alignment horizontal="justify" vertical="center" wrapText="1"/>
    </xf>
    <xf numFmtId="0" fontId="1" fillId="0" borderId="19" xfId="0" applyFont="1" applyBorder="1" applyAlignment="1">
      <alignment horizontal="center" vertical="center" textRotation="90"/>
    </xf>
    <xf numFmtId="0" fontId="1" fillId="0" borderId="19" xfId="0" applyFont="1" applyBorder="1" applyAlignment="1">
      <alignment horizontal="justify" vertical="center"/>
    </xf>
    <xf numFmtId="0" fontId="1" fillId="0" borderId="0" xfId="0" applyFont="1" applyAlignment="1">
      <alignment horizontal="center"/>
    </xf>
    <xf numFmtId="14" fontId="1" fillId="0" borderId="19" xfId="0" applyNumberFormat="1" applyFont="1" applyBorder="1" applyAlignment="1">
      <alignment horizontal="center" vertical="center"/>
    </xf>
    <xf numFmtId="0" fontId="4" fillId="0" borderId="0" xfId="0" applyFont="1"/>
    <xf numFmtId="0" fontId="48" fillId="0" borderId="0" xfId="0" applyFont="1"/>
    <xf numFmtId="0" fontId="6" fillId="0" borderId="19" xfId="0" applyFont="1" applyBorder="1" applyAlignment="1">
      <alignment horizontal="center" vertical="center" wrapText="1"/>
    </xf>
    <xf numFmtId="0" fontId="65" fillId="0" borderId="19" xfId="0" applyFont="1" applyBorder="1" applyAlignment="1">
      <alignment horizontal="center" vertical="center" wrapText="1"/>
    </xf>
    <xf numFmtId="0" fontId="1" fillId="0" borderId="19" xfId="0" applyFont="1" applyBorder="1" applyAlignment="1">
      <alignment horizontal="justify" vertical="center" wrapText="1"/>
    </xf>
    <xf numFmtId="0" fontId="6" fillId="0" borderId="19" xfId="0" applyFont="1" applyBorder="1" applyAlignment="1">
      <alignment horizontal="justify" vertical="top" wrapText="1"/>
    </xf>
    <xf numFmtId="0" fontId="2" fillId="0" borderId="78" xfId="0" applyFont="1" applyBorder="1" applyAlignment="1">
      <alignment horizontal="center" vertical="center"/>
    </xf>
    <xf numFmtId="0" fontId="2" fillId="0" borderId="78" xfId="0" applyFont="1" applyBorder="1" applyAlignment="1">
      <alignment horizontal="center" vertical="center" textRotation="90"/>
    </xf>
    <xf numFmtId="0" fontId="71" fillId="0" borderId="19" xfId="0" applyFont="1" applyBorder="1" applyAlignment="1">
      <alignment horizontal="center" vertical="center" wrapText="1"/>
    </xf>
    <xf numFmtId="0" fontId="2" fillId="0" borderId="78" xfId="0" applyFont="1" applyBorder="1" applyAlignment="1">
      <alignment horizontal="center" vertical="center" wrapText="1"/>
    </xf>
    <xf numFmtId="14" fontId="2" fillId="0" borderId="78" xfId="0" applyNumberFormat="1" applyFont="1" applyBorder="1" applyAlignment="1">
      <alignment horizontal="center" vertical="center"/>
    </xf>
    <xf numFmtId="14" fontId="1" fillId="0" borderId="19" xfId="0" applyNumberFormat="1" applyFont="1" applyBorder="1" applyAlignment="1">
      <alignment horizontal="center" vertical="center" wrapText="1"/>
    </xf>
    <xf numFmtId="0" fontId="43" fillId="3" borderId="38" xfId="0" applyFont="1" applyFill="1" applyBorder="1"/>
    <xf numFmtId="0" fontId="43" fillId="0" borderId="0" xfId="0" applyFont="1"/>
    <xf numFmtId="0" fontId="43" fillId="0" borderId="0" xfId="0" applyFont="1" applyAlignment="1">
      <alignment horizontal="center"/>
    </xf>
    <xf numFmtId="0" fontId="43" fillId="3" borderId="0" xfId="0" applyFont="1" applyFill="1"/>
    <xf numFmtId="0" fontId="43" fillId="0" borderId="19" xfId="0" applyFont="1" applyBorder="1" applyAlignment="1">
      <alignment vertical="center" wrapText="1"/>
    </xf>
    <xf numFmtId="0" fontId="43" fillId="0" borderId="19" xfId="0" applyFont="1" applyBorder="1" applyAlignment="1">
      <alignment horizontal="center" vertical="center" wrapText="1"/>
    </xf>
    <xf numFmtId="0" fontId="43" fillId="0" borderId="19" xfId="0" applyFont="1" applyBorder="1" applyAlignment="1">
      <alignment horizontal="justify" vertical="center" wrapText="1"/>
    </xf>
    <xf numFmtId="0" fontId="43" fillId="0" borderId="19" xfId="0" applyFont="1" applyBorder="1" applyAlignment="1">
      <alignment wrapText="1"/>
    </xf>
    <xf numFmtId="0" fontId="43" fillId="5" borderId="0" xfId="0" applyFont="1" applyFill="1"/>
    <xf numFmtId="0" fontId="43" fillId="0" borderId="19" xfId="0" quotePrefix="1" applyFont="1" applyBorder="1" applyAlignment="1">
      <alignment horizontal="justify" vertical="center" wrapText="1"/>
    </xf>
    <xf numFmtId="0" fontId="43" fillId="0" borderId="20" xfId="0" applyFont="1" applyBorder="1" applyAlignment="1">
      <alignment horizontal="center" vertical="center" wrapText="1"/>
    </xf>
    <xf numFmtId="0" fontId="43" fillId="0" borderId="81" xfId="0" applyFont="1" applyBorder="1" applyAlignment="1">
      <alignment vertical="center" wrapText="1"/>
    </xf>
    <xf numFmtId="0" fontId="43" fillId="0" borderId="20" xfId="0" quotePrefix="1" applyFont="1" applyBorder="1" applyAlignment="1">
      <alignment horizontal="justify" vertical="center" wrapText="1"/>
    </xf>
    <xf numFmtId="0" fontId="43" fillId="0" borderId="20" xfId="0" applyFont="1" applyBorder="1" applyAlignment="1">
      <alignment vertical="center" wrapText="1"/>
    </xf>
    <xf numFmtId="0" fontId="43" fillId="0" borderId="20" xfId="0" applyFont="1" applyBorder="1" applyAlignment="1">
      <alignment wrapText="1"/>
    </xf>
    <xf numFmtId="0" fontId="43" fillId="0" borderId="82" xfId="0" applyFont="1" applyBorder="1" applyAlignment="1">
      <alignment wrapText="1"/>
    </xf>
    <xf numFmtId="0" fontId="43" fillId="0" borderId="78" xfId="0" applyFont="1" applyBorder="1" applyAlignment="1">
      <alignment vertical="center" wrapText="1"/>
    </xf>
    <xf numFmtId="0" fontId="43" fillId="0" borderId="62" xfId="0" applyFont="1" applyBorder="1" applyAlignment="1">
      <alignment wrapText="1"/>
    </xf>
    <xf numFmtId="0" fontId="43" fillId="0" borderId="19" xfId="4" applyFont="1" applyBorder="1" applyAlignment="1">
      <alignment horizontal="justify" vertical="center" wrapText="1"/>
    </xf>
    <xf numFmtId="0" fontId="57" fillId="0" borderId="19" xfId="0" applyFont="1" applyBorder="1" applyAlignment="1">
      <alignment horizontal="center" vertical="center" wrapText="1"/>
    </xf>
    <xf numFmtId="0" fontId="68" fillId="3" borderId="0" xfId="0" applyFont="1" applyFill="1"/>
    <xf numFmtId="0" fontId="69" fillId="3" borderId="0" xfId="0" applyFont="1" applyFill="1"/>
    <xf numFmtId="0" fontId="68" fillId="3" borderId="0" xfId="0" applyFont="1" applyFill="1" applyAlignment="1">
      <alignment horizontal="left" vertical="center" wrapText="1"/>
    </xf>
    <xf numFmtId="0" fontId="70" fillId="3" borderId="0" xfId="0" applyFont="1" applyFill="1" applyAlignment="1">
      <alignment vertical="center" wrapText="1"/>
    </xf>
    <xf numFmtId="0" fontId="68" fillId="3" borderId="0" xfId="0" applyFont="1" applyFill="1" applyAlignment="1">
      <alignment wrapText="1"/>
    </xf>
    <xf numFmtId="0" fontId="43" fillId="3" borderId="0" xfId="0" applyFont="1" applyFill="1" applyAlignment="1">
      <alignment horizontal="left" vertical="center" wrapText="1"/>
    </xf>
    <xf numFmtId="0" fontId="59" fillId="3" borderId="0" xfId="0" applyFont="1" applyFill="1" applyAlignment="1">
      <alignment vertical="center" wrapText="1"/>
    </xf>
    <xf numFmtId="0" fontId="43" fillId="3" borderId="0" xfId="0" applyFont="1" applyFill="1" applyAlignment="1">
      <alignment wrapText="1"/>
    </xf>
    <xf numFmtId="0" fontId="59" fillId="3" borderId="0" xfId="0" applyFont="1" applyFill="1"/>
    <xf numFmtId="14" fontId="1" fillId="9" borderId="19" xfId="0" applyNumberFormat="1" applyFont="1" applyFill="1" applyBorder="1" applyAlignment="1" applyProtection="1">
      <alignment horizontal="center" vertical="center" wrapText="1"/>
      <protection locked="0"/>
    </xf>
    <xf numFmtId="0" fontId="2" fillId="0" borderId="79" xfId="0" applyFont="1" applyBorder="1" applyAlignment="1">
      <alignment horizontal="center" vertical="center" wrapText="1"/>
    </xf>
    <xf numFmtId="0" fontId="6" fillId="0" borderId="19" xfId="0" applyFont="1" applyBorder="1" applyAlignment="1" applyProtection="1">
      <alignment horizontal="center" vertical="center" wrapText="1"/>
      <protection locked="0"/>
    </xf>
    <xf numFmtId="14" fontId="2" fillId="0" borderId="79" xfId="0" applyNumberFormat="1" applyFont="1" applyBorder="1" applyAlignment="1">
      <alignment horizontal="center" vertical="center"/>
    </xf>
    <xf numFmtId="0" fontId="1" fillId="0" borderId="19" xfId="0" applyFont="1" applyBorder="1"/>
    <xf numFmtId="0" fontId="75" fillId="0" borderId="0" xfId="0" applyFont="1" applyAlignment="1">
      <alignment vertical="center" wrapText="1"/>
    </xf>
    <xf numFmtId="0" fontId="1" fillId="0" borderId="19" xfId="0" applyFont="1" applyBorder="1" applyAlignment="1">
      <alignment horizontal="left" vertical="center" wrapText="1" indent="1"/>
    </xf>
    <xf numFmtId="0" fontId="67" fillId="0" borderId="0" xfId="0" applyFont="1" applyAlignment="1">
      <alignment vertical="top" wrapText="1"/>
    </xf>
    <xf numFmtId="0" fontId="1" fillId="0" borderId="19" xfId="0" applyFont="1" applyBorder="1" applyAlignment="1">
      <alignment horizontal="left" vertical="center" wrapText="1"/>
    </xf>
    <xf numFmtId="14" fontId="67" fillId="0" borderId="19" xfId="0" applyNumberFormat="1" applyFont="1" applyBorder="1" applyAlignment="1">
      <alignment horizontal="center" vertical="center" wrapText="1"/>
    </xf>
    <xf numFmtId="0" fontId="67" fillId="0" borderId="19" xfId="0" applyFont="1" applyBorder="1" applyAlignment="1">
      <alignment horizontal="center" vertical="center" wrapText="1"/>
    </xf>
    <xf numFmtId="0" fontId="67" fillId="0" borderId="0" xfId="0" applyFont="1" applyAlignment="1">
      <alignment horizontal="center" vertical="center" wrapText="1"/>
    </xf>
    <xf numFmtId="0" fontId="67" fillId="0" borderId="0" xfId="0" applyFont="1" applyAlignment="1">
      <alignment vertical="center" wrapText="1"/>
    </xf>
    <xf numFmtId="14" fontId="2" fillId="0" borderId="78" xfId="0" applyNumberFormat="1" applyFont="1" applyBorder="1" applyAlignment="1" applyProtection="1">
      <alignment horizontal="center" vertical="center" wrapText="1"/>
      <protection locked="0"/>
    </xf>
    <xf numFmtId="14" fontId="2" fillId="0" borderId="78" xfId="0" applyNumberFormat="1" applyFont="1" applyBorder="1" applyAlignment="1">
      <alignment horizontal="center" vertical="center" wrapText="1"/>
    </xf>
    <xf numFmtId="0" fontId="67" fillId="0" borderId="64" xfId="0" applyFont="1" applyBorder="1" applyAlignment="1" applyProtection="1">
      <alignment horizontal="center" wrapText="1"/>
      <protection locked="0"/>
    </xf>
    <xf numFmtId="0" fontId="67" fillId="0" borderId="19" xfId="0" applyFont="1" applyBorder="1" applyAlignment="1" applyProtection="1">
      <alignment horizontal="center" vertical="center" wrapText="1"/>
      <protection locked="0"/>
    </xf>
    <xf numFmtId="0" fontId="67" fillId="0" borderId="64" xfId="0" applyFont="1" applyBorder="1" applyAlignment="1" applyProtection="1">
      <alignment horizontal="center" vertical="center" wrapText="1"/>
      <protection locked="0"/>
    </xf>
    <xf numFmtId="0" fontId="67" fillId="32" borderId="19" xfId="0" applyFont="1" applyFill="1" applyBorder="1" applyAlignment="1">
      <alignment horizontal="center" vertical="center" wrapText="1"/>
    </xf>
    <xf numFmtId="0" fontId="67" fillId="0" borderId="19" xfId="0" applyFont="1" applyBorder="1" applyAlignment="1" applyProtection="1">
      <alignment vertical="center" wrapText="1"/>
      <protection locked="0"/>
    </xf>
    <xf numFmtId="0" fontId="67" fillId="0" borderId="64" xfId="0" applyFont="1" applyBorder="1" applyAlignment="1" applyProtection="1">
      <alignment vertical="center" wrapText="1"/>
      <protection locked="0"/>
    </xf>
    <xf numFmtId="0" fontId="67" fillId="0" borderId="0" xfId="0" applyFont="1" applyAlignment="1">
      <alignment horizontal="left" vertical="center" wrapText="1"/>
    </xf>
    <xf numFmtId="14" fontId="67" fillId="0" borderId="20" xfId="0" applyNumberFormat="1" applyFont="1" applyBorder="1" applyAlignment="1" applyProtection="1">
      <alignment vertical="center"/>
      <protection locked="0"/>
    </xf>
    <xf numFmtId="0" fontId="67" fillId="0" borderId="84" xfId="0" applyFont="1" applyBorder="1" applyAlignment="1" applyProtection="1">
      <alignment vertical="center" wrapText="1"/>
      <protection locked="0"/>
    </xf>
    <xf numFmtId="0" fontId="67" fillId="0" borderId="20" xfId="0" applyFont="1" applyBorder="1" applyAlignment="1" applyProtection="1">
      <alignment vertical="center"/>
      <protection locked="0"/>
    </xf>
    <xf numFmtId="0" fontId="67" fillId="0" borderId="84" xfId="0" applyFont="1" applyBorder="1" applyAlignment="1" applyProtection="1">
      <alignment vertical="center"/>
      <protection locked="0"/>
    </xf>
    <xf numFmtId="0" fontId="67" fillId="0" borderId="20"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64"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0" borderId="84" xfId="0" applyFont="1" applyBorder="1" applyAlignment="1" applyProtection="1">
      <alignment vertical="center" wrapText="1"/>
      <protection locked="0"/>
    </xf>
    <xf numFmtId="0" fontId="67" fillId="0" borderId="0" xfId="0" applyFont="1" applyAlignment="1" applyProtection="1">
      <alignment vertical="top" wrapText="1"/>
      <protection locked="0"/>
    </xf>
    <xf numFmtId="0" fontId="1" fillId="0" borderId="19" xfId="0" applyFont="1" applyBorder="1" applyAlignment="1" applyProtection="1">
      <alignment horizontal="justify" vertical="center"/>
      <protection locked="0"/>
    </xf>
    <xf numFmtId="0" fontId="56" fillId="3" borderId="61" xfId="0" applyFont="1" applyFill="1" applyBorder="1" applyAlignment="1">
      <alignment horizontal="center" vertical="center" wrapText="1"/>
    </xf>
    <xf numFmtId="14" fontId="57" fillId="3" borderId="61" xfId="0" applyNumberFormat="1" applyFont="1" applyFill="1" applyBorder="1" applyAlignment="1">
      <alignment horizontal="center" vertical="center"/>
    </xf>
    <xf numFmtId="0" fontId="43" fillId="0" borderId="20" xfId="0" applyFont="1" applyBorder="1" applyAlignment="1">
      <alignment horizontal="justify" vertical="center" wrapText="1"/>
    </xf>
    <xf numFmtId="0" fontId="43" fillId="0" borderId="20" xfId="4" applyFont="1" applyBorder="1" applyAlignment="1">
      <alignment horizontal="justify" vertical="center" wrapText="1"/>
    </xf>
    <xf numFmtId="0" fontId="56" fillId="18" borderId="78" xfId="0" applyFont="1" applyFill="1" applyBorder="1" applyAlignment="1">
      <alignment horizontal="center" vertical="center"/>
    </xf>
    <xf numFmtId="0" fontId="56" fillId="18" borderId="78" xfId="0" applyFont="1" applyFill="1" applyBorder="1" applyAlignment="1">
      <alignment horizontal="center" vertical="center" wrapText="1"/>
    </xf>
    <xf numFmtId="0" fontId="43" fillId="0" borderId="78" xfId="0" applyFont="1" applyBorder="1" applyAlignment="1">
      <alignment horizontal="center" vertical="center" wrapText="1"/>
    </xf>
    <xf numFmtId="0" fontId="43" fillId="0" borderId="78" xfId="0" quotePrefix="1" applyFont="1" applyBorder="1" applyAlignment="1">
      <alignment vertical="center" wrapText="1"/>
    </xf>
    <xf numFmtId="0" fontId="43" fillId="0" borderId="78" xfId="0" applyFont="1" applyBorder="1" applyAlignment="1">
      <alignment horizontal="justify" vertical="center" wrapText="1"/>
    </xf>
    <xf numFmtId="0" fontId="43" fillId="0" borderId="78" xfId="0" applyFont="1" applyBorder="1" applyAlignment="1">
      <alignment horizontal="left" vertical="center" wrapText="1"/>
    </xf>
    <xf numFmtId="0" fontId="43" fillId="0" borderId="78" xfId="0" applyFont="1" applyBorder="1" applyAlignment="1">
      <alignment wrapText="1"/>
    </xf>
    <xf numFmtId="0" fontId="43" fillId="3" borderId="78" xfId="0" applyFont="1" applyFill="1" applyBorder="1"/>
    <xf numFmtId="0" fontId="43" fillId="3" borderId="78" xfId="0" applyFont="1" applyFill="1" applyBorder="1" applyAlignment="1">
      <alignment horizontal="center" vertical="center" wrapText="1"/>
    </xf>
    <xf numFmtId="0" fontId="43" fillId="3" borderId="78" xfId="0" applyFont="1" applyFill="1" applyBorder="1" applyAlignment="1">
      <alignment vertical="center" wrapText="1"/>
    </xf>
    <xf numFmtId="0" fontId="43" fillId="3" borderId="78" xfId="0" quotePrefix="1" applyFont="1" applyFill="1" applyBorder="1" applyAlignment="1">
      <alignment vertical="center" wrapText="1"/>
    </xf>
    <xf numFmtId="0" fontId="43" fillId="3" borderId="78" xfId="0" applyFont="1" applyFill="1" applyBorder="1" applyAlignment="1">
      <alignment horizontal="justify" vertical="center" wrapText="1"/>
    </xf>
    <xf numFmtId="0" fontId="43" fillId="3" borderId="78" xfId="0" applyFont="1" applyFill="1" applyBorder="1" applyAlignment="1">
      <alignment horizontal="left" vertical="center" wrapText="1"/>
    </xf>
    <xf numFmtId="0" fontId="43" fillId="3" borderId="78" xfId="0" applyFont="1" applyFill="1" applyBorder="1" applyAlignment="1">
      <alignment wrapText="1"/>
    </xf>
    <xf numFmtId="0" fontId="43" fillId="0" borderId="78" xfId="0" quotePrefix="1" applyFont="1" applyBorder="1" applyAlignment="1">
      <alignment horizontal="justify" vertical="center" wrapText="1"/>
    </xf>
    <xf numFmtId="0" fontId="43" fillId="0" borderId="88" xfId="0" applyFont="1" applyBorder="1" applyAlignment="1">
      <alignment horizontal="center" vertical="center" wrapText="1"/>
    </xf>
    <xf numFmtId="0" fontId="43" fillId="3" borderId="88" xfId="0" applyFont="1" applyFill="1" applyBorder="1" applyAlignment="1">
      <alignment horizontal="center" vertical="center" wrapText="1"/>
    </xf>
    <xf numFmtId="0" fontId="68" fillId="3" borderId="88" xfId="0" applyFont="1" applyFill="1" applyBorder="1" applyAlignment="1">
      <alignment horizontal="center" vertical="center" wrapText="1"/>
    </xf>
    <xf numFmtId="0" fontId="74" fillId="3" borderId="88" xfId="0" applyFont="1" applyFill="1" applyBorder="1" applyAlignment="1">
      <alignment horizontal="center" vertical="center" wrapText="1"/>
    </xf>
    <xf numFmtId="0" fontId="43" fillId="0" borderId="90" xfId="0" applyFont="1" applyBorder="1" applyAlignment="1">
      <alignment horizontal="center" vertical="center" wrapText="1"/>
    </xf>
    <xf numFmtId="0" fontId="43" fillId="0" borderId="91" xfId="0" applyFont="1" applyBorder="1" applyAlignment="1">
      <alignment vertical="center" wrapText="1"/>
    </xf>
    <xf numFmtId="0" fontId="43" fillId="0" borderId="91" xfId="0" quotePrefix="1" applyFont="1" applyBorder="1" applyAlignment="1">
      <alignment horizontal="justify" vertical="center" wrapText="1"/>
    </xf>
    <xf numFmtId="0" fontId="43" fillId="3" borderId="91" xfId="0" applyFont="1" applyFill="1" applyBorder="1" applyAlignment="1">
      <alignment horizontal="left" vertical="center" wrapText="1"/>
    </xf>
    <xf numFmtId="0" fontId="43" fillId="0" borderId="91" xfId="0" applyFont="1" applyBorder="1" applyAlignment="1">
      <alignment wrapText="1"/>
    </xf>
    <xf numFmtId="0" fontId="76" fillId="0" borderId="64" xfId="0" applyFont="1" applyBorder="1" applyAlignment="1" applyProtection="1">
      <alignment vertical="center" wrapText="1"/>
      <protection locked="0"/>
    </xf>
    <xf numFmtId="0" fontId="77" fillId="0" borderId="64" xfId="0" applyFont="1" applyBorder="1" applyAlignment="1" applyProtection="1">
      <alignment vertical="center" wrapText="1"/>
      <protection locked="0"/>
    </xf>
    <xf numFmtId="0" fontId="77" fillId="0" borderId="84" xfId="0" applyFont="1" applyBorder="1" applyAlignment="1" applyProtection="1">
      <alignment vertical="center" wrapText="1"/>
      <protection locked="0"/>
    </xf>
    <xf numFmtId="0" fontId="51" fillId="3" borderId="50" xfId="2" applyFont="1" applyFill="1" applyBorder="1" applyAlignment="1">
      <alignment horizontal="justify" vertical="center" wrapText="1"/>
    </xf>
    <xf numFmtId="0" fontId="51" fillId="3" borderId="51" xfId="2" applyFont="1" applyFill="1" applyBorder="1" applyAlignment="1">
      <alignment horizontal="justify" vertical="center" wrapText="1"/>
    </xf>
    <xf numFmtId="0" fontId="50" fillId="3" borderId="57" xfId="0" applyFont="1" applyFill="1" applyBorder="1" applyAlignment="1">
      <alignment horizontal="left" vertical="center" wrapText="1"/>
    </xf>
    <xf numFmtId="0" fontId="50" fillId="3" borderId="58" xfId="0" applyFont="1" applyFill="1" applyBorder="1" applyAlignment="1">
      <alignment horizontal="left" vertical="center" wrapText="1"/>
    </xf>
    <xf numFmtId="0" fontId="50" fillId="3" borderId="44" xfId="3" applyFont="1" applyFill="1" applyBorder="1" applyAlignment="1">
      <alignment horizontal="left" vertical="top" wrapText="1" readingOrder="1"/>
    </xf>
    <xf numFmtId="0" fontId="50" fillId="3" borderId="45" xfId="3" applyFont="1" applyFill="1" applyBorder="1" applyAlignment="1">
      <alignment horizontal="left" vertical="top" wrapText="1" readingOrder="1"/>
    </xf>
    <xf numFmtId="0" fontId="51" fillId="3" borderId="46" xfId="2" applyFont="1" applyFill="1" applyBorder="1" applyAlignment="1">
      <alignment horizontal="justify" vertical="center" wrapText="1"/>
    </xf>
    <xf numFmtId="0" fontId="51" fillId="3" borderId="47" xfId="2" applyFont="1" applyFill="1" applyBorder="1" applyAlignment="1">
      <alignment horizontal="justify" vertical="center" wrapText="1"/>
    </xf>
    <xf numFmtId="0" fontId="50" fillId="3" borderId="48" xfId="0" applyFont="1" applyFill="1" applyBorder="1" applyAlignment="1">
      <alignment horizontal="left" vertical="center" wrapText="1"/>
    </xf>
    <xf numFmtId="0" fontId="50" fillId="3" borderId="49" xfId="0" applyFont="1" applyFill="1" applyBorder="1" applyAlignment="1">
      <alignment horizontal="left" vertical="center" wrapText="1"/>
    </xf>
    <xf numFmtId="0" fontId="45" fillId="3" borderId="5" xfId="2" applyFont="1" applyFill="1" applyBorder="1" applyAlignment="1">
      <alignment horizontal="left" vertical="top" wrapText="1"/>
    </xf>
    <xf numFmtId="0" fontId="45" fillId="3" borderId="0" xfId="2" applyFont="1" applyFill="1" applyAlignment="1">
      <alignment horizontal="left" vertical="top" wrapText="1"/>
    </xf>
    <xf numFmtId="0" fontId="45" fillId="3" borderId="6" xfId="2" applyFont="1" applyFill="1" applyBorder="1" applyAlignment="1">
      <alignment horizontal="left" vertical="top" wrapText="1"/>
    </xf>
    <xf numFmtId="0" fontId="50" fillId="3" borderId="59" xfId="0" applyFont="1" applyFill="1" applyBorder="1" applyAlignment="1">
      <alignment horizontal="left" vertical="center" wrapText="1"/>
    </xf>
    <xf numFmtId="0" fontId="50" fillId="3" borderId="60" xfId="0" applyFont="1" applyFill="1" applyBorder="1" applyAlignment="1">
      <alignment horizontal="left" vertical="center" wrapText="1"/>
    </xf>
    <xf numFmtId="0" fontId="51" fillId="3" borderId="52" xfId="0" applyFont="1" applyFill="1" applyBorder="1" applyAlignment="1">
      <alignment horizontal="justify" vertical="center" wrapText="1"/>
    </xf>
    <xf numFmtId="0" fontId="51" fillId="3" borderId="53" xfId="0" applyFont="1" applyFill="1" applyBorder="1" applyAlignment="1">
      <alignment horizontal="justify" vertical="center" wrapText="1"/>
    </xf>
    <xf numFmtId="0" fontId="46" fillId="14" borderId="34" xfId="2" applyFont="1" applyFill="1" applyBorder="1" applyAlignment="1">
      <alignment horizontal="center" vertical="center" wrapText="1"/>
    </xf>
    <xf numFmtId="0" fontId="46" fillId="14" borderId="35" xfId="2" applyFont="1" applyFill="1" applyBorder="1" applyAlignment="1">
      <alignment horizontal="center" vertical="center" wrapText="1"/>
    </xf>
    <xf numFmtId="0" fontId="46" fillId="14" borderId="36" xfId="2" applyFont="1" applyFill="1" applyBorder="1" applyAlignment="1">
      <alignment horizontal="center" vertical="center" wrapText="1"/>
    </xf>
    <xf numFmtId="0" fontId="45" fillId="0" borderId="5" xfId="2" quotePrefix="1" applyFont="1" applyBorder="1" applyAlignment="1">
      <alignment horizontal="left" vertical="center" wrapText="1"/>
    </xf>
    <xf numFmtId="0" fontId="45" fillId="0" borderId="0" xfId="2" quotePrefix="1" applyFont="1" applyAlignment="1">
      <alignment horizontal="left" vertical="center" wrapText="1"/>
    </xf>
    <xf numFmtId="0" fontId="45" fillId="0" borderId="6" xfId="2" quotePrefix="1" applyFont="1" applyBorder="1" applyAlignment="1">
      <alignment horizontal="left" vertical="center" wrapText="1"/>
    </xf>
    <xf numFmtId="0" fontId="45" fillId="0" borderId="54" xfId="2" quotePrefix="1" applyFont="1" applyBorder="1" applyAlignment="1">
      <alignment horizontal="left" vertical="center" wrapText="1"/>
    </xf>
    <xf numFmtId="0" fontId="45" fillId="0" borderId="55" xfId="2" quotePrefix="1" applyFont="1" applyBorder="1" applyAlignment="1">
      <alignment horizontal="left" vertical="center" wrapText="1"/>
    </xf>
    <xf numFmtId="0" fontId="45" fillId="0" borderId="56" xfId="2" quotePrefix="1" applyFont="1" applyBorder="1" applyAlignment="1">
      <alignment horizontal="left" vertical="center" wrapText="1"/>
    </xf>
    <xf numFmtId="0" fontId="47" fillId="3" borderId="37" xfId="2" quotePrefix="1" applyFont="1" applyFill="1" applyBorder="1" applyAlignment="1">
      <alignment horizontal="left" vertical="top" wrapText="1"/>
    </xf>
    <xf numFmtId="0" fontId="48" fillId="3" borderId="38" xfId="2" quotePrefix="1" applyFont="1" applyFill="1" applyBorder="1" applyAlignment="1">
      <alignment horizontal="left" vertical="top" wrapText="1"/>
    </xf>
    <xf numFmtId="0" fontId="48" fillId="3" borderId="39" xfId="2" quotePrefix="1" applyFont="1" applyFill="1" applyBorder="1" applyAlignment="1">
      <alignment horizontal="left" vertical="top" wrapText="1"/>
    </xf>
    <xf numFmtId="0" fontId="45" fillId="0" borderId="5" xfId="2" quotePrefix="1" applyFont="1" applyBorder="1" applyAlignment="1">
      <alignment horizontal="left" vertical="top" wrapText="1"/>
    </xf>
    <xf numFmtId="0" fontId="45" fillId="0" borderId="0" xfId="2" quotePrefix="1" applyFont="1" applyAlignment="1">
      <alignment horizontal="left" vertical="top" wrapText="1"/>
    </xf>
    <xf numFmtId="0" fontId="45" fillId="0" borderId="6" xfId="2" quotePrefix="1" applyFont="1" applyBorder="1" applyAlignment="1">
      <alignment horizontal="left" vertical="top" wrapText="1"/>
    </xf>
    <xf numFmtId="0" fontId="50" fillId="14" borderId="40" xfId="3" applyFont="1" applyFill="1" applyBorder="1" applyAlignment="1">
      <alignment horizontal="center" vertical="center" wrapText="1"/>
    </xf>
    <xf numFmtId="0" fontId="50" fillId="14" borderId="41" xfId="3" applyFont="1" applyFill="1" applyBorder="1" applyAlignment="1">
      <alignment horizontal="center" vertical="center" wrapText="1"/>
    </xf>
    <xf numFmtId="0" fontId="50" fillId="14" borderId="42" xfId="2" applyFont="1" applyFill="1" applyBorder="1" applyAlignment="1">
      <alignment horizontal="center" vertical="center"/>
    </xf>
    <xf numFmtId="0" fontId="50"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0" fontId="43" fillId="0" borderId="78" xfId="4" applyFont="1" applyBorder="1" applyAlignment="1">
      <alignment horizontal="center" vertical="top" wrapText="1"/>
    </xf>
    <xf numFmtId="0" fontId="43" fillId="0" borderId="91" xfId="4" applyFont="1" applyBorder="1" applyAlignment="1">
      <alignment horizontal="center" vertical="top" wrapText="1"/>
    </xf>
    <xf numFmtId="0" fontId="43" fillId="0" borderId="89" xfId="0" applyFont="1" applyBorder="1" applyAlignment="1">
      <alignment horizontal="center" vertical="top" wrapText="1"/>
    </xf>
    <xf numFmtId="0" fontId="43" fillId="0" borderId="92" xfId="0" applyFont="1" applyBorder="1" applyAlignment="1">
      <alignment horizontal="center" vertical="top" wrapText="1"/>
    </xf>
    <xf numFmtId="0" fontId="56" fillId="0" borderId="19" xfId="0" applyFont="1" applyBorder="1" applyAlignment="1">
      <alignment horizontal="justify" vertical="center" wrapText="1"/>
    </xf>
    <xf numFmtId="14" fontId="58" fillId="3" borderId="61" xfId="0" applyNumberFormat="1" applyFont="1" applyFill="1" applyBorder="1" applyAlignment="1">
      <alignment horizontal="center" vertical="center"/>
    </xf>
    <xf numFmtId="0" fontId="56" fillId="16" borderId="85" xfId="0" applyFont="1" applyFill="1" applyBorder="1" applyAlignment="1">
      <alignment horizontal="center" vertical="center" wrapText="1"/>
    </xf>
    <xf numFmtId="0" fontId="56" fillId="16" borderId="88"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7" borderId="78" xfId="0" applyFont="1" applyFill="1" applyBorder="1" applyAlignment="1">
      <alignment horizontal="center" vertical="center" wrapText="1"/>
    </xf>
    <xf numFmtId="0" fontId="43" fillId="0" borderId="89" xfId="4" applyFont="1" applyBorder="1" applyAlignment="1">
      <alignment horizontal="center" vertical="top" wrapText="1"/>
    </xf>
    <xf numFmtId="0" fontId="43" fillId="3" borderId="78" xfId="4" applyFont="1" applyFill="1" applyBorder="1" applyAlignment="1">
      <alignment horizontal="center" vertical="top" wrapText="1"/>
    </xf>
    <xf numFmtId="0" fontId="56" fillId="16" borderId="78" xfId="0" applyFont="1" applyFill="1" applyBorder="1" applyAlignment="1">
      <alignment horizontal="center" vertical="center" wrapText="1"/>
    </xf>
    <xf numFmtId="0" fontId="56" fillId="16" borderId="87"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3" fillId="3" borderId="89" xfId="4" applyFont="1" applyFill="1" applyBorder="1" applyAlignment="1">
      <alignment horizontal="left" vertical="top" wrapText="1"/>
    </xf>
    <xf numFmtId="0" fontId="43" fillId="0" borderId="89" xfId="0" applyFont="1" applyBorder="1" applyAlignment="1">
      <alignment horizontal="left" vertical="top" wrapText="1"/>
    </xf>
    <xf numFmtId="0" fontId="4" fillId="20" borderId="19" xfId="0" applyFont="1" applyFill="1" applyBorder="1" applyAlignment="1">
      <alignment horizontal="center" vertical="center"/>
    </xf>
    <xf numFmtId="0" fontId="4" fillId="20" borderId="19" xfId="0" applyFont="1" applyFill="1" applyBorder="1" applyAlignment="1">
      <alignment horizontal="center" vertical="center" wrapText="1"/>
    </xf>
    <xf numFmtId="0" fontId="1" fillId="0" borderId="19" xfId="0" applyFont="1" applyBorder="1" applyAlignment="1">
      <alignment horizontal="center" vertical="center"/>
    </xf>
    <xf numFmtId="0" fontId="1" fillId="0" borderId="19" xfId="0" applyFont="1" applyBorder="1" applyAlignment="1">
      <alignment horizontal="center" vertical="center" wrapText="1"/>
    </xf>
    <xf numFmtId="0" fontId="4" fillId="15" borderId="62" xfId="0" applyFont="1" applyFill="1" applyBorder="1" applyAlignment="1">
      <alignment horizontal="center" vertical="center"/>
    </xf>
    <xf numFmtId="0" fontId="4" fillId="15" borderId="63" xfId="0" applyFont="1" applyFill="1" applyBorder="1" applyAlignment="1">
      <alignment horizontal="center" vertical="center"/>
    </xf>
    <xf numFmtId="0" fontId="4" fillId="15" borderId="64" xfId="0" applyFont="1" applyFill="1" applyBorder="1" applyAlignment="1">
      <alignment horizontal="center" vertical="center"/>
    </xf>
    <xf numFmtId="0" fontId="4" fillId="19" borderId="62" xfId="0" applyFont="1" applyFill="1" applyBorder="1" applyAlignment="1">
      <alignment horizontal="center" vertical="center"/>
    </xf>
    <xf numFmtId="0" fontId="4" fillId="19" borderId="63" xfId="0" applyFont="1" applyFill="1" applyBorder="1" applyAlignment="1">
      <alignment horizontal="center" vertical="center"/>
    </xf>
    <xf numFmtId="0" fontId="4" fillId="19" borderId="64" xfId="0" applyFont="1" applyFill="1" applyBorder="1" applyAlignment="1">
      <alignment horizontal="center" vertical="center"/>
    </xf>
    <xf numFmtId="0" fontId="1" fillId="0" borderId="61" xfId="0" applyFont="1" applyBorder="1" applyAlignment="1">
      <alignment horizontal="center" vertical="center" textRotation="90"/>
    </xf>
    <xf numFmtId="0" fontId="1" fillId="0" borderId="65" xfId="0" applyFont="1" applyBorder="1" applyAlignment="1">
      <alignment horizontal="center" vertical="center" textRotation="90"/>
    </xf>
    <xf numFmtId="0" fontId="1" fillId="0" borderId="20" xfId="0" applyFont="1" applyBorder="1" applyAlignment="1">
      <alignment horizontal="center" vertical="center" textRotation="90"/>
    </xf>
    <xf numFmtId="0" fontId="4" fillId="23" borderId="19" xfId="0" applyFont="1" applyFill="1" applyBorder="1" applyAlignment="1">
      <alignment horizontal="center" vertical="center"/>
    </xf>
    <xf numFmtId="0" fontId="4" fillId="23" borderId="19" xfId="0" applyFont="1" applyFill="1" applyBorder="1" applyAlignment="1">
      <alignment horizontal="center" vertical="center" wrapText="1"/>
    </xf>
    <xf numFmtId="0" fontId="2" fillId="0" borderId="79" xfId="0" applyFont="1" applyBorder="1" applyAlignment="1">
      <alignment horizontal="center" vertical="center" textRotation="90"/>
    </xf>
    <xf numFmtId="0" fontId="59" fillId="0" borderId="80" xfId="0" applyFont="1" applyBorder="1"/>
    <xf numFmtId="0" fontId="59" fillId="0" borderId="81" xfId="0" applyFont="1" applyBorder="1"/>
    <xf numFmtId="0" fontId="1" fillId="0" borderId="61" xfId="0" applyFont="1" applyBorder="1" applyAlignment="1">
      <alignment horizontal="center" vertical="center" textRotation="90" wrapText="1"/>
    </xf>
    <xf numFmtId="0" fontId="1" fillId="0" borderId="65" xfId="0" applyFont="1" applyBorder="1" applyAlignment="1">
      <alignment horizontal="center" vertical="center" textRotation="90" wrapText="1"/>
    </xf>
    <xf numFmtId="0" fontId="1" fillId="0" borderId="20" xfId="0" applyFont="1" applyBorder="1" applyAlignment="1">
      <alignment horizontal="center" vertical="center" textRotation="90" wrapText="1"/>
    </xf>
    <xf numFmtId="0" fontId="4" fillId="21" borderId="19" xfId="0" applyFont="1" applyFill="1" applyBorder="1" applyAlignment="1">
      <alignment horizontal="center" vertical="center" wrapText="1"/>
    </xf>
    <xf numFmtId="0" fontId="4" fillId="21" borderId="61" xfId="0" applyFont="1" applyFill="1" applyBorder="1" applyAlignment="1">
      <alignment horizontal="center" vertical="center" wrapText="1"/>
    </xf>
    <xf numFmtId="0" fontId="4" fillId="21" borderId="20" xfId="0" applyFont="1" applyFill="1" applyBorder="1" applyAlignment="1">
      <alignment horizontal="center" vertical="center" wrapText="1"/>
    </xf>
    <xf numFmtId="9" fontId="2" fillId="0" borderId="79" xfId="0" applyNumberFormat="1" applyFont="1" applyBorder="1" applyAlignment="1">
      <alignment horizontal="center" vertical="center" wrapText="1"/>
    </xf>
    <xf numFmtId="0" fontId="48" fillId="0" borderId="79" xfId="0" applyFont="1" applyBorder="1" applyAlignment="1">
      <alignment horizontal="center" vertical="center" wrapText="1"/>
    </xf>
    <xf numFmtId="9" fontId="1" fillId="0" borderId="19" xfId="0" applyNumberFormat="1" applyFont="1" applyBorder="1" applyAlignment="1" applyProtection="1">
      <alignment horizontal="center" vertical="center" wrapText="1"/>
      <protection hidden="1"/>
    </xf>
    <xf numFmtId="0" fontId="4" fillId="0" borderId="19" xfId="0" applyFont="1" applyBorder="1" applyAlignment="1" applyProtection="1">
      <alignment horizontal="center" vertical="center"/>
      <protection hidden="1"/>
    </xf>
    <xf numFmtId="0" fontId="2" fillId="0" borderId="19" xfId="0" applyFont="1" applyBorder="1" applyAlignment="1">
      <alignment horizontal="center" vertical="center" wrapText="1"/>
    </xf>
    <xf numFmtId="0" fontId="4" fillId="0" borderId="19" xfId="0" applyFont="1" applyBorder="1" applyAlignment="1" applyProtection="1">
      <alignment horizontal="center" vertical="center" wrapText="1"/>
      <protection hidden="1"/>
    </xf>
    <xf numFmtId="0" fontId="2" fillId="0" borderId="79" xfId="0" applyFont="1" applyBorder="1" applyAlignment="1">
      <alignment horizontal="center" vertical="center" wrapText="1"/>
    </xf>
    <xf numFmtId="0" fontId="1" fillId="0" borderId="61" xfId="0" applyFont="1" applyBorder="1" applyAlignment="1">
      <alignment horizontal="center" vertical="center" wrapText="1"/>
    </xf>
    <xf numFmtId="0" fontId="1" fillId="0" borderId="65" xfId="0" applyFont="1" applyBorder="1" applyAlignment="1">
      <alignment horizontal="center" vertical="center" wrapText="1"/>
    </xf>
    <xf numFmtId="0" fontId="25" fillId="19" borderId="19" xfId="0" applyFont="1" applyFill="1" applyBorder="1" applyAlignment="1">
      <alignment horizontal="center" vertical="center" textRotation="90"/>
    </xf>
    <xf numFmtId="0" fontId="4" fillId="19" borderId="19" xfId="0" applyFont="1" applyFill="1" applyBorder="1" applyAlignment="1">
      <alignment horizontal="center" vertical="center" wrapText="1"/>
    </xf>
    <xf numFmtId="0" fontId="48" fillId="19" borderId="19" xfId="0" applyFont="1" applyFill="1" applyBorder="1" applyAlignment="1">
      <alignment horizontal="center" vertical="center" wrapText="1"/>
    </xf>
    <xf numFmtId="0" fontId="4" fillId="19" borderId="19" xfId="0" applyFont="1" applyFill="1" applyBorder="1" applyAlignment="1">
      <alignment horizontal="center" vertical="center" textRotation="90" wrapText="1"/>
    </xf>
    <xf numFmtId="0" fontId="4" fillId="19" borderId="19" xfId="0" applyFont="1" applyFill="1" applyBorder="1" applyAlignment="1">
      <alignment horizontal="center" vertical="center"/>
    </xf>
    <xf numFmtId="0" fontId="4" fillId="19" borderId="62" xfId="0" applyFont="1" applyFill="1" applyBorder="1" applyAlignment="1">
      <alignment horizontal="center" vertical="center" wrapText="1"/>
    </xf>
    <xf numFmtId="0" fontId="4" fillId="19" borderId="63" xfId="0" applyFont="1" applyFill="1" applyBorder="1" applyAlignment="1">
      <alignment horizontal="center" vertical="center" wrapText="1"/>
    </xf>
    <xf numFmtId="0" fontId="4" fillId="19" borderId="64" xfId="0" applyFont="1" applyFill="1" applyBorder="1" applyAlignment="1">
      <alignment horizontal="center" vertical="center" wrapText="1"/>
    </xf>
    <xf numFmtId="0" fontId="2" fillId="0" borderId="19" xfId="0" applyFont="1" applyBorder="1" applyAlignment="1">
      <alignment horizontal="center" vertical="center"/>
    </xf>
    <xf numFmtId="0" fontId="67" fillId="0" borderId="61" xfId="0" applyFont="1" applyBorder="1" applyAlignment="1">
      <alignment horizontal="center" vertical="center" wrapText="1"/>
    </xf>
    <xf numFmtId="0" fontId="67" fillId="0" borderId="65" xfId="0" applyFont="1" applyBorder="1" applyAlignment="1">
      <alignment horizontal="center" vertical="center" wrapText="1"/>
    </xf>
    <xf numFmtId="0" fontId="67" fillId="0" borderId="83" xfId="0" applyFont="1" applyBorder="1" applyAlignment="1">
      <alignment horizontal="center" vertical="center" wrapText="1"/>
    </xf>
    <xf numFmtId="0" fontId="4" fillId="17" borderId="19" xfId="0" applyFont="1" applyFill="1" applyBorder="1" applyAlignment="1">
      <alignment horizontal="center" vertical="center"/>
    </xf>
    <xf numFmtId="0" fontId="4" fillId="17" borderId="19" xfId="0" applyFont="1" applyFill="1" applyBorder="1" applyAlignment="1">
      <alignment horizontal="center" vertical="center" wrapText="1"/>
    </xf>
    <xf numFmtId="0" fontId="4" fillId="21" borderId="19" xfId="0" applyFont="1" applyFill="1" applyBorder="1" applyAlignment="1">
      <alignment horizontal="center" vertical="center"/>
    </xf>
    <xf numFmtId="0" fontId="4" fillId="19" borderId="61" xfId="0" applyFont="1" applyFill="1" applyBorder="1" applyAlignment="1">
      <alignment horizontal="center" vertical="center" wrapText="1"/>
    </xf>
    <xf numFmtId="0" fontId="4" fillId="19" borderId="20" xfId="0" applyFont="1" applyFill="1" applyBorder="1" applyAlignment="1">
      <alignment horizontal="center" vertical="center" wrapText="1"/>
    </xf>
    <xf numFmtId="0" fontId="4" fillId="15" borderId="19" xfId="0" applyFont="1" applyFill="1" applyBorder="1" applyAlignment="1">
      <alignment horizontal="center" vertical="center" wrapText="1"/>
    </xf>
    <xf numFmtId="0" fontId="63" fillId="19" borderId="66" xfId="0" applyFont="1" applyFill="1" applyBorder="1" applyAlignment="1">
      <alignment horizontal="center" vertical="center"/>
    </xf>
    <xf numFmtId="0" fontId="4" fillId="0" borderId="61" xfId="0" applyFont="1" applyBorder="1" applyAlignment="1" applyProtection="1">
      <alignment horizontal="center" vertical="center" wrapText="1"/>
      <protection hidden="1"/>
    </xf>
    <xf numFmtId="0" fontId="4" fillId="0" borderId="65"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 fillId="0" borderId="19" xfId="0" applyFont="1" applyBorder="1" applyAlignment="1" applyProtection="1">
      <alignment horizontal="center" vertical="center"/>
      <protection hidden="1"/>
    </xf>
    <xf numFmtId="0" fontId="61" fillId="22" borderId="66" xfId="0" applyFont="1" applyFill="1" applyBorder="1" applyAlignment="1" applyProtection="1">
      <alignment horizontal="center" vertical="center" wrapText="1"/>
      <protection hidden="1"/>
    </xf>
    <xf numFmtId="0" fontId="60" fillId="22" borderId="66" xfId="0" applyFont="1" applyFill="1" applyBorder="1" applyAlignment="1">
      <alignment horizontal="center" vertical="center" textRotation="90" wrapText="1"/>
    </xf>
    <xf numFmtId="0" fontId="62" fillId="22" borderId="66" xfId="0" applyFont="1" applyFill="1" applyBorder="1" applyAlignment="1" applyProtection="1">
      <alignment horizontal="center" vertical="center" wrapText="1"/>
      <protection hidden="1"/>
    </xf>
    <xf numFmtId="0" fontId="6" fillId="0" borderId="61"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20" xfId="0" applyFont="1" applyBorder="1" applyAlignment="1">
      <alignment horizontal="center" vertical="center" wrapText="1"/>
    </xf>
    <xf numFmtId="0" fontId="48" fillId="19" borderId="61" xfId="0" applyFont="1" applyFill="1" applyBorder="1" applyAlignment="1">
      <alignment horizontal="center" vertical="center" wrapText="1"/>
    </xf>
    <xf numFmtId="0" fontId="48" fillId="19" borderId="20" xfId="0" applyFont="1" applyFill="1" applyBorder="1" applyAlignment="1">
      <alignment horizontal="center" vertical="center" wrapText="1"/>
    </xf>
    <xf numFmtId="0" fontId="48" fillId="17" borderId="19" xfId="0" applyFont="1" applyFill="1" applyBorder="1" applyAlignment="1">
      <alignment horizontal="center" vertical="center" wrapText="1"/>
    </xf>
    <xf numFmtId="0" fontId="48" fillId="19" borderId="19" xfId="0" applyFont="1" applyFill="1" applyBorder="1" applyAlignment="1">
      <alignment horizontal="center" vertical="center" textRotation="90" wrapText="1"/>
    </xf>
    <xf numFmtId="0" fontId="48" fillId="19" borderId="68" xfId="0" applyFont="1" applyFill="1" applyBorder="1" applyAlignment="1">
      <alignment horizontal="center" vertical="center" wrapText="1"/>
    </xf>
    <xf numFmtId="0" fontId="48" fillId="19" borderId="69" xfId="0" applyFont="1" applyFill="1" applyBorder="1" applyAlignment="1">
      <alignment horizontal="center" vertical="center" wrapText="1"/>
    </xf>
    <xf numFmtId="0" fontId="48" fillId="19" borderId="70" xfId="0" applyFont="1" applyFill="1" applyBorder="1" applyAlignment="1">
      <alignment horizontal="center" vertical="center" wrapText="1"/>
    </xf>
    <xf numFmtId="0" fontId="48" fillId="19" borderId="71" xfId="0" applyFont="1" applyFill="1" applyBorder="1" applyAlignment="1">
      <alignment horizontal="center" vertical="center" wrapText="1"/>
    </xf>
    <xf numFmtId="0" fontId="46" fillId="19" borderId="19" xfId="0" applyFont="1" applyFill="1" applyBorder="1" applyAlignment="1">
      <alignment horizontal="center" vertical="center" textRotation="90"/>
    </xf>
    <xf numFmtId="0" fontId="48" fillId="19" borderId="19" xfId="0" applyFont="1" applyFill="1" applyBorder="1" applyAlignment="1">
      <alignment horizontal="center" vertical="center"/>
    </xf>
    <xf numFmtId="9" fontId="1" fillId="0" borderId="19" xfId="0" applyNumberFormat="1" applyFont="1" applyBorder="1" applyAlignment="1">
      <alignment horizontal="center" vertical="center" wrapText="1"/>
    </xf>
    <xf numFmtId="0" fontId="4" fillId="15" borderId="19" xfId="0" applyFont="1" applyFill="1" applyBorder="1" applyAlignment="1">
      <alignment horizontal="center" vertical="center"/>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7" fillId="10" borderId="0" xfId="0" applyFont="1" applyFill="1" applyAlignment="1">
      <alignment horizontal="center" vertical="center" textRotation="90" wrapText="1" readingOrder="1"/>
    </xf>
    <xf numFmtId="0" fontId="17" fillId="10" borderId="6" xfId="0" applyFont="1" applyFill="1" applyBorder="1" applyAlignment="1">
      <alignment horizontal="center" vertical="center" textRotation="90" wrapText="1" readingOrder="1"/>
    </xf>
    <xf numFmtId="0" fontId="20" fillId="12" borderId="11" xfId="0" applyFont="1" applyFill="1" applyBorder="1" applyAlignment="1">
      <alignment horizontal="center" vertical="center" wrapText="1" readingOrder="1"/>
    </xf>
    <xf numFmtId="0" fontId="20" fillId="12" borderId="12" xfId="0" applyFont="1" applyFill="1" applyBorder="1" applyAlignment="1">
      <alignment horizontal="center" vertical="center"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1" borderId="11" xfId="0" applyFont="1" applyFill="1" applyBorder="1" applyAlignment="1">
      <alignment horizontal="center" vertical="center" wrapText="1" readingOrder="1"/>
    </xf>
    <xf numFmtId="0" fontId="20" fillId="11" borderId="12"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3" borderId="11" xfId="0" applyFont="1" applyFill="1" applyBorder="1" applyAlignment="1">
      <alignment horizontal="center" vertical="center" wrapText="1" readingOrder="1"/>
    </xf>
    <xf numFmtId="0" fontId="20" fillId="13" borderId="12"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5" borderId="11" xfId="0" applyFont="1" applyFill="1" applyBorder="1" applyAlignment="1">
      <alignment horizontal="center" vertical="center" wrapText="1" readingOrder="1"/>
    </xf>
    <xf numFmtId="0" fontId="20" fillId="5" borderId="12"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16" fillId="0" borderId="3" xfId="0" applyFont="1" applyBorder="1" applyAlignment="1">
      <alignment horizontal="center"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0" xfId="0" applyFont="1" applyBorder="1" applyAlignment="1">
      <alignment horizontal="center" vertical="center" wrapText="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9" fillId="11" borderId="11" xfId="0" applyFont="1" applyFill="1" applyBorder="1" applyAlignment="1">
      <alignment horizontal="center" vertical="center" wrapText="1" readingOrder="1"/>
    </xf>
    <xf numFmtId="0" fontId="39" fillId="11" borderId="12" xfId="0" applyFont="1" applyFill="1" applyBorder="1" applyAlignment="1">
      <alignment horizontal="center" vertical="center" wrapText="1" readingOrder="1"/>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40" fillId="0" borderId="3" xfId="0" applyFont="1" applyBorder="1" applyAlignment="1">
      <alignment horizontal="center" vertical="center" wrapText="1"/>
    </xf>
    <xf numFmtId="0" fontId="40" fillId="0" borderId="10" xfId="0" applyFont="1" applyBorder="1" applyAlignment="1">
      <alignment horizontal="center" vertical="center"/>
    </xf>
    <xf numFmtId="0" fontId="40" fillId="0" borderId="5" xfId="0" applyFont="1" applyBorder="1" applyAlignment="1">
      <alignment horizontal="center" vertical="center" wrapText="1"/>
    </xf>
    <xf numFmtId="0" fontId="40" fillId="0" borderId="0" xfId="0" applyFont="1" applyAlignment="1">
      <alignment horizontal="center" vertical="center"/>
    </xf>
    <xf numFmtId="0" fontId="40" fillId="0" borderId="5" xfId="0" applyFont="1" applyBorder="1" applyAlignment="1">
      <alignment horizontal="center" vertical="center"/>
    </xf>
    <xf numFmtId="0" fontId="40" fillId="0" borderId="7" xfId="0" applyFont="1" applyBorder="1" applyAlignment="1">
      <alignment horizontal="center" vertical="center"/>
    </xf>
    <xf numFmtId="0" fontId="40" fillId="0" borderId="9" xfId="0" applyFont="1" applyBorder="1" applyAlignment="1">
      <alignment horizontal="center" vertical="center"/>
    </xf>
    <xf numFmtId="0" fontId="39" fillId="12" borderId="11" xfId="0" applyFont="1" applyFill="1" applyBorder="1" applyAlignment="1">
      <alignment horizontal="center" vertical="center" wrapText="1" readingOrder="1"/>
    </xf>
    <xf numFmtId="0" fontId="39" fillId="12" borderId="12" xfId="0" applyFont="1" applyFill="1" applyBorder="1" applyAlignment="1">
      <alignment horizontal="center" vertical="center" wrapText="1" readingOrder="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8" fillId="0" borderId="0" xfId="0" applyFont="1" applyAlignment="1">
      <alignment horizontal="center" vertical="center" wrapText="1"/>
    </xf>
    <xf numFmtId="0" fontId="21" fillId="0" borderId="0" xfId="0" applyFont="1" applyAlignment="1">
      <alignment horizontal="center" vertical="center" wrapText="1"/>
    </xf>
    <xf numFmtId="0" fontId="40" fillId="0" borderId="4" xfId="0" applyFont="1" applyBorder="1" applyAlignment="1">
      <alignment horizontal="center" vertical="center"/>
    </xf>
    <xf numFmtId="0" fontId="40" fillId="0" borderId="6" xfId="0" applyFont="1" applyBorder="1" applyAlignment="1">
      <alignment horizontal="center" vertical="center"/>
    </xf>
    <xf numFmtId="0" fontId="40" fillId="0" borderId="8" xfId="0" applyFont="1" applyBorder="1" applyAlignment="1">
      <alignment horizontal="center" vertical="center"/>
    </xf>
    <xf numFmtId="0" fontId="39" fillId="5" borderId="11" xfId="0" applyFont="1" applyFill="1" applyBorder="1" applyAlignment="1">
      <alignment horizontal="center" vertical="center" wrapText="1" readingOrder="1"/>
    </xf>
    <xf numFmtId="0" fontId="39" fillId="5" borderId="12" xfId="0" applyFont="1" applyFill="1" applyBorder="1" applyAlignment="1">
      <alignment horizontal="center" vertical="center" wrapText="1" readingOrder="1"/>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13" borderId="11" xfId="0" applyFont="1" applyFill="1" applyBorder="1" applyAlignment="1">
      <alignment horizontal="center" vertical="center" wrapText="1" readingOrder="1"/>
    </xf>
    <xf numFmtId="0" fontId="39" fillId="13" borderId="12"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40" fillId="0" borderId="10" xfId="0" applyFont="1" applyBorder="1" applyAlignment="1">
      <alignment horizontal="center" vertical="center" wrapText="1"/>
    </xf>
    <xf numFmtId="0" fontId="23" fillId="0" borderId="0" xfId="0" applyFont="1" applyAlignment="1">
      <alignment horizontal="center" vertical="center"/>
    </xf>
    <xf numFmtId="0" fontId="72" fillId="0" borderId="0" xfId="0" applyFont="1" applyAlignment="1">
      <alignment horizontal="center" vertical="center"/>
    </xf>
    <xf numFmtId="0" fontId="0" fillId="0" borderId="0" xfId="0"/>
    <xf numFmtId="0" fontId="37" fillId="15" borderId="21" xfId="0" applyFont="1" applyFill="1" applyBorder="1" applyAlignment="1">
      <alignment horizontal="center" vertical="center" wrapText="1" readingOrder="1"/>
    </xf>
    <xf numFmtId="0" fontId="37" fillId="15" borderId="22" xfId="0" applyFont="1" applyFill="1" applyBorder="1" applyAlignment="1">
      <alignment horizontal="center" vertical="center" wrapText="1" readingOrder="1"/>
    </xf>
    <xf numFmtId="0" fontId="37" fillId="15" borderId="33"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0" xfId="0" applyFont="1" applyFill="1" applyBorder="1" applyAlignment="1">
      <alignment horizontal="center" vertical="center" wrapText="1" readingOrder="1"/>
    </xf>
    <xf numFmtId="0" fontId="34" fillId="15" borderId="31"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4" fillId="3" borderId="23" xfId="0" applyFont="1" applyFill="1" applyBorder="1" applyAlignment="1">
      <alignment horizontal="center" vertical="center" wrapText="1" readingOrder="1"/>
    </xf>
    <xf numFmtId="0" fontId="34" fillId="3" borderId="20" xfId="0" applyFont="1" applyFill="1" applyBorder="1" applyAlignment="1">
      <alignment horizontal="center" vertical="center" wrapText="1" readingOrder="1"/>
    </xf>
    <xf numFmtId="0" fontId="34" fillId="3" borderId="19"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3" fillId="0" borderId="7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66" fillId="24" borderId="72" xfId="0" applyFont="1" applyFill="1" applyBorder="1" applyAlignment="1">
      <alignment horizontal="center" vertical="center"/>
    </xf>
    <xf numFmtId="0" fontId="66" fillId="24" borderId="73" xfId="0" applyFont="1" applyFill="1" applyBorder="1" applyAlignment="1">
      <alignment horizontal="center" vertical="center"/>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204">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patternType="solid">
          <fgColor rgb="FFDBE5F1"/>
          <bgColor rgb="FFDBE5F1"/>
        </patternFill>
      </fill>
    </dxf>
    <dxf>
      <fill>
        <patternFill patternType="solid">
          <fgColor rgb="FFDBE5F1"/>
          <bgColor rgb="FFDBE5F1"/>
        </patternFill>
      </fill>
    </dxf>
    <dxf>
      <fill>
        <patternFill patternType="none"/>
      </fill>
    </dxf>
  </dxfs>
  <tableStyles count="1" defaultTableStyle="TableStyleMedium2" defaultPivotStyle="PivotStyleLight16">
    <tableStyle name="Tabla Impacto-style" pivot="0" count="3" xr9:uid="{CFC88290-355B-4406-94B8-5B3CEE2E2F8D}">
      <tableStyleElement type="headerRow" dxfId="203"/>
      <tableStyleElement type="firstRowStripe" dxfId="202"/>
      <tableStyleElement type="secondRowStripe" dxfId="201"/>
    </tableStyle>
  </tableStyles>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tratégico"/>
      <sheetName val="IDENTIFICACIÓN"/>
      <sheetName val="VALORACIÓN"/>
      <sheetName val="CONTROLES"/>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106506C-C073-4A5D-BA48-FECB517DC0B4}" name="Table_1" displayName="Table_1" ref="B209:C219">
  <tableColumns count="2">
    <tableColumn id="1" xr3:uid="{814CDF81-DD28-4FEC-BF6E-18F22F98577D}" name="Criterios"/>
    <tableColumn id="2" xr3:uid="{1040E189-A860-4B17-B740-A87A36944901}" name="Subcriterios"/>
  </tableColumns>
  <tableStyleInfo name="Tabla Impacto-style" showFirstColumn="1" showLastColumn="1"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L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K3" dT="2021-03-29T21:01:49.73" personId="{AB29597E-2A4A-4F52-B242-BC7AEF526BC1}" id="{B751291C-DFB1-459F-8E27-FEEDC5E861C7}">
    <text>Tener en cuenta lo definido en el capitulo de niveles de aceptabilidad de la política de administración de riesgos</text>
  </threadedComment>
  <threadedComment ref="Y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Z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AN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BA6D6CFD-F95E-45A5-870B-776B7B3290D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P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Q3" dT="2021-04-16T21:44:21.88" personId="{AB29597E-2A4A-4F52-B242-BC7AEF526BC1}" id="{288FC25F-48B3-4CF4-B24C-24F1108E4398}">
    <text>¿Existe un responsable asignado a la ejecución del control?
Asignado: 15
No asignado: 0</text>
  </threadedComment>
  <threadedComment ref="R3" dT="2021-04-16T21:44:42.30" personId="{AB29597E-2A4A-4F52-B242-BC7AEF526BC1}" id="{8AF3DCF1-D0ED-4716-BAE7-555F4E99F6CE}">
    <text>¿El responsable tiene la autoridad y adecuada segregación de funciones en la ejecución del control?
Adecuado: 15
No adecuado: 0</text>
  </threadedComment>
  <threadedComment ref="S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T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U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V3" dT="2022-01-21T16:06:32.21" personId="{9B9E531B-8500-4308-9BEB-65DE703B6A2F}" id="{F25F410C-F7A7-4A98-BBC3-79E0DF76CD4D}">
    <text>¿Se deja evidencia o rastro de la ejecución del control que permita a cualquier tercero con la evidencia llegar a la misma conclusión?
Completa: 10
Incompleta: 5
No existe: 0</text>
  </threadedComment>
  <threadedComment ref="Y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B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I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J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M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AO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N3" dT="2021-03-29T21:01:49.73" personId="{AB29597E-2A4A-4F52-B242-BC7AEF526BC1}" id="{DC2871C3-606F-485E-9A68-BE71B4A7CB82}">
    <text>Tener en cuenta lo definido en el capitulo de niveles de aceptabilidad de la política de administración de riesgos</text>
  </threadedComment>
  <threadedComment ref="AB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C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baseColWidth="10" defaultColWidth="11.42578125" defaultRowHeight="15" x14ac:dyDescent="0.25"/>
  <cols>
    <col min="1" max="1" width="2.85546875" style="57" customWidth="1"/>
    <col min="2" max="3" width="24.7109375" style="57" customWidth="1"/>
    <col min="4" max="4" width="16" style="57" customWidth="1"/>
    <col min="5" max="5" width="24.7109375" style="57" customWidth="1"/>
    <col min="6" max="6" width="27.7109375" style="57" customWidth="1"/>
    <col min="7" max="8" width="24.7109375" style="57" customWidth="1"/>
    <col min="9" max="16384" width="11.42578125" style="57"/>
  </cols>
  <sheetData>
    <row r="1" spans="2:8" ht="15.75" thickBot="1" x14ac:dyDescent="0.3"/>
    <row r="2" spans="2:8" ht="18" x14ac:dyDescent="0.25">
      <c r="B2" s="305" t="s">
        <v>0</v>
      </c>
      <c r="C2" s="306"/>
      <c r="D2" s="306"/>
      <c r="E2" s="306"/>
      <c r="F2" s="306"/>
      <c r="G2" s="306"/>
      <c r="H2" s="307"/>
    </row>
    <row r="3" spans="2:8" x14ac:dyDescent="0.25">
      <c r="B3" s="58"/>
      <c r="C3" s="59"/>
      <c r="D3" s="59"/>
      <c r="E3" s="59"/>
      <c r="F3" s="59"/>
      <c r="G3" s="59"/>
      <c r="H3" s="60"/>
    </row>
    <row r="4" spans="2:8" ht="63" customHeight="1" x14ac:dyDescent="0.25">
      <c r="B4" s="308" t="s">
        <v>1</v>
      </c>
      <c r="C4" s="309"/>
      <c r="D4" s="309"/>
      <c r="E4" s="309"/>
      <c r="F4" s="309"/>
      <c r="G4" s="309"/>
      <c r="H4" s="310"/>
    </row>
    <row r="5" spans="2:8" ht="63" customHeight="1" x14ac:dyDescent="0.25">
      <c r="B5" s="311"/>
      <c r="C5" s="312"/>
      <c r="D5" s="312"/>
      <c r="E5" s="312"/>
      <c r="F5" s="312"/>
      <c r="G5" s="312"/>
      <c r="H5" s="313"/>
    </row>
    <row r="6" spans="2:8" ht="16.5" x14ac:dyDescent="0.25">
      <c r="B6" s="314" t="s">
        <v>2</v>
      </c>
      <c r="C6" s="315"/>
      <c r="D6" s="315"/>
      <c r="E6" s="315"/>
      <c r="F6" s="315"/>
      <c r="G6" s="315"/>
      <c r="H6" s="316"/>
    </row>
    <row r="7" spans="2:8" ht="95.25" customHeight="1" x14ac:dyDescent="0.25">
      <c r="B7" s="324" t="s">
        <v>3</v>
      </c>
      <c r="C7" s="325"/>
      <c r="D7" s="325"/>
      <c r="E7" s="325"/>
      <c r="F7" s="325"/>
      <c r="G7" s="325"/>
      <c r="H7" s="326"/>
    </row>
    <row r="8" spans="2:8" ht="16.5" x14ac:dyDescent="0.25">
      <c r="B8" s="90"/>
      <c r="C8" s="91"/>
      <c r="D8" s="91"/>
      <c r="E8" s="91"/>
      <c r="F8" s="91"/>
      <c r="G8" s="91"/>
      <c r="H8" s="92"/>
    </row>
    <row r="9" spans="2:8" ht="16.5" customHeight="1" x14ac:dyDescent="0.25">
      <c r="B9" s="317" t="s">
        <v>4</v>
      </c>
      <c r="C9" s="318"/>
      <c r="D9" s="318"/>
      <c r="E9" s="318"/>
      <c r="F9" s="318"/>
      <c r="G9" s="318"/>
      <c r="H9" s="319"/>
    </row>
    <row r="10" spans="2:8" ht="44.25" customHeight="1" x14ac:dyDescent="0.25">
      <c r="B10" s="317"/>
      <c r="C10" s="318"/>
      <c r="D10" s="318"/>
      <c r="E10" s="318"/>
      <c r="F10" s="318"/>
      <c r="G10" s="318"/>
      <c r="H10" s="319"/>
    </row>
    <row r="11" spans="2:8" ht="15.75" thickBot="1" x14ac:dyDescent="0.3">
      <c r="B11" s="79"/>
      <c r="C11" s="82"/>
      <c r="D11" s="87"/>
      <c r="E11" s="88"/>
      <c r="F11" s="88"/>
      <c r="G11" s="89"/>
      <c r="H11" s="83"/>
    </row>
    <row r="12" spans="2:8" ht="15.75" thickTop="1" x14ac:dyDescent="0.25">
      <c r="B12" s="79"/>
      <c r="C12" s="320" t="s">
        <v>5</v>
      </c>
      <c r="D12" s="321"/>
      <c r="E12" s="322" t="s">
        <v>6</v>
      </c>
      <c r="F12" s="323"/>
      <c r="G12" s="82"/>
      <c r="H12" s="83"/>
    </row>
    <row r="13" spans="2:8" ht="35.25" customHeight="1" x14ac:dyDescent="0.25">
      <c r="B13" s="79"/>
      <c r="C13" s="292" t="s">
        <v>7</v>
      </c>
      <c r="D13" s="293"/>
      <c r="E13" s="294" t="s">
        <v>8</v>
      </c>
      <c r="F13" s="295"/>
      <c r="G13" s="82"/>
      <c r="H13" s="83"/>
    </row>
    <row r="14" spans="2:8" ht="17.25" customHeight="1" x14ac:dyDescent="0.25">
      <c r="B14" s="79"/>
      <c r="C14" s="292" t="s">
        <v>9</v>
      </c>
      <c r="D14" s="293"/>
      <c r="E14" s="294" t="s">
        <v>10</v>
      </c>
      <c r="F14" s="295"/>
      <c r="G14" s="82"/>
      <c r="H14" s="83"/>
    </row>
    <row r="15" spans="2:8" ht="19.5" customHeight="1" x14ac:dyDescent="0.25">
      <c r="B15" s="79"/>
      <c r="C15" s="292" t="s">
        <v>11</v>
      </c>
      <c r="D15" s="293"/>
      <c r="E15" s="294" t="s">
        <v>12</v>
      </c>
      <c r="F15" s="295"/>
      <c r="G15" s="82"/>
      <c r="H15" s="83"/>
    </row>
    <row r="16" spans="2:8" ht="69.75" customHeight="1" x14ac:dyDescent="0.25">
      <c r="B16" s="79"/>
      <c r="C16" s="292" t="s">
        <v>13</v>
      </c>
      <c r="D16" s="293"/>
      <c r="E16" s="294" t="s">
        <v>14</v>
      </c>
      <c r="F16" s="295"/>
      <c r="G16" s="82"/>
      <c r="H16" s="83"/>
    </row>
    <row r="17" spans="2:8" ht="34.5" customHeight="1" x14ac:dyDescent="0.25">
      <c r="B17" s="79"/>
      <c r="C17" s="296" t="s">
        <v>15</v>
      </c>
      <c r="D17" s="297"/>
      <c r="E17" s="288" t="s">
        <v>16</v>
      </c>
      <c r="F17" s="289"/>
      <c r="G17" s="82"/>
      <c r="H17" s="83"/>
    </row>
    <row r="18" spans="2:8" ht="27.75" customHeight="1" x14ac:dyDescent="0.25">
      <c r="B18" s="79"/>
      <c r="C18" s="296" t="s">
        <v>17</v>
      </c>
      <c r="D18" s="297"/>
      <c r="E18" s="288" t="s">
        <v>18</v>
      </c>
      <c r="F18" s="289"/>
      <c r="G18" s="82"/>
      <c r="H18" s="83"/>
    </row>
    <row r="19" spans="2:8" ht="28.5" customHeight="1" x14ac:dyDescent="0.25">
      <c r="B19" s="79"/>
      <c r="C19" s="296" t="s">
        <v>19</v>
      </c>
      <c r="D19" s="297"/>
      <c r="E19" s="288" t="s">
        <v>20</v>
      </c>
      <c r="F19" s="289"/>
      <c r="G19" s="82"/>
      <c r="H19" s="83"/>
    </row>
    <row r="20" spans="2:8" ht="72.75" customHeight="1" x14ac:dyDescent="0.25">
      <c r="B20" s="79"/>
      <c r="C20" s="296" t="s">
        <v>21</v>
      </c>
      <c r="D20" s="297"/>
      <c r="E20" s="288" t="s">
        <v>22</v>
      </c>
      <c r="F20" s="289"/>
      <c r="G20" s="82"/>
      <c r="H20" s="83"/>
    </row>
    <row r="21" spans="2:8" ht="64.5" customHeight="1" x14ac:dyDescent="0.25">
      <c r="B21" s="79"/>
      <c r="C21" s="296" t="s">
        <v>23</v>
      </c>
      <c r="D21" s="297"/>
      <c r="E21" s="288" t="s">
        <v>24</v>
      </c>
      <c r="F21" s="289"/>
      <c r="G21" s="82"/>
      <c r="H21" s="83"/>
    </row>
    <row r="22" spans="2:8" ht="71.25" customHeight="1" x14ac:dyDescent="0.25">
      <c r="B22" s="79"/>
      <c r="C22" s="296" t="s">
        <v>25</v>
      </c>
      <c r="D22" s="297"/>
      <c r="E22" s="288" t="s">
        <v>26</v>
      </c>
      <c r="F22" s="289"/>
      <c r="G22" s="82"/>
      <c r="H22" s="83"/>
    </row>
    <row r="23" spans="2:8" ht="55.5" customHeight="1" x14ac:dyDescent="0.25">
      <c r="B23" s="79"/>
      <c r="C23" s="290" t="s">
        <v>27</v>
      </c>
      <c r="D23" s="291"/>
      <c r="E23" s="288" t="s">
        <v>28</v>
      </c>
      <c r="F23" s="289"/>
      <c r="G23" s="82"/>
      <c r="H23" s="83"/>
    </row>
    <row r="24" spans="2:8" ht="42" customHeight="1" x14ac:dyDescent="0.25">
      <c r="B24" s="79"/>
      <c r="C24" s="290" t="s">
        <v>29</v>
      </c>
      <c r="D24" s="291"/>
      <c r="E24" s="288" t="s">
        <v>30</v>
      </c>
      <c r="F24" s="289"/>
      <c r="G24" s="82"/>
      <c r="H24" s="83"/>
    </row>
    <row r="25" spans="2:8" ht="59.25" customHeight="1" x14ac:dyDescent="0.25">
      <c r="B25" s="79"/>
      <c r="C25" s="290" t="s">
        <v>31</v>
      </c>
      <c r="D25" s="291"/>
      <c r="E25" s="288" t="s">
        <v>32</v>
      </c>
      <c r="F25" s="289"/>
      <c r="G25" s="82"/>
      <c r="H25" s="83"/>
    </row>
    <row r="26" spans="2:8" ht="23.25" customHeight="1" x14ac:dyDescent="0.25">
      <c r="B26" s="79"/>
      <c r="C26" s="290" t="s">
        <v>33</v>
      </c>
      <c r="D26" s="291"/>
      <c r="E26" s="288" t="s">
        <v>34</v>
      </c>
      <c r="F26" s="289"/>
      <c r="G26" s="82"/>
      <c r="H26" s="83"/>
    </row>
    <row r="27" spans="2:8" ht="30.75" customHeight="1" x14ac:dyDescent="0.25">
      <c r="B27" s="79"/>
      <c r="C27" s="290" t="s">
        <v>35</v>
      </c>
      <c r="D27" s="291"/>
      <c r="E27" s="288" t="s">
        <v>36</v>
      </c>
      <c r="F27" s="289"/>
      <c r="G27" s="82"/>
      <c r="H27" s="83"/>
    </row>
    <row r="28" spans="2:8" ht="35.25" customHeight="1" x14ac:dyDescent="0.25">
      <c r="B28" s="79"/>
      <c r="C28" s="290" t="s">
        <v>37</v>
      </c>
      <c r="D28" s="291"/>
      <c r="E28" s="288" t="s">
        <v>38</v>
      </c>
      <c r="F28" s="289"/>
      <c r="G28" s="82"/>
      <c r="H28" s="83"/>
    </row>
    <row r="29" spans="2:8" ht="33" customHeight="1" x14ac:dyDescent="0.25">
      <c r="B29" s="79"/>
      <c r="C29" s="290" t="s">
        <v>37</v>
      </c>
      <c r="D29" s="291"/>
      <c r="E29" s="288" t="s">
        <v>38</v>
      </c>
      <c r="F29" s="289"/>
      <c r="G29" s="82"/>
      <c r="H29" s="83"/>
    </row>
    <row r="30" spans="2:8" ht="30" customHeight="1" x14ac:dyDescent="0.25">
      <c r="B30" s="79"/>
      <c r="C30" s="290" t="s">
        <v>39</v>
      </c>
      <c r="D30" s="291"/>
      <c r="E30" s="288" t="s">
        <v>40</v>
      </c>
      <c r="F30" s="289"/>
      <c r="G30" s="82"/>
      <c r="H30" s="83"/>
    </row>
    <row r="31" spans="2:8" ht="35.25" customHeight="1" x14ac:dyDescent="0.25">
      <c r="B31" s="79"/>
      <c r="C31" s="290" t="s">
        <v>41</v>
      </c>
      <c r="D31" s="291"/>
      <c r="E31" s="288" t="s">
        <v>42</v>
      </c>
      <c r="F31" s="289"/>
      <c r="G31" s="82"/>
      <c r="H31" s="83"/>
    </row>
    <row r="32" spans="2:8" ht="31.5" customHeight="1" x14ac:dyDescent="0.25">
      <c r="B32" s="79"/>
      <c r="C32" s="290" t="s">
        <v>43</v>
      </c>
      <c r="D32" s="291"/>
      <c r="E32" s="288" t="s">
        <v>44</v>
      </c>
      <c r="F32" s="289"/>
      <c r="G32" s="82"/>
      <c r="H32" s="83"/>
    </row>
    <row r="33" spans="2:8" ht="35.25" customHeight="1" x14ac:dyDescent="0.25">
      <c r="B33" s="79"/>
      <c r="C33" s="290" t="s">
        <v>45</v>
      </c>
      <c r="D33" s="291"/>
      <c r="E33" s="288" t="s">
        <v>46</v>
      </c>
      <c r="F33" s="289"/>
      <c r="G33" s="82"/>
      <c r="H33" s="83"/>
    </row>
    <row r="34" spans="2:8" ht="59.25" customHeight="1" x14ac:dyDescent="0.25">
      <c r="B34" s="79"/>
      <c r="C34" s="290" t="s">
        <v>47</v>
      </c>
      <c r="D34" s="291"/>
      <c r="E34" s="288" t="s">
        <v>48</v>
      </c>
      <c r="F34" s="289"/>
      <c r="G34" s="82"/>
      <c r="H34" s="83"/>
    </row>
    <row r="35" spans="2:8" ht="29.25" customHeight="1" x14ac:dyDescent="0.25">
      <c r="B35" s="79"/>
      <c r="C35" s="290" t="s">
        <v>49</v>
      </c>
      <c r="D35" s="291"/>
      <c r="E35" s="288" t="s">
        <v>50</v>
      </c>
      <c r="F35" s="289"/>
      <c r="G35" s="82"/>
      <c r="H35" s="83"/>
    </row>
    <row r="36" spans="2:8" ht="82.5" customHeight="1" x14ac:dyDescent="0.25">
      <c r="B36" s="79"/>
      <c r="C36" s="290" t="s">
        <v>51</v>
      </c>
      <c r="D36" s="291"/>
      <c r="E36" s="288" t="s">
        <v>52</v>
      </c>
      <c r="F36" s="289"/>
      <c r="G36" s="82"/>
      <c r="H36" s="83"/>
    </row>
    <row r="37" spans="2:8" ht="46.5" customHeight="1" x14ac:dyDescent="0.25">
      <c r="B37" s="79"/>
      <c r="C37" s="290" t="s">
        <v>53</v>
      </c>
      <c r="D37" s="291"/>
      <c r="E37" s="288" t="s">
        <v>54</v>
      </c>
      <c r="F37" s="289"/>
      <c r="G37" s="82"/>
      <c r="H37" s="83"/>
    </row>
    <row r="38" spans="2:8" ht="6.75" customHeight="1" thickBot="1" x14ac:dyDescent="0.3">
      <c r="B38" s="79"/>
      <c r="C38" s="301"/>
      <c r="D38" s="302"/>
      <c r="E38" s="303"/>
      <c r="F38" s="304"/>
      <c r="G38" s="82"/>
      <c r="H38" s="83"/>
    </row>
    <row r="39" spans="2:8" ht="15.75" thickTop="1" x14ac:dyDescent="0.25">
      <c r="B39" s="79"/>
      <c r="C39" s="80"/>
      <c r="D39" s="80"/>
      <c r="E39" s="81"/>
      <c r="F39" s="81"/>
      <c r="G39" s="82"/>
      <c r="H39" s="83"/>
    </row>
    <row r="40" spans="2:8" ht="21" customHeight="1" x14ac:dyDescent="0.25">
      <c r="B40" s="298" t="s">
        <v>55</v>
      </c>
      <c r="C40" s="299"/>
      <c r="D40" s="299"/>
      <c r="E40" s="299"/>
      <c r="F40" s="299"/>
      <c r="G40" s="299"/>
      <c r="H40" s="300"/>
    </row>
    <row r="41" spans="2:8" ht="20.25" customHeight="1" x14ac:dyDescent="0.25">
      <c r="B41" s="298" t="s">
        <v>56</v>
      </c>
      <c r="C41" s="299"/>
      <c r="D41" s="299"/>
      <c r="E41" s="299"/>
      <c r="F41" s="299"/>
      <c r="G41" s="299"/>
      <c r="H41" s="300"/>
    </row>
    <row r="42" spans="2:8" ht="20.25" customHeight="1" x14ac:dyDescent="0.25">
      <c r="B42" s="298" t="s">
        <v>57</v>
      </c>
      <c r="C42" s="299"/>
      <c r="D42" s="299"/>
      <c r="E42" s="299"/>
      <c r="F42" s="299"/>
      <c r="G42" s="299"/>
      <c r="H42" s="300"/>
    </row>
    <row r="43" spans="2:8" ht="20.25" customHeight="1" x14ac:dyDescent="0.25">
      <c r="B43" s="298" t="s">
        <v>58</v>
      </c>
      <c r="C43" s="299"/>
      <c r="D43" s="299"/>
      <c r="E43" s="299"/>
      <c r="F43" s="299"/>
      <c r="G43" s="299"/>
      <c r="H43" s="300"/>
    </row>
    <row r="44" spans="2:8" x14ac:dyDescent="0.25">
      <c r="B44" s="298" t="s">
        <v>59</v>
      </c>
      <c r="C44" s="299"/>
      <c r="D44" s="299"/>
      <c r="E44" s="299"/>
      <c r="F44" s="299"/>
      <c r="G44" s="299"/>
      <c r="H44" s="300"/>
    </row>
    <row r="45" spans="2:8" ht="15.75" thickBot="1" x14ac:dyDescent="0.3">
      <c r="B45" s="84"/>
      <c r="C45" s="85"/>
      <c r="D45" s="85"/>
      <c r="E45" s="85"/>
      <c r="F45" s="85"/>
      <c r="G45" s="85"/>
      <c r="H45" s="8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zoomScale="60" zoomScaleNormal="60" workbookViewId="0">
      <selection activeCell="D15" sqref="D15"/>
    </sheetView>
  </sheetViews>
  <sheetFormatPr baseColWidth="10" defaultColWidth="16.42578125" defaultRowHeight="15" x14ac:dyDescent="0.25"/>
  <cols>
    <col min="1" max="1" width="12.28515625" customWidth="1"/>
    <col min="2" max="2" width="46.140625" customWidth="1"/>
    <col min="3" max="3" width="85.5703125" customWidth="1"/>
    <col min="4" max="4" width="154.28515625" customWidth="1"/>
    <col min="5" max="5" width="165.42578125" customWidth="1"/>
    <col min="6" max="21" width="12.28515625" customWidth="1"/>
  </cols>
  <sheetData>
    <row r="1" spans="1:21" ht="33.75" x14ac:dyDescent="0.25">
      <c r="A1" s="154"/>
      <c r="B1" s="557" t="s">
        <v>442</v>
      </c>
      <c r="C1" s="558"/>
      <c r="D1" s="558"/>
      <c r="E1" s="154"/>
      <c r="F1" s="154"/>
      <c r="G1" s="154"/>
      <c r="H1" s="154"/>
      <c r="I1" s="154"/>
      <c r="J1" s="154"/>
      <c r="K1" s="154"/>
      <c r="L1" s="154"/>
      <c r="M1" s="154"/>
      <c r="N1" s="154"/>
      <c r="O1" s="154"/>
      <c r="P1" s="154"/>
      <c r="Q1" s="154"/>
      <c r="R1" s="154"/>
      <c r="S1" s="154"/>
      <c r="T1" s="154"/>
      <c r="U1" s="154"/>
    </row>
    <row r="2" spans="1:21" x14ac:dyDescent="0.25">
      <c r="A2" s="154"/>
      <c r="B2" s="154"/>
      <c r="C2" s="154"/>
      <c r="D2" s="154"/>
      <c r="E2" s="154"/>
      <c r="F2" s="154"/>
      <c r="G2" s="154"/>
      <c r="H2" s="154"/>
      <c r="I2" s="154"/>
      <c r="J2" s="154"/>
      <c r="K2" s="154"/>
      <c r="L2" s="154"/>
      <c r="M2" s="154"/>
      <c r="N2" s="154"/>
      <c r="O2" s="154"/>
      <c r="P2" s="154"/>
      <c r="Q2" s="154"/>
      <c r="R2" s="154"/>
      <c r="S2" s="154"/>
      <c r="T2" s="154"/>
      <c r="U2" s="154"/>
    </row>
    <row r="3" spans="1:21" ht="30" x14ac:dyDescent="0.25">
      <c r="A3" s="154"/>
      <c r="B3" s="155"/>
      <c r="C3" s="156" t="s">
        <v>443</v>
      </c>
      <c r="D3" s="156" t="s">
        <v>444</v>
      </c>
      <c r="E3" s="154"/>
      <c r="F3" s="154"/>
      <c r="G3" s="154"/>
      <c r="H3" s="154"/>
      <c r="I3" s="154"/>
      <c r="J3" s="154"/>
      <c r="K3" s="154"/>
      <c r="L3" s="154"/>
      <c r="M3" s="154"/>
      <c r="N3" s="154"/>
      <c r="O3" s="154"/>
      <c r="P3" s="154"/>
      <c r="Q3" s="154"/>
      <c r="R3" s="154"/>
      <c r="S3" s="154"/>
      <c r="T3" s="154"/>
      <c r="U3" s="154"/>
    </row>
    <row r="4" spans="1:21" ht="33.75" x14ac:dyDescent="0.25">
      <c r="A4" s="154" t="s">
        <v>445</v>
      </c>
      <c r="B4" s="157" t="s">
        <v>446</v>
      </c>
      <c r="C4" s="18" t="s">
        <v>447</v>
      </c>
      <c r="D4" s="158" t="s">
        <v>448</v>
      </c>
      <c r="E4" s="154"/>
      <c r="F4" s="154"/>
      <c r="G4" s="154"/>
      <c r="H4" s="154"/>
      <c r="I4" s="154"/>
      <c r="J4" s="154"/>
      <c r="K4" s="154"/>
      <c r="L4" s="154"/>
      <c r="M4" s="154"/>
      <c r="N4" s="154"/>
      <c r="O4" s="154"/>
      <c r="P4" s="154"/>
      <c r="Q4" s="154"/>
      <c r="R4" s="154"/>
      <c r="S4" s="154"/>
      <c r="T4" s="154"/>
      <c r="U4" s="154"/>
    </row>
    <row r="5" spans="1:21" ht="67.5" x14ac:dyDescent="0.25">
      <c r="A5" s="154" t="s">
        <v>449</v>
      </c>
      <c r="B5" s="159" t="s">
        <v>450</v>
      </c>
      <c r="C5" s="19" t="s">
        <v>451</v>
      </c>
      <c r="D5" s="160" t="s">
        <v>452</v>
      </c>
      <c r="E5" s="154"/>
      <c r="F5" s="154"/>
      <c r="G5" s="154"/>
      <c r="H5" s="154"/>
      <c r="I5" s="154"/>
      <c r="J5" s="154"/>
      <c r="K5" s="154"/>
      <c r="L5" s="154"/>
      <c r="M5" s="154"/>
      <c r="N5" s="154"/>
      <c r="O5" s="154"/>
      <c r="P5" s="154"/>
      <c r="Q5" s="154"/>
      <c r="R5" s="154"/>
      <c r="S5" s="154"/>
      <c r="T5" s="154"/>
      <c r="U5" s="154"/>
    </row>
    <row r="6" spans="1:21" ht="67.5" x14ac:dyDescent="0.25">
      <c r="A6" s="154" t="s">
        <v>420</v>
      </c>
      <c r="B6" s="161" t="s">
        <v>453</v>
      </c>
      <c r="C6" s="19" t="s">
        <v>454</v>
      </c>
      <c r="D6" s="160" t="s">
        <v>455</v>
      </c>
      <c r="E6" s="154"/>
      <c r="F6" s="154"/>
      <c r="G6" s="154"/>
      <c r="H6" s="154"/>
      <c r="I6" s="154"/>
      <c r="J6" s="154"/>
      <c r="K6" s="154"/>
      <c r="L6" s="154"/>
      <c r="M6" s="154"/>
      <c r="N6" s="154"/>
      <c r="O6" s="154"/>
      <c r="P6" s="154"/>
      <c r="Q6" s="154"/>
      <c r="R6" s="154"/>
      <c r="S6" s="154"/>
      <c r="T6" s="154"/>
      <c r="U6" s="154"/>
    </row>
    <row r="7" spans="1:21" ht="67.5" x14ac:dyDescent="0.25">
      <c r="A7" s="154" t="s">
        <v>456</v>
      </c>
      <c r="B7" s="162" t="s">
        <v>457</v>
      </c>
      <c r="C7" s="19" t="s">
        <v>458</v>
      </c>
      <c r="D7" s="160" t="s">
        <v>459</v>
      </c>
      <c r="E7" s="154"/>
      <c r="F7" s="154"/>
      <c r="G7" s="154"/>
      <c r="H7" s="154"/>
      <c r="I7" s="154"/>
      <c r="J7" s="154"/>
      <c r="K7" s="154"/>
      <c r="L7" s="154"/>
      <c r="M7" s="154"/>
      <c r="N7" s="154"/>
      <c r="O7" s="154"/>
      <c r="P7" s="154"/>
      <c r="Q7" s="154"/>
      <c r="R7" s="154"/>
      <c r="S7" s="154"/>
      <c r="T7" s="154"/>
      <c r="U7" s="154"/>
    </row>
    <row r="8" spans="1:21" ht="67.5" x14ac:dyDescent="0.25">
      <c r="A8" s="154" t="s">
        <v>460</v>
      </c>
      <c r="B8" s="163" t="s">
        <v>461</v>
      </c>
      <c r="C8" s="19" t="s">
        <v>462</v>
      </c>
      <c r="D8" s="160" t="s">
        <v>463</v>
      </c>
      <c r="E8" s="154"/>
      <c r="F8" s="154"/>
      <c r="G8" s="154"/>
      <c r="H8" s="154"/>
      <c r="I8" s="154"/>
      <c r="J8" s="154"/>
      <c r="K8" s="154"/>
      <c r="L8" s="154"/>
      <c r="M8" s="154"/>
      <c r="N8" s="154"/>
      <c r="O8" s="154"/>
      <c r="P8" s="154"/>
      <c r="Q8" s="154"/>
      <c r="R8" s="154"/>
      <c r="S8" s="154"/>
      <c r="T8" s="154"/>
      <c r="U8" s="154"/>
    </row>
    <row r="9" spans="1:21" ht="20.25" x14ac:dyDescent="0.25">
      <c r="A9" s="154"/>
      <c r="B9" s="154"/>
      <c r="C9" s="164"/>
      <c r="D9" s="164"/>
      <c r="E9" s="154"/>
      <c r="F9" s="154"/>
      <c r="G9" s="154"/>
      <c r="H9" s="154"/>
      <c r="I9" s="154"/>
      <c r="J9" s="154"/>
      <c r="K9" s="154"/>
      <c r="L9" s="154"/>
      <c r="M9" s="154"/>
      <c r="N9" s="154"/>
      <c r="O9" s="154"/>
      <c r="P9" s="154"/>
      <c r="Q9" s="154"/>
      <c r="R9" s="154"/>
      <c r="S9" s="154"/>
      <c r="T9" s="154"/>
      <c r="U9" s="154"/>
    </row>
    <row r="10" spans="1:21" ht="16.5" x14ac:dyDescent="0.25">
      <c r="A10" s="154"/>
      <c r="B10" s="165"/>
      <c r="C10" s="165"/>
      <c r="D10" s="165"/>
      <c r="E10" s="154"/>
      <c r="F10" s="154"/>
      <c r="G10" s="154"/>
      <c r="H10" s="154"/>
      <c r="I10" s="154"/>
      <c r="J10" s="154"/>
      <c r="K10" s="154"/>
      <c r="L10" s="154"/>
      <c r="M10" s="154"/>
      <c r="N10" s="154"/>
      <c r="O10" s="154"/>
      <c r="P10" s="154"/>
      <c r="Q10" s="154"/>
      <c r="R10" s="154"/>
      <c r="S10" s="154"/>
      <c r="T10" s="154"/>
      <c r="U10" s="154"/>
    </row>
    <row r="11" spans="1:21" x14ac:dyDescent="0.25">
      <c r="A11" s="154"/>
      <c r="B11" s="154" t="s">
        <v>464</v>
      </c>
      <c r="C11" s="154" t="s">
        <v>465</v>
      </c>
      <c r="D11" s="154" t="s">
        <v>466</v>
      </c>
      <c r="E11" s="154"/>
      <c r="F11" s="154"/>
      <c r="G11" s="154"/>
      <c r="H11" s="154"/>
      <c r="I11" s="154"/>
      <c r="J11" s="154"/>
      <c r="K11" s="154"/>
      <c r="L11" s="154"/>
      <c r="M11" s="154"/>
      <c r="N11" s="154"/>
      <c r="O11" s="154"/>
      <c r="P11" s="154"/>
      <c r="Q11" s="154"/>
      <c r="R11" s="154"/>
      <c r="S11" s="154"/>
      <c r="T11" s="154"/>
      <c r="U11" s="154"/>
    </row>
    <row r="12" spans="1:21" x14ac:dyDescent="0.25">
      <c r="A12" s="154"/>
      <c r="B12" s="154" t="s">
        <v>467</v>
      </c>
      <c r="C12" s="154" t="s">
        <v>468</v>
      </c>
      <c r="D12" s="154" t="s">
        <v>469</v>
      </c>
      <c r="E12" s="154"/>
      <c r="F12" s="154"/>
      <c r="G12" s="154"/>
      <c r="H12" s="154"/>
      <c r="I12" s="154"/>
      <c r="J12" s="154"/>
      <c r="K12" s="154"/>
      <c r="L12" s="154"/>
      <c r="M12" s="154"/>
      <c r="N12" s="154"/>
      <c r="O12" s="154"/>
      <c r="P12" s="154"/>
      <c r="Q12" s="154"/>
      <c r="R12" s="154"/>
      <c r="S12" s="154"/>
      <c r="T12" s="154"/>
      <c r="U12" s="154"/>
    </row>
    <row r="13" spans="1:21" x14ac:dyDescent="0.25">
      <c r="A13" s="154"/>
      <c r="B13" s="154"/>
      <c r="C13" s="154" t="s">
        <v>470</v>
      </c>
      <c r="D13" s="154" t="s">
        <v>205</v>
      </c>
      <c r="E13" s="154"/>
      <c r="F13" s="154"/>
      <c r="G13" s="154"/>
      <c r="H13" s="154"/>
      <c r="I13" s="154"/>
      <c r="J13" s="154"/>
      <c r="K13" s="154"/>
      <c r="L13" s="154"/>
      <c r="M13" s="154"/>
      <c r="N13" s="154"/>
      <c r="O13" s="154"/>
      <c r="P13" s="154"/>
      <c r="Q13" s="154"/>
      <c r="R13" s="154"/>
      <c r="S13" s="154"/>
      <c r="T13" s="154"/>
      <c r="U13" s="154"/>
    </row>
    <row r="14" spans="1:21" x14ac:dyDescent="0.25">
      <c r="A14" s="154"/>
      <c r="B14" s="154"/>
      <c r="C14" s="154" t="s">
        <v>471</v>
      </c>
      <c r="D14" s="154" t="s">
        <v>472</v>
      </c>
      <c r="E14" s="154"/>
      <c r="F14" s="154"/>
      <c r="G14" s="154"/>
      <c r="H14" s="154"/>
      <c r="I14" s="154"/>
      <c r="J14" s="154"/>
      <c r="K14" s="154"/>
      <c r="L14" s="154"/>
      <c r="M14" s="154"/>
      <c r="N14" s="154"/>
      <c r="O14" s="154"/>
      <c r="P14" s="154"/>
      <c r="Q14" s="154"/>
      <c r="R14" s="154"/>
      <c r="S14" s="154"/>
      <c r="T14" s="154"/>
      <c r="U14" s="154"/>
    </row>
    <row r="15" spans="1:21" x14ac:dyDescent="0.25">
      <c r="A15" s="154"/>
      <c r="B15" s="154"/>
      <c r="C15" s="154" t="s">
        <v>473</v>
      </c>
      <c r="D15" s="154" t="s">
        <v>474</v>
      </c>
      <c r="E15" s="154"/>
      <c r="F15" s="154"/>
      <c r="G15" s="154"/>
      <c r="H15" s="154"/>
      <c r="I15" s="154"/>
      <c r="J15" s="154"/>
      <c r="K15" s="154"/>
      <c r="L15" s="154"/>
      <c r="M15" s="154"/>
      <c r="N15" s="154"/>
      <c r="O15" s="154"/>
      <c r="P15" s="154"/>
      <c r="Q15" s="154"/>
      <c r="R15" s="154"/>
      <c r="S15" s="154"/>
      <c r="T15" s="154"/>
      <c r="U15" s="154"/>
    </row>
    <row r="16" spans="1:21" x14ac:dyDescent="0.25">
      <c r="A16" s="154"/>
      <c r="B16" s="154"/>
      <c r="C16" s="154"/>
      <c r="D16" s="154"/>
      <c r="E16" s="154"/>
      <c r="F16" s="154"/>
      <c r="G16" s="154"/>
      <c r="H16" s="154"/>
      <c r="I16" s="154"/>
      <c r="J16" s="154"/>
      <c r="K16" s="154"/>
      <c r="L16" s="154"/>
      <c r="M16" s="154"/>
      <c r="N16" s="154"/>
      <c r="O16" s="154"/>
    </row>
    <row r="17" spans="1:15" x14ac:dyDescent="0.25">
      <c r="A17" s="154"/>
      <c r="B17" s="154"/>
      <c r="C17" s="154"/>
      <c r="D17" s="154"/>
      <c r="E17" s="154"/>
      <c r="F17" s="154"/>
      <c r="G17" s="154"/>
      <c r="H17" s="154"/>
      <c r="I17" s="154"/>
      <c r="J17" s="154"/>
      <c r="K17" s="154"/>
      <c r="L17" s="154"/>
      <c r="M17" s="154"/>
      <c r="N17" s="154"/>
      <c r="O17" s="154"/>
    </row>
    <row r="18" spans="1:15" x14ac:dyDescent="0.25">
      <c r="A18" s="154"/>
      <c r="B18" s="154"/>
      <c r="C18" s="154"/>
      <c r="D18" s="154"/>
      <c r="E18" s="154"/>
      <c r="F18" s="154"/>
      <c r="G18" s="154"/>
      <c r="H18" s="154"/>
      <c r="I18" s="154"/>
      <c r="J18" s="154"/>
      <c r="K18" s="154"/>
      <c r="L18" s="154"/>
      <c r="M18" s="154"/>
      <c r="N18" s="154"/>
      <c r="O18" s="154"/>
    </row>
    <row r="19" spans="1:15" x14ac:dyDescent="0.25">
      <c r="A19" s="154"/>
      <c r="B19" s="154"/>
      <c r="C19" s="154"/>
      <c r="D19" s="154"/>
      <c r="E19" s="154"/>
      <c r="F19" s="154"/>
      <c r="G19" s="154"/>
      <c r="H19" s="154"/>
      <c r="I19" s="154"/>
      <c r="J19" s="154"/>
      <c r="K19" s="154"/>
      <c r="L19" s="154"/>
      <c r="M19" s="154"/>
      <c r="N19" s="154"/>
      <c r="O19" s="154"/>
    </row>
    <row r="20" spans="1:15" x14ac:dyDescent="0.25">
      <c r="A20" s="154"/>
      <c r="B20" s="154"/>
      <c r="C20" s="154"/>
      <c r="D20" s="154"/>
      <c r="E20" s="154"/>
      <c r="F20" s="154"/>
      <c r="G20" s="154"/>
      <c r="H20" s="154"/>
      <c r="I20" s="154"/>
      <c r="J20" s="154"/>
      <c r="K20" s="154"/>
      <c r="L20" s="154"/>
      <c r="M20" s="154"/>
      <c r="N20" s="154"/>
      <c r="O20" s="154"/>
    </row>
    <row r="21" spans="1:15" ht="15.75" customHeight="1" x14ac:dyDescent="0.25">
      <c r="A21" s="154"/>
      <c r="B21" s="154"/>
      <c r="C21" s="154"/>
      <c r="D21" s="154"/>
      <c r="E21" s="154"/>
      <c r="F21" s="154"/>
      <c r="G21" s="154"/>
      <c r="H21" s="154"/>
      <c r="I21" s="154"/>
      <c r="J21" s="154"/>
      <c r="K21" s="154"/>
      <c r="L21" s="154"/>
      <c r="M21" s="154"/>
      <c r="N21" s="154"/>
      <c r="O21" s="154"/>
    </row>
    <row r="22" spans="1:15" ht="15.75" customHeight="1" x14ac:dyDescent="0.25">
      <c r="A22" s="154"/>
      <c r="B22" s="154"/>
      <c r="C22" s="164"/>
      <c r="D22" s="164"/>
      <c r="E22" s="154"/>
      <c r="F22" s="154"/>
      <c r="G22" s="154"/>
      <c r="H22" s="154"/>
      <c r="I22" s="154"/>
      <c r="J22" s="154"/>
      <c r="K22" s="154"/>
      <c r="L22" s="154"/>
      <c r="M22" s="154"/>
      <c r="N22" s="154"/>
      <c r="O22" s="154"/>
    </row>
    <row r="23" spans="1:15" ht="15.75" customHeight="1" x14ac:dyDescent="0.25">
      <c r="A23" s="154"/>
      <c r="B23" s="154"/>
      <c r="C23" s="164"/>
      <c r="D23" s="164"/>
      <c r="E23" s="154"/>
      <c r="F23" s="154"/>
      <c r="G23" s="154"/>
      <c r="H23" s="154"/>
      <c r="I23" s="154"/>
      <c r="J23" s="154"/>
      <c r="K23" s="154"/>
      <c r="L23" s="154"/>
      <c r="M23" s="154"/>
      <c r="N23" s="154"/>
      <c r="O23" s="154"/>
    </row>
    <row r="24" spans="1:15" ht="15.75" customHeight="1" x14ac:dyDescent="0.25">
      <c r="A24" s="154"/>
      <c r="B24" s="154"/>
      <c r="C24" s="164"/>
      <c r="D24" s="164"/>
      <c r="E24" s="154"/>
      <c r="F24" s="154"/>
      <c r="G24" s="154"/>
      <c r="H24" s="154"/>
      <c r="I24" s="154"/>
      <c r="J24" s="154"/>
      <c r="K24" s="154"/>
      <c r="L24" s="154"/>
      <c r="M24" s="154"/>
      <c r="N24" s="154"/>
      <c r="O24" s="154"/>
    </row>
    <row r="25" spans="1:15" ht="15.75" customHeight="1" x14ac:dyDescent="0.25">
      <c r="A25" s="154"/>
      <c r="B25" s="154"/>
      <c r="C25" s="164"/>
      <c r="D25" s="164"/>
      <c r="E25" s="154"/>
      <c r="F25" s="154"/>
      <c r="G25" s="154"/>
      <c r="H25" s="154"/>
      <c r="I25" s="154"/>
      <c r="J25" s="154"/>
      <c r="K25" s="154"/>
      <c r="L25" s="154"/>
      <c r="M25" s="154"/>
      <c r="N25" s="154"/>
      <c r="O25" s="154"/>
    </row>
    <row r="26" spans="1:15" ht="15.75" customHeight="1" x14ac:dyDescent="0.25">
      <c r="A26" s="154"/>
      <c r="B26" s="154"/>
      <c r="C26" s="164"/>
      <c r="D26" s="164"/>
      <c r="E26" s="154"/>
      <c r="F26" s="154"/>
      <c r="G26" s="154"/>
      <c r="H26" s="154"/>
      <c r="I26" s="154"/>
      <c r="J26" s="154"/>
      <c r="K26" s="154"/>
      <c r="L26" s="154"/>
      <c r="M26" s="154"/>
      <c r="N26" s="154"/>
      <c r="O26" s="154"/>
    </row>
    <row r="27" spans="1:15" ht="15.75" customHeight="1" x14ac:dyDescent="0.25">
      <c r="A27" s="154"/>
      <c r="B27" s="154"/>
      <c r="C27" s="164"/>
      <c r="D27" s="164"/>
      <c r="E27" s="154"/>
      <c r="F27" s="154"/>
      <c r="G27" s="154"/>
      <c r="H27" s="154"/>
      <c r="I27" s="154"/>
      <c r="J27" s="154"/>
      <c r="K27" s="154"/>
      <c r="L27" s="154"/>
      <c r="M27" s="154"/>
      <c r="N27" s="154"/>
      <c r="O27" s="154"/>
    </row>
    <row r="28" spans="1:15" ht="15.75" customHeight="1" x14ac:dyDescent="0.25">
      <c r="A28" s="154"/>
      <c r="B28" s="154"/>
      <c r="C28" s="164"/>
      <c r="D28" s="164"/>
      <c r="E28" s="154"/>
      <c r="F28" s="154"/>
      <c r="G28" s="154"/>
      <c r="H28" s="154"/>
      <c r="I28" s="154"/>
      <c r="J28" s="154"/>
      <c r="K28" s="154"/>
      <c r="L28" s="154"/>
      <c r="M28" s="154"/>
      <c r="N28" s="154"/>
      <c r="O28" s="154"/>
    </row>
    <row r="29" spans="1:15" ht="15.75" customHeight="1" x14ac:dyDescent="0.25">
      <c r="A29" s="154"/>
      <c r="B29" s="154"/>
      <c r="C29" s="164"/>
      <c r="D29" s="164"/>
      <c r="E29" s="154"/>
      <c r="F29" s="154"/>
      <c r="G29" s="154"/>
      <c r="H29" s="154"/>
      <c r="I29" s="154"/>
      <c r="J29" s="154"/>
      <c r="K29" s="154"/>
      <c r="L29" s="154"/>
      <c r="M29" s="154"/>
      <c r="N29" s="154"/>
      <c r="O29" s="154"/>
    </row>
    <row r="30" spans="1:15" ht="15.75" customHeight="1" x14ac:dyDescent="0.25">
      <c r="A30" s="154"/>
      <c r="B30" s="154"/>
      <c r="C30" s="164"/>
      <c r="D30" s="164"/>
      <c r="E30" s="154"/>
      <c r="F30" s="154"/>
      <c r="G30" s="154"/>
      <c r="H30" s="154"/>
      <c r="I30" s="154"/>
      <c r="J30" s="154"/>
      <c r="K30" s="154"/>
      <c r="L30" s="154"/>
      <c r="M30" s="154"/>
      <c r="N30" s="154"/>
      <c r="O30" s="154"/>
    </row>
    <row r="31" spans="1:15" ht="15.75" customHeight="1" x14ac:dyDescent="0.25">
      <c r="A31" s="154"/>
      <c r="B31" s="154"/>
      <c r="C31" s="164"/>
      <c r="D31" s="164"/>
      <c r="E31" s="154"/>
      <c r="F31" s="154"/>
      <c r="G31" s="154"/>
      <c r="H31" s="154"/>
      <c r="I31" s="154"/>
      <c r="J31" s="154"/>
      <c r="K31" s="154"/>
      <c r="L31" s="154"/>
      <c r="M31" s="154"/>
      <c r="N31" s="154"/>
      <c r="O31" s="154"/>
    </row>
    <row r="32" spans="1:15" ht="15.75" customHeight="1" x14ac:dyDescent="0.25">
      <c r="A32" s="154"/>
      <c r="B32" s="154"/>
      <c r="C32" s="164"/>
      <c r="D32" s="164"/>
      <c r="E32" s="154"/>
      <c r="F32" s="154"/>
      <c r="G32" s="154"/>
      <c r="H32" s="154"/>
      <c r="I32" s="154"/>
      <c r="J32" s="154"/>
      <c r="K32" s="154"/>
      <c r="L32" s="154"/>
      <c r="M32" s="154"/>
      <c r="N32" s="154"/>
      <c r="O32" s="154"/>
    </row>
    <row r="33" spans="1:15" ht="15.75" customHeight="1" x14ac:dyDescent="0.25">
      <c r="A33" s="154"/>
      <c r="B33" s="154"/>
      <c r="C33" s="164"/>
      <c r="D33" s="164"/>
      <c r="E33" s="154"/>
      <c r="F33" s="154"/>
      <c r="G33" s="154"/>
      <c r="H33" s="154"/>
      <c r="I33" s="154"/>
      <c r="J33" s="154"/>
      <c r="K33" s="154"/>
      <c r="L33" s="154"/>
      <c r="M33" s="154"/>
      <c r="N33" s="154"/>
      <c r="O33" s="154"/>
    </row>
    <row r="34" spans="1:15" ht="15.75" customHeight="1" x14ac:dyDescent="0.25">
      <c r="A34" s="154"/>
      <c r="B34" s="154"/>
      <c r="C34" s="164"/>
      <c r="D34" s="164"/>
      <c r="E34" s="154"/>
      <c r="F34" s="154"/>
      <c r="G34" s="154"/>
      <c r="H34" s="154"/>
      <c r="I34" s="154"/>
      <c r="J34" s="154"/>
      <c r="K34" s="154"/>
      <c r="L34" s="154"/>
      <c r="M34" s="154"/>
      <c r="N34" s="154"/>
      <c r="O34" s="154"/>
    </row>
    <row r="35" spans="1:15" ht="15.75" customHeight="1" x14ac:dyDescent="0.25">
      <c r="A35" s="154"/>
      <c r="B35" s="154"/>
      <c r="C35" s="164"/>
      <c r="D35" s="164"/>
      <c r="E35" s="154"/>
      <c r="F35" s="154"/>
      <c r="G35" s="154"/>
      <c r="H35" s="154"/>
      <c r="I35" s="154"/>
      <c r="J35" s="154"/>
      <c r="K35" s="154"/>
      <c r="L35" s="154"/>
      <c r="M35" s="154"/>
      <c r="N35" s="154"/>
      <c r="O35" s="154"/>
    </row>
    <row r="36" spans="1:15" ht="15.75" customHeight="1" x14ac:dyDescent="0.25">
      <c r="A36" s="154"/>
      <c r="B36" s="154"/>
      <c r="C36" s="164"/>
      <c r="D36" s="164"/>
      <c r="E36" s="154"/>
      <c r="F36" s="154"/>
      <c r="G36" s="154"/>
      <c r="H36" s="154"/>
      <c r="I36" s="154"/>
      <c r="J36" s="154"/>
      <c r="K36" s="154"/>
      <c r="L36" s="154"/>
      <c r="M36" s="154"/>
      <c r="N36" s="154"/>
      <c r="O36" s="154"/>
    </row>
    <row r="37" spans="1:15" ht="15.75" customHeight="1" x14ac:dyDescent="0.25">
      <c r="A37" s="154"/>
      <c r="B37" s="154"/>
      <c r="C37" s="164"/>
      <c r="D37" s="164"/>
      <c r="E37" s="154"/>
      <c r="F37" s="154"/>
      <c r="G37" s="154"/>
      <c r="H37" s="154"/>
      <c r="I37" s="154"/>
      <c r="J37" s="154"/>
      <c r="K37" s="154"/>
      <c r="L37" s="154"/>
      <c r="M37" s="154"/>
      <c r="N37" s="154"/>
      <c r="O37" s="154"/>
    </row>
    <row r="38" spans="1:15" ht="15.75" customHeight="1" x14ac:dyDescent="0.25">
      <c r="A38" s="154"/>
      <c r="B38" s="154"/>
      <c r="C38" s="164"/>
      <c r="D38" s="164"/>
      <c r="E38" s="154"/>
      <c r="F38" s="154"/>
      <c r="G38" s="154"/>
      <c r="H38" s="154"/>
      <c r="I38" s="154"/>
      <c r="J38" s="154"/>
      <c r="K38" s="154"/>
      <c r="L38" s="154"/>
      <c r="M38" s="154"/>
      <c r="N38" s="154"/>
      <c r="O38" s="154"/>
    </row>
    <row r="39" spans="1:15" ht="15.75" customHeight="1" x14ac:dyDescent="0.25">
      <c r="A39" s="154"/>
      <c r="B39" s="154"/>
      <c r="C39" s="164"/>
      <c r="D39" s="164"/>
      <c r="E39" s="154"/>
      <c r="F39" s="154"/>
      <c r="G39" s="154"/>
      <c r="H39" s="154"/>
      <c r="I39" s="154"/>
      <c r="J39" s="154"/>
      <c r="K39" s="154"/>
      <c r="L39" s="154"/>
      <c r="M39" s="154"/>
      <c r="N39" s="154"/>
      <c r="O39" s="154"/>
    </row>
    <row r="40" spans="1:15" ht="15.75" customHeight="1" x14ac:dyDescent="0.25">
      <c r="A40" s="154"/>
      <c r="B40" s="154"/>
      <c r="C40" s="164"/>
      <c r="D40" s="164"/>
      <c r="E40" s="154"/>
      <c r="F40" s="154"/>
      <c r="G40" s="154"/>
      <c r="H40" s="154"/>
      <c r="I40" s="154"/>
      <c r="J40" s="154"/>
      <c r="K40" s="154"/>
      <c r="L40" s="154"/>
      <c r="M40" s="154"/>
      <c r="N40" s="154"/>
      <c r="O40" s="154"/>
    </row>
    <row r="41" spans="1:15" ht="15.75" customHeight="1" x14ac:dyDescent="0.25">
      <c r="A41" s="154"/>
      <c r="B41" s="154"/>
      <c r="C41" s="164"/>
      <c r="D41" s="164"/>
      <c r="E41" s="154"/>
      <c r="F41" s="154"/>
      <c r="G41" s="154"/>
      <c r="H41" s="154"/>
      <c r="I41" s="154"/>
      <c r="J41" s="154"/>
      <c r="K41" s="154"/>
      <c r="L41" s="154"/>
      <c r="M41" s="154"/>
      <c r="N41" s="154"/>
      <c r="O41" s="154"/>
    </row>
    <row r="42" spans="1:15" ht="15.75" customHeight="1" x14ac:dyDescent="0.25">
      <c r="A42" s="154"/>
      <c r="B42" s="154"/>
      <c r="C42" s="164"/>
      <c r="D42" s="164"/>
      <c r="E42" s="154"/>
      <c r="F42" s="154"/>
      <c r="G42" s="154"/>
      <c r="H42" s="154"/>
      <c r="I42" s="154"/>
      <c r="J42" s="154"/>
      <c r="K42" s="154"/>
      <c r="L42" s="154"/>
      <c r="M42" s="154"/>
      <c r="N42" s="154"/>
      <c r="O42" s="154"/>
    </row>
    <row r="43" spans="1:15" ht="15.75" customHeight="1" x14ac:dyDescent="0.25">
      <c r="A43" s="154"/>
      <c r="B43" s="154"/>
      <c r="C43" s="164"/>
      <c r="D43" s="164"/>
      <c r="E43" s="154"/>
      <c r="F43" s="154"/>
      <c r="G43" s="154"/>
      <c r="H43" s="154"/>
      <c r="I43" s="154"/>
      <c r="J43" s="154"/>
      <c r="K43" s="154"/>
      <c r="L43" s="154"/>
      <c r="M43" s="154"/>
      <c r="N43" s="154"/>
      <c r="O43" s="154"/>
    </row>
    <row r="44" spans="1:15" ht="15.75" customHeight="1" x14ac:dyDescent="0.25">
      <c r="A44" s="154"/>
      <c r="B44" s="154"/>
      <c r="C44" s="164"/>
      <c r="D44" s="164"/>
      <c r="E44" s="154"/>
      <c r="F44" s="154"/>
      <c r="G44" s="154"/>
      <c r="H44" s="154"/>
      <c r="I44" s="154"/>
      <c r="J44" s="154"/>
      <c r="K44" s="154"/>
      <c r="L44" s="154"/>
      <c r="M44" s="154"/>
      <c r="N44" s="154"/>
      <c r="O44" s="154"/>
    </row>
    <row r="45" spans="1:15" ht="15.75" customHeight="1" x14ac:dyDescent="0.25">
      <c r="A45" s="154"/>
      <c r="B45" s="154"/>
      <c r="C45" s="164"/>
      <c r="D45" s="164"/>
      <c r="E45" s="154"/>
      <c r="F45" s="154"/>
      <c r="G45" s="154"/>
      <c r="H45" s="154"/>
      <c r="I45" s="154"/>
      <c r="J45" s="154"/>
      <c r="K45" s="154"/>
      <c r="L45" s="154"/>
      <c r="M45" s="154"/>
      <c r="N45" s="154"/>
      <c r="O45" s="154"/>
    </row>
    <row r="46" spans="1:15" ht="15.75" customHeight="1" x14ac:dyDescent="0.25">
      <c r="A46" s="154"/>
      <c r="B46" s="154"/>
      <c r="C46" s="164"/>
      <c r="D46" s="164"/>
      <c r="E46" s="154"/>
      <c r="F46" s="154"/>
      <c r="G46" s="154"/>
      <c r="H46" s="154"/>
      <c r="I46" s="154"/>
      <c r="J46" s="154"/>
      <c r="K46" s="154"/>
      <c r="L46" s="154"/>
      <c r="M46" s="154"/>
      <c r="N46" s="154"/>
      <c r="O46" s="154"/>
    </row>
    <row r="47" spans="1:15" ht="15.75" customHeight="1" x14ac:dyDescent="0.25">
      <c r="A47" s="154"/>
      <c r="B47" s="154"/>
      <c r="C47" s="164"/>
      <c r="D47" s="164"/>
      <c r="E47" s="154"/>
      <c r="F47" s="154"/>
      <c r="G47" s="154"/>
      <c r="H47" s="154"/>
      <c r="I47" s="154"/>
      <c r="J47" s="154"/>
      <c r="K47" s="154"/>
      <c r="L47" s="154"/>
      <c r="M47" s="154"/>
      <c r="N47" s="154"/>
      <c r="O47" s="154"/>
    </row>
    <row r="48" spans="1:15" ht="15.75" customHeight="1" x14ac:dyDescent="0.25">
      <c r="A48" s="154"/>
      <c r="B48" s="154"/>
      <c r="C48" s="164"/>
      <c r="D48" s="164"/>
      <c r="E48" s="154"/>
      <c r="F48" s="154"/>
      <c r="G48" s="154"/>
      <c r="H48" s="154"/>
      <c r="I48" s="154"/>
      <c r="J48" s="154"/>
      <c r="K48" s="154"/>
      <c r="L48" s="154"/>
      <c r="M48" s="154"/>
      <c r="N48" s="154"/>
      <c r="O48" s="154"/>
    </row>
    <row r="49" spans="1:15" ht="15.75" customHeight="1" x14ac:dyDescent="0.25">
      <c r="A49" s="154"/>
      <c r="B49" s="154"/>
      <c r="C49" s="164"/>
      <c r="D49" s="164"/>
      <c r="E49" s="154"/>
      <c r="F49" s="154"/>
      <c r="G49" s="154"/>
      <c r="H49" s="154"/>
      <c r="I49" s="154"/>
      <c r="J49" s="154"/>
      <c r="K49" s="154"/>
      <c r="L49" s="154"/>
      <c r="M49" s="154"/>
      <c r="N49" s="154"/>
      <c r="O49" s="154"/>
    </row>
    <row r="50" spans="1:15" ht="15.75" customHeight="1" x14ac:dyDescent="0.25">
      <c r="A50" s="154"/>
      <c r="B50" s="154"/>
      <c r="C50" s="164"/>
      <c r="D50" s="164"/>
      <c r="E50" s="154"/>
      <c r="F50" s="154"/>
      <c r="G50" s="154"/>
      <c r="H50" s="154"/>
      <c r="I50" s="154"/>
      <c r="J50" s="154"/>
      <c r="K50" s="154"/>
      <c r="L50" s="154"/>
      <c r="M50" s="154"/>
      <c r="N50" s="154"/>
      <c r="O50" s="154"/>
    </row>
    <row r="51" spans="1:15" ht="15.75" customHeight="1" x14ac:dyDescent="0.25">
      <c r="A51" s="154"/>
      <c r="B51" s="154"/>
      <c r="C51" s="164"/>
      <c r="D51" s="164"/>
      <c r="E51" s="154"/>
      <c r="F51" s="154"/>
      <c r="G51" s="154"/>
      <c r="H51" s="154"/>
      <c r="I51" s="154"/>
      <c r="J51" s="154"/>
      <c r="K51" s="154"/>
      <c r="L51" s="154"/>
      <c r="M51" s="154"/>
      <c r="N51" s="154"/>
      <c r="O51" s="154"/>
    </row>
    <row r="52" spans="1:15" ht="15.75" customHeight="1" x14ac:dyDescent="0.25">
      <c r="A52" s="154"/>
      <c r="B52" s="154"/>
      <c r="C52" s="164"/>
      <c r="D52" s="164"/>
    </row>
    <row r="53" spans="1:15" ht="15.75" customHeight="1" x14ac:dyDescent="0.25">
      <c r="A53" s="154"/>
      <c r="B53" s="154"/>
      <c r="C53" s="164"/>
      <c r="D53" s="164"/>
    </row>
    <row r="54" spans="1:15" ht="15.75" customHeight="1" x14ac:dyDescent="0.25">
      <c r="A54" s="154"/>
      <c r="B54" s="154"/>
      <c r="C54" s="164"/>
      <c r="D54" s="164"/>
    </row>
    <row r="55" spans="1:15" ht="15.75" customHeight="1" x14ac:dyDescent="0.25">
      <c r="A55" s="154"/>
      <c r="B55" s="154"/>
      <c r="C55" s="164"/>
      <c r="D55" s="164"/>
    </row>
    <row r="56" spans="1:15" ht="15.75" customHeight="1" x14ac:dyDescent="0.25">
      <c r="A56" s="154"/>
      <c r="B56" s="154"/>
      <c r="C56" s="164"/>
      <c r="D56" s="164"/>
    </row>
    <row r="57" spans="1:15" ht="15.75" customHeight="1" x14ac:dyDescent="0.25">
      <c r="A57" s="154"/>
      <c r="B57" s="154"/>
      <c r="C57" s="164"/>
      <c r="D57" s="164"/>
    </row>
    <row r="58" spans="1:15" ht="15.75" customHeight="1" x14ac:dyDescent="0.25">
      <c r="A58" s="154"/>
      <c r="B58" s="154"/>
      <c r="C58" s="164"/>
      <c r="D58" s="164"/>
    </row>
    <row r="59" spans="1:15" ht="15.75" customHeight="1" x14ac:dyDescent="0.25">
      <c r="A59" s="154"/>
      <c r="B59" s="154"/>
      <c r="C59" s="164"/>
      <c r="D59" s="164"/>
    </row>
    <row r="60" spans="1:15" ht="15.75" customHeight="1" x14ac:dyDescent="0.25">
      <c r="A60" s="154"/>
      <c r="B60" s="154"/>
      <c r="C60" s="164"/>
      <c r="D60" s="164"/>
    </row>
    <row r="61" spans="1:15" ht="15.75" customHeight="1" x14ac:dyDescent="0.25">
      <c r="A61" s="154"/>
      <c r="B61" s="154"/>
      <c r="C61" s="164"/>
      <c r="D61" s="164"/>
    </row>
    <row r="62" spans="1:15" ht="15.75" customHeight="1" x14ac:dyDescent="0.25">
      <c r="A62" s="154"/>
      <c r="B62" s="154"/>
      <c r="C62" s="164"/>
      <c r="D62" s="164"/>
    </row>
    <row r="63" spans="1:15" ht="15.75" customHeight="1" x14ac:dyDescent="0.25">
      <c r="A63" s="154"/>
      <c r="B63" s="154"/>
      <c r="C63" s="164"/>
      <c r="D63" s="164"/>
    </row>
    <row r="64" spans="1:15" ht="15.75" customHeight="1" x14ac:dyDescent="0.25">
      <c r="A64" s="154"/>
      <c r="B64" s="154"/>
      <c r="C64" s="164"/>
      <c r="D64" s="164"/>
    </row>
    <row r="65" spans="1:4" ht="15.75" customHeight="1" x14ac:dyDescent="0.25">
      <c r="A65" s="154"/>
      <c r="B65" s="154"/>
      <c r="C65" s="164"/>
      <c r="D65" s="164"/>
    </row>
    <row r="66" spans="1:4" ht="15.75" customHeight="1" x14ac:dyDescent="0.25">
      <c r="A66" s="154"/>
      <c r="B66" s="154"/>
      <c r="C66" s="164"/>
      <c r="D66" s="164"/>
    </row>
    <row r="67" spans="1:4" ht="15.75" customHeight="1" x14ac:dyDescent="0.25">
      <c r="A67" s="154"/>
      <c r="B67" s="154"/>
      <c r="C67" s="164"/>
      <c r="D67" s="164"/>
    </row>
    <row r="68" spans="1:4" ht="15.75" customHeight="1" x14ac:dyDescent="0.25">
      <c r="A68" s="154"/>
      <c r="B68" s="154"/>
      <c r="C68" s="164"/>
      <c r="D68" s="164"/>
    </row>
    <row r="69" spans="1:4" ht="15.75" customHeight="1" x14ac:dyDescent="0.25">
      <c r="A69" s="154"/>
      <c r="B69" s="154"/>
      <c r="C69" s="164"/>
      <c r="D69" s="164"/>
    </row>
    <row r="70" spans="1:4" ht="15.75" customHeight="1" x14ac:dyDescent="0.25">
      <c r="A70" s="154"/>
      <c r="B70" s="154"/>
      <c r="C70" s="164"/>
      <c r="D70" s="164"/>
    </row>
    <row r="71" spans="1:4" ht="15.75" customHeight="1" x14ac:dyDescent="0.25">
      <c r="A71" s="154"/>
      <c r="B71" s="154"/>
      <c r="C71" s="164"/>
      <c r="D71" s="164"/>
    </row>
    <row r="72" spans="1:4" ht="15.75" customHeight="1" x14ac:dyDescent="0.25">
      <c r="A72" s="154"/>
      <c r="B72" s="154"/>
      <c r="C72" s="164"/>
      <c r="D72" s="164"/>
    </row>
    <row r="73" spans="1:4" ht="15.75" customHeight="1" x14ac:dyDescent="0.25">
      <c r="A73" s="154"/>
      <c r="B73" s="154"/>
      <c r="C73" s="164"/>
      <c r="D73" s="164"/>
    </row>
    <row r="74" spans="1:4" ht="15.75" customHeight="1" x14ac:dyDescent="0.25">
      <c r="A74" s="154"/>
      <c r="B74" s="154"/>
      <c r="C74" s="164"/>
      <c r="D74" s="164"/>
    </row>
    <row r="75" spans="1:4" ht="15.75" customHeight="1" x14ac:dyDescent="0.25">
      <c r="A75" s="154"/>
      <c r="B75" s="154"/>
      <c r="C75" s="164"/>
      <c r="D75" s="164"/>
    </row>
    <row r="76" spans="1:4" ht="15.75" customHeight="1" x14ac:dyDescent="0.25">
      <c r="A76" s="154"/>
      <c r="B76" s="154"/>
      <c r="C76" s="164"/>
      <c r="D76" s="164"/>
    </row>
    <row r="77" spans="1:4" ht="15.75" customHeight="1" x14ac:dyDescent="0.25">
      <c r="A77" s="154"/>
      <c r="B77" s="154"/>
      <c r="C77" s="164"/>
      <c r="D77" s="164"/>
    </row>
    <row r="78" spans="1:4" ht="15.75" customHeight="1" x14ac:dyDescent="0.25">
      <c r="A78" s="154"/>
      <c r="B78" s="154"/>
      <c r="C78" s="164"/>
      <c r="D78" s="164"/>
    </row>
    <row r="79" spans="1:4" ht="15.75" customHeight="1" x14ac:dyDescent="0.25">
      <c r="A79" s="154"/>
      <c r="B79" s="154"/>
      <c r="C79" s="164"/>
      <c r="D79" s="164"/>
    </row>
    <row r="80" spans="1:4" ht="15.75" customHeight="1" x14ac:dyDescent="0.25">
      <c r="A80" s="154"/>
      <c r="B80" s="154"/>
      <c r="C80" s="164"/>
      <c r="D80" s="164"/>
    </row>
    <row r="81" spans="1:4" ht="15.75" customHeight="1" x14ac:dyDescent="0.25">
      <c r="A81" s="154"/>
      <c r="B81" s="154"/>
      <c r="C81" s="164"/>
      <c r="D81" s="164"/>
    </row>
    <row r="82" spans="1:4" ht="15.75" customHeight="1" x14ac:dyDescent="0.25">
      <c r="A82" s="154"/>
      <c r="B82" s="154"/>
      <c r="C82" s="164"/>
      <c r="D82" s="164"/>
    </row>
    <row r="83" spans="1:4" ht="15.75" customHeight="1" x14ac:dyDescent="0.25">
      <c r="A83" s="154"/>
      <c r="B83" s="154"/>
      <c r="C83" s="164"/>
      <c r="D83" s="164"/>
    </row>
    <row r="84" spans="1:4" ht="15.75" customHeight="1" x14ac:dyDescent="0.25">
      <c r="A84" s="154"/>
      <c r="B84" s="154"/>
      <c r="C84" s="164"/>
      <c r="D84" s="164"/>
    </row>
    <row r="85" spans="1:4" ht="15.75" customHeight="1" x14ac:dyDescent="0.25">
      <c r="A85" s="154"/>
      <c r="B85" s="154"/>
      <c r="C85" s="164"/>
      <c r="D85" s="164"/>
    </row>
    <row r="86" spans="1:4" ht="15.75" customHeight="1" x14ac:dyDescent="0.25">
      <c r="A86" s="154"/>
      <c r="B86" s="154"/>
      <c r="C86" s="164"/>
      <c r="D86" s="164"/>
    </row>
    <row r="87" spans="1:4" ht="15.75" customHeight="1" x14ac:dyDescent="0.25">
      <c r="A87" s="154"/>
      <c r="B87" s="154"/>
      <c r="C87" s="164"/>
      <c r="D87" s="164"/>
    </row>
    <row r="88" spans="1:4" ht="15.75" customHeight="1" x14ac:dyDescent="0.25">
      <c r="A88" s="154"/>
      <c r="B88" s="154"/>
      <c r="C88" s="164"/>
      <c r="D88" s="164"/>
    </row>
    <row r="89" spans="1:4" ht="15.75" customHeight="1" x14ac:dyDescent="0.25">
      <c r="A89" s="154"/>
      <c r="B89" s="154"/>
      <c r="C89" s="164"/>
      <c r="D89" s="164"/>
    </row>
    <row r="90" spans="1:4" ht="15.75" customHeight="1" x14ac:dyDescent="0.25">
      <c r="A90" s="154"/>
      <c r="B90" s="154"/>
      <c r="C90" s="164"/>
      <c r="D90" s="164"/>
    </row>
    <row r="91" spans="1:4" ht="15.75" customHeight="1" x14ac:dyDescent="0.25">
      <c r="A91" s="154"/>
      <c r="B91" s="154"/>
      <c r="C91" s="164"/>
      <c r="D91" s="164"/>
    </row>
    <row r="92" spans="1:4" ht="15.75" customHeight="1" x14ac:dyDescent="0.25">
      <c r="A92" s="154"/>
      <c r="B92" s="154"/>
      <c r="C92" s="164"/>
      <c r="D92" s="164"/>
    </row>
    <row r="93" spans="1:4" ht="15.75" customHeight="1" x14ac:dyDescent="0.25">
      <c r="A93" s="154"/>
      <c r="B93" s="154"/>
      <c r="C93" s="164"/>
      <c r="D93" s="164"/>
    </row>
    <row r="94" spans="1:4" ht="15.75" customHeight="1" x14ac:dyDescent="0.25">
      <c r="A94" s="154"/>
      <c r="B94" s="154"/>
      <c r="C94" s="164"/>
      <c r="D94" s="164"/>
    </row>
    <row r="95" spans="1:4" ht="15.75" customHeight="1" x14ac:dyDescent="0.25">
      <c r="A95" s="154"/>
      <c r="B95" s="154"/>
      <c r="C95" s="164"/>
      <c r="D95" s="164"/>
    </row>
    <row r="96" spans="1:4" ht="15.75" customHeight="1" x14ac:dyDescent="0.25">
      <c r="A96" s="154"/>
      <c r="B96" s="154"/>
      <c r="C96" s="164"/>
      <c r="D96" s="164"/>
    </row>
    <row r="97" spans="1:4" ht="15.75" customHeight="1" x14ac:dyDescent="0.25">
      <c r="A97" s="154"/>
      <c r="B97" s="154"/>
      <c r="C97" s="164"/>
      <c r="D97" s="164"/>
    </row>
    <row r="98" spans="1:4" ht="15.75" customHeight="1" x14ac:dyDescent="0.25">
      <c r="A98" s="154"/>
      <c r="B98" s="154"/>
      <c r="C98" s="164"/>
      <c r="D98" s="164"/>
    </row>
    <row r="99" spans="1:4" ht="15.75" customHeight="1" x14ac:dyDescent="0.25">
      <c r="A99" s="154"/>
      <c r="B99" s="154"/>
      <c r="C99" s="164"/>
      <c r="D99" s="164"/>
    </row>
    <row r="100" spans="1:4" ht="15.75" customHeight="1" x14ac:dyDescent="0.25">
      <c r="A100" s="154"/>
      <c r="B100" s="154"/>
      <c r="C100" s="164"/>
      <c r="D100" s="164"/>
    </row>
    <row r="101" spans="1:4" ht="15.75" customHeight="1" x14ac:dyDescent="0.25">
      <c r="A101" s="154"/>
      <c r="B101" s="154"/>
      <c r="C101" s="164"/>
      <c r="D101" s="164"/>
    </row>
    <row r="102" spans="1:4" ht="15.75" customHeight="1" x14ac:dyDescent="0.25">
      <c r="A102" s="154"/>
      <c r="B102" s="154"/>
      <c r="C102" s="164"/>
      <c r="D102" s="164"/>
    </row>
    <row r="103" spans="1:4" ht="15.75" customHeight="1" x14ac:dyDescent="0.25">
      <c r="A103" s="154"/>
      <c r="B103" s="154"/>
      <c r="C103" s="164"/>
      <c r="D103" s="164"/>
    </row>
    <row r="104" spans="1:4" ht="15.75" customHeight="1" x14ac:dyDescent="0.25">
      <c r="A104" s="154"/>
      <c r="B104" s="154"/>
      <c r="C104" s="164"/>
      <c r="D104" s="164"/>
    </row>
    <row r="105" spans="1:4" ht="15.75" customHeight="1" x14ac:dyDescent="0.25">
      <c r="A105" s="154"/>
      <c r="B105" s="154"/>
      <c r="C105" s="164"/>
      <c r="D105" s="164"/>
    </row>
    <row r="106" spans="1:4" ht="15.75" customHeight="1" x14ac:dyDescent="0.25">
      <c r="A106" s="154"/>
      <c r="B106" s="154"/>
      <c r="C106" s="164"/>
      <c r="D106" s="164"/>
    </row>
    <row r="107" spans="1:4" ht="15.75" customHeight="1" x14ac:dyDescent="0.25">
      <c r="A107" s="154"/>
      <c r="B107" s="154"/>
      <c r="C107" s="164"/>
      <c r="D107" s="164"/>
    </row>
    <row r="108" spans="1:4" ht="15.75" customHeight="1" x14ac:dyDescent="0.25">
      <c r="A108" s="154"/>
      <c r="B108" s="154"/>
      <c r="C108" s="164"/>
      <c r="D108" s="164"/>
    </row>
    <row r="109" spans="1:4" ht="15.75" customHeight="1" x14ac:dyDescent="0.25">
      <c r="A109" s="154"/>
      <c r="B109" s="154"/>
      <c r="C109" s="164"/>
      <c r="D109" s="164"/>
    </row>
    <row r="110" spans="1:4" ht="15.75" customHeight="1" x14ac:dyDescent="0.25">
      <c r="A110" s="154"/>
      <c r="B110" s="154"/>
      <c r="C110" s="164"/>
      <c r="D110" s="164"/>
    </row>
    <row r="111" spans="1:4" ht="15.75" customHeight="1" x14ac:dyDescent="0.25">
      <c r="A111" s="154"/>
      <c r="B111" s="154"/>
      <c r="C111" s="164"/>
      <c r="D111" s="164"/>
    </row>
    <row r="112" spans="1:4" ht="15.75" customHeight="1" x14ac:dyDescent="0.25">
      <c r="A112" s="154"/>
      <c r="B112" s="154"/>
      <c r="C112" s="164"/>
      <c r="D112" s="164"/>
    </row>
    <row r="113" spans="1:4" ht="15.75" customHeight="1" x14ac:dyDescent="0.25">
      <c r="A113" s="154"/>
      <c r="B113" s="154"/>
      <c r="C113" s="164"/>
      <c r="D113" s="164"/>
    </row>
    <row r="114" spans="1:4" ht="15.75" customHeight="1" x14ac:dyDescent="0.25">
      <c r="A114" s="154"/>
      <c r="B114" s="154"/>
      <c r="C114" s="164"/>
      <c r="D114" s="164"/>
    </row>
    <row r="115" spans="1:4" ht="15.75" customHeight="1" x14ac:dyDescent="0.25">
      <c r="A115" s="154"/>
      <c r="B115" s="154"/>
      <c r="C115" s="164"/>
      <c r="D115" s="164"/>
    </row>
    <row r="116" spans="1:4" ht="15.75" customHeight="1" x14ac:dyDescent="0.25">
      <c r="A116" s="154"/>
      <c r="B116" s="154"/>
      <c r="C116" s="164"/>
      <c r="D116" s="164"/>
    </row>
    <row r="117" spans="1:4" ht="15.75" customHeight="1" x14ac:dyDescent="0.25">
      <c r="A117" s="154"/>
      <c r="B117" s="154"/>
      <c r="C117" s="164"/>
      <c r="D117" s="164"/>
    </row>
    <row r="118" spans="1:4" ht="15.75" customHeight="1" x14ac:dyDescent="0.25">
      <c r="A118" s="154"/>
      <c r="B118" s="154"/>
      <c r="C118" s="164"/>
      <c r="D118" s="164"/>
    </row>
    <row r="119" spans="1:4" ht="15.75" customHeight="1" x14ac:dyDescent="0.25">
      <c r="A119" s="154"/>
      <c r="B119" s="154"/>
      <c r="C119" s="164"/>
      <c r="D119" s="164"/>
    </row>
    <row r="120" spans="1:4" ht="15.75" customHeight="1" x14ac:dyDescent="0.25">
      <c r="A120" s="154"/>
      <c r="B120" s="154"/>
      <c r="C120" s="164"/>
      <c r="D120" s="164"/>
    </row>
    <row r="121" spans="1:4" ht="15.75" customHeight="1" x14ac:dyDescent="0.25">
      <c r="A121" s="154"/>
      <c r="B121" s="154"/>
      <c r="C121" s="164"/>
      <c r="D121" s="164"/>
    </row>
    <row r="122" spans="1:4" ht="15.75" customHeight="1" x14ac:dyDescent="0.25">
      <c r="A122" s="154"/>
      <c r="B122" s="154"/>
      <c r="C122" s="164"/>
      <c r="D122" s="164"/>
    </row>
    <row r="123" spans="1:4" ht="15.75" customHeight="1" x14ac:dyDescent="0.25">
      <c r="A123" s="154"/>
      <c r="B123" s="154"/>
      <c r="C123" s="164"/>
      <c r="D123" s="164"/>
    </row>
    <row r="124" spans="1:4" ht="15.75" customHeight="1" x14ac:dyDescent="0.25">
      <c r="A124" s="154"/>
      <c r="B124" s="154"/>
      <c r="C124" s="164"/>
      <c r="D124" s="164"/>
    </row>
    <row r="125" spans="1:4" ht="15.75" customHeight="1" x14ac:dyDescent="0.25">
      <c r="A125" s="154"/>
      <c r="B125" s="154"/>
      <c r="C125" s="164"/>
      <c r="D125" s="164"/>
    </row>
    <row r="126" spans="1:4" ht="15.75" customHeight="1" x14ac:dyDescent="0.25">
      <c r="A126" s="154"/>
      <c r="B126" s="154"/>
      <c r="C126" s="164"/>
      <c r="D126" s="164"/>
    </row>
    <row r="127" spans="1:4" ht="15.75" customHeight="1" x14ac:dyDescent="0.25">
      <c r="A127" s="154"/>
      <c r="B127" s="154"/>
      <c r="C127" s="164"/>
      <c r="D127" s="164"/>
    </row>
    <row r="128" spans="1:4" ht="15.75" customHeight="1" x14ac:dyDescent="0.25">
      <c r="A128" s="154"/>
      <c r="B128" s="154"/>
      <c r="C128" s="164"/>
      <c r="D128" s="164"/>
    </row>
    <row r="129" spans="1:4" ht="15.75" customHeight="1" x14ac:dyDescent="0.25">
      <c r="A129" s="154"/>
      <c r="B129" s="154"/>
      <c r="C129" s="164"/>
      <c r="D129" s="164"/>
    </row>
    <row r="130" spans="1:4" ht="15.75" customHeight="1" x14ac:dyDescent="0.25">
      <c r="A130" s="154"/>
      <c r="B130" s="154"/>
      <c r="C130" s="164"/>
      <c r="D130" s="164"/>
    </row>
    <row r="131" spans="1:4" ht="15.75" customHeight="1" x14ac:dyDescent="0.25">
      <c r="A131" s="154"/>
      <c r="B131" s="154"/>
      <c r="C131" s="164"/>
      <c r="D131" s="164"/>
    </row>
    <row r="132" spans="1:4" ht="15.75" customHeight="1" x14ac:dyDescent="0.25">
      <c r="A132" s="154"/>
      <c r="B132" s="154"/>
      <c r="C132" s="164"/>
      <c r="D132" s="164"/>
    </row>
    <row r="133" spans="1:4" ht="15.75" customHeight="1" x14ac:dyDescent="0.25">
      <c r="A133" s="154"/>
      <c r="B133" s="154"/>
      <c r="C133" s="164"/>
      <c r="D133" s="164"/>
    </row>
    <row r="134" spans="1:4" ht="15.75" customHeight="1" x14ac:dyDescent="0.25">
      <c r="A134" s="154"/>
      <c r="B134" s="154"/>
      <c r="C134" s="164"/>
      <c r="D134" s="164"/>
    </row>
    <row r="135" spans="1:4" ht="15.75" customHeight="1" x14ac:dyDescent="0.25">
      <c r="A135" s="154"/>
      <c r="B135" s="154"/>
      <c r="C135" s="164"/>
      <c r="D135" s="164"/>
    </row>
    <row r="136" spans="1:4" ht="15.75" customHeight="1" x14ac:dyDescent="0.25">
      <c r="A136" s="154"/>
      <c r="B136" s="154"/>
      <c r="C136" s="164"/>
      <c r="D136" s="164"/>
    </row>
    <row r="137" spans="1:4" ht="15.75" customHeight="1" x14ac:dyDescent="0.25">
      <c r="A137" s="154"/>
      <c r="B137" s="154"/>
      <c r="C137" s="164"/>
      <c r="D137" s="164"/>
    </row>
    <row r="138" spans="1:4" ht="15.75" customHeight="1" x14ac:dyDescent="0.25">
      <c r="A138" s="154"/>
      <c r="B138" s="154"/>
      <c r="C138" s="164"/>
      <c r="D138" s="164"/>
    </row>
    <row r="139" spans="1:4" ht="15.75" customHeight="1" x14ac:dyDescent="0.25">
      <c r="A139" s="154"/>
      <c r="B139" s="154"/>
      <c r="C139" s="164"/>
      <c r="D139" s="164"/>
    </row>
    <row r="140" spans="1:4" ht="15.75" customHeight="1" x14ac:dyDescent="0.25">
      <c r="A140" s="154"/>
      <c r="B140" s="154"/>
      <c r="C140" s="164"/>
      <c r="D140" s="164"/>
    </row>
    <row r="141" spans="1:4" ht="15.75" customHeight="1" x14ac:dyDescent="0.25">
      <c r="A141" s="154"/>
      <c r="B141" s="154"/>
      <c r="C141" s="164"/>
      <c r="D141" s="164"/>
    </row>
    <row r="142" spans="1:4" ht="15.75" customHeight="1" x14ac:dyDescent="0.25">
      <c r="A142" s="154"/>
      <c r="B142" s="154"/>
      <c r="C142" s="164"/>
      <c r="D142" s="164"/>
    </row>
    <row r="143" spans="1:4" ht="15.75" customHeight="1" x14ac:dyDescent="0.25">
      <c r="A143" s="154"/>
      <c r="B143" s="154"/>
      <c r="C143" s="164"/>
      <c r="D143" s="164"/>
    </row>
    <row r="144" spans="1:4" ht="15.75" customHeight="1" x14ac:dyDescent="0.25">
      <c r="A144" s="154"/>
      <c r="B144" s="154"/>
      <c r="C144" s="164"/>
      <c r="D144" s="164"/>
    </row>
    <row r="145" spans="1:4" ht="15.75" customHeight="1" x14ac:dyDescent="0.25">
      <c r="A145" s="154"/>
      <c r="B145" s="154"/>
      <c r="C145" s="164"/>
      <c r="D145" s="164"/>
    </row>
    <row r="146" spans="1:4" ht="15.75" customHeight="1" x14ac:dyDescent="0.25">
      <c r="A146" s="154"/>
      <c r="B146" s="154"/>
      <c r="C146" s="164"/>
      <c r="D146" s="164"/>
    </row>
    <row r="147" spans="1:4" ht="15.75" customHeight="1" x14ac:dyDescent="0.25">
      <c r="A147" s="154"/>
      <c r="B147" s="154"/>
      <c r="C147" s="164"/>
      <c r="D147" s="164"/>
    </row>
    <row r="148" spans="1:4" ht="15.75" customHeight="1" x14ac:dyDescent="0.25">
      <c r="A148" s="154"/>
      <c r="B148" s="154"/>
      <c r="C148" s="164"/>
      <c r="D148" s="164"/>
    </row>
    <row r="149" spans="1:4" ht="15.75" customHeight="1" x14ac:dyDescent="0.25">
      <c r="A149" s="154"/>
      <c r="B149" s="154"/>
      <c r="C149" s="164"/>
      <c r="D149" s="164"/>
    </row>
    <row r="150" spans="1:4" ht="15.75" customHeight="1" x14ac:dyDescent="0.25">
      <c r="A150" s="154"/>
      <c r="B150" s="154"/>
      <c r="C150" s="164"/>
      <c r="D150" s="164"/>
    </row>
    <row r="151" spans="1:4" ht="15.75" customHeight="1" x14ac:dyDescent="0.25">
      <c r="A151" s="154"/>
      <c r="B151" s="154"/>
      <c r="C151" s="164"/>
      <c r="D151" s="164"/>
    </row>
    <row r="152" spans="1:4" ht="15.75" customHeight="1" x14ac:dyDescent="0.25">
      <c r="A152" s="154"/>
      <c r="B152" s="154"/>
      <c r="C152" s="164"/>
      <c r="D152" s="164"/>
    </row>
    <row r="153" spans="1:4" ht="15.75" customHeight="1" x14ac:dyDescent="0.25">
      <c r="A153" s="154"/>
      <c r="B153" s="154"/>
      <c r="C153" s="164"/>
      <c r="D153" s="164"/>
    </row>
    <row r="154" spans="1:4" ht="15.75" customHeight="1" x14ac:dyDescent="0.25">
      <c r="A154" s="154"/>
      <c r="B154" s="154"/>
      <c r="C154" s="164"/>
      <c r="D154" s="164"/>
    </row>
    <row r="155" spans="1:4" ht="15.75" customHeight="1" x14ac:dyDescent="0.25">
      <c r="A155" s="154"/>
      <c r="B155" s="154"/>
      <c r="C155" s="164"/>
      <c r="D155" s="164"/>
    </row>
    <row r="156" spans="1:4" ht="15.75" customHeight="1" x14ac:dyDescent="0.25">
      <c r="A156" s="154"/>
      <c r="B156" s="154"/>
      <c r="C156" s="164"/>
      <c r="D156" s="164"/>
    </row>
    <row r="157" spans="1:4" ht="15.75" customHeight="1" x14ac:dyDescent="0.25">
      <c r="A157" s="154"/>
      <c r="B157" s="154"/>
      <c r="C157" s="164"/>
      <c r="D157" s="164"/>
    </row>
    <row r="158" spans="1:4" ht="15.75" customHeight="1" x14ac:dyDescent="0.25">
      <c r="A158" s="154"/>
      <c r="B158" s="154"/>
      <c r="C158" s="164"/>
      <c r="D158" s="164"/>
    </row>
    <row r="159" spans="1:4" ht="15.75" customHeight="1" x14ac:dyDescent="0.25">
      <c r="A159" s="154"/>
      <c r="B159" s="154"/>
      <c r="C159" s="164"/>
      <c r="D159" s="164"/>
    </row>
    <row r="160" spans="1:4" ht="15.75" customHeight="1" x14ac:dyDescent="0.25">
      <c r="A160" s="154"/>
      <c r="B160" s="154"/>
      <c r="C160" s="164"/>
      <c r="D160" s="164"/>
    </row>
    <row r="161" spans="1:4" ht="15.75" customHeight="1" x14ac:dyDescent="0.25">
      <c r="A161" s="154"/>
      <c r="B161" s="154"/>
      <c r="C161" s="164"/>
      <c r="D161" s="164"/>
    </row>
    <row r="162" spans="1:4" ht="15.75" customHeight="1" x14ac:dyDescent="0.25">
      <c r="A162" s="154"/>
      <c r="B162" s="154"/>
      <c r="C162" s="164"/>
      <c r="D162" s="164"/>
    </row>
    <row r="163" spans="1:4" ht="15.75" customHeight="1" x14ac:dyDescent="0.25">
      <c r="A163" s="154"/>
      <c r="B163" s="154"/>
      <c r="C163" s="164"/>
      <c r="D163" s="164"/>
    </row>
    <row r="164" spans="1:4" ht="15.75" customHeight="1" x14ac:dyDescent="0.25">
      <c r="A164" s="154"/>
      <c r="B164" s="154"/>
      <c r="C164" s="164"/>
      <c r="D164" s="164"/>
    </row>
    <row r="165" spans="1:4" ht="15.75" customHeight="1" x14ac:dyDescent="0.25">
      <c r="A165" s="154"/>
      <c r="B165" s="154"/>
      <c r="C165" s="164"/>
      <c r="D165" s="164"/>
    </row>
    <row r="166" spans="1:4" ht="15.75" customHeight="1" x14ac:dyDescent="0.25">
      <c r="A166" s="154"/>
      <c r="B166" s="154"/>
      <c r="C166" s="164"/>
      <c r="D166" s="164"/>
    </row>
    <row r="167" spans="1:4" ht="15.75" customHeight="1" x14ac:dyDescent="0.25">
      <c r="A167" s="154"/>
      <c r="B167" s="154"/>
      <c r="C167" s="164"/>
      <c r="D167" s="164"/>
    </row>
    <row r="168" spans="1:4" ht="15.75" customHeight="1" x14ac:dyDescent="0.25">
      <c r="A168" s="154"/>
      <c r="B168" s="154"/>
      <c r="C168" s="164"/>
      <c r="D168" s="164"/>
    </row>
    <row r="169" spans="1:4" ht="15.75" customHeight="1" x14ac:dyDescent="0.25">
      <c r="A169" s="154"/>
      <c r="B169" s="154"/>
      <c r="C169" s="164"/>
      <c r="D169" s="164"/>
    </row>
    <row r="170" spans="1:4" ht="15.75" customHeight="1" x14ac:dyDescent="0.25">
      <c r="A170" s="154"/>
      <c r="B170" s="154"/>
      <c r="C170" s="164"/>
      <c r="D170" s="164"/>
    </row>
    <row r="171" spans="1:4" ht="15.75" customHeight="1" x14ac:dyDescent="0.25">
      <c r="A171" s="154"/>
      <c r="B171" s="154"/>
      <c r="C171" s="164"/>
      <c r="D171" s="164"/>
    </row>
    <row r="172" spans="1:4" ht="15.75" customHeight="1" x14ac:dyDescent="0.25">
      <c r="A172" s="154"/>
      <c r="B172" s="154"/>
      <c r="C172" s="164"/>
      <c r="D172" s="164"/>
    </row>
    <row r="173" spans="1:4" ht="15.75" customHeight="1" x14ac:dyDescent="0.25">
      <c r="A173" s="154"/>
      <c r="B173" s="154"/>
      <c r="C173" s="164"/>
      <c r="D173" s="164"/>
    </row>
    <row r="174" spans="1:4" ht="15.75" customHeight="1" x14ac:dyDescent="0.25">
      <c r="A174" s="154"/>
      <c r="B174" s="154"/>
      <c r="C174" s="164"/>
      <c r="D174" s="164"/>
    </row>
    <row r="175" spans="1:4" ht="15.75" customHeight="1" x14ac:dyDescent="0.25">
      <c r="A175" s="154"/>
      <c r="B175" s="154"/>
      <c r="C175" s="164"/>
      <c r="D175" s="164"/>
    </row>
    <row r="176" spans="1:4" ht="15.75" customHeight="1" x14ac:dyDescent="0.25">
      <c r="A176" s="154"/>
      <c r="B176" s="154"/>
      <c r="C176" s="164"/>
      <c r="D176" s="164"/>
    </row>
    <row r="177" spans="1:4" ht="15.75" customHeight="1" x14ac:dyDescent="0.25">
      <c r="A177" s="154"/>
      <c r="B177" s="154"/>
      <c r="C177" s="164"/>
      <c r="D177" s="164"/>
    </row>
    <row r="178" spans="1:4" ht="15.75" customHeight="1" x14ac:dyDescent="0.25">
      <c r="A178" s="154"/>
      <c r="B178" s="154"/>
      <c r="C178" s="164"/>
      <c r="D178" s="164"/>
    </row>
    <row r="179" spans="1:4" ht="15.75" customHeight="1" x14ac:dyDescent="0.25">
      <c r="A179" s="154"/>
      <c r="B179" s="154"/>
      <c r="C179" s="164"/>
      <c r="D179" s="164"/>
    </row>
    <row r="180" spans="1:4" ht="20.25" x14ac:dyDescent="0.25">
      <c r="A180" s="154"/>
      <c r="B180" s="154"/>
      <c r="C180" s="164"/>
      <c r="D180" s="164"/>
    </row>
    <row r="181" spans="1:4" ht="20.25" x14ac:dyDescent="0.25">
      <c r="A181" s="154"/>
      <c r="B181" s="154"/>
      <c r="C181" s="164"/>
      <c r="D181" s="164"/>
    </row>
    <row r="182" spans="1:4" ht="20.25" x14ac:dyDescent="0.25">
      <c r="A182" s="154"/>
      <c r="B182" s="154"/>
      <c r="C182" s="164"/>
      <c r="D182" s="164"/>
    </row>
    <row r="183" spans="1:4" ht="20.25" x14ac:dyDescent="0.25">
      <c r="A183" s="154"/>
      <c r="B183" s="154"/>
      <c r="C183" s="164"/>
      <c r="D183" s="164"/>
    </row>
    <row r="184" spans="1:4" ht="20.25" x14ac:dyDescent="0.25">
      <c r="A184" s="154"/>
      <c r="B184" s="154"/>
      <c r="C184" s="164"/>
      <c r="D184" s="164"/>
    </row>
    <row r="185" spans="1:4" ht="20.25" x14ac:dyDescent="0.25">
      <c r="A185" s="154"/>
      <c r="B185" s="154"/>
      <c r="C185" s="164"/>
      <c r="D185" s="164"/>
    </row>
    <row r="186" spans="1:4" ht="20.25" x14ac:dyDescent="0.25">
      <c r="A186" s="154"/>
      <c r="B186" s="154"/>
      <c r="C186" s="164"/>
      <c r="D186" s="164"/>
    </row>
    <row r="187" spans="1:4" ht="20.25" x14ac:dyDescent="0.25">
      <c r="A187" s="154"/>
      <c r="B187" s="154"/>
      <c r="C187" s="164"/>
      <c r="D187" s="164"/>
    </row>
    <row r="188" spans="1:4" ht="20.25" x14ac:dyDescent="0.25">
      <c r="A188" s="154"/>
      <c r="B188" s="154"/>
      <c r="C188" s="164"/>
      <c r="D188" s="164"/>
    </row>
    <row r="189" spans="1:4" ht="20.25" x14ac:dyDescent="0.25">
      <c r="A189" s="154"/>
      <c r="B189" s="154"/>
      <c r="C189" s="164"/>
      <c r="D189" s="164"/>
    </row>
    <row r="190" spans="1:4" ht="20.25" x14ac:dyDescent="0.25">
      <c r="A190" s="154"/>
      <c r="B190" s="154"/>
      <c r="C190" s="164"/>
      <c r="D190" s="164"/>
    </row>
    <row r="191" spans="1:4" ht="20.25" x14ac:dyDescent="0.25">
      <c r="A191" s="154"/>
      <c r="B191" s="154"/>
      <c r="C191" s="164"/>
      <c r="D191" s="164"/>
    </row>
    <row r="192" spans="1:4" ht="20.25" x14ac:dyDescent="0.25">
      <c r="A192" s="154"/>
      <c r="B192" s="154"/>
      <c r="C192" s="164"/>
      <c r="D192" s="164"/>
    </row>
    <row r="193" spans="1:4" ht="20.25" x14ac:dyDescent="0.25">
      <c r="A193" s="154"/>
      <c r="B193" s="154"/>
      <c r="C193" s="164"/>
      <c r="D193" s="164"/>
    </row>
    <row r="194" spans="1:4" ht="20.25" x14ac:dyDescent="0.25">
      <c r="A194" s="154"/>
      <c r="B194" s="154"/>
      <c r="C194" s="164"/>
      <c r="D194" s="164"/>
    </row>
    <row r="195" spans="1:4" ht="20.25" x14ac:dyDescent="0.25">
      <c r="A195" s="154"/>
      <c r="B195" s="154"/>
      <c r="C195" s="164"/>
      <c r="D195" s="164"/>
    </row>
    <row r="196" spans="1:4" ht="20.25" x14ac:dyDescent="0.25">
      <c r="A196" s="154"/>
      <c r="B196" s="154"/>
      <c r="C196" s="164"/>
      <c r="D196" s="164"/>
    </row>
    <row r="197" spans="1:4" ht="20.25" x14ac:dyDescent="0.25">
      <c r="A197" s="154"/>
      <c r="B197" s="154"/>
      <c r="C197" s="164"/>
      <c r="D197" s="164"/>
    </row>
    <row r="198" spans="1:4" ht="20.25" x14ac:dyDescent="0.25">
      <c r="A198" s="154"/>
      <c r="B198" s="154"/>
      <c r="C198" s="164"/>
      <c r="D198" s="164"/>
    </row>
    <row r="199" spans="1:4" ht="20.25" x14ac:dyDescent="0.25">
      <c r="A199" s="154"/>
      <c r="B199" s="154"/>
      <c r="C199" s="164"/>
      <c r="D199" s="164"/>
    </row>
    <row r="200" spans="1:4" ht="20.25" x14ac:dyDescent="0.25">
      <c r="A200" s="154"/>
      <c r="B200" s="154"/>
      <c r="C200" s="164"/>
      <c r="D200" s="164"/>
    </row>
    <row r="201" spans="1:4" ht="20.25" x14ac:dyDescent="0.25">
      <c r="A201" s="154"/>
      <c r="B201" s="154"/>
      <c r="C201" s="164"/>
      <c r="D201" s="164"/>
    </row>
    <row r="202" spans="1:4" ht="20.25" x14ac:dyDescent="0.25">
      <c r="A202" s="154"/>
      <c r="B202" s="154"/>
      <c r="C202" s="164"/>
      <c r="D202" s="164"/>
    </row>
    <row r="203" spans="1:4" ht="20.25" x14ac:dyDescent="0.25">
      <c r="A203" s="154"/>
      <c r="B203" s="154"/>
      <c r="C203" s="164"/>
      <c r="D203" s="164"/>
    </row>
    <row r="204" spans="1:4" ht="20.25" x14ac:dyDescent="0.25">
      <c r="A204" s="154"/>
      <c r="B204" s="154"/>
      <c r="C204" s="164"/>
      <c r="D204" s="164"/>
    </row>
    <row r="205" spans="1:4" ht="20.25" x14ac:dyDescent="0.25">
      <c r="A205" s="154"/>
      <c r="B205" s="154"/>
      <c r="C205" s="164"/>
      <c r="D205" s="164"/>
    </row>
    <row r="206" spans="1:4" ht="20.25" x14ac:dyDescent="0.25">
      <c r="A206" s="154"/>
      <c r="B206" s="154"/>
      <c r="C206" s="164"/>
      <c r="D206" s="164"/>
    </row>
    <row r="207" spans="1:4" ht="20.25" x14ac:dyDescent="0.25">
      <c r="A207" s="154"/>
      <c r="B207" s="154"/>
      <c r="C207" s="164"/>
      <c r="D207" s="164"/>
    </row>
    <row r="208" spans="1:4" x14ac:dyDescent="0.25">
      <c r="A208" s="154"/>
      <c r="B208" s="154"/>
      <c r="C208" s="154"/>
      <c r="D208" s="154"/>
    </row>
    <row r="209" spans="1:8" ht="20.25" x14ac:dyDescent="0.25">
      <c r="A209" s="154"/>
      <c r="B209" s="166" t="s">
        <v>475</v>
      </c>
      <c r="C209" s="166" t="s">
        <v>476</v>
      </c>
      <c r="D209" s="154" t="s">
        <v>475</v>
      </c>
      <c r="E209" s="154" t="s">
        <v>476</v>
      </c>
    </row>
    <row r="210" spans="1:8" ht="20.25" x14ac:dyDescent="0.3">
      <c r="A210" s="154"/>
      <c r="B210" s="167" t="s">
        <v>477</v>
      </c>
      <c r="C210" s="167" t="s">
        <v>478</v>
      </c>
      <c r="D210" t="s">
        <v>477</v>
      </c>
      <c r="F210" t="str">
        <f t="shared" ref="F210:F221" si="0">IF(NOT(ISBLANK(D210)),D210,IF(NOT(ISBLANK(E210)),"     "&amp;E210,FALSE))</f>
        <v>Afectación Económica o presupuestal</v>
      </c>
      <c r="G210" t="s">
        <v>477</v>
      </c>
      <c r="H210" t="str">
        <f ca="1">IF(NOT(ISERROR(MATCH(G210,ANCHORARRAY(B221),0))),F223&amp;"Por favor no seleccionar los criterios de impacto",G210)</f>
        <v>Afectación Económica o presupuestal</v>
      </c>
    </row>
    <row r="211" spans="1:8" ht="20.25" x14ac:dyDescent="0.3">
      <c r="A211" s="154"/>
      <c r="B211" s="167" t="s">
        <v>477</v>
      </c>
      <c r="C211" s="167" t="s">
        <v>451</v>
      </c>
      <c r="E211" t="s">
        <v>478</v>
      </c>
      <c r="F211" t="str">
        <f t="shared" si="0"/>
        <v xml:space="preserve">     Afectación menor a 10 SMLMV .</v>
      </c>
    </row>
    <row r="212" spans="1:8" ht="20.25" x14ac:dyDescent="0.3">
      <c r="A212" s="154"/>
      <c r="B212" s="167" t="s">
        <v>477</v>
      </c>
      <c r="C212" s="167" t="s">
        <v>454</v>
      </c>
      <c r="E212" t="s">
        <v>451</v>
      </c>
      <c r="F212" t="str">
        <f t="shared" si="0"/>
        <v xml:space="preserve">     Entre 10 y 50 SMLMV </v>
      </c>
    </row>
    <row r="213" spans="1:8" ht="20.25" x14ac:dyDescent="0.3">
      <c r="A213" s="154"/>
      <c r="B213" s="167" t="s">
        <v>477</v>
      </c>
      <c r="C213" s="167" t="s">
        <v>458</v>
      </c>
      <c r="E213" t="s">
        <v>454</v>
      </c>
      <c r="F213" t="str">
        <f t="shared" si="0"/>
        <v xml:space="preserve">     Entre 50 y 100 SMLMV </v>
      </c>
    </row>
    <row r="214" spans="1:8" ht="20.25" x14ac:dyDescent="0.3">
      <c r="A214" s="154"/>
      <c r="B214" s="167" t="s">
        <v>477</v>
      </c>
      <c r="C214" s="167" t="s">
        <v>462</v>
      </c>
      <c r="E214" t="s">
        <v>458</v>
      </c>
      <c r="F214" t="str">
        <f t="shared" si="0"/>
        <v xml:space="preserve">     Entre 100 y 500 SMLMV </v>
      </c>
    </row>
    <row r="215" spans="1:8" ht="20.25" x14ac:dyDescent="0.3">
      <c r="A215" s="154"/>
      <c r="B215" s="167" t="s">
        <v>444</v>
      </c>
      <c r="C215" s="167" t="s">
        <v>448</v>
      </c>
      <c r="E215" t="s">
        <v>462</v>
      </c>
      <c r="F215" t="str">
        <f t="shared" si="0"/>
        <v xml:space="preserve">     Mayor a 500 SMLMV </v>
      </c>
    </row>
    <row r="216" spans="1:8" ht="20.25" x14ac:dyDescent="0.3">
      <c r="A216" s="154"/>
      <c r="B216" s="167" t="s">
        <v>444</v>
      </c>
      <c r="C216" s="167" t="s">
        <v>452</v>
      </c>
      <c r="D216" t="s">
        <v>444</v>
      </c>
      <c r="F216" t="str">
        <f t="shared" si="0"/>
        <v>Pérdida Reputacional</v>
      </c>
    </row>
    <row r="217" spans="1:8" ht="20.25" x14ac:dyDescent="0.3">
      <c r="A217" s="154"/>
      <c r="B217" s="167" t="s">
        <v>444</v>
      </c>
      <c r="C217" s="167" t="s">
        <v>455</v>
      </c>
      <c r="E217" t="s">
        <v>448</v>
      </c>
      <c r="F217" t="str">
        <f t="shared" si="0"/>
        <v xml:space="preserve">     El riesgo afecta la imagen de alguna área de la organización</v>
      </c>
    </row>
    <row r="218" spans="1:8" ht="20.25" x14ac:dyDescent="0.3">
      <c r="A218" s="154"/>
      <c r="B218" s="167" t="s">
        <v>444</v>
      </c>
      <c r="C218" s="167" t="s">
        <v>459</v>
      </c>
      <c r="E218" t="s">
        <v>452</v>
      </c>
      <c r="F218" t="str">
        <f t="shared" si="0"/>
        <v xml:space="preserve">     El riesgo afecta la imagen de la entidad internamente, de conocimiento general, nivel interno, de junta dircetiva y accionistas y/o de provedores</v>
      </c>
    </row>
    <row r="219" spans="1:8" ht="20.25" x14ac:dyDescent="0.3">
      <c r="A219" s="154"/>
      <c r="B219" s="167" t="s">
        <v>444</v>
      </c>
      <c r="C219" s="167" t="s">
        <v>463</v>
      </c>
      <c r="E219" t="s">
        <v>455</v>
      </c>
      <c r="F219" t="str">
        <f t="shared" si="0"/>
        <v xml:space="preserve">     El riesgo afecta la imagen de la entidad con algunos usuarios de relevancia frente al logro de los objetivos</v>
      </c>
    </row>
    <row r="220" spans="1:8" x14ac:dyDescent="0.25">
      <c r="A220" s="154"/>
      <c r="B220" s="168"/>
      <c r="C220" s="168"/>
      <c r="E220" t="s">
        <v>479</v>
      </c>
      <c r="F220" t="str">
        <f t="shared" si="0"/>
        <v xml:space="preserve">     El riesgo afecta la imagen de la entidad con efecto publicitario sostenido a nivel de sector administrativo, nivel departamental o municipal</v>
      </c>
    </row>
    <row r="221" spans="1:8" x14ac:dyDescent="0.25">
      <c r="A221" s="154"/>
      <c r="B221" s="168" t="str">
        <f ca="1">IFERROR(__xludf.DUMMYFUNCTION("ARRAY_CONSTRAIN(ARRAYFORMULA(UNIQUE('Tabla Impacto'!$B$209:$B$219)), 3, 1)"),"Criterios")</f>
        <v>Criterios</v>
      </c>
      <c r="C221" s="168"/>
      <c r="E221" t="s">
        <v>463</v>
      </c>
      <c r="F221" t="str">
        <f t="shared" si="0"/>
        <v xml:space="preserve">     El riesgo afecta la imagen de la entidad a nivel nacional, con efecto publicitarios sostenible a nivel país</v>
      </c>
    </row>
    <row r="222" spans="1:8" x14ac:dyDescent="0.25">
      <c r="A222" s="154"/>
      <c r="B222" s="168" t="str">
        <f ca="1">IFERROR(__xludf.DUMMYFUNCTION("""COMPUTED_VALUE"""),"Afectación Económica o presupuestal")</f>
        <v>Afectación Económica o presupuestal</v>
      </c>
      <c r="C222" s="168"/>
    </row>
    <row r="223" spans="1:8" x14ac:dyDescent="0.25">
      <c r="B223" s="168" t="str">
        <f ca="1">IFERROR(__xludf.DUMMYFUNCTION("""COMPUTED_VALUE"""),"Pérdida Reputacional")</f>
        <v>Pérdida Reputacional</v>
      </c>
      <c r="C223" s="168"/>
      <c r="F223" s="17" t="s">
        <v>480</v>
      </c>
    </row>
    <row r="224" spans="1:8" x14ac:dyDescent="0.25">
      <c r="B224" s="154"/>
      <c r="C224" s="154"/>
      <c r="F224" s="17" t="s">
        <v>481</v>
      </c>
    </row>
    <row r="225" spans="2:4" x14ac:dyDescent="0.25">
      <c r="B225" s="154"/>
      <c r="C225" s="154"/>
    </row>
    <row r="226" spans="2:4" x14ac:dyDescent="0.25">
      <c r="B226" s="154"/>
      <c r="C226" s="154"/>
    </row>
    <row r="227" spans="2:4" x14ac:dyDescent="0.25">
      <c r="B227" s="154"/>
      <c r="C227" s="154"/>
      <c r="D227" s="154"/>
    </row>
    <row r="228" spans="2:4" x14ac:dyDescent="0.25">
      <c r="B228" s="154"/>
      <c r="C228" s="154"/>
      <c r="D228" s="154"/>
    </row>
    <row r="229" spans="2:4" x14ac:dyDescent="0.25">
      <c r="B229" s="154"/>
      <c r="C229" s="154"/>
      <c r="D229" s="154"/>
    </row>
    <row r="230" spans="2:4" x14ac:dyDescent="0.25">
      <c r="B230" s="154"/>
      <c r="C230" s="154"/>
      <c r="D230" s="154"/>
    </row>
    <row r="231" spans="2:4" x14ac:dyDescent="0.25">
      <c r="B231" s="154"/>
      <c r="C231" s="154"/>
      <c r="D231" s="154"/>
    </row>
    <row r="232" spans="2:4" x14ac:dyDescent="0.25">
      <c r="B232" s="154"/>
      <c r="C232" s="154"/>
      <c r="D232" s="154"/>
    </row>
  </sheetData>
  <mergeCells count="1">
    <mergeCell ref="B1:D1"/>
  </mergeCells>
  <dataValidations disablePrompts="1" count="1">
    <dataValidation type="list" allowBlank="1" showErrorMessage="1" sqref="G210" xr:uid="{46207671-8EF8-4B76-A443-8C67C5B8D3DA}">
      <formula1>$F$210:$F$221</formula1>
    </dataValidation>
  </dataValidation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0" workbookViewId="0">
      <selection activeCell="G9" sqref="G9"/>
    </sheetView>
  </sheetViews>
  <sheetFormatPr baseColWidth="10" defaultColWidth="14.28515625" defaultRowHeight="12.75" x14ac:dyDescent="0.2"/>
  <cols>
    <col min="1" max="2" width="14.28515625" style="62"/>
    <col min="3" max="3" width="17" style="62" customWidth="1"/>
    <col min="4" max="4" width="14.28515625" style="62"/>
    <col min="5" max="5" width="46" style="62" customWidth="1"/>
    <col min="6" max="16384" width="14.28515625" style="62"/>
  </cols>
  <sheetData>
    <row r="1" spans="2:6" ht="24" customHeight="1" thickBot="1" x14ac:dyDescent="0.25">
      <c r="B1" s="559" t="s">
        <v>482</v>
      </c>
      <c r="C1" s="560"/>
      <c r="D1" s="560"/>
      <c r="E1" s="560"/>
      <c r="F1" s="561"/>
    </row>
    <row r="2" spans="2:6" ht="16.5" thickBot="1" x14ac:dyDescent="0.3">
      <c r="B2" s="63"/>
      <c r="C2" s="63"/>
      <c r="D2" s="63"/>
      <c r="E2" s="63"/>
      <c r="F2" s="63"/>
    </row>
    <row r="3" spans="2:6" ht="16.5" thickBot="1" x14ac:dyDescent="0.25">
      <c r="B3" s="563" t="s">
        <v>483</v>
      </c>
      <c r="C3" s="564"/>
      <c r="D3" s="564"/>
      <c r="E3" s="75" t="s">
        <v>484</v>
      </c>
      <c r="F3" s="76" t="s">
        <v>485</v>
      </c>
    </row>
    <row r="4" spans="2:6" ht="31.5" x14ac:dyDescent="0.2">
      <c r="B4" s="565" t="s">
        <v>486</v>
      </c>
      <c r="C4" s="567" t="s">
        <v>70</v>
      </c>
      <c r="D4" s="64" t="s">
        <v>208</v>
      </c>
      <c r="E4" s="65" t="s">
        <v>487</v>
      </c>
      <c r="F4" s="66">
        <v>0.25</v>
      </c>
    </row>
    <row r="5" spans="2:6" ht="47.25" x14ac:dyDescent="0.2">
      <c r="B5" s="566"/>
      <c r="C5" s="568"/>
      <c r="D5" s="67" t="s">
        <v>251</v>
      </c>
      <c r="E5" s="68" t="s">
        <v>488</v>
      </c>
      <c r="F5" s="69">
        <v>0.15</v>
      </c>
    </row>
    <row r="6" spans="2:6" ht="47.25" x14ac:dyDescent="0.2">
      <c r="B6" s="566"/>
      <c r="C6" s="568"/>
      <c r="D6" s="67" t="s">
        <v>240</v>
      </c>
      <c r="E6" s="68" t="s">
        <v>489</v>
      </c>
      <c r="F6" s="69">
        <v>0.1</v>
      </c>
    </row>
    <row r="7" spans="2:6" ht="63" x14ac:dyDescent="0.2">
      <c r="B7" s="566"/>
      <c r="C7" s="568" t="s">
        <v>194</v>
      </c>
      <c r="D7" s="67" t="s">
        <v>490</v>
      </c>
      <c r="E7" s="68" t="s">
        <v>491</v>
      </c>
      <c r="F7" s="69">
        <v>0.25</v>
      </c>
    </row>
    <row r="8" spans="2:6" ht="31.5" x14ac:dyDescent="0.2">
      <c r="B8" s="566"/>
      <c r="C8" s="568"/>
      <c r="D8" s="67" t="s">
        <v>209</v>
      </c>
      <c r="E8" s="68" t="s">
        <v>492</v>
      </c>
      <c r="F8" s="69">
        <v>0.15</v>
      </c>
    </row>
    <row r="9" spans="2:6" ht="47.25" x14ac:dyDescent="0.2">
      <c r="B9" s="566" t="s">
        <v>493</v>
      </c>
      <c r="C9" s="568" t="s">
        <v>196</v>
      </c>
      <c r="D9" s="67" t="s">
        <v>210</v>
      </c>
      <c r="E9" s="68" t="s">
        <v>494</v>
      </c>
      <c r="F9" s="70" t="s">
        <v>495</v>
      </c>
    </row>
    <row r="10" spans="2:6" ht="63" x14ac:dyDescent="0.2">
      <c r="B10" s="566"/>
      <c r="C10" s="568"/>
      <c r="D10" s="67" t="s">
        <v>496</v>
      </c>
      <c r="E10" s="68" t="s">
        <v>497</v>
      </c>
      <c r="F10" s="70" t="s">
        <v>495</v>
      </c>
    </row>
    <row r="11" spans="2:6" ht="47.25" x14ac:dyDescent="0.2">
      <c r="B11" s="566"/>
      <c r="C11" s="568" t="s">
        <v>197</v>
      </c>
      <c r="D11" s="67" t="s">
        <v>211</v>
      </c>
      <c r="E11" s="68" t="s">
        <v>498</v>
      </c>
      <c r="F11" s="70" t="s">
        <v>495</v>
      </c>
    </row>
    <row r="12" spans="2:6" ht="47.25" x14ac:dyDescent="0.2">
      <c r="B12" s="566"/>
      <c r="C12" s="568"/>
      <c r="D12" s="67" t="s">
        <v>285</v>
      </c>
      <c r="E12" s="68" t="s">
        <v>499</v>
      </c>
      <c r="F12" s="70" t="s">
        <v>495</v>
      </c>
    </row>
    <row r="13" spans="2:6" ht="31.5" x14ac:dyDescent="0.2">
      <c r="B13" s="566"/>
      <c r="C13" s="568" t="s">
        <v>179</v>
      </c>
      <c r="D13" s="67" t="s">
        <v>500</v>
      </c>
      <c r="E13" s="68" t="s">
        <v>501</v>
      </c>
      <c r="F13" s="70" t="s">
        <v>495</v>
      </c>
    </row>
    <row r="14" spans="2:6" ht="32.25" thickBot="1" x14ac:dyDescent="0.25">
      <c r="B14" s="569"/>
      <c r="C14" s="570"/>
      <c r="D14" s="71" t="s">
        <v>502</v>
      </c>
      <c r="E14" s="72" t="s">
        <v>503</v>
      </c>
      <c r="F14" s="73" t="s">
        <v>495</v>
      </c>
    </row>
    <row r="15" spans="2:6" ht="49.5" customHeight="1" x14ac:dyDescent="0.2">
      <c r="B15" s="562" t="s">
        <v>504</v>
      </c>
      <c r="C15" s="562"/>
      <c r="D15" s="562"/>
      <c r="E15" s="562"/>
      <c r="F15" s="562"/>
    </row>
    <row r="16" spans="2:6" ht="27" customHeight="1" x14ac:dyDescent="0.25">
      <c r="B16" s="7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5"/>
  <sheetViews>
    <sheetView topLeftCell="A92" workbookViewId="0">
      <selection activeCell="B6" sqref="B6"/>
    </sheetView>
  </sheetViews>
  <sheetFormatPr baseColWidth="10" defaultColWidth="11.42578125" defaultRowHeight="16.5" x14ac:dyDescent="0.3"/>
  <cols>
    <col min="1" max="1" width="36.42578125" style="106" customWidth="1"/>
    <col min="2" max="2" width="155.5703125" style="106" customWidth="1"/>
    <col min="3" max="16384" width="11.42578125" style="106"/>
  </cols>
  <sheetData>
    <row r="1" spans="1:2" ht="17.25" thickBot="1" x14ac:dyDescent="0.35">
      <c r="A1" s="104" t="s">
        <v>505</v>
      </c>
      <c r="B1" s="105" t="s">
        <v>506</v>
      </c>
    </row>
    <row r="2" spans="1:2" ht="41.25" customHeight="1" x14ac:dyDescent="0.3">
      <c r="A2" s="107" t="s">
        <v>507</v>
      </c>
      <c r="B2" s="108" t="s">
        <v>508</v>
      </c>
    </row>
    <row r="3" spans="1:2" x14ac:dyDescent="0.3">
      <c r="A3" s="109" t="s">
        <v>509</v>
      </c>
      <c r="B3" s="110" t="s">
        <v>510</v>
      </c>
    </row>
    <row r="4" spans="1:2" x14ac:dyDescent="0.3">
      <c r="A4" s="109" t="s">
        <v>511</v>
      </c>
      <c r="B4" s="111" t="s">
        <v>512</v>
      </c>
    </row>
    <row r="5" spans="1:2" ht="31.5" customHeight="1" x14ac:dyDescent="0.3">
      <c r="A5" s="109" t="s">
        <v>513</v>
      </c>
      <c r="B5" s="110" t="s">
        <v>514</v>
      </c>
    </row>
    <row r="6" spans="1:2" ht="25.5" x14ac:dyDescent="0.3">
      <c r="A6" s="109" t="s">
        <v>515</v>
      </c>
      <c r="B6" s="110" t="s">
        <v>516</v>
      </c>
    </row>
    <row r="7" spans="1:2" ht="33.75" customHeight="1" x14ac:dyDescent="0.3">
      <c r="A7" s="109" t="s">
        <v>517</v>
      </c>
      <c r="B7" s="110" t="s">
        <v>518</v>
      </c>
    </row>
    <row r="8" spans="1:2" ht="25.5" x14ac:dyDescent="0.3">
      <c r="A8" s="109" t="s">
        <v>370</v>
      </c>
      <c r="B8" s="110" t="s">
        <v>519</v>
      </c>
    </row>
    <row r="9" spans="1:2" ht="17.25" thickBot="1" x14ac:dyDescent="0.35">
      <c r="A9" s="112" t="s">
        <v>520</v>
      </c>
      <c r="B9" s="113" t="s">
        <v>521</v>
      </c>
    </row>
    <row r="10" spans="1:2" ht="17.25" thickBot="1" x14ac:dyDescent="0.35"/>
    <row r="11" spans="1:2" x14ac:dyDescent="0.3">
      <c r="A11" s="574" t="s">
        <v>522</v>
      </c>
      <c r="B11" s="575"/>
    </row>
    <row r="12" spans="1:2" ht="17.25" thickBot="1" x14ac:dyDescent="0.35">
      <c r="A12" s="114" t="s">
        <v>523</v>
      </c>
      <c r="B12" s="115" t="s">
        <v>524</v>
      </c>
    </row>
    <row r="13" spans="1:2" x14ac:dyDescent="0.3">
      <c r="A13" s="576" t="s">
        <v>525</v>
      </c>
      <c r="B13" s="116" t="s">
        <v>526</v>
      </c>
    </row>
    <row r="14" spans="1:2" ht="17.25" thickBot="1" x14ac:dyDescent="0.35">
      <c r="A14" s="577"/>
      <c r="B14" s="117" t="s">
        <v>527</v>
      </c>
    </row>
    <row r="15" spans="1:2" x14ac:dyDescent="0.3">
      <c r="A15" s="578" t="s">
        <v>528</v>
      </c>
      <c r="B15" s="116" t="s">
        <v>529</v>
      </c>
    </row>
    <row r="16" spans="1:2" ht="17.25" thickBot="1" x14ac:dyDescent="0.35">
      <c r="A16" s="579"/>
      <c r="B16" s="117" t="s">
        <v>530</v>
      </c>
    </row>
    <row r="17" spans="1:2" x14ac:dyDescent="0.3">
      <c r="A17" s="571" t="s">
        <v>531</v>
      </c>
      <c r="B17" s="116" t="s">
        <v>532</v>
      </c>
    </row>
    <row r="18" spans="1:2" x14ac:dyDescent="0.3">
      <c r="A18" s="572"/>
      <c r="B18" s="118" t="s">
        <v>533</v>
      </c>
    </row>
    <row r="19" spans="1:2" ht="17.25" thickBot="1" x14ac:dyDescent="0.35">
      <c r="A19" s="573"/>
      <c r="B19" s="117" t="s">
        <v>534</v>
      </c>
    </row>
    <row r="20" spans="1:2" x14ac:dyDescent="0.3">
      <c r="A20" s="578" t="s">
        <v>535</v>
      </c>
      <c r="B20" s="116" t="s">
        <v>536</v>
      </c>
    </row>
    <row r="21" spans="1:2" x14ac:dyDescent="0.3">
      <c r="A21" s="580"/>
      <c r="B21" s="118" t="s">
        <v>537</v>
      </c>
    </row>
    <row r="22" spans="1:2" x14ac:dyDescent="0.3">
      <c r="A22" s="580"/>
      <c r="B22" s="118" t="s">
        <v>538</v>
      </c>
    </row>
    <row r="23" spans="1:2" x14ac:dyDescent="0.3">
      <c r="A23" s="580"/>
      <c r="B23" s="118" t="s">
        <v>539</v>
      </c>
    </row>
    <row r="24" spans="1:2" x14ac:dyDescent="0.3">
      <c r="A24" s="580"/>
      <c r="B24" s="118" t="s">
        <v>540</v>
      </c>
    </row>
    <row r="25" spans="1:2" x14ac:dyDescent="0.3">
      <c r="A25" s="580"/>
      <c r="B25" s="118" t="s">
        <v>541</v>
      </c>
    </row>
    <row r="26" spans="1:2" x14ac:dyDescent="0.3">
      <c r="A26" s="580"/>
      <c r="B26" s="118" t="s">
        <v>542</v>
      </c>
    </row>
    <row r="27" spans="1:2" x14ac:dyDescent="0.3">
      <c r="A27" s="580"/>
      <c r="B27" s="118" t="s">
        <v>543</v>
      </c>
    </row>
    <row r="28" spans="1:2" x14ac:dyDescent="0.3">
      <c r="A28" s="580"/>
      <c r="B28" s="118" t="s">
        <v>544</v>
      </c>
    </row>
    <row r="29" spans="1:2" x14ac:dyDescent="0.3">
      <c r="A29" s="580"/>
      <c r="B29" s="118" t="s">
        <v>545</v>
      </c>
    </row>
    <row r="30" spans="1:2" ht="17.25" thickBot="1" x14ac:dyDescent="0.35">
      <c r="A30" s="579"/>
      <c r="B30" s="117" t="s">
        <v>546</v>
      </c>
    </row>
    <row r="31" spans="1:2" x14ac:dyDescent="0.3">
      <c r="A31" s="571" t="s">
        <v>547</v>
      </c>
      <c r="B31" s="116" t="s">
        <v>548</v>
      </c>
    </row>
    <row r="32" spans="1:2" x14ac:dyDescent="0.3">
      <c r="A32" s="572"/>
      <c r="B32" s="118" t="s">
        <v>549</v>
      </c>
    </row>
    <row r="33" spans="1:2" x14ac:dyDescent="0.3">
      <c r="A33" s="572"/>
      <c r="B33" s="118" t="s">
        <v>550</v>
      </c>
    </row>
    <row r="34" spans="1:2" x14ac:dyDescent="0.3">
      <c r="A34" s="572"/>
      <c r="B34" s="118" t="s">
        <v>551</v>
      </c>
    </row>
    <row r="35" spans="1:2" x14ac:dyDescent="0.3">
      <c r="A35" s="572"/>
      <c r="B35" s="118" t="s">
        <v>552</v>
      </c>
    </row>
    <row r="36" spans="1:2" x14ac:dyDescent="0.3">
      <c r="A36" s="572"/>
      <c r="B36" s="118" t="s">
        <v>553</v>
      </c>
    </row>
    <row r="37" spans="1:2" x14ac:dyDescent="0.3">
      <c r="A37" s="572"/>
      <c r="B37" s="118" t="s">
        <v>554</v>
      </c>
    </row>
    <row r="38" spans="1:2" x14ac:dyDescent="0.3">
      <c r="A38" s="572"/>
      <c r="B38" s="118" t="s">
        <v>555</v>
      </c>
    </row>
    <row r="39" spans="1:2" x14ac:dyDescent="0.3">
      <c r="A39" s="572"/>
      <c r="B39" s="118" t="s">
        <v>556</v>
      </c>
    </row>
    <row r="40" spans="1:2" x14ac:dyDescent="0.3">
      <c r="A40" s="572"/>
      <c r="B40" s="118" t="s">
        <v>557</v>
      </c>
    </row>
    <row r="41" spans="1:2" x14ac:dyDescent="0.3">
      <c r="A41" s="572"/>
      <c r="B41" s="118" t="s">
        <v>558</v>
      </c>
    </row>
    <row r="42" spans="1:2" x14ac:dyDescent="0.3">
      <c r="A42" s="572"/>
      <c r="B42" s="118" t="s">
        <v>371</v>
      </c>
    </row>
    <row r="43" spans="1:2" x14ac:dyDescent="0.3">
      <c r="A43" s="572"/>
      <c r="B43" s="118" t="s">
        <v>559</v>
      </c>
    </row>
    <row r="44" spans="1:2" x14ac:dyDescent="0.3">
      <c r="A44" s="572"/>
      <c r="B44" s="118" t="s">
        <v>560</v>
      </c>
    </row>
    <row r="45" spans="1:2" ht="17.25" thickBot="1" x14ac:dyDescent="0.35">
      <c r="A45" s="573"/>
      <c r="B45" s="117" t="s">
        <v>561</v>
      </c>
    </row>
    <row r="46" spans="1:2" x14ac:dyDescent="0.3">
      <c r="A46" s="571" t="s">
        <v>562</v>
      </c>
      <c r="B46" s="116" t="s">
        <v>563</v>
      </c>
    </row>
    <row r="47" spans="1:2" ht="17.25" thickBot="1" x14ac:dyDescent="0.35">
      <c r="A47" s="573"/>
      <c r="B47" s="117" t="s">
        <v>564</v>
      </c>
    </row>
    <row r="48" spans="1:2" x14ac:dyDescent="0.3">
      <c r="A48" s="576" t="s">
        <v>565</v>
      </c>
      <c r="B48" s="119" t="s">
        <v>566</v>
      </c>
    </row>
    <row r="49" spans="1:2" ht="17.25" thickBot="1" x14ac:dyDescent="0.35">
      <c r="A49" s="577"/>
      <c r="B49" s="120" t="s">
        <v>567</v>
      </c>
    </row>
    <row r="50" spans="1:2" x14ac:dyDescent="0.3">
      <c r="A50" s="581" t="s">
        <v>568</v>
      </c>
      <c r="B50" s="119" t="s">
        <v>569</v>
      </c>
    </row>
    <row r="51" spans="1:2" ht="17.25" thickBot="1" x14ac:dyDescent="0.35">
      <c r="A51" s="582"/>
      <c r="B51" s="120" t="s">
        <v>570</v>
      </c>
    </row>
    <row r="52" spans="1:2" ht="17.25" thickBot="1" x14ac:dyDescent="0.35"/>
    <row r="53" spans="1:2" x14ac:dyDescent="0.3">
      <c r="A53" s="574" t="s">
        <v>571</v>
      </c>
      <c r="B53" s="575"/>
    </row>
    <row r="54" spans="1:2" ht="17.25" thickBot="1" x14ac:dyDescent="0.35">
      <c r="A54" s="114" t="s">
        <v>523</v>
      </c>
      <c r="B54" s="121" t="s">
        <v>572</v>
      </c>
    </row>
    <row r="55" spans="1:2" x14ac:dyDescent="0.3">
      <c r="A55" s="578" t="s">
        <v>137</v>
      </c>
      <c r="B55" s="119" t="s">
        <v>573</v>
      </c>
    </row>
    <row r="56" spans="1:2" x14ac:dyDescent="0.3">
      <c r="A56" s="580"/>
      <c r="B56" s="122" t="s">
        <v>574</v>
      </c>
    </row>
    <row r="57" spans="1:2" x14ac:dyDescent="0.3">
      <c r="A57" s="580"/>
      <c r="B57" s="122" t="s">
        <v>575</v>
      </c>
    </row>
    <row r="58" spans="1:2" x14ac:dyDescent="0.3">
      <c r="A58" s="580"/>
      <c r="B58" s="122" t="s">
        <v>576</v>
      </c>
    </row>
    <row r="59" spans="1:2" x14ac:dyDescent="0.3">
      <c r="A59" s="580"/>
      <c r="B59" s="122" t="s">
        <v>577</v>
      </c>
    </row>
    <row r="60" spans="1:2" x14ac:dyDescent="0.3">
      <c r="A60" s="580"/>
      <c r="B60" s="122" t="s">
        <v>578</v>
      </c>
    </row>
    <row r="61" spans="1:2" x14ac:dyDescent="0.3">
      <c r="A61" s="580"/>
      <c r="B61" s="122" t="s">
        <v>579</v>
      </c>
    </row>
    <row r="62" spans="1:2" x14ac:dyDescent="0.3">
      <c r="A62" s="580"/>
      <c r="B62" s="122" t="s">
        <v>580</v>
      </c>
    </row>
    <row r="63" spans="1:2" x14ac:dyDescent="0.3">
      <c r="A63" s="580"/>
      <c r="B63" s="122" t="s">
        <v>581</v>
      </c>
    </row>
    <row r="64" spans="1:2" x14ac:dyDescent="0.3">
      <c r="A64" s="580"/>
      <c r="B64" s="122" t="s">
        <v>582</v>
      </c>
    </row>
    <row r="65" spans="1:2" x14ac:dyDescent="0.3">
      <c r="A65" s="580"/>
      <c r="B65" s="122" t="s">
        <v>583</v>
      </c>
    </row>
    <row r="66" spans="1:2" x14ac:dyDescent="0.3">
      <c r="A66" s="580"/>
      <c r="B66" s="122" t="s">
        <v>584</v>
      </c>
    </row>
    <row r="67" spans="1:2" x14ac:dyDescent="0.3">
      <c r="A67" s="580"/>
      <c r="B67" s="122" t="s">
        <v>585</v>
      </c>
    </row>
    <row r="68" spans="1:2" ht="17.25" thickBot="1" x14ac:dyDescent="0.35">
      <c r="A68" s="579"/>
      <c r="B68" s="120" t="s">
        <v>586</v>
      </c>
    </row>
    <row r="69" spans="1:2" x14ac:dyDescent="0.3">
      <c r="A69" s="578" t="s">
        <v>587</v>
      </c>
      <c r="B69" s="119" t="s">
        <v>588</v>
      </c>
    </row>
    <row r="70" spans="1:2" x14ac:dyDescent="0.3">
      <c r="A70" s="580"/>
      <c r="B70" s="122" t="s">
        <v>589</v>
      </c>
    </row>
    <row r="71" spans="1:2" x14ac:dyDescent="0.3">
      <c r="A71" s="580"/>
      <c r="B71" s="122" t="s">
        <v>590</v>
      </c>
    </row>
    <row r="72" spans="1:2" x14ac:dyDescent="0.3">
      <c r="A72" s="580"/>
      <c r="B72" s="122" t="s">
        <v>591</v>
      </c>
    </row>
    <row r="73" spans="1:2" x14ac:dyDescent="0.3">
      <c r="A73" s="580"/>
      <c r="B73" s="122" t="s">
        <v>592</v>
      </c>
    </row>
    <row r="74" spans="1:2" x14ac:dyDescent="0.3">
      <c r="A74" s="580"/>
      <c r="B74" s="122" t="s">
        <v>593</v>
      </c>
    </row>
    <row r="75" spans="1:2" x14ac:dyDescent="0.3">
      <c r="A75" s="580"/>
      <c r="B75" s="122" t="s">
        <v>594</v>
      </c>
    </row>
    <row r="76" spans="1:2" x14ac:dyDescent="0.3">
      <c r="A76" s="580"/>
      <c r="B76" s="122" t="s">
        <v>595</v>
      </c>
    </row>
    <row r="77" spans="1:2" x14ac:dyDescent="0.3">
      <c r="A77" s="580"/>
      <c r="B77" s="122" t="s">
        <v>596</v>
      </c>
    </row>
    <row r="78" spans="1:2" x14ac:dyDescent="0.3">
      <c r="A78" s="580"/>
      <c r="B78" s="122" t="s">
        <v>597</v>
      </c>
    </row>
    <row r="79" spans="1:2" x14ac:dyDescent="0.3">
      <c r="A79" s="580"/>
      <c r="B79" s="122" t="s">
        <v>598</v>
      </c>
    </row>
    <row r="80" spans="1:2" x14ac:dyDescent="0.3">
      <c r="A80" s="580"/>
      <c r="B80" s="122" t="s">
        <v>599</v>
      </c>
    </row>
    <row r="81" spans="1:2" x14ac:dyDescent="0.3">
      <c r="A81" s="580"/>
      <c r="B81" s="122" t="s">
        <v>600</v>
      </c>
    </row>
    <row r="82" spans="1:2" x14ac:dyDescent="0.3">
      <c r="A82" s="580"/>
      <c r="B82" s="122" t="s">
        <v>601</v>
      </c>
    </row>
    <row r="83" spans="1:2" x14ac:dyDescent="0.3">
      <c r="A83" s="580"/>
      <c r="B83" s="122" t="s">
        <v>602</v>
      </c>
    </row>
    <row r="84" spans="1:2" ht="17.25" thickBot="1" x14ac:dyDescent="0.35">
      <c r="A84" s="579"/>
      <c r="B84" s="120" t="s">
        <v>603</v>
      </c>
    </row>
    <row r="85" spans="1:2" x14ac:dyDescent="0.3">
      <c r="A85" s="578" t="s">
        <v>604</v>
      </c>
      <c r="B85" s="119" t="s">
        <v>605</v>
      </c>
    </row>
    <row r="86" spans="1:2" x14ac:dyDescent="0.3">
      <c r="A86" s="580"/>
      <c r="B86" s="122" t="s">
        <v>606</v>
      </c>
    </row>
    <row r="87" spans="1:2" x14ac:dyDescent="0.3">
      <c r="A87" s="580"/>
      <c r="B87" s="122" t="s">
        <v>607</v>
      </c>
    </row>
    <row r="88" spans="1:2" x14ac:dyDescent="0.3">
      <c r="A88" s="580"/>
      <c r="B88" s="122" t="s">
        <v>608</v>
      </c>
    </row>
    <row r="89" spans="1:2" x14ac:dyDescent="0.3">
      <c r="A89" s="580"/>
      <c r="B89" s="122" t="s">
        <v>609</v>
      </c>
    </row>
    <row r="90" spans="1:2" ht="16.5" customHeight="1" x14ac:dyDescent="0.3">
      <c r="A90" s="580"/>
      <c r="B90" s="123" t="s">
        <v>372</v>
      </c>
    </row>
    <row r="91" spans="1:2" ht="17.25" thickBot="1" x14ac:dyDescent="0.35">
      <c r="A91" s="579"/>
      <c r="B91" s="120" t="s">
        <v>610</v>
      </c>
    </row>
    <row r="92" spans="1:2" x14ac:dyDescent="0.3">
      <c r="A92" s="578" t="s">
        <v>73</v>
      </c>
      <c r="B92" s="119" t="s">
        <v>611</v>
      </c>
    </row>
    <row r="93" spans="1:2" ht="15" customHeight="1" x14ac:dyDescent="0.3">
      <c r="A93" s="580"/>
      <c r="B93" s="123" t="s">
        <v>612</v>
      </c>
    </row>
    <row r="94" spans="1:2" ht="16.5" customHeight="1" x14ac:dyDescent="0.3">
      <c r="A94" s="580"/>
      <c r="B94" s="123" t="s">
        <v>613</v>
      </c>
    </row>
    <row r="95" spans="1:2" x14ac:dyDescent="0.3">
      <c r="A95" s="580"/>
      <c r="B95" s="122" t="s">
        <v>614</v>
      </c>
    </row>
    <row r="96" spans="1:2" x14ac:dyDescent="0.3">
      <c r="A96" s="580"/>
      <c r="B96" s="122" t="s">
        <v>615</v>
      </c>
    </row>
    <row r="97" spans="1:2" ht="17.25" thickBot="1" x14ac:dyDescent="0.35">
      <c r="A97" s="579"/>
      <c r="B97" s="120" t="s">
        <v>616</v>
      </c>
    </row>
    <row r="98" spans="1:2" x14ac:dyDescent="0.3">
      <c r="A98" s="578" t="s">
        <v>617</v>
      </c>
      <c r="B98" s="124" t="s">
        <v>618</v>
      </c>
    </row>
    <row r="99" spans="1:2" x14ac:dyDescent="0.3">
      <c r="A99" s="580"/>
      <c r="B99" s="122" t="s">
        <v>619</v>
      </c>
    </row>
    <row r="100" spans="1:2" x14ac:dyDescent="0.3">
      <c r="A100" s="580"/>
      <c r="B100" s="122" t="s">
        <v>620</v>
      </c>
    </row>
    <row r="101" spans="1:2" x14ac:dyDescent="0.3">
      <c r="A101" s="580"/>
      <c r="B101" s="122" t="s">
        <v>621</v>
      </c>
    </row>
    <row r="102" spans="1:2" x14ac:dyDescent="0.3">
      <c r="A102" s="580"/>
      <c r="B102" s="122" t="s">
        <v>622</v>
      </c>
    </row>
    <row r="103" spans="1:2" ht="17.25" thickBot="1" x14ac:dyDescent="0.35">
      <c r="A103" s="579"/>
      <c r="B103" s="125" t="s">
        <v>623</v>
      </c>
    </row>
    <row r="104" spans="1:2" x14ac:dyDescent="0.3">
      <c r="A104" s="578" t="s">
        <v>624</v>
      </c>
      <c r="B104" s="124" t="s">
        <v>625</v>
      </c>
    </row>
    <row r="105" spans="1:2" x14ac:dyDescent="0.3">
      <c r="A105" s="580"/>
      <c r="B105" s="122" t="s">
        <v>626</v>
      </c>
    </row>
    <row r="106" spans="1:2" x14ac:dyDescent="0.3">
      <c r="A106" s="580"/>
      <c r="B106" s="122" t="s">
        <v>627</v>
      </c>
    </row>
    <row r="107" spans="1:2" x14ac:dyDescent="0.3">
      <c r="A107" s="580"/>
      <c r="B107" s="122" t="s">
        <v>628</v>
      </c>
    </row>
    <row r="108" spans="1:2" x14ac:dyDescent="0.3">
      <c r="A108" s="580"/>
      <c r="B108" s="122" t="s">
        <v>629</v>
      </c>
    </row>
    <row r="109" spans="1:2" ht="17.25" thickBot="1" x14ac:dyDescent="0.35">
      <c r="A109" s="579"/>
      <c r="B109" s="125" t="s">
        <v>630</v>
      </c>
    </row>
    <row r="110" spans="1:2" ht="17.25" thickBot="1" x14ac:dyDescent="0.35">
      <c r="A110" s="126" t="s">
        <v>631</v>
      </c>
      <c r="B110" s="127" t="s">
        <v>632</v>
      </c>
    </row>
    <row r="111" spans="1:2" ht="15" customHeight="1" x14ac:dyDescent="0.3"/>
    <row r="112" spans="1:2" x14ac:dyDescent="0.3">
      <c r="A112" s="128" t="s">
        <v>633</v>
      </c>
    </row>
    <row r="113" spans="1:1" x14ac:dyDescent="0.3">
      <c r="A113" s="129" t="s">
        <v>634</v>
      </c>
    </row>
    <row r="114" spans="1:1" x14ac:dyDescent="0.3">
      <c r="A114" s="129" t="s">
        <v>373</v>
      </c>
    </row>
    <row r="115" spans="1:1" x14ac:dyDescent="0.3">
      <c r="A115" s="129" t="s">
        <v>635</v>
      </c>
    </row>
  </sheetData>
  <mergeCells count="16">
    <mergeCell ref="A85:A91"/>
    <mergeCell ref="A92:A97"/>
    <mergeCell ref="A98:A103"/>
    <mergeCell ref="A104:A109"/>
    <mergeCell ref="A46:A47"/>
    <mergeCell ref="A48:A49"/>
    <mergeCell ref="A50:A51"/>
    <mergeCell ref="A53:B53"/>
    <mergeCell ref="A55:A68"/>
    <mergeCell ref="A69:A84"/>
    <mergeCell ref="A31:A45"/>
    <mergeCell ref="A11:B11"/>
    <mergeCell ref="A13:A14"/>
    <mergeCell ref="A15:A16"/>
    <mergeCell ref="A17:A19"/>
    <mergeCell ref="A20:A3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29"/>
  <sheetViews>
    <sheetView workbookViewId="0">
      <selection activeCell="B29" sqref="B29"/>
    </sheetView>
  </sheetViews>
  <sheetFormatPr baseColWidth="10" defaultColWidth="11.42578125" defaultRowHeight="15" x14ac:dyDescent="0.25"/>
  <sheetData>
    <row r="2" spans="2:5" x14ac:dyDescent="0.25">
      <c r="B2" t="s">
        <v>636</v>
      </c>
      <c r="E2" t="s">
        <v>637</v>
      </c>
    </row>
    <row r="3" spans="2:5" x14ac:dyDescent="0.25">
      <c r="B3" t="s">
        <v>638</v>
      </c>
      <c r="E3" t="s">
        <v>639</v>
      </c>
    </row>
    <row r="4" spans="2:5" x14ac:dyDescent="0.25">
      <c r="B4" t="s">
        <v>272</v>
      </c>
      <c r="E4" t="s">
        <v>201</v>
      </c>
    </row>
    <row r="5" spans="2:5" x14ac:dyDescent="0.25">
      <c r="B5" t="s">
        <v>213</v>
      </c>
    </row>
    <row r="8" spans="2:5" x14ac:dyDescent="0.25">
      <c r="B8" t="s">
        <v>640</v>
      </c>
    </row>
    <row r="9" spans="2:5" x14ac:dyDescent="0.25">
      <c r="B9" t="s">
        <v>641</v>
      </c>
    </row>
    <row r="10" spans="2:5" x14ac:dyDescent="0.25">
      <c r="B10" t="s">
        <v>222</v>
      </c>
    </row>
    <row r="13" spans="2:5" x14ac:dyDescent="0.25">
      <c r="B13" t="s">
        <v>642</v>
      </c>
    </row>
    <row r="14" spans="2:5" x14ac:dyDescent="0.25">
      <c r="B14" t="s">
        <v>204</v>
      </c>
    </row>
    <row r="15" spans="2:5" x14ac:dyDescent="0.25">
      <c r="B15" t="s">
        <v>643</v>
      </c>
    </row>
    <row r="16" spans="2:5" x14ac:dyDescent="0.25">
      <c r="B16" t="s">
        <v>644</v>
      </c>
    </row>
    <row r="17" spans="2:2" x14ac:dyDescent="0.25">
      <c r="B17" t="s">
        <v>645</v>
      </c>
    </row>
    <row r="20" spans="2:2" x14ac:dyDescent="0.25">
      <c r="B20" t="s">
        <v>222</v>
      </c>
    </row>
    <row r="21" spans="2:2" x14ac:dyDescent="0.25">
      <c r="B21" t="s">
        <v>332</v>
      </c>
    </row>
    <row r="22" spans="2:2" x14ac:dyDescent="0.25">
      <c r="B22" t="s">
        <v>646</v>
      </c>
    </row>
    <row r="24" spans="2:2" x14ac:dyDescent="0.25">
      <c r="B24" t="s">
        <v>321</v>
      </c>
    </row>
    <row r="25" spans="2:2" x14ac:dyDescent="0.25">
      <c r="B25" t="s">
        <v>647</v>
      </c>
    </row>
    <row r="26" spans="2:2" x14ac:dyDescent="0.25">
      <c r="B26" t="s">
        <v>648</v>
      </c>
    </row>
    <row r="27" spans="2:2" x14ac:dyDescent="0.25">
      <c r="B27" t="s">
        <v>649</v>
      </c>
    </row>
    <row r="28" spans="2:2" x14ac:dyDescent="0.25">
      <c r="B28" t="s">
        <v>207</v>
      </c>
    </row>
    <row r="29" spans="2:2" x14ac:dyDescent="0.25">
      <c r="B29" t="s">
        <v>650</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D66"/>
  <sheetViews>
    <sheetView topLeftCell="A13" workbookViewId="0">
      <selection activeCell="A28" sqref="A28"/>
    </sheetView>
  </sheetViews>
  <sheetFormatPr baseColWidth="10" defaultColWidth="11.42578125" defaultRowHeight="12.75" x14ac:dyDescent="0.2"/>
  <cols>
    <col min="1" max="1" width="32.85546875" style="4" customWidth="1"/>
    <col min="2" max="16384" width="11.42578125" style="4"/>
  </cols>
  <sheetData>
    <row r="3" spans="1:1" x14ac:dyDescent="0.2">
      <c r="A3" s="5" t="s">
        <v>208</v>
      </c>
    </row>
    <row r="4" spans="1:1" x14ac:dyDescent="0.2">
      <c r="A4" s="5" t="s">
        <v>251</v>
      </c>
    </row>
    <row r="5" spans="1:1" x14ac:dyDescent="0.2">
      <c r="A5" s="5" t="s">
        <v>240</v>
      </c>
    </row>
    <row r="6" spans="1:1" x14ac:dyDescent="0.2">
      <c r="A6" s="5" t="s">
        <v>490</v>
      </c>
    </row>
    <row r="7" spans="1:1" x14ac:dyDescent="0.2">
      <c r="A7" s="5" t="s">
        <v>209</v>
      </c>
    </row>
    <row r="8" spans="1:1" x14ac:dyDescent="0.2">
      <c r="A8" s="5" t="s">
        <v>210</v>
      </c>
    </row>
    <row r="9" spans="1:1" x14ac:dyDescent="0.2">
      <c r="A9" s="5" t="s">
        <v>496</v>
      </c>
    </row>
    <row r="10" spans="1:1" x14ac:dyDescent="0.2">
      <c r="A10" s="5" t="s">
        <v>211</v>
      </c>
    </row>
    <row r="11" spans="1:1" x14ac:dyDescent="0.2">
      <c r="A11" s="5" t="s">
        <v>285</v>
      </c>
    </row>
    <row r="12" spans="1:1" x14ac:dyDescent="0.2">
      <c r="A12" s="5" t="s">
        <v>212</v>
      </c>
    </row>
    <row r="13" spans="1:1" x14ac:dyDescent="0.2">
      <c r="A13" s="5" t="s">
        <v>651</v>
      </c>
    </row>
    <row r="14" spans="1:1" x14ac:dyDescent="0.2">
      <c r="A14" s="5"/>
    </row>
    <row r="16" spans="1:1" x14ac:dyDescent="0.2">
      <c r="A16" s="5" t="s">
        <v>325</v>
      </c>
    </row>
    <row r="17" spans="1:2" x14ac:dyDescent="0.2">
      <c r="A17" s="5" t="s">
        <v>636</v>
      </c>
    </row>
    <row r="18" spans="1:2" x14ac:dyDescent="0.2">
      <c r="A18" s="5" t="s">
        <v>638</v>
      </c>
    </row>
    <row r="20" spans="1:2" x14ac:dyDescent="0.2">
      <c r="A20" s="5" t="s">
        <v>641</v>
      </c>
    </row>
    <row r="21" spans="1:2" x14ac:dyDescent="0.2">
      <c r="A21" s="5" t="s">
        <v>222</v>
      </c>
    </row>
    <row r="23" spans="1:2" x14ac:dyDescent="0.2">
      <c r="A23" s="4" t="s">
        <v>225</v>
      </c>
    </row>
    <row r="24" spans="1:2" x14ac:dyDescent="0.2">
      <c r="A24" s="4" t="s">
        <v>652</v>
      </c>
    </row>
    <row r="26" spans="1:2" x14ac:dyDescent="0.2">
      <c r="A26" s="94" t="s">
        <v>653</v>
      </c>
      <c r="B26" s="96" t="s">
        <v>654</v>
      </c>
    </row>
    <row r="27" spans="1:2" x14ac:dyDescent="0.2">
      <c r="A27" s="94" t="s">
        <v>655</v>
      </c>
      <c r="B27" s="96" t="s">
        <v>656</v>
      </c>
    </row>
    <row r="28" spans="1:2" ht="25.5" x14ac:dyDescent="0.2">
      <c r="A28" s="94" t="s">
        <v>657</v>
      </c>
      <c r="B28" s="96" t="s">
        <v>658</v>
      </c>
    </row>
    <row r="29" spans="1:2" x14ac:dyDescent="0.2">
      <c r="A29" s="95" t="s">
        <v>659</v>
      </c>
      <c r="B29" s="96" t="s">
        <v>660</v>
      </c>
    </row>
    <row r="30" spans="1:2" x14ac:dyDescent="0.2">
      <c r="A30" s="94" t="s">
        <v>661</v>
      </c>
      <c r="B30" s="96" t="s">
        <v>662</v>
      </c>
    </row>
    <row r="31" spans="1:2" x14ac:dyDescent="0.2">
      <c r="A31" s="94" t="s">
        <v>663</v>
      </c>
      <c r="B31" s="96" t="s">
        <v>664</v>
      </c>
    </row>
    <row r="32" spans="1:2" x14ac:dyDescent="0.2">
      <c r="A32" s="94" t="s">
        <v>665</v>
      </c>
      <c r="B32" s="96" t="s">
        <v>666</v>
      </c>
    </row>
    <row r="33" spans="1:4" x14ac:dyDescent="0.2">
      <c r="A33" s="94" t="s">
        <v>667</v>
      </c>
      <c r="B33" s="96" t="s">
        <v>668</v>
      </c>
    </row>
    <row r="34" spans="1:4" x14ac:dyDescent="0.2">
      <c r="A34" s="94" t="s">
        <v>669</v>
      </c>
      <c r="B34" s="96" t="s">
        <v>670</v>
      </c>
    </row>
    <row r="35" spans="1:4" x14ac:dyDescent="0.2">
      <c r="A35" s="94" t="s">
        <v>671</v>
      </c>
      <c r="B35" s="96" t="s">
        <v>672</v>
      </c>
    </row>
    <row r="36" spans="1:4" x14ac:dyDescent="0.2">
      <c r="A36" s="94" t="s">
        <v>72</v>
      </c>
      <c r="B36" s="96" t="s">
        <v>198</v>
      </c>
    </row>
    <row r="37" spans="1:4" ht="15.75" customHeight="1" x14ac:dyDescent="0.2">
      <c r="A37" s="94" t="s">
        <v>673</v>
      </c>
      <c r="B37" s="96" t="s">
        <v>674</v>
      </c>
    </row>
    <row r="38" spans="1:4" x14ac:dyDescent="0.2">
      <c r="A38" s="94" t="s">
        <v>675</v>
      </c>
      <c r="B38" s="96" t="s">
        <v>676</v>
      </c>
    </row>
    <row r="39" spans="1:4" x14ac:dyDescent="0.2">
      <c r="A39" s="94" t="s">
        <v>677</v>
      </c>
      <c r="B39" s="96" t="s">
        <v>678</v>
      </c>
    </row>
    <row r="43" spans="1:4" x14ac:dyDescent="0.2">
      <c r="A43" s="4">
        <v>1</v>
      </c>
    </row>
    <row r="44" spans="1:4" x14ac:dyDescent="0.2">
      <c r="A44" s="4">
        <v>2</v>
      </c>
    </row>
    <row r="45" spans="1:4" x14ac:dyDescent="0.2">
      <c r="A45" s="4">
        <v>3</v>
      </c>
      <c r="B45" s="4">
        <v>3</v>
      </c>
    </row>
    <row r="46" spans="1:4" x14ac:dyDescent="0.2">
      <c r="A46" s="4">
        <v>4</v>
      </c>
      <c r="B46" s="4">
        <v>4</v>
      </c>
    </row>
    <row r="47" spans="1:4" x14ac:dyDescent="0.2">
      <c r="A47" s="4">
        <v>5</v>
      </c>
      <c r="B47" s="4">
        <v>5</v>
      </c>
      <c r="C47" s="4">
        <f>25*4</f>
        <v>100</v>
      </c>
      <c r="D47" s="4">
        <f>5*4</f>
        <v>20</v>
      </c>
    </row>
    <row r="48" spans="1:4" x14ac:dyDescent="0.2">
      <c r="C48" s="4">
        <f>12*4</f>
        <v>48</v>
      </c>
      <c r="D48" s="4">
        <f>4*4</f>
        <v>16</v>
      </c>
    </row>
    <row r="49" spans="1:4" x14ac:dyDescent="0.2">
      <c r="C49" s="4">
        <f>6*4</f>
        <v>24</v>
      </c>
      <c r="D49" s="4">
        <f>3*4</f>
        <v>12</v>
      </c>
    </row>
    <row r="52" spans="1:4" x14ac:dyDescent="0.2">
      <c r="A52" s="4">
        <v>0</v>
      </c>
      <c r="B52" s="4">
        <v>15</v>
      </c>
      <c r="C52" s="4">
        <v>0</v>
      </c>
    </row>
    <row r="53" spans="1:4" x14ac:dyDescent="0.2">
      <c r="A53" s="4">
        <v>10</v>
      </c>
      <c r="B53" s="4">
        <v>0</v>
      </c>
      <c r="C53" s="4">
        <v>5</v>
      </c>
    </row>
    <row r="54" spans="1:4" x14ac:dyDescent="0.2">
      <c r="A54" s="4">
        <v>15</v>
      </c>
      <c r="C54" s="4">
        <v>10</v>
      </c>
    </row>
    <row r="56" spans="1:4" x14ac:dyDescent="0.2">
      <c r="A56" s="100" t="s">
        <v>322</v>
      </c>
    </row>
    <row r="57" spans="1:4" x14ac:dyDescent="0.2">
      <c r="A57" s="100" t="s">
        <v>679</v>
      </c>
    </row>
    <row r="58" spans="1:4" x14ac:dyDescent="0.2">
      <c r="A58" s="100" t="s">
        <v>680</v>
      </c>
    </row>
    <row r="60" spans="1:4" x14ac:dyDescent="0.2">
      <c r="A60" s="4" t="s">
        <v>323</v>
      </c>
      <c r="B60" s="4" t="s">
        <v>323</v>
      </c>
    </row>
    <row r="61" spans="1:4" x14ac:dyDescent="0.2">
      <c r="A61" s="4" t="s">
        <v>681</v>
      </c>
      <c r="B61" s="4" t="s">
        <v>324</v>
      </c>
    </row>
    <row r="62" spans="1:4" x14ac:dyDescent="0.2">
      <c r="B62" s="4" t="s">
        <v>681</v>
      </c>
    </row>
    <row r="64" spans="1:4" x14ac:dyDescent="0.2">
      <c r="A64" s="4" t="s">
        <v>325</v>
      </c>
    </row>
    <row r="65" spans="1:1" x14ac:dyDescent="0.2">
      <c r="A65" s="4" t="s">
        <v>638</v>
      </c>
    </row>
    <row r="66" spans="1:1" x14ac:dyDescent="0.2">
      <c r="A66" s="4" t="s">
        <v>682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7"/>
  <sheetViews>
    <sheetView view="pageBreakPreview" zoomScale="70" zoomScaleNormal="70" zoomScaleSheetLayoutView="70" zoomScalePageLayoutView="20" workbookViewId="0">
      <selection activeCell="B5" sqref="B5"/>
    </sheetView>
  </sheetViews>
  <sheetFormatPr baseColWidth="10" defaultColWidth="17.42578125" defaultRowHeight="12.75" x14ac:dyDescent="0.2"/>
  <cols>
    <col min="1" max="1" width="17.42578125" style="198"/>
    <col min="2" max="2" width="36.28515625" style="198" customWidth="1"/>
    <col min="3" max="3" width="23" style="198" customWidth="1"/>
    <col min="4" max="4" width="38.7109375" style="198" customWidth="1"/>
    <col min="5" max="5" width="22.42578125" style="198" customWidth="1"/>
    <col min="6" max="6" width="30.42578125" style="198" customWidth="1"/>
    <col min="7" max="7" width="22.42578125" style="198" customWidth="1"/>
    <col min="8" max="8" width="41.42578125" style="198" customWidth="1"/>
    <col min="9" max="10" width="17.42578125" style="198"/>
    <col min="11" max="11" width="44.5703125" style="198" customWidth="1"/>
    <col min="12" max="16384" width="17.42578125" style="198"/>
  </cols>
  <sheetData>
    <row r="1" spans="1:11" s="195" customFormat="1" ht="18" x14ac:dyDescent="0.2">
      <c r="A1" s="257" t="s">
        <v>60</v>
      </c>
      <c r="B1" s="258"/>
      <c r="C1" s="332" t="s">
        <v>61</v>
      </c>
      <c r="D1" s="332"/>
      <c r="E1" s="332"/>
      <c r="F1" s="332"/>
      <c r="G1" s="332"/>
      <c r="H1" s="332"/>
      <c r="I1" s="332"/>
      <c r="J1" s="332"/>
      <c r="K1" s="332"/>
    </row>
    <row r="2" spans="1:11" s="196" customFormat="1" ht="15.75" x14ac:dyDescent="0.2">
      <c r="A2" s="333" t="s">
        <v>62</v>
      </c>
      <c r="B2" s="335" t="s">
        <v>63</v>
      </c>
      <c r="C2" s="335"/>
      <c r="D2" s="335"/>
      <c r="E2" s="335"/>
      <c r="F2" s="335"/>
      <c r="G2" s="335"/>
      <c r="H2" s="335"/>
      <c r="I2" s="335"/>
      <c r="J2" s="335" t="s">
        <v>64</v>
      </c>
      <c r="K2" s="340" t="s">
        <v>65</v>
      </c>
    </row>
    <row r="3" spans="1:11" s="196" customFormat="1" ht="15.75" x14ac:dyDescent="0.2">
      <c r="A3" s="334"/>
      <c r="B3" s="336" t="s">
        <v>66</v>
      </c>
      <c r="C3" s="336"/>
      <c r="D3" s="336" t="s">
        <v>67</v>
      </c>
      <c r="E3" s="336"/>
      <c r="F3" s="336" t="s">
        <v>68</v>
      </c>
      <c r="G3" s="336"/>
      <c r="H3" s="336" t="s">
        <v>69</v>
      </c>
      <c r="I3" s="336"/>
      <c r="J3" s="339"/>
      <c r="K3" s="341"/>
    </row>
    <row r="4" spans="1:11" s="197" customFormat="1" ht="15.75" x14ac:dyDescent="0.2">
      <c r="A4" s="334"/>
      <c r="B4" s="261" t="s">
        <v>70</v>
      </c>
      <c r="C4" s="262" t="s">
        <v>71</v>
      </c>
      <c r="D4" s="261" t="s">
        <v>70</v>
      </c>
      <c r="E4" s="262" t="s">
        <v>71</v>
      </c>
      <c r="F4" s="261" t="s">
        <v>70</v>
      </c>
      <c r="G4" s="262" t="s">
        <v>71</v>
      </c>
      <c r="H4" s="261" t="s">
        <v>70</v>
      </c>
      <c r="I4" s="262" t="s">
        <v>71</v>
      </c>
      <c r="J4" s="339"/>
      <c r="K4" s="341"/>
    </row>
    <row r="5" spans="1:11" ht="165.75" x14ac:dyDescent="0.2">
      <c r="A5" s="276" t="s">
        <v>72</v>
      </c>
      <c r="B5" s="211" t="s">
        <v>73</v>
      </c>
      <c r="C5" s="264" t="s">
        <v>74</v>
      </c>
      <c r="D5" s="211" t="s">
        <v>75</v>
      </c>
      <c r="E5" s="211" t="s">
        <v>76</v>
      </c>
      <c r="F5" s="211" t="s">
        <v>77</v>
      </c>
      <c r="G5" s="264" t="s">
        <v>78</v>
      </c>
      <c r="H5" s="263" t="s">
        <v>79</v>
      </c>
      <c r="I5" s="264" t="s">
        <v>80</v>
      </c>
      <c r="J5" s="327" t="s">
        <v>81</v>
      </c>
      <c r="K5" s="337" t="s">
        <v>82</v>
      </c>
    </row>
    <row r="6" spans="1:11" ht="140.25" x14ac:dyDescent="0.2">
      <c r="A6" s="276" t="s">
        <v>72</v>
      </c>
      <c r="B6" s="211" t="s">
        <v>73</v>
      </c>
      <c r="C6" s="264" t="s">
        <v>83</v>
      </c>
      <c r="D6" s="211" t="s">
        <v>75</v>
      </c>
      <c r="E6" s="211" t="s">
        <v>84</v>
      </c>
      <c r="F6" s="211" t="s">
        <v>85</v>
      </c>
      <c r="G6" s="264" t="s">
        <v>86</v>
      </c>
      <c r="H6" s="263" t="s">
        <v>87</v>
      </c>
      <c r="I6" s="264" t="s">
        <v>88</v>
      </c>
      <c r="J6" s="327"/>
      <c r="K6" s="337"/>
    </row>
    <row r="7" spans="1:11" ht="165.75" x14ac:dyDescent="0.2">
      <c r="A7" s="276" t="s">
        <v>72</v>
      </c>
      <c r="B7" s="211" t="s">
        <v>73</v>
      </c>
      <c r="C7" s="264" t="s">
        <v>89</v>
      </c>
      <c r="D7" s="211" t="s">
        <v>90</v>
      </c>
      <c r="E7" s="211" t="s">
        <v>91</v>
      </c>
      <c r="F7" s="211" t="s">
        <v>92</v>
      </c>
      <c r="G7" s="211" t="s">
        <v>93</v>
      </c>
      <c r="H7" s="263"/>
      <c r="I7" s="264"/>
      <c r="J7" s="327"/>
      <c r="K7" s="337"/>
    </row>
    <row r="8" spans="1:11" ht="89.25" x14ac:dyDescent="0.2">
      <c r="A8" s="276" t="s">
        <v>72</v>
      </c>
      <c r="B8" s="211" t="s">
        <v>94</v>
      </c>
      <c r="C8" s="211" t="s">
        <v>95</v>
      </c>
      <c r="D8" s="211" t="s">
        <v>96</v>
      </c>
      <c r="E8" s="265" t="s">
        <v>97</v>
      </c>
      <c r="F8" s="211" t="s">
        <v>98</v>
      </c>
      <c r="G8" s="211" t="s">
        <v>99</v>
      </c>
      <c r="H8" s="263"/>
      <c r="I8" s="211"/>
      <c r="J8" s="327"/>
      <c r="K8" s="337"/>
    </row>
    <row r="9" spans="1:11" ht="191.25" x14ac:dyDescent="0.2">
      <c r="A9" s="276" t="s">
        <v>72</v>
      </c>
      <c r="B9" s="211" t="s">
        <v>94</v>
      </c>
      <c r="C9" s="211" t="s">
        <v>100</v>
      </c>
      <c r="D9" s="211" t="s">
        <v>96</v>
      </c>
      <c r="E9" s="266" t="s">
        <v>101</v>
      </c>
      <c r="F9" s="211" t="s">
        <v>102</v>
      </c>
      <c r="G9" s="211" t="s">
        <v>103</v>
      </c>
      <c r="H9" s="263"/>
      <c r="I9" s="211"/>
      <c r="J9" s="327"/>
      <c r="K9" s="337"/>
    </row>
    <row r="10" spans="1:11" ht="102" x14ac:dyDescent="0.2">
      <c r="A10" s="276" t="s">
        <v>72</v>
      </c>
      <c r="B10" s="211" t="s">
        <v>68</v>
      </c>
      <c r="C10" s="211" t="s">
        <v>104</v>
      </c>
      <c r="D10" s="211" t="s">
        <v>90</v>
      </c>
      <c r="E10" s="265" t="s">
        <v>105</v>
      </c>
      <c r="F10" s="211" t="s">
        <v>92</v>
      </c>
      <c r="G10" s="211" t="s">
        <v>106</v>
      </c>
      <c r="H10" s="263"/>
      <c r="I10" s="267"/>
      <c r="J10" s="327"/>
      <c r="K10" s="337"/>
    </row>
    <row r="11" spans="1:11" ht="114.75" x14ac:dyDescent="0.2">
      <c r="A11" s="276" t="s">
        <v>72</v>
      </c>
      <c r="B11" s="211" t="s">
        <v>107</v>
      </c>
      <c r="C11" s="211" t="s">
        <v>108</v>
      </c>
      <c r="D11" s="211"/>
      <c r="E11" s="266"/>
      <c r="F11" s="268"/>
      <c r="G11" s="268"/>
      <c r="H11" s="263"/>
      <c r="I11" s="211"/>
      <c r="J11" s="327"/>
      <c r="K11" s="337"/>
    </row>
    <row r="12" spans="1:11" ht="51" x14ac:dyDescent="0.2">
      <c r="A12" s="276" t="s">
        <v>72</v>
      </c>
      <c r="B12" s="211" t="s">
        <v>68</v>
      </c>
      <c r="C12" s="211" t="s">
        <v>109</v>
      </c>
      <c r="D12" s="211"/>
      <c r="E12" s="266"/>
      <c r="F12" s="268"/>
      <c r="G12" s="268"/>
      <c r="H12" s="263"/>
      <c r="I12" s="211"/>
      <c r="J12" s="327"/>
      <c r="K12" s="337"/>
    </row>
    <row r="13" spans="1:11" s="203" customFormat="1" ht="140.25" x14ac:dyDescent="0.2">
      <c r="A13" s="277" t="s">
        <v>72</v>
      </c>
      <c r="B13" s="270" t="s">
        <v>73</v>
      </c>
      <c r="C13" s="270" t="s">
        <v>110</v>
      </c>
      <c r="D13" s="270" t="s">
        <v>75</v>
      </c>
      <c r="E13" s="270" t="s">
        <v>76</v>
      </c>
      <c r="F13" s="270" t="s">
        <v>77</v>
      </c>
      <c r="G13" s="271" t="s">
        <v>78</v>
      </c>
      <c r="H13" s="263" t="s">
        <v>79</v>
      </c>
      <c r="I13" s="264" t="s">
        <v>80</v>
      </c>
      <c r="J13" s="338" t="s">
        <v>111</v>
      </c>
      <c r="K13" s="342" t="s">
        <v>112</v>
      </c>
    </row>
    <row r="14" spans="1:11" ht="162.6" customHeight="1" x14ac:dyDescent="0.2">
      <c r="A14" s="277" t="s">
        <v>72</v>
      </c>
      <c r="B14" s="270" t="s">
        <v>73</v>
      </c>
      <c r="C14" s="271" t="s">
        <v>74</v>
      </c>
      <c r="D14" s="270" t="s">
        <v>75</v>
      </c>
      <c r="E14" s="270" t="s">
        <v>84</v>
      </c>
      <c r="F14" s="270" t="s">
        <v>85</v>
      </c>
      <c r="G14" s="271" t="s">
        <v>86</v>
      </c>
      <c r="H14" s="263" t="s">
        <v>87</v>
      </c>
      <c r="I14" s="264" t="s">
        <v>88</v>
      </c>
      <c r="J14" s="338"/>
      <c r="K14" s="342"/>
    </row>
    <row r="15" spans="1:11" ht="165.75" x14ac:dyDescent="0.2">
      <c r="A15" s="277" t="s">
        <v>72</v>
      </c>
      <c r="B15" s="270" t="s">
        <v>73</v>
      </c>
      <c r="C15" s="271" t="s">
        <v>74</v>
      </c>
      <c r="D15" s="270" t="s">
        <v>90</v>
      </c>
      <c r="E15" s="270" t="s">
        <v>91</v>
      </c>
      <c r="F15" s="270" t="s">
        <v>92</v>
      </c>
      <c r="G15" s="270" t="s">
        <v>93</v>
      </c>
      <c r="H15" s="269"/>
      <c r="I15" s="270"/>
      <c r="J15" s="338"/>
      <c r="K15" s="342"/>
    </row>
    <row r="16" spans="1:11" ht="114.75" x14ac:dyDescent="0.2">
      <c r="A16" s="277" t="s">
        <v>72</v>
      </c>
      <c r="B16" s="270" t="s">
        <v>73</v>
      </c>
      <c r="C16" s="271" t="s">
        <v>83</v>
      </c>
      <c r="D16" s="270" t="s">
        <v>96</v>
      </c>
      <c r="E16" s="272" t="s">
        <v>97</v>
      </c>
      <c r="F16" s="270" t="s">
        <v>98</v>
      </c>
      <c r="G16" s="270" t="s">
        <v>99</v>
      </c>
      <c r="H16" s="269"/>
      <c r="I16" s="270"/>
      <c r="J16" s="338"/>
      <c r="K16" s="342"/>
    </row>
    <row r="17" spans="1:11" ht="204" x14ac:dyDescent="0.2">
      <c r="A17" s="277" t="s">
        <v>72</v>
      </c>
      <c r="B17" s="270" t="s">
        <v>73</v>
      </c>
      <c r="C17" s="271" t="s">
        <v>113</v>
      </c>
      <c r="D17" s="270" t="s">
        <v>96</v>
      </c>
      <c r="E17" s="273" t="s">
        <v>114</v>
      </c>
      <c r="F17" s="270" t="s">
        <v>102</v>
      </c>
      <c r="G17" s="270" t="s">
        <v>103</v>
      </c>
      <c r="H17" s="273"/>
      <c r="I17" s="274"/>
      <c r="J17" s="338"/>
      <c r="K17" s="342"/>
    </row>
    <row r="18" spans="1:11" ht="102" x14ac:dyDescent="0.2">
      <c r="A18" s="277" t="s">
        <v>72</v>
      </c>
      <c r="B18" s="270" t="s">
        <v>94</v>
      </c>
      <c r="C18" s="270" t="s">
        <v>95</v>
      </c>
      <c r="D18" s="270" t="s">
        <v>90</v>
      </c>
      <c r="E18" s="272" t="s">
        <v>115</v>
      </c>
      <c r="F18" s="270" t="s">
        <v>92</v>
      </c>
      <c r="G18" s="270" t="s">
        <v>106</v>
      </c>
      <c r="H18" s="269"/>
      <c r="I18" s="270"/>
      <c r="J18" s="338"/>
      <c r="K18" s="342"/>
    </row>
    <row r="19" spans="1:11" ht="76.5" x14ac:dyDescent="0.2">
      <c r="A19" s="277" t="s">
        <v>72</v>
      </c>
      <c r="B19" s="270" t="s">
        <v>94</v>
      </c>
      <c r="C19" s="270" t="s">
        <v>116</v>
      </c>
      <c r="D19" s="270"/>
      <c r="E19" s="272"/>
      <c r="F19" s="268"/>
      <c r="G19" s="268"/>
      <c r="H19" s="269"/>
      <c r="I19" s="270"/>
      <c r="J19" s="338"/>
      <c r="K19" s="342"/>
    </row>
    <row r="20" spans="1:11" ht="51" x14ac:dyDescent="0.2">
      <c r="A20" s="277" t="s">
        <v>72</v>
      </c>
      <c r="B20" s="270" t="s">
        <v>68</v>
      </c>
      <c r="C20" s="270" t="s">
        <v>104</v>
      </c>
      <c r="D20" s="270"/>
      <c r="E20" s="272"/>
      <c r="F20" s="270"/>
      <c r="G20" s="270"/>
      <c r="H20" s="269"/>
      <c r="I20" s="270"/>
      <c r="J20" s="338"/>
      <c r="K20" s="342"/>
    </row>
    <row r="21" spans="1:11" ht="114.75" x14ac:dyDescent="0.2">
      <c r="A21" s="277" t="s">
        <v>72</v>
      </c>
      <c r="B21" s="270" t="s">
        <v>107</v>
      </c>
      <c r="C21" s="270" t="s">
        <v>108</v>
      </c>
      <c r="D21" s="270"/>
      <c r="E21" s="272"/>
      <c r="F21" s="270"/>
      <c r="G21" s="270"/>
      <c r="H21" s="273"/>
      <c r="I21" s="274"/>
      <c r="J21" s="338"/>
      <c r="K21" s="342"/>
    </row>
    <row r="22" spans="1:11" ht="51" x14ac:dyDescent="0.2">
      <c r="A22" s="277" t="s">
        <v>72</v>
      </c>
      <c r="B22" s="270" t="s">
        <v>68</v>
      </c>
      <c r="C22" s="270" t="s">
        <v>109</v>
      </c>
      <c r="D22" s="270"/>
      <c r="E22" s="268"/>
      <c r="F22" s="270"/>
      <c r="G22" s="271"/>
      <c r="H22" s="273"/>
      <c r="I22" s="271"/>
      <c r="J22" s="338"/>
      <c r="K22" s="342"/>
    </row>
    <row r="23" spans="1:11" ht="114.75" x14ac:dyDescent="0.2">
      <c r="A23" s="277" t="s">
        <v>72</v>
      </c>
      <c r="B23" s="270" t="s">
        <v>107</v>
      </c>
      <c r="C23" s="270" t="s">
        <v>117</v>
      </c>
      <c r="D23" s="270"/>
      <c r="E23" s="272"/>
      <c r="F23" s="270"/>
      <c r="G23" s="270"/>
      <c r="H23" s="273"/>
      <c r="I23" s="270"/>
      <c r="J23" s="338"/>
      <c r="K23" s="342"/>
    </row>
    <row r="24" spans="1:11" ht="140.25" x14ac:dyDescent="0.2">
      <c r="A24" s="278" t="s">
        <v>72</v>
      </c>
      <c r="B24" s="270" t="s">
        <v>73</v>
      </c>
      <c r="C24" s="270" t="s">
        <v>110</v>
      </c>
      <c r="D24" s="270" t="s">
        <v>75</v>
      </c>
      <c r="E24" s="270" t="s">
        <v>76</v>
      </c>
      <c r="F24" s="270" t="s">
        <v>77</v>
      </c>
      <c r="G24" s="271" t="s">
        <v>78</v>
      </c>
      <c r="H24" s="263" t="s">
        <v>79</v>
      </c>
      <c r="I24" s="264" t="s">
        <v>80</v>
      </c>
      <c r="J24" s="327" t="s">
        <v>118</v>
      </c>
      <c r="K24" s="343" t="s">
        <v>119</v>
      </c>
    </row>
    <row r="25" spans="1:11" ht="165.75" x14ac:dyDescent="0.2">
      <c r="A25" s="277" t="s">
        <v>72</v>
      </c>
      <c r="B25" s="270" t="s">
        <v>73</v>
      </c>
      <c r="C25" s="271" t="s">
        <v>74</v>
      </c>
      <c r="D25" s="270" t="s">
        <v>90</v>
      </c>
      <c r="E25" s="270" t="s">
        <v>91</v>
      </c>
      <c r="F25" s="270" t="s">
        <v>85</v>
      </c>
      <c r="G25" s="271" t="s">
        <v>86</v>
      </c>
      <c r="H25" s="263" t="s">
        <v>87</v>
      </c>
      <c r="I25" s="264" t="s">
        <v>88</v>
      </c>
      <c r="J25" s="327"/>
      <c r="K25" s="343"/>
    </row>
    <row r="26" spans="1:11" ht="165.75" x14ac:dyDescent="0.2">
      <c r="A26" s="277" t="s">
        <v>72</v>
      </c>
      <c r="B26" s="270" t="s">
        <v>73</v>
      </c>
      <c r="C26" s="271" t="s">
        <v>74</v>
      </c>
      <c r="D26" s="270" t="s">
        <v>96</v>
      </c>
      <c r="E26" s="272" t="s">
        <v>97</v>
      </c>
      <c r="F26" s="270" t="s">
        <v>92</v>
      </c>
      <c r="G26" s="270" t="s">
        <v>93</v>
      </c>
      <c r="H26" s="269"/>
      <c r="I26" s="270"/>
      <c r="J26" s="327"/>
      <c r="K26" s="343"/>
    </row>
    <row r="27" spans="1:11" ht="153" x14ac:dyDescent="0.2">
      <c r="A27" s="277" t="s">
        <v>72</v>
      </c>
      <c r="B27" s="270" t="s">
        <v>73</v>
      </c>
      <c r="C27" s="271" t="s">
        <v>83</v>
      </c>
      <c r="D27" s="270" t="s">
        <v>96</v>
      </c>
      <c r="E27" s="273" t="s">
        <v>120</v>
      </c>
      <c r="F27" s="270" t="s">
        <v>98</v>
      </c>
      <c r="G27" s="270" t="s">
        <v>99</v>
      </c>
      <c r="H27" s="269"/>
      <c r="I27" s="270"/>
      <c r="J27" s="327"/>
      <c r="K27" s="343"/>
    </row>
    <row r="28" spans="1:11" ht="127.5" x14ac:dyDescent="0.2">
      <c r="A28" s="277" t="s">
        <v>72</v>
      </c>
      <c r="B28" s="270" t="s">
        <v>73</v>
      </c>
      <c r="C28" s="271" t="s">
        <v>113</v>
      </c>
      <c r="D28" s="270" t="s">
        <v>90</v>
      </c>
      <c r="E28" s="273" t="s">
        <v>121</v>
      </c>
      <c r="F28" s="270" t="s">
        <v>102</v>
      </c>
      <c r="G28" s="270" t="s">
        <v>103</v>
      </c>
      <c r="H28" s="273"/>
      <c r="I28" s="274"/>
      <c r="J28" s="327"/>
      <c r="K28" s="343"/>
    </row>
    <row r="29" spans="1:11" ht="102" x14ac:dyDescent="0.2">
      <c r="A29" s="277" t="s">
        <v>72</v>
      </c>
      <c r="B29" s="270" t="s">
        <v>94</v>
      </c>
      <c r="C29" s="270" t="s">
        <v>95</v>
      </c>
      <c r="D29" s="270"/>
      <c r="E29" s="272"/>
      <c r="F29" s="270" t="s">
        <v>92</v>
      </c>
      <c r="G29" s="270" t="s">
        <v>106</v>
      </c>
      <c r="H29" s="269"/>
      <c r="I29" s="270"/>
      <c r="J29" s="327"/>
      <c r="K29" s="343"/>
    </row>
    <row r="30" spans="1:11" ht="76.5" x14ac:dyDescent="0.2">
      <c r="A30" s="277" t="s">
        <v>72</v>
      </c>
      <c r="B30" s="270" t="s">
        <v>94</v>
      </c>
      <c r="C30" s="270" t="s">
        <v>116</v>
      </c>
      <c r="D30" s="270"/>
      <c r="E30" s="272"/>
      <c r="F30" s="268"/>
      <c r="G30" s="268"/>
      <c r="H30" s="269"/>
      <c r="I30" s="270"/>
      <c r="J30" s="327"/>
      <c r="K30" s="343"/>
    </row>
    <row r="31" spans="1:11" ht="51" x14ac:dyDescent="0.2">
      <c r="A31" s="277" t="s">
        <v>72</v>
      </c>
      <c r="B31" s="270" t="s">
        <v>68</v>
      </c>
      <c r="C31" s="270" t="s">
        <v>104</v>
      </c>
      <c r="D31" s="270"/>
      <c r="E31" s="272"/>
      <c r="F31" s="270"/>
      <c r="G31" s="270"/>
      <c r="H31" s="269"/>
      <c r="I31" s="270"/>
      <c r="J31" s="327"/>
      <c r="K31" s="343"/>
    </row>
    <row r="32" spans="1:11" ht="114.75" x14ac:dyDescent="0.2">
      <c r="A32" s="277" t="s">
        <v>72</v>
      </c>
      <c r="B32" s="270" t="s">
        <v>107</v>
      </c>
      <c r="C32" s="270" t="s">
        <v>108</v>
      </c>
      <c r="D32" s="270"/>
      <c r="E32" s="272"/>
      <c r="F32" s="270"/>
      <c r="G32" s="270"/>
      <c r="H32" s="273"/>
      <c r="I32" s="274"/>
      <c r="J32" s="327"/>
      <c r="K32" s="343"/>
    </row>
    <row r="33" spans="1:11" ht="51" x14ac:dyDescent="0.2">
      <c r="A33" s="277" t="s">
        <v>72</v>
      </c>
      <c r="B33" s="270" t="s">
        <v>68</v>
      </c>
      <c r="C33" s="270" t="s">
        <v>109</v>
      </c>
      <c r="D33" s="270"/>
      <c r="E33" s="268"/>
      <c r="F33" s="270"/>
      <c r="G33" s="271"/>
      <c r="H33" s="273"/>
      <c r="I33" s="271"/>
      <c r="J33" s="327"/>
      <c r="K33" s="343"/>
    </row>
    <row r="34" spans="1:11" ht="114.75" x14ac:dyDescent="0.2">
      <c r="A34" s="277" t="s">
        <v>72</v>
      </c>
      <c r="B34" s="270" t="s">
        <v>107</v>
      </c>
      <c r="C34" s="270" t="s">
        <v>117</v>
      </c>
      <c r="D34" s="270"/>
      <c r="E34" s="272"/>
      <c r="F34" s="270"/>
      <c r="G34" s="270"/>
      <c r="H34" s="273"/>
      <c r="I34" s="270"/>
      <c r="J34" s="327"/>
      <c r="K34" s="343"/>
    </row>
    <row r="35" spans="1:11" ht="113.1" customHeight="1" x14ac:dyDescent="0.2">
      <c r="A35" s="277" t="s">
        <v>72</v>
      </c>
      <c r="B35" s="211" t="s">
        <v>73</v>
      </c>
      <c r="C35" s="275" t="s">
        <v>122</v>
      </c>
      <c r="D35" s="211" t="s">
        <v>75</v>
      </c>
      <c r="E35" s="275" t="s">
        <v>123</v>
      </c>
      <c r="F35" s="211" t="s">
        <v>77</v>
      </c>
      <c r="G35" s="275" t="s">
        <v>124</v>
      </c>
      <c r="H35" s="267" t="s">
        <v>79</v>
      </c>
      <c r="I35" s="267" t="s">
        <v>125</v>
      </c>
      <c r="J35" s="327" t="s">
        <v>126</v>
      </c>
      <c r="K35" s="329" t="s">
        <v>127</v>
      </c>
    </row>
    <row r="36" spans="1:11" ht="76.5" x14ac:dyDescent="0.2">
      <c r="A36" s="279" t="s">
        <v>72</v>
      </c>
      <c r="B36" s="270" t="s">
        <v>73</v>
      </c>
      <c r="C36" s="270" t="s">
        <v>110</v>
      </c>
      <c r="D36" s="270" t="s">
        <v>90</v>
      </c>
      <c r="E36" s="270" t="s">
        <v>91</v>
      </c>
      <c r="F36" s="211" t="s">
        <v>85</v>
      </c>
      <c r="G36" s="267" t="s">
        <v>128</v>
      </c>
      <c r="H36" s="267"/>
      <c r="I36" s="267"/>
      <c r="J36" s="327"/>
      <c r="K36" s="329"/>
    </row>
    <row r="37" spans="1:11" ht="89.25" x14ac:dyDescent="0.2">
      <c r="A37" s="277" t="s">
        <v>72</v>
      </c>
      <c r="B37" s="270" t="s">
        <v>107</v>
      </c>
      <c r="C37" s="275" t="s">
        <v>129</v>
      </c>
      <c r="D37" s="270" t="s">
        <v>96</v>
      </c>
      <c r="E37" s="272" t="s">
        <v>97</v>
      </c>
      <c r="F37" s="211" t="s">
        <v>102</v>
      </c>
      <c r="G37" s="270" t="s">
        <v>103</v>
      </c>
      <c r="H37" s="267"/>
      <c r="I37" s="267"/>
      <c r="J37" s="327"/>
      <c r="K37" s="329"/>
    </row>
    <row r="38" spans="1:11" ht="153" x14ac:dyDescent="0.2">
      <c r="A38" s="277" t="s">
        <v>72</v>
      </c>
      <c r="B38" s="270" t="s">
        <v>68</v>
      </c>
      <c r="C38" s="270" t="s">
        <v>130</v>
      </c>
      <c r="D38" s="270" t="s">
        <v>96</v>
      </c>
      <c r="E38" s="273" t="s">
        <v>131</v>
      </c>
      <c r="F38" s="211"/>
      <c r="G38" s="267"/>
      <c r="H38" s="267"/>
      <c r="I38" s="267"/>
      <c r="J38" s="327"/>
      <c r="K38" s="329"/>
    </row>
    <row r="39" spans="1:11" ht="89.25" x14ac:dyDescent="0.2">
      <c r="A39" s="280"/>
      <c r="B39" s="281"/>
      <c r="C39" s="282"/>
      <c r="D39" s="281" t="s">
        <v>90</v>
      </c>
      <c r="E39" s="283" t="s">
        <v>132</v>
      </c>
      <c r="F39" s="281"/>
      <c r="G39" s="284"/>
      <c r="H39" s="284"/>
      <c r="I39" s="284"/>
      <c r="J39" s="328"/>
      <c r="K39" s="330"/>
    </row>
    <row r="40" spans="1:11" x14ac:dyDescent="0.2">
      <c r="A40" s="205"/>
      <c r="B40" s="206"/>
      <c r="C40" s="207"/>
      <c r="D40" s="208"/>
      <c r="E40" s="259"/>
      <c r="F40" s="208"/>
      <c r="G40" s="209"/>
      <c r="H40" s="209"/>
      <c r="I40" s="210"/>
      <c r="J40" s="260"/>
      <c r="K40" s="259"/>
    </row>
    <row r="41" spans="1:11" x14ac:dyDescent="0.2">
      <c r="A41" s="200"/>
      <c r="B41" s="211"/>
      <c r="C41" s="204"/>
      <c r="D41" s="199"/>
      <c r="E41" s="201"/>
      <c r="F41" s="199"/>
      <c r="G41" s="202"/>
      <c r="H41" s="202"/>
      <c r="I41" s="212"/>
      <c r="J41" s="213"/>
      <c r="K41" s="201"/>
    </row>
    <row r="42" spans="1:11" x14ac:dyDescent="0.2">
      <c r="A42" s="200"/>
      <c r="B42" s="211"/>
      <c r="C42" s="204"/>
      <c r="D42" s="199"/>
      <c r="E42" s="201"/>
      <c r="F42" s="199"/>
      <c r="G42" s="202"/>
      <c r="H42" s="202"/>
      <c r="I42" s="212"/>
      <c r="J42" s="213"/>
      <c r="K42" s="201"/>
    </row>
    <row r="43" spans="1:11" x14ac:dyDescent="0.2">
      <c r="A43" s="200"/>
      <c r="B43" s="211"/>
      <c r="C43" s="204"/>
      <c r="D43" s="199"/>
      <c r="E43" s="201"/>
      <c r="F43" s="199"/>
      <c r="G43" s="202"/>
      <c r="H43" s="202"/>
      <c r="I43" s="212"/>
      <c r="J43" s="213"/>
      <c r="K43" s="201"/>
    </row>
    <row r="44" spans="1:11" x14ac:dyDescent="0.2">
      <c r="A44" s="200"/>
      <c r="B44" s="211"/>
      <c r="C44" s="204"/>
      <c r="D44" s="199"/>
      <c r="E44" s="201"/>
      <c r="F44" s="199"/>
      <c r="G44" s="202"/>
      <c r="H44" s="202"/>
      <c r="I44" s="212"/>
      <c r="J44" s="213"/>
      <c r="K44" s="201"/>
    </row>
    <row r="45" spans="1:11" x14ac:dyDescent="0.2">
      <c r="A45" s="200"/>
      <c r="B45" s="211"/>
      <c r="C45" s="204"/>
      <c r="D45" s="199"/>
      <c r="E45" s="201"/>
      <c r="F45" s="199"/>
      <c r="G45" s="202"/>
      <c r="H45" s="202"/>
      <c r="I45" s="212"/>
      <c r="J45" s="213"/>
      <c r="K45" s="201"/>
    </row>
    <row r="46" spans="1:11" ht="25.5" x14ac:dyDescent="0.2">
      <c r="A46" s="214" t="s">
        <v>133</v>
      </c>
      <c r="B46" s="331"/>
      <c r="C46" s="331"/>
      <c r="D46" s="331"/>
      <c r="E46" s="331"/>
      <c r="F46" s="331"/>
      <c r="G46" s="331"/>
      <c r="H46" s="331"/>
      <c r="I46" s="331"/>
      <c r="J46" s="331"/>
      <c r="K46" s="331"/>
    </row>
    <row r="50" spans="1:8" x14ac:dyDescent="0.2">
      <c r="A50" s="198" t="s">
        <v>134</v>
      </c>
      <c r="B50" s="198" t="s">
        <v>135</v>
      </c>
      <c r="C50" s="198" t="s">
        <v>77</v>
      </c>
      <c r="D50" s="198" t="s">
        <v>79</v>
      </c>
      <c r="F50" s="198" t="s">
        <v>79</v>
      </c>
      <c r="H50" s="198" t="s">
        <v>79</v>
      </c>
    </row>
    <row r="51" spans="1:8" x14ac:dyDescent="0.2">
      <c r="A51" s="198" t="s">
        <v>136</v>
      </c>
      <c r="B51" s="198" t="s">
        <v>73</v>
      </c>
      <c r="C51" s="198" t="s">
        <v>85</v>
      </c>
      <c r="D51" s="198" t="s">
        <v>87</v>
      </c>
      <c r="F51" s="198" t="s">
        <v>87</v>
      </c>
      <c r="H51" s="198" t="s">
        <v>87</v>
      </c>
    </row>
    <row r="52" spans="1:8" x14ac:dyDescent="0.2">
      <c r="A52" s="198" t="s">
        <v>96</v>
      </c>
      <c r="B52" s="198" t="s">
        <v>68</v>
      </c>
      <c r="C52" s="198" t="s">
        <v>92</v>
      </c>
      <c r="D52" s="198" t="s">
        <v>137</v>
      </c>
      <c r="F52" s="198" t="s">
        <v>137</v>
      </c>
      <c r="H52" s="198" t="s">
        <v>137</v>
      </c>
    </row>
    <row r="53" spans="1:8" x14ac:dyDescent="0.2">
      <c r="A53" s="198" t="s">
        <v>75</v>
      </c>
      <c r="B53" s="198" t="s">
        <v>107</v>
      </c>
      <c r="C53" s="198" t="s">
        <v>102</v>
      </c>
    </row>
    <row r="54" spans="1:8" x14ac:dyDescent="0.2">
      <c r="A54" s="198" t="s">
        <v>138</v>
      </c>
      <c r="B54" s="198" t="s">
        <v>139</v>
      </c>
      <c r="C54" s="198" t="s">
        <v>98</v>
      </c>
    </row>
    <row r="55" spans="1:8" x14ac:dyDescent="0.2">
      <c r="A55" s="198" t="s">
        <v>90</v>
      </c>
      <c r="B55" s="198" t="s">
        <v>94</v>
      </c>
      <c r="C55" s="198" t="s">
        <v>140</v>
      </c>
    </row>
    <row r="57" spans="1:8" s="215" customFormat="1" x14ac:dyDescent="0.2"/>
    <row r="58" spans="1:8" s="215" customFormat="1" x14ac:dyDescent="0.2"/>
    <row r="59" spans="1:8" s="215" customFormat="1" ht="15" x14ac:dyDescent="0.25">
      <c r="A59" s="216"/>
      <c r="B59" s="216"/>
      <c r="C59" s="216"/>
    </row>
    <row r="60" spans="1:8" s="215" customFormat="1" ht="14.25" x14ac:dyDescent="0.2">
      <c r="A60" s="217"/>
      <c r="B60" s="218"/>
      <c r="C60" s="219"/>
    </row>
    <row r="61" spans="1:8" s="215" customFormat="1" ht="14.25" x14ac:dyDescent="0.2">
      <c r="A61" s="217"/>
      <c r="B61" s="218"/>
      <c r="C61" s="219"/>
    </row>
    <row r="62" spans="1:8" s="215" customFormat="1" ht="14.25" x14ac:dyDescent="0.2">
      <c r="A62" s="217"/>
      <c r="B62" s="218"/>
      <c r="C62" s="219"/>
    </row>
    <row r="63" spans="1:8" s="215" customFormat="1" ht="14.25" x14ac:dyDescent="0.2">
      <c r="A63" s="217"/>
      <c r="B63" s="218"/>
      <c r="C63" s="219"/>
    </row>
    <row r="64" spans="1:8" s="215" customFormat="1" ht="14.25" x14ac:dyDescent="0.2">
      <c r="A64" s="217"/>
      <c r="B64" s="218"/>
      <c r="C64" s="219"/>
    </row>
    <row r="65" spans="1:3" ht="14.25" x14ac:dyDescent="0.2">
      <c r="A65" s="220"/>
      <c r="B65" s="221"/>
      <c r="C65" s="222"/>
    </row>
    <row r="66" spans="1:3" ht="14.25" x14ac:dyDescent="0.2">
      <c r="A66" s="220"/>
      <c r="B66" s="221"/>
      <c r="C66" s="222"/>
    </row>
    <row r="67" spans="1:3" ht="14.25" x14ac:dyDescent="0.2">
      <c r="A67" s="220"/>
      <c r="B67" s="221"/>
      <c r="C67" s="222"/>
    </row>
    <row r="68" spans="1:3" ht="14.25" x14ac:dyDescent="0.2">
      <c r="A68" s="220"/>
      <c r="B68" s="221"/>
      <c r="C68" s="222"/>
    </row>
    <row r="69" spans="1:3" ht="14.25" x14ac:dyDescent="0.2">
      <c r="A69" s="220"/>
      <c r="B69" s="221"/>
      <c r="C69" s="222"/>
    </row>
    <row r="70" spans="1:3" ht="14.25" x14ac:dyDescent="0.2">
      <c r="A70" s="220"/>
      <c r="B70" s="221"/>
      <c r="C70" s="222"/>
    </row>
    <row r="71" spans="1:3" ht="14.25" x14ac:dyDescent="0.2">
      <c r="A71" s="220"/>
      <c r="B71" s="221"/>
    </row>
    <row r="72" spans="1:3" ht="14.25" x14ac:dyDescent="0.2">
      <c r="A72" s="220"/>
      <c r="B72" s="221"/>
    </row>
    <row r="73" spans="1:3" ht="14.25" x14ac:dyDescent="0.2">
      <c r="A73" s="220"/>
      <c r="B73" s="221"/>
    </row>
    <row r="145" s="223" customFormat="1" ht="14.25" x14ac:dyDescent="0.2"/>
    <row r="146" s="223" customFormat="1" ht="14.25" x14ac:dyDescent="0.2"/>
    <row r="147" s="223" customFormat="1" ht="14.25" x14ac:dyDescent="0.2"/>
  </sheetData>
  <sheetProtection algorithmName="SHA-512" hashValue="sL9SedpgYT9WIYqDT4N1lJzRZ60nQYagwpwjyU8mfP8JIM2C1r9p8IjQWoSDbhghsxPHyVnctNMdEjyjCfhpNg==" saltValue="6FUazVdOy1yhAmJMhh/0yQ==" spinCount="100000" sheet="1" formatCells="0" formatColumns="0" formatRows="0"/>
  <mergeCells count="18">
    <mergeCell ref="K13:K23"/>
    <mergeCell ref="K24:K34"/>
    <mergeCell ref="J35:J39"/>
    <mergeCell ref="K35:K39"/>
    <mergeCell ref="B46:K46"/>
    <mergeCell ref="C1:K1"/>
    <mergeCell ref="A2:A4"/>
    <mergeCell ref="B2:I2"/>
    <mergeCell ref="B3:C3"/>
    <mergeCell ref="D3:E3"/>
    <mergeCell ref="F3:G3"/>
    <mergeCell ref="H3:I3"/>
    <mergeCell ref="J5:J12"/>
    <mergeCell ref="K5:K12"/>
    <mergeCell ref="J13:J23"/>
    <mergeCell ref="J24:J34"/>
    <mergeCell ref="J2:J4"/>
    <mergeCell ref="K2:K4"/>
  </mergeCells>
  <dataValidations count="4">
    <dataValidation type="list" allowBlank="1" showInputMessage="1" showErrorMessage="1" sqref="H5:H45" xr:uid="{2D34C4E7-9D48-4FFB-841A-82D68755C1EA}">
      <formula1>$D$50:$D$52</formula1>
    </dataValidation>
    <dataValidation type="list" allowBlank="1" showInputMessage="1" showErrorMessage="1" sqref="B5:B45" xr:uid="{698B2120-12C5-4352-A2BA-F3891FCBE2FC}">
      <formula1>$B$50:$B$55</formula1>
    </dataValidation>
    <dataValidation type="list" allowBlank="1" showInputMessage="1" showErrorMessage="1" sqref="F5:F10 F13:F18 F20:F29 F31:F45" xr:uid="{FD2EF114-7144-4929-A623-9D45CCC9FA6E}">
      <formula1>$C$50:$C$55</formula1>
    </dataValidation>
    <dataValidation type="list" allowBlank="1" showInputMessage="1" showErrorMessage="1" sqref="D5:D45" xr:uid="{D7CA491D-CAED-43B4-A5C1-E9B4484E33CA}">
      <formula1>$A$50:$A$55</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&amp;C&amp;N&amp;RDES-FM-12
V11</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7B07F75-97DA-4C66-B2A4-56B67E711903}">
          <x14:formula1>
            <xm:f>Hoja1!$B$26:$B$39</xm:f>
          </x14:formula1>
          <xm:sqref>B46:K46</xm:sqref>
        </x14:dataValidation>
        <x14:dataValidation type="list" allowBlank="1" showInputMessage="1" showErrorMessage="1" xr:uid="{6A79F4B0-8222-4F70-8F59-6F3F46BC1838}">
          <x14:formula1>
            <xm:f>Hoja1!$A$26:$A$39</xm:f>
          </x14:formula1>
          <xm:sqref>A39:A45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DB64"/>
  <sheetViews>
    <sheetView topLeftCell="BQ7" zoomScaleNormal="100" zoomScaleSheetLayoutView="100" zoomScalePageLayoutView="30" workbookViewId="0">
      <selection activeCell="BW12" sqref="BW12"/>
    </sheetView>
  </sheetViews>
  <sheetFormatPr baseColWidth="10" defaultColWidth="9.140625" defaultRowHeight="16.5" customHeight="1" x14ac:dyDescent="0.3"/>
  <cols>
    <col min="1" max="1" width="4" style="2" bestFit="1" customWidth="1"/>
    <col min="2" max="4" width="18.7109375" style="93" hidden="1" customWidth="1"/>
    <col min="5" max="5" width="32.42578125" style="1" customWidth="1"/>
    <col min="6" max="6" width="18.42578125" style="2" hidden="1" customWidth="1"/>
    <col min="7" max="7" width="16.42578125" style="2" hidden="1" customWidth="1"/>
    <col min="8" max="8" width="16.140625" style="2" hidden="1" customWidth="1"/>
    <col min="9" max="9" width="19" style="181" hidden="1" customWidth="1"/>
    <col min="10" max="10" width="24.42578125" style="1" hidden="1" customWidth="1"/>
    <col min="11" max="11" width="16.5703125" style="1" hidden="1" customWidth="1"/>
    <col min="12" max="12" width="6.28515625" style="1" hidden="1" customWidth="1"/>
    <col min="13" max="13" width="27" style="1" hidden="1" customWidth="1"/>
    <col min="14" max="14" width="11" style="1" hidden="1" customWidth="1"/>
    <col min="15" max="15" width="17.5703125" style="1" hidden="1" customWidth="1"/>
    <col min="16" max="16" width="6.28515625" style="1" hidden="1" customWidth="1"/>
    <col min="17" max="17" width="20.42578125" style="1" hidden="1" customWidth="1"/>
    <col min="18" max="18" width="5.85546875" style="1" customWidth="1"/>
    <col min="19" max="19" width="31" style="1" customWidth="1"/>
    <col min="20" max="20" width="15.140625" style="1" hidden="1" customWidth="1"/>
    <col min="21" max="21" width="18.42578125" style="1" hidden="1" customWidth="1"/>
    <col min="22" max="22" width="21" style="1" hidden="1" customWidth="1"/>
    <col min="23" max="23" width="19.28515625" style="1" hidden="1" customWidth="1"/>
    <col min="24" max="24" width="28.42578125" style="1" hidden="1" customWidth="1"/>
    <col min="25" max="25" width="6.85546875" style="1" hidden="1" customWidth="1"/>
    <col min="26" max="26" width="5" style="1" hidden="1" customWidth="1"/>
    <col min="27" max="27" width="5.5703125" style="1" hidden="1" customWidth="1"/>
    <col min="28" max="28" width="7.140625" style="1" hidden="1" customWidth="1"/>
    <col min="29" max="29" width="6.7109375" style="1" hidden="1" customWidth="1"/>
    <col min="30" max="30" width="7.5703125" style="1" hidden="1" customWidth="1"/>
    <col min="31" max="31" width="15.28515625" style="1" hidden="1" customWidth="1"/>
    <col min="32" max="32" width="12" style="1" hidden="1" customWidth="1"/>
    <col min="33" max="33" width="10.42578125" style="1" hidden="1" customWidth="1"/>
    <col min="34" max="34" width="9.28515625" style="1" hidden="1" customWidth="1"/>
    <col min="35" max="35" width="9.140625" style="1" hidden="1" customWidth="1"/>
    <col min="36" max="36" width="8.42578125" style="1" hidden="1" customWidth="1"/>
    <col min="37" max="37" width="7.28515625" style="1" hidden="1" customWidth="1"/>
    <col min="38" max="38" width="23" style="1" customWidth="1"/>
    <col min="39" max="39" width="20.85546875" style="1" customWidth="1"/>
    <col min="40" max="40" width="22.140625" style="1" customWidth="1"/>
    <col min="41" max="41" width="20.5703125" style="137" hidden="1" customWidth="1"/>
    <col min="42" max="42" width="18.5703125" style="137" hidden="1" customWidth="1"/>
    <col min="43" max="43" width="20.5703125" style="137" hidden="1" customWidth="1"/>
    <col min="44" max="44" width="18.5703125" style="137" hidden="1" customWidth="1"/>
    <col min="45" max="45" width="20.5703125" style="137" hidden="1" customWidth="1"/>
    <col min="46" max="46" width="18.5703125" style="137" hidden="1" customWidth="1"/>
    <col min="47" max="47" width="20.5703125" style="137" customWidth="1"/>
    <col min="48" max="48" width="18.5703125" style="137" customWidth="1"/>
    <col min="49" max="49" width="21" style="137" customWidth="1"/>
    <col min="50" max="51" width="23" style="137" hidden="1" customWidth="1"/>
    <col min="52" max="52" width="18.85546875" style="137" hidden="1" customWidth="1"/>
    <col min="53" max="53" width="16.85546875" style="137" hidden="1" customWidth="1"/>
    <col min="54" max="54" width="19.5703125" style="137" hidden="1" customWidth="1"/>
    <col min="55" max="56" width="23" style="137" hidden="1" customWidth="1"/>
    <col min="57" max="57" width="18.85546875" style="137" hidden="1" customWidth="1"/>
    <col min="58" max="58" width="16.85546875" style="137" hidden="1" customWidth="1"/>
    <col min="59" max="59" width="19.5703125" style="137" hidden="1" customWidth="1"/>
    <col min="60" max="61" width="23" style="1" hidden="1" customWidth="1"/>
    <col min="62" max="62" width="18.85546875" style="1" hidden="1" customWidth="1"/>
    <col min="63" max="63" width="16.85546875" style="1" hidden="1" customWidth="1"/>
    <col min="64" max="64" width="19.5703125" style="1" hidden="1" customWidth="1"/>
    <col min="65" max="66" width="23" style="137" customWidth="1"/>
    <col min="67" max="67" width="18.85546875" style="137" customWidth="1"/>
    <col min="68" max="68" width="16.85546875" style="137" customWidth="1"/>
    <col min="69" max="69" width="19.5703125" style="137" customWidth="1"/>
    <col min="70" max="70" width="20.5703125" style="150" customWidth="1"/>
    <col min="71" max="72" width="23" style="137" customWidth="1"/>
    <col min="73" max="73" width="18.5703125" style="137" customWidth="1"/>
    <col min="74" max="74" width="20.5703125" style="137" customWidth="1"/>
    <col min="75" max="75" width="36.7109375" style="137" customWidth="1"/>
    <col min="76" max="76" width="32.85546875" style="137" customWidth="1"/>
    <col min="77" max="77" width="20.5703125" style="137" customWidth="1"/>
    <col min="78" max="78" width="58" style="137" customWidth="1"/>
    <col min="79" max="79" width="65.5703125" style="137" customWidth="1"/>
    <col min="80" max="80" width="52.28515625" style="137" customWidth="1"/>
    <col min="81" max="16384" width="9.140625" style="137"/>
  </cols>
  <sheetData>
    <row r="1" spans="1:106" ht="9.9499999999999993" customHeight="1" x14ac:dyDescent="0.3">
      <c r="A1" s="169"/>
      <c r="B1" s="170"/>
      <c r="C1" s="170"/>
      <c r="E1" s="3"/>
      <c r="F1" s="171"/>
      <c r="G1" s="169"/>
      <c r="H1" s="169"/>
      <c r="I1" s="172"/>
      <c r="J1" s="3"/>
      <c r="K1" s="3"/>
      <c r="L1" s="3"/>
      <c r="M1" s="3"/>
      <c r="N1" s="3"/>
      <c r="O1" s="3"/>
      <c r="P1" s="3"/>
      <c r="Q1" s="3"/>
      <c r="R1" s="3"/>
      <c r="S1" s="3"/>
      <c r="T1" s="3"/>
      <c r="U1" s="3"/>
      <c r="V1" s="3"/>
      <c r="W1" s="3"/>
      <c r="X1" s="3"/>
      <c r="Y1" s="3"/>
      <c r="Z1" s="3"/>
      <c r="AA1" s="3"/>
      <c r="AB1" s="3"/>
      <c r="AC1" s="3"/>
      <c r="AD1" s="3"/>
      <c r="AE1" s="3"/>
      <c r="AF1" s="3"/>
      <c r="AG1" s="3"/>
      <c r="AH1" s="3"/>
      <c r="AI1" s="3"/>
      <c r="AJ1" s="3"/>
      <c r="AK1" s="3"/>
      <c r="AL1" s="136"/>
      <c r="AM1" s="136"/>
      <c r="AN1" s="136"/>
      <c r="AO1" s="136"/>
      <c r="AP1" s="136"/>
      <c r="AQ1" s="136"/>
      <c r="AR1" s="136"/>
      <c r="AS1" s="136"/>
      <c r="AT1" s="136"/>
      <c r="AU1" s="136"/>
      <c r="AV1" s="136"/>
      <c r="AW1" s="136"/>
      <c r="AX1" s="136"/>
      <c r="AY1" s="136"/>
      <c r="AZ1" s="136"/>
      <c r="BA1" s="136"/>
      <c r="BB1" s="136"/>
      <c r="BC1" s="136"/>
      <c r="BD1" s="136"/>
      <c r="BE1" s="136"/>
      <c r="BF1" s="136"/>
      <c r="BG1" s="136"/>
      <c r="BH1" s="3"/>
      <c r="BI1" s="3"/>
      <c r="BJ1" s="3"/>
      <c r="BK1" s="3"/>
      <c r="BL1" s="3"/>
      <c r="BM1" s="136"/>
      <c r="BN1" s="136"/>
      <c r="BO1" s="136"/>
      <c r="BP1" s="136"/>
      <c r="BQ1" s="136"/>
      <c r="BR1" s="149"/>
      <c r="BS1" s="136"/>
      <c r="BT1" s="136"/>
      <c r="BU1" s="136"/>
      <c r="BV1" s="136"/>
      <c r="BW1" s="136"/>
      <c r="BX1" s="136"/>
      <c r="BY1" s="136"/>
      <c r="BZ1" s="136"/>
      <c r="CA1" s="136"/>
      <c r="CB1" s="136"/>
      <c r="CC1" s="136"/>
      <c r="CD1" s="136"/>
      <c r="CE1" s="136"/>
      <c r="CF1" s="136"/>
      <c r="CG1" s="136"/>
      <c r="CH1" s="136"/>
      <c r="CI1" s="136"/>
      <c r="CJ1" s="136"/>
      <c r="CK1" s="136"/>
      <c r="CL1" s="136"/>
      <c r="CM1" s="136"/>
      <c r="CN1" s="136"/>
      <c r="CO1" s="136"/>
      <c r="CP1" s="136"/>
      <c r="CQ1" s="136"/>
      <c r="CR1" s="136"/>
      <c r="CS1" s="136"/>
      <c r="CT1" s="136"/>
      <c r="CU1" s="136"/>
      <c r="CV1" s="136"/>
      <c r="CW1" s="136"/>
      <c r="CX1" s="136"/>
      <c r="CY1" s="136"/>
      <c r="CZ1" s="136"/>
      <c r="DA1" s="136"/>
      <c r="DB1" s="136"/>
    </row>
    <row r="2" spans="1:106" ht="15" customHeight="1" x14ac:dyDescent="0.3">
      <c r="A2" s="351" t="s">
        <v>141</v>
      </c>
      <c r="B2" s="352"/>
      <c r="C2" s="352"/>
      <c r="D2" s="352"/>
      <c r="E2" s="352"/>
      <c r="F2" s="352"/>
      <c r="G2" s="352"/>
      <c r="H2" s="352"/>
      <c r="I2" s="353"/>
      <c r="J2" s="351" t="s">
        <v>142</v>
      </c>
      <c r="K2" s="352"/>
      <c r="L2" s="352"/>
      <c r="M2" s="352"/>
      <c r="N2" s="352"/>
      <c r="O2" s="352"/>
      <c r="P2" s="352"/>
      <c r="Q2" s="353"/>
      <c r="R2" s="381" t="s">
        <v>143</v>
      </c>
      <c r="S2" s="381"/>
      <c r="T2" s="381"/>
      <c r="U2" s="381"/>
      <c r="V2" s="381"/>
      <c r="W2" s="381"/>
      <c r="X2" s="381"/>
      <c r="Y2" s="381"/>
      <c r="Z2" s="381"/>
      <c r="AA2" s="381"/>
      <c r="AB2" s="381"/>
      <c r="AC2" s="381"/>
      <c r="AD2" s="381"/>
      <c r="AE2" s="381" t="s">
        <v>144</v>
      </c>
      <c r="AF2" s="381"/>
      <c r="AG2" s="381"/>
      <c r="AH2" s="381"/>
      <c r="AI2" s="381"/>
      <c r="AJ2" s="381"/>
      <c r="AK2" s="381"/>
      <c r="AL2" s="391" t="s">
        <v>145</v>
      </c>
      <c r="AM2" s="391"/>
      <c r="AN2" s="391"/>
      <c r="AO2" s="391"/>
      <c r="AP2" s="391"/>
      <c r="AQ2" s="391"/>
      <c r="AR2" s="391"/>
      <c r="AS2" s="391"/>
      <c r="AT2" s="391"/>
      <c r="AU2" s="391"/>
      <c r="AV2" s="391"/>
      <c r="AW2" s="391"/>
      <c r="AX2" s="344" t="s">
        <v>146</v>
      </c>
      <c r="AY2" s="344"/>
      <c r="AZ2" s="344"/>
      <c r="BA2" s="344"/>
      <c r="BB2" s="344"/>
      <c r="BC2" s="344" t="s">
        <v>147</v>
      </c>
      <c r="BD2" s="344"/>
      <c r="BE2" s="344"/>
      <c r="BF2" s="344"/>
      <c r="BG2" s="344"/>
      <c r="BH2" s="344" t="s">
        <v>148</v>
      </c>
      <c r="BI2" s="344"/>
      <c r="BJ2" s="344"/>
      <c r="BK2" s="344"/>
      <c r="BL2" s="344"/>
      <c r="BM2" s="344" t="s">
        <v>149</v>
      </c>
      <c r="BN2" s="344"/>
      <c r="BO2" s="344"/>
      <c r="BP2" s="344"/>
      <c r="BQ2" s="344"/>
      <c r="BR2" s="389" t="s">
        <v>150</v>
      </c>
      <c r="BS2" s="389"/>
      <c r="BT2" s="389"/>
      <c r="BU2" s="389"/>
      <c r="BV2" s="357" t="s">
        <v>151</v>
      </c>
      <c r="BW2" s="357"/>
      <c r="BX2" s="357"/>
      <c r="BY2" s="348" t="s">
        <v>152</v>
      </c>
      <c r="BZ2" s="349"/>
      <c r="CA2" s="349"/>
      <c r="CB2" s="350"/>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row>
    <row r="3" spans="1:106" ht="16.5" customHeight="1" x14ac:dyDescent="0.3">
      <c r="A3" s="377" t="s">
        <v>153</v>
      </c>
      <c r="B3" s="378" t="s">
        <v>7</v>
      </c>
      <c r="C3" s="378" t="s">
        <v>9</v>
      </c>
      <c r="D3" s="379" t="s">
        <v>154</v>
      </c>
      <c r="E3" s="379" t="s">
        <v>21</v>
      </c>
      <c r="F3" s="381" t="s">
        <v>15</v>
      </c>
      <c r="G3" s="378" t="s">
        <v>17</v>
      </c>
      <c r="H3" s="378" t="s">
        <v>155</v>
      </c>
      <c r="I3" s="378" t="s">
        <v>23</v>
      </c>
      <c r="J3" s="378" t="s">
        <v>156</v>
      </c>
      <c r="K3" s="378" t="s">
        <v>157</v>
      </c>
      <c r="L3" s="379" t="s">
        <v>158</v>
      </c>
      <c r="M3" s="378" t="s">
        <v>159</v>
      </c>
      <c r="N3" s="392" t="s">
        <v>160</v>
      </c>
      <c r="O3" s="378" t="s">
        <v>161</v>
      </c>
      <c r="P3" s="381" t="s">
        <v>158</v>
      </c>
      <c r="Q3" s="378" t="s">
        <v>29</v>
      </c>
      <c r="R3" s="380" t="s">
        <v>162</v>
      </c>
      <c r="S3" s="378" t="s">
        <v>31</v>
      </c>
      <c r="T3" s="378" t="s">
        <v>33</v>
      </c>
      <c r="U3" s="382" t="s">
        <v>163</v>
      </c>
      <c r="V3" s="383"/>
      <c r="W3" s="383"/>
      <c r="X3" s="384"/>
      <c r="Y3" s="378" t="s">
        <v>164</v>
      </c>
      <c r="Z3" s="378"/>
      <c r="AA3" s="378"/>
      <c r="AB3" s="378"/>
      <c r="AC3" s="378"/>
      <c r="AD3" s="378"/>
      <c r="AE3" s="380" t="s">
        <v>165</v>
      </c>
      <c r="AF3" s="380" t="s">
        <v>166</v>
      </c>
      <c r="AG3" s="380" t="s">
        <v>158</v>
      </c>
      <c r="AH3" s="380" t="s">
        <v>167</v>
      </c>
      <c r="AI3" s="380" t="s">
        <v>158</v>
      </c>
      <c r="AJ3" s="380" t="s">
        <v>168</v>
      </c>
      <c r="AK3" s="380" t="s">
        <v>49</v>
      </c>
      <c r="AL3" s="365" t="s">
        <v>169</v>
      </c>
      <c r="AM3" s="365" t="s">
        <v>170</v>
      </c>
      <c r="AN3" s="365" t="s">
        <v>171</v>
      </c>
      <c r="AO3" s="365" t="s">
        <v>172</v>
      </c>
      <c r="AP3" s="365" t="s">
        <v>173</v>
      </c>
      <c r="AQ3" s="365" t="s">
        <v>172</v>
      </c>
      <c r="AR3" s="366" t="s">
        <v>174</v>
      </c>
      <c r="AS3" s="365" t="s">
        <v>172</v>
      </c>
      <c r="AT3" s="365" t="s">
        <v>175</v>
      </c>
      <c r="AU3" s="365" t="s">
        <v>172</v>
      </c>
      <c r="AV3" s="366" t="s">
        <v>176</v>
      </c>
      <c r="AW3" s="365" t="s">
        <v>53</v>
      </c>
      <c r="AX3" s="345" t="s">
        <v>177</v>
      </c>
      <c r="AY3" s="345" t="s">
        <v>178</v>
      </c>
      <c r="AZ3" s="345" t="s">
        <v>170</v>
      </c>
      <c r="BA3" s="345" t="s">
        <v>179</v>
      </c>
      <c r="BB3" s="345" t="s">
        <v>180</v>
      </c>
      <c r="BC3" s="345" t="s">
        <v>177</v>
      </c>
      <c r="BD3" s="345" t="s">
        <v>178</v>
      </c>
      <c r="BE3" s="345" t="s">
        <v>170</v>
      </c>
      <c r="BF3" s="345" t="s">
        <v>179</v>
      </c>
      <c r="BG3" s="345" t="s">
        <v>180</v>
      </c>
      <c r="BH3" s="345" t="s">
        <v>177</v>
      </c>
      <c r="BI3" s="345" t="s">
        <v>178</v>
      </c>
      <c r="BJ3" s="345" t="s">
        <v>170</v>
      </c>
      <c r="BK3" s="345" t="s">
        <v>179</v>
      </c>
      <c r="BL3" s="345" t="s">
        <v>180</v>
      </c>
      <c r="BM3" s="345" t="s">
        <v>177</v>
      </c>
      <c r="BN3" s="345" t="s">
        <v>178</v>
      </c>
      <c r="BO3" s="345" t="s">
        <v>170</v>
      </c>
      <c r="BP3" s="345" t="s">
        <v>179</v>
      </c>
      <c r="BQ3" s="345" t="s">
        <v>180</v>
      </c>
      <c r="BR3" s="390" t="s">
        <v>181</v>
      </c>
      <c r="BS3" s="390" t="s">
        <v>182</v>
      </c>
      <c r="BT3" s="390" t="s">
        <v>183</v>
      </c>
      <c r="BU3" s="390" t="s">
        <v>178</v>
      </c>
      <c r="BV3" s="358" t="s">
        <v>172</v>
      </c>
      <c r="BW3" s="358" t="s">
        <v>184</v>
      </c>
      <c r="BX3" s="358" t="s">
        <v>185</v>
      </c>
      <c r="BY3" s="394" t="s">
        <v>186</v>
      </c>
      <c r="BZ3" s="394" t="s">
        <v>187</v>
      </c>
      <c r="CA3" s="394" t="s">
        <v>188</v>
      </c>
      <c r="CB3" s="394" t="s">
        <v>189</v>
      </c>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row>
    <row r="4" spans="1:106" s="139" customFormat="1" ht="67.5" customHeight="1" x14ac:dyDescent="0.25">
      <c r="A4" s="377"/>
      <c r="B4" s="378"/>
      <c r="C4" s="378"/>
      <c r="D4" s="379"/>
      <c r="E4" s="379"/>
      <c r="F4" s="381"/>
      <c r="G4" s="378"/>
      <c r="H4" s="378"/>
      <c r="I4" s="378"/>
      <c r="J4" s="378"/>
      <c r="K4" s="378"/>
      <c r="L4" s="379"/>
      <c r="M4" s="378"/>
      <c r="N4" s="393"/>
      <c r="O4" s="381"/>
      <c r="P4" s="381"/>
      <c r="Q4" s="378"/>
      <c r="R4" s="380"/>
      <c r="S4" s="378"/>
      <c r="T4" s="378"/>
      <c r="U4" s="174" t="s">
        <v>190</v>
      </c>
      <c r="V4" s="174" t="s">
        <v>191</v>
      </c>
      <c r="W4" s="174" t="s">
        <v>192</v>
      </c>
      <c r="X4" s="174" t="s">
        <v>193</v>
      </c>
      <c r="Y4" s="175" t="s">
        <v>70</v>
      </c>
      <c r="Z4" s="175" t="s">
        <v>194</v>
      </c>
      <c r="AA4" s="175" t="s">
        <v>195</v>
      </c>
      <c r="AB4" s="175" t="s">
        <v>196</v>
      </c>
      <c r="AC4" s="175" t="s">
        <v>197</v>
      </c>
      <c r="AD4" s="175" t="s">
        <v>179</v>
      </c>
      <c r="AE4" s="380"/>
      <c r="AF4" s="380"/>
      <c r="AG4" s="380"/>
      <c r="AH4" s="380"/>
      <c r="AI4" s="380"/>
      <c r="AJ4" s="380"/>
      <c r="AK4" s="380"/>
      <c r="AL4" s="365"/>
      <c r="AM4" s="365"/>
      <c r="AN4" s="365"/>
      <c r="AO4" s="365"/>
      <c r="AP4" s="365"/>
      <c r="AQ4" s="365"/>
      <c r="AR4" s="367"/>
      <c r="AS4" s="365"/>
      <c r="AT4" s="365"/>
      <c r="AU4" s="365"/>
      <c r="AV4" s="367"/>
      <c r="AW4" s="365"/>
      <c r="AX4" s="345"/>
      <c r="AY4" s="345"/>
      <c r="AZ4" s="345"/>
      <c r="BA4" s="345"/>
      <c r="BB4" s="345"/>
      <c r="BC4" s="345"/>
      <c r="BD4" s="345"/>
      <c r="BE4" s="345"/>
      <c r="BF4" s="345"/>
      <c r="BG4" s="345"/>
      <c r="BH4" s="345"/>
      <c r="BI4" s="345"/>
      <c r="BJ4" s="345"/>
      <c r="BK4" s="345"/>
      <c r="BL4" s="345"/>
      <c r="BM4" s="345"/>
      <c r="BN4" s="345"/>
      <c r="BO4" s="345"/>
      <c r="BP4" s="345"/>
      <c r="BQ4" s="345"/>
      <c r="BR4" s="390"/>
      <c r="BS4" s="390"/>
      <c r="BT4" s="390"/>
      <c r="BU4" s="390"/>
      <c r="BV4" s="358"/>
      <c r="BW4" s="358"/>
      <c r="BX4" s="358"/>
      <c r="BY4" s="394"/>
      <c r="BZ4" s="394"/>
      <c r="CA4" s="394"/>
      <c r="CB4" s="394"/>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row>
    <row r="5" spans="1:106" s="141" customFormat="1" ht="188.25" customHeight="1" x14ac:dyDescent="0.25">
      <c r="A5" s="346">
        <v>1</v>
      </c>
      <c r="B5" s="347" t="s">
        <v>72</v>
      </c>
      <c r="C5" s="347" t="s">
        <v>198</v>
      </c>
      <c r="D5" s="347" t="s">
        <v>199</v>
      </c>
      <c r="E5" s="372" t="s">
        <v>200</v>
      </c>
      <c r="F5" s="347" t="s">
        <v>201</v>
      </c>
      <c r="G5" s="347" t="s">
        <v>202</v>
      </c>
      <c r="H5" s="386" t="s">
        <v>203</v>
      </c>
      <c r="I5" s="347" t="s">
        <v>204</v>
      </c>
      <c r="J5" s="385">
        <v>8000</v>
      </c>
      <c r="K5" s="373" t="str">
        <f>IF(J5&lt;=0,"",IF(J5&lt;=2,"Muy Baja",IF(J5&lt;=24,"Baja",IF(J5&lt;=500,"Media",IF(J5&lt;=5000,"Alta","Muy Alta")))))</f>
        <v>Muy Alta</v>
      </c>
      <c r="L5" s="370">
        <f>IF(K5="","",IF(K5="Muy Baja",0.2,IF(K5="Baja",0.4,IF(K5="Media",0.6,IF(K5="Alta",0.8,IF(K5="Muy Alta",1,))))))</f>
        <v>1</v>
      </c>
      <c r="M5" s="368" t="s">
        <v>205</v>
      </c>
      <c r="N5" s="368" t="str">
        <f ca="1">IF(NOT(ISERROR(MATCH(M5,'Tabla Impacto'!$B$221:$B$223,0))),'Tabla Impacto'!$F$223&amp;"Por favor no seleccionar los criterios de impacto(Afectación Económica o presupuestal y Pérdida Reputacional)",M5)</f>
        <v xml:space="preserve">     El riesgo afecta la imagen de la entidad con algunos usuarios de relevancia frente al logro de los objetivos</v>
      </c>
      <c r="O5" s="369" t="str">
        <f ca="1">IF(OR(N5='Tabla Impacto'!$C$11,N5='Tabla Impacto'!$D$11),"Leve",IF(OR(N5='Tabla Impacto'!$C$12,N5='Tabla Impacto'!$D$12),"Menor",IF(OR(N5='Tabla Impacto'!$C$13,N5='Tabla Impacto'!$D$13),"Moderado",IF(OR(N5='Tabla Impacto'!$C$14,N5='Tabla Impacto'!$D$14),"Mayor",IF(OR(N5='Tabla Impacto'!$C$15,N5='Tabla Impacto'!$D$15),"Catastrófico","")))))</f>
        <v>Moderado</v>
      </c>
      <c r="P5" s="368">
        <f ca="1">IF(O5="","",IF(O5="Leve",0.2,IF(O5="Menor",0.4,IF(O5="Moderado",0.6,IF(O5="Mayor",0.8,IF(O5="Catastrófico",1,))))))</f>
        <v>0.6</v>
      </c>
      <c r="Q5" s="371" t="str">
        <f ca="1">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Alto</v>
      </c>
      <c r="R5" s="176">
        <v>1</v>
      </c>
      <c r="S5" s="178" t="s">
        <v>206</v>
      </c>
      <c r="T5" s="133" t="str">
        <f t="shared" ref="T5:T37" si="0">IF(OR(Y5="Preventivo",Y5="Detectivo"),"Probabilidad",IF(Y5="Correctivo","Impacto",""))</f>
        <v>Probabilidad</v>
      </c>
      <c r="U5" s="133" t="s">
        <v>207</v>
      </c>
      <c r="V5" s="133" t="s">
        <v>207</v>
      </c>
      <c r="W5" s="133" t="s">
        <v>207</v>
      </c>
      <c r="X5" s="133" t="s">
        <v>207</v>
      </c>
      <c r="Y5" s="179" t="s">
        <v>208</v>
      </c>
      <c r="Z5" s="179" t="s">
        <v>209</v>
      </c>
      <c r="AA5" s="97" t="str">
        <f t="shared" ref="AA5:AA36" si="1">IF(AND(Y5="Preventivo",Z5="Automático"),"50%",IF(AND(Y5="Preventivo",Z5="Manual"),"40%",IF(AND(Y5="Detectivo",Z5="Automático"),"40%",IF(AND(Y5="Detectivo",Z5="Manual"),"30%",IF(AND(Y5="Correctivo",Z5="Automático"),"35%",IF(AND(Y5="Correctivo",Z5="Manual"),"25%",""))))))</f>
        <v>40%</v>
      </c>
      <c r="AB5" s="179" t="s">
        <v>210</v>
      </c>
      <c r="AC5" s="179" t="s">
        <v>211</v>
      </c>
      <c r="AD5" s="179" t="s">
        <v>212</v>
      </c>
      <c r="AE5" s="147">
        <f>IFERROR(IF(T5="Probabilidad",(L5-(+L5*AA5)),IF(T5="Impacto",L5,"")),"")</f>
        <v>0.6</v>
      </c>
      <c r="AF5" s="130" t="str">
        <f>IFERROR(IF(AE5="","",IF(AE5&lt;=0.2,"Muy Baja",IF(AE5&lt;=0.4,"Baja",IF(AE5&lt;=0.6,"Media",IF(AE5&lt;=0.8,"Alta","Muy Alta"))))),"")</f>
        <v>Media</v>
      </c>
      <c r="AG5" s="97">
        <f t="shared" ref="AG5:AG36" si="2">+AE5</f>
        <v>0.6</v>
      </c>
      <c r="AH5" s="130" t="str">
        <f ca="1">IFERROR(IF(AI5="","",IF(AI5&lt;=0.2,"Leve",IF(AI5&lt;=0.4,"Menor",IF(AI5&lt;=0.6,"Moderado",IF(AI5&lt;=0.8,"Mayor","Catastrófico"))))),"")</f>
        <v>Moderado</v>
      </c>
      <c r="AI5" s="97">
        <f ca="1">IFERROR(IF(T5="Impacto",(P5-(+P5*AA5)),IF(T5="Probabilidad",P5,"")),"")</f>
        <v>0.6</v>
      </c>
      <c r="AJ5" s="98" t="str">
        <f t="shared" ref="AJ5:AJ36" ca="1" si="3">IFERROR(IF(OR(AND(AF5="Muy Baja",AH5="Leve"),AND(AF5="Muy Baja",AH5="Menor"),AND(AF5="Baja",AH5="Leve")),"Bajo",IF(OR(AND(AF5="Muy baja",AH5="Moderado"),AND(AF5="Baja",AH5="Menor"),AND(AF5="Baja",AH5="Moderado"),AND(AF5="Media",AH5="Leve"),AND(AF5="Media",AH5="Menor"),AND(AF5="Media",AH5="Moderado"),AND(AF5="Alta",AH5="Leve"),AND(AF5="Alta",AH5="Menor")),"Moderado",IF(OR(AND(AF5="Muy Baja",AH5="Mayor"),AND(AF5="Baja",AH5="Mayor"),AND(AF5="Media",AH5="Mayor"),AND(AF5="Alta",AH5="Moderado"),AND(AF5="Alta",AH5="Mayor"),AND(AF5="Muy Alta",AH5="Leve"),AND(AF5="Muy Alta",AH5="Menor"),AND(AF5="Muy Alta",AH5="Moderado"),AND(AF5="Muy Alta",AH5="Mayor")),"Alto",IF(OR(AND(AF5="Muy Baja",AH5="Catastrófico"),AND(AF5="Baja",AH5="Catastrófico"),AND(AF5="Media",AH5="Catastrófico"),AND(AF5="Alta",AH5="Catastrófico"),AND(AF5="Muy Alta",AH5="Catastrófico")),"Extremo","")))),"")</f>
        <v>Moderado</v>
      </c>
      <c r="AK5" s="354" t="s">
        <v>213</v>
      </c>
      <c r="AL5" s="177" t="s">
        <v>214</v>
      </c>
      <c r="AM5" s="177" t="s">
        <v>215</v>
      </c>
      <c r="AN5" s="182">
        <v>45291</v>
      </c>
      <c r="AO5" s="233" t="s">
        <v>216</v>
      </c>
      <c r="AP5" s="234" t="s">
        <v>217</v>
      </c>
      <c r="AQ5" s="233" t="s">
        <v>216</v>
      </c>
      <c r="AR5" s="242" t="s">
        <v>218</v>
      </c>
      <c r="AS5" s="194" t="s">
        <v>219</v>
      </c>
      <c r="AT5" s="177" t="s">
        <v>220</v>
      </c>
      <c r="AU5" s="134" t="s">
        <v>221</v>
      </c>
      <c r="AV5" s="131" t="s">
        <v>220</v>
      </c>
      <c r="AW5" s="132" t="s">
        <v>222</v>
      </c>
      <c r="AX5" s="177" t="s">
        <v>216</v>
      </c>
      <c r="AY5" s="177" t="s">
        <v>217</v>
      </c>
      <c r="AZ5" s="177" t="s">
        <v>223</v>
      </c>
      <c r="BA5" s="194" t="s">
        <v>224</v>
      </c>
      <c r="BB5" s="182" t="s">
        <v>225</v>
      </c>
      <c r="BC5" s="194" t="s">
        <v>226</v>
      </c>
      <c r="BD5" s="177" t="s">
        <v>218</v>
      </c>
      <c r="BE5" s="177" t="s">
        <v>227</v>
      </c>
      <c r="BF5" s="194" t="s">
        <v>228</v>
      </c>
      <c r="BG5" s="182" t="s">
        <v>225</v>
      </c>
      <c r="BH5" s="177" t="s">
        <v>229</v>
      </c>
      <c r="BI5" s="177" t="s">
        <v>218</v>
      </c>
      <c r="BJ5" s="177" t="s">
        <v>227</v>
      </c>
      <c r="BK5" s="194" t="s">
        <v>228</v>
      </c>
      <c r="BL5" s="182" t="s">
        <v>225</v>
      </c>
      <c r="BM5" s="131" t="s">
        <v>221</v>
      </c>
      <c r="BN5" s="131" t="s">
        <v>230</v>
      </c>
      <c r="BO5" s="131" t="s">
        <v>231</v>
      </c>
      <c r="BP5" s="134" t="s">
        <v>232</v>
      </c>
      <c r="BQ5" s="99" t="s">
        <v>225</v>
      </c>
      <c r="BR5" s="224" t="s">
        <v>233</v>
      </c>
      <c r="BS5" s="131"/>
      <c r="BT5" s="131"/>
      <c r="BU5" s="131"/>
      <c r="BV5" s="134" t="s">
        <v>683</v>
      </c>
      <c r="BW5" s="226" t="s">
        <v>684</v>
      </c>
      <c r="BX5" s="226" t="s">
        <v>686</v>
      </c>
      <c r="BY5" s="243" t="s">
        <v>235</v>
      </c>
      <c r="BZ5" s="244" t="s">
        <v>236</v>
      </c>
      <c r="CA5" s="244" t="s">
        <v>237</v>
      </c>
      <c r="CB5" s="244" t="s">
        <v>238</v>
      </c>
    </row>
    <row r="6" spans="1:106" ht="188.25" customHeight="1" x14ac:dyDescent="0.3">
      <c r="A6" s="346"/>
      <c r="B6" s="347"/>
      <c r="C6" s="347"/>
      <c r="D6" s="347"/>
      <c r="E6" s="372"/>
      <c r="F6" s="347"/>
      <c r="G6" s="347"/>
      <c r="H6" s="387"/>
      <c r="I6" s="347"/>
      <c r="J6" s="385"/>
      <c r="K6" s="373"/>
      <c r="L6" s="370"/>
      <c r="M6" s="360"/>
      <c r="N6" s="360"/>
      <c r="O6" s="360"/>
      <c r="P6" s="360"/>
      <c r="Q6" s="371"/>
      <c r="R6" s="176">
        <v>2</v>
      </c>
      <c r="S6" s="178" t="s">
        <v>239</v>
      </c>
      <c r="T6" s="133" t="str">
        <f t="shared" si="0"/>
        <v>Impacto</v>
      </c>
      <c r="U6" s="133" t="s">
        <v>207</v>
      </c>
      <c r="V6" s="133" t="s">
        <v>207</v>
      </c>
      <c r="W6" s="133" t="s">
        <v>207</v>
      </c>
      <c r="X6" s="133" t="s">
        <v>207</v>
      </c>
      <c r="Y6" s="179" t="s">
        <v>240</v>
      </c>
      <c r="Z6" s="179" t="s">
        <v>209</v>
      </c>
      <c r="AA6" s="97" t="str">
        <f t="shared" si="1"/>
        <v>25%</v>
      </c>
      <c r="AB6" s="179" t="s">
        <v>210</v>
      </c>
      <c r="AC6" s="179" t="s">
        <v>211</v>
      </c>
      <c r="AD6" s="179" t="s">
        <v>212</v>
      </c>
      <c r="AE6" s="147">
        <f>IFERROR(IF(AND(T5="Probabilidad",T6="Probabilidad"),(AG5-(+AG5*AA6)),IF(T6="Probabilidad",(L5-(+L5*AA6)),IF(T6="Impacto",AG5,""))),"")</f>
        <v>0.6</v>
      </c>
      <c r="AF6" s="130" t="str">
        <f t="shared" ref="AF6:AF64" si="4">IFERROR(IF(AE6="","",IF(AE6&lt;=0.2,"Muy Baja",IF(AE6&lt;=0.4,"Baja",IF(AE6&lt;=0.6,"Media",IF(AE6&lt;=0.8,"Alta","Muy Alta"))))),"")</f>
        <v>Media</v>
      </c>
      <c r="AG6" s="97">
        <f t="shared" si="2"/>
        <v>0.6</v>
      </c>
      <c r="AH6" s="130" t="str">
        <f t="shared" ref="AH6:AH64" ca="1" si="5">IFERROR(IF(AI6="","",IF(AI6&lt;=0.2,"Leve",IF(AI6&lt;=0.4,"Menor",IF(AI6&lt;=0.6,"Moderado",IF(AI6&lt;=0.8,"Mayor","Catastrófico"))))),"")</f>
        <v>Moderado</v>
      </c>
      <c r="AI6" s="97">
        <f ca="1">IFERROR(IF(AND(T5="Impacto",T6="Impacto"),(AI5-(+AI5*AA6)),IF(T6="Impacto",($P$5-(+$P$5*AA6)),IF(T6="Probabilidad",AI5,""))),"")</f>
        <v>0.44999999999999996</v>
      </c>
      <c r="AJ6" s="98" t="str">
        <f t="shared" ca="1" si="3"/>
        <v>Moderado</v>
      </c>
      <c r="AK6" s="355"/>
      <c r="AL6" s="177" t="s">
        <v>241</v>
      </c>
      <c r="AM6" s="177" t="s">
        <v>215</v>
      </c>
      <c r="AN6" s="182">
        <v>45291</v>
      </c>
      <c r="AO6" s="194" t="s">
        <v>216</v>
      </c>
      <c r="AP6" s="235" t="s">
        <v>217</v>
      </c>
      <c r="AQ6" s="194" t="s">
        <v>216</v>
      </c>
      <c r="AR6" s="245" t="s">
        <v>218</v>
      </c>
      <c r="AS6" s="194" t="s">
        <v>242</v>
      </c>
      <c r="AT6" s="177" t="s">
        <v>243</v>
      </c>
      <c r="AU6" s="134" t="s">
        <v>244</v>
      </c>
      <c r="AV6" s="131" t="s">
        <v>243</v>
      </c>
      <c r="AW6" s="132" t="s">
        <v>222</v>
      </c>
      <c r="AX6" s="177" t="s">
        <v>216</v>
      </c>
      <c r="AY6" s="177" t="s">
        <v>217</v>
      </c>
      <c r="AZ6" s="177" t="s">
        <v>223</v>
      </c>
      <c r="BA6" s="194" t="s">
        <v>224</v>
      </c>
      <c r="BB6" s="182" t="s">
        <v>225</v>
      </c>
      <c r="BC6" s="177" t="s">
        <v>245</v>
      </c>
      <c r="BD6" s="177" t="s">
        <v>218</v>
      </c>
      <c r="BE6" s="177" t="s">
        <v>227</v>
      </c>
      <c r="BF6" s="194" t="s">
        <v>228</v>
      </c>
      <c r="BG6" s="182" t="s">
        <v>225</v>
      </c>
      <c r="BH6" s="177" t="s">
        <v>229</v>
      </c>
      <c r="BI6" s="177" t="s">
        <v>246</v>
      </c>
      <c r="BJ6" s="177" t="s">
        <v>227</v>
      </c>
      <c r="BK6" s="194" t="s">
        <v>228</v>
      </c>
      <c r="BL6" s="182" t="s">
        <v>225</v>
      </c>
      <c r="BM6" s="131" t="s">
        <v>247</v>
      </c>
      <c r="BN6" s="131" t="s">
        <v>248</v>
      </c>
      <c r="BO6" s="131" t="s">
        <v>231</v>
      </c>
      <c r="BP6" s="134" t="s">
        <v>232</v>
      </c>
      <c r="BQ6" s="99" t="s">
        <v>225</v>
      </c>
      <c r="BR6" s="135"/>
      <c r="BS6" s="131"/>
      <c r="BT6" s="131"/>
      <c r="BU6" s="131"/>
      <c r="BV6" s="134" t="s">
        <v>683</v>
      </c>
      <c r="BW6" s="226" t="s">
        <v>684</v>
      </c>
      <c r="BX6" s="226" t="s">
        <v>686</v>
      </c>
      <c r="BY6" s="246">
        <v>45064</v>
      </c>
      <c r="BZ6" s="247" t="s">
        <v>249</v>
      </c>
      <c r="CA6" s="247" t="s">
        <v>237</v>
      </c>
      <c r="CB6" s="247" t="s">
        <v>238</v>
      </c>
    </row>
    <row r="7" spans="1:106" ht="159.75" customHeight="1" x14ac:dyDescent="0.3">
      <c r="A7" s="346"/>
      <c r="B7" s="347"/>
      <c r="C7" s="347"/>
      <c r="D7" s="347"/>
      <c r="E7" s="372"/>
      <c r="F7" s="347"/>
      <c r="G7" s="347"/>
      <c r="H7" s="387"/>
      <c r="I7" s="347"/>
      <c r="J7" s="385"/>
      <c r="K7" s="373"/>
      <c r="L7" s="370"/>
      <c r="M7" s="360"/>
      <c r="N7" s="360"/>
      <c r="O7" s="360"/>
      <c r="P7" s="360"/>
      <c r="Q7" s="371"/>
      <c r="R7" s="176">
        <v>3</v>
      </c>
      <c r="S7" s="187" t="s">
        <v>250</v>
      </c>
      <c r="T7" s="133" t="str">
        <f t="shared" si="0"/>
        <v>Probabilidad</v>
      </c>
      <c r="U7" s="133" t="s">
        <v>207</v>
      </c>
      <c r="V7" s="133" t="s">
        <v>207</v>
      </c>
      <c r="W7" s="133" t="s">
        <v>207</v>
      </c>
      <c r="X7" s="133" t="s">
        <v>207</v>
      </c>
      <c r="Y7" s="179" t="s">
        <v>251</v>
      </c>
      <c r="Z7" s="179" t="s">
        <v>209</v>
      </c>
      <c r="AA7" s="97" t="str">
        <f t="shared" si="1"/>
        <v>30%</v>
      </c>
      <c r="AB7" s="179" t="s">
        <v>210</v>
      </c>
      <c r="AC7" s="179" t="s">
        <v>211</v>
      </c>
      <c r="AD7" s="179" t="s">
        <v>212</v>
      </c>
      <c r="AE7" s="147">
        <f>IFERROR(IF(AND(T6="Probabilidad",T7="Probabilidad"),(AG6-(+AG6*AA7)),IF(AND(T6="Impacto",T7="Probabilidad"),(AG5-(+AG5*AA7)),IF(T7="Impacto",AG6,""))),"")</f>
        <v>0.42</v>
      </c>
      <c r="AF7" s="130" t="str">
        <f t="shared" si="4"/>
        <v>Media</v>
      </c>
      <c r="AG7" s="97">
        <f t="shared" si="2"/>
        <v>0.42</v>
      </c>
      <c r="AH7" s="130" t="str">
        <f t="shared" ca="1" si="5"/>
        <v>Moderado</v>
      </c>
      <c r="AI7" s="97">
        <f ca="1">IFERROR(IF(AND(T6="Impacto",T7="Impacto"),(AI6-(+AI6*AA7)),IF(AND(T6="Probabilidad",T7="Impacto"),(AI5-(+AI5*AA7)),IF(T7="Probabilidad",AI6,""))),"")</f>
        <v>0.44999999999999996</v>
      </c>
      <c r="AJ7" s="98" t="str">
        <f t="shared" ca="1" si="3"/>
        <v>Moderado</v>
      </c>
      <c r="AK7" s="355"/>
      <c r="AL7" s="191"/>
      <c r="AM7" s="176"/>
      <c r="AN7" s="182"/>
      <c r="AO7" s="194"/>
      <c r="AP7" s="177"/>
      <c r="AQ7" s="194"/>
      <c r="AR7" s="177"/>
      <c r="AS7" s="194" t="s">
        <v>252</v>
      </c>
      <c r="AT7" s="177" t="s">
        <v>253</v>
      </c>
      <c r="AU7" s="134" t="s">
        <v>254</v>
      </c>
      <c r="AV7" s="131" t="s">
        <v>255</v>
      </c>
      <c r="AW7" s="132" t="s">
        <v>222</v>
      </c>
      <c r="AX7" s="177" t="s">
        <v>256</v>
      </c>
      <c r="AY7" s="236" t="s">
        <v>257</v>
      </c>
      <c r="AZ7" s="177" t="s">
        <v>223</v>
      </c>
      <c r="BA7" s="182" t="s">
        <v>258</v>
      </c>
      <c r="BB7" s="182" t="s">
        <v>225</v>
      </c>
      <c r="BC7" s="194" t="s">
        <v>259</v>
      </c>
      <c r="BD7" s="177" t="s">
        <v>260</v>
      </c>
      <c r="BE7" s="177" t="s">
        <v>227</v>
      </c>
      <c r="BF7" s="182" t="s">
        <v>258</v>
      </c>
      <c r="BG7" s="182" t="s">
        <v>225</v>
      </c>
      <c r="BH7" s="194" t="s">
        <v>261</v>
      </c>
      <c r="BI7" s="177" t="s">
        <v>262</v>
      </c>
      <c r="BJ7" s="177" t="s">
        <v>227</v>
      </c>
      <c r="BK7" s="182" t="s">
        <v>258</v>
      </c>
      <c r="BL7" s="182" t="s">
        <v>225</v>
      </c>
      <c r="BM7" s="134" t="s">
        <v>263</v>
      </c>
      <c r="BN7" s="131" t="s">
        <v>264</v>
      </c>
      <c r="BO7" s="131" t="s">
        <v>231</v>
      </c>
      <c r="BP7" s="99" t="s">
        <v>258</v>
      </c>
      <c r="BQ7" s="99" t="s">
        <v>225</v>
      </c>
      <c r="BR7" s="134"/>
      <c r="BS7" s="131"/>
      <c r="BT7" s="131"/>
      <c r="BU7" s="131"/>
      <c r="BV7" s="134" t="s">
        <v>683</v>
      </c>
      <c r="BW7" s="226" t="s">
        <v>685</v>
      </c>
      <c r="BX7" s="131"/>
      <c r="BY7" s="246">
        <v>45064</v>
      </c>
      <c r="BZ7" s="247" t="s">
        <v>265</v>
      </c>
      <c r="CA7" s="247" t="s">
        <v>237</v>
      </c>
      <c r="CB7" s="247" t="s">
        <v>266</v>
      </c>
    </row>
    <row r="8" spans="1:106" ht="35.1" customHeight="1" x14ac:dyDescent="0.3">
      <c r="A8" s="346"/>
      <c r="B8" s="347"/>
      <c r="C8" s="347"/>
      <c r="D8" s="347"/>
      <c r="E8" s="372"/>
      <c r="F8" s="347"/>
      <c r="G8" s="347"/>
      <c r="H8" s="387"/>
      <c r="I8" s="347"/>
      <c r="J8" s="385"/>
      <c r="K8" s="373"/>
      <c r="L8" s="370"/>
      <c r="M8" s="360"/>
      <c r="N8" s="360"/>
      <c r="O8" s="360"/>
      <c r="P8" s="360"/>
      <c r="Q8" s="371"/>
      <c r="R8" s="176">
        <v>4</v>
      </c>
      <c r="S8" s="178"/>
      <c r="T8" s="133" t="str">
        <f t="shared" si="0"/>
        <v/>
      </c>
      <c r="U8" s="133"/>
      <c r="V8" s="133"/>
      <c r="W8" s="133"/>
      <c r="X8" s="133"/>
      <c r="Y8" s="179"/>
      <c r="Z8" s="179"/>
      <c r="AA8" s="97" t="str">
        <f t="shared" si="1"/>
        <v/>
      </c>
      <c r="AB8" s="179"/>
      <c r="AC8" s="179"/>
      <c r="AD8" s="179"/>
      <c r="AE8" s="147" t="str">
        <f>IFERROR(IF(AND(T7="Probabilidad",T8="Probabilidad"),(AG7-(+AG7*AA8)),IF(AND(T7="Impacto",T8="Probabilidad"),(AG6-(+AG6*AA8)),IF(T8="Impacto",AG7,""))),"")</f>
        <v/>
      </c>
      <c r="AF8" s="130" t="str">
        <f t="shared" si="4"/>
        <v/>
      </c>
      <c r="AG8" s="97" t="str">
        <f t="shared" si="2"/>
        <v/>
      </c>
      <c r="AH8" s="130" t="str">
        <f t="shared" si="5"/>
        <v/>
      </c>
      <c r="AI8" s="97" t="str">
        <f>IFERROR(IF(AND(T7="Impacto",T8="Impacto"),(AI7-(+AI7*AA8)),IF(AND(T7="Probabilidad",T8="Impacto"),(AI6-(+AI6*AA8)),IF(T8="Probabilidad",AI7,""))),"")</f>
        <v/>
      </c>
      <c r="AJ8" s="98" t="str">
        <f t="shared" si="3"/>
        <v/>
      </c>
      <c r="AK8" s="355"/>
      <c r="AL8" s="177"/>
      <c r="AM8" s="176"/>
      <c r="AN8" s="182"/>
      <c r="AO8" s="182"/>
      <c r="AP8" s="177"/>
      <c r="AQ8" s="182"/>
      <c r="AR8" s="177"/>
      <c r="AS8" s="182"/>
      <c r="AT8" s="177"/>
      <c r="AU8" s="99"/>
      <c r="AV8" s="131"/>
      <c r="AW8" s="132"/>
      <c r="AX8" s="177"/>
      <c r="AY8" s="177"/>
      <c r="AZ8" s="176"/>
      <c r="BA8" s="182"/>
      <c r="BB8" s="182"/>
      <c r="BC8" s="177"/>
      <c r="BD8" s="177"/>
      <c r="BE8" s="176"/>
      <c r="BF8" s="182"/>
      <c r="BG8" s="182"/>
      <c r="BH8" s="177"/>
      <c r="BI8" s="177"/>
      <c r="BJ8" s="176"/>
      <c r="BK8" s="182"/>
      <c r="BL8" s="182"/>
      <c r="BM8" s="131"/>
      <c r="BN8" s="131"/>
      <c r="BO8" s="132"/>
      <c r="BP8" s="99"/>
      <c r="BQ8" s="99"/>
      <c r="BR8" s="134"/>
      <c r="BS8" s="131"/>
      <c r="BT8" s="131"/>
      <c r="BU8" s="131"/>
      <c r="BV8" s="99"/>
      <c r="BW8" s="131"/>
      <c r="BX8" s="131"/>
      <c r="BY8" s="248" t="s">
        <v>267</v>
      </c>
      <c r="BZ8" s="247" t="s">
        <v>267</v>
      </c>
      <c r="CA8" s="249" t="s">
        <v>267</v>
      </c>
      <c r="CB8" s="247" t="s">
        <v>267</v>
      </c>
    </row>
    <row r="9" spans="1:106" ht="35.1" customHeight="1" x14ac:dyDescent="0.3">
      <c r="A9" s="346"/>
      <c r="B9" s="347"/>
      <c r="C9" s="347"/>
      <c r="D9" s="347"/>
      <c r="E9" s="372"/>
      <c r="F9" s="347"/>
      <c r="G9" s="347"/>
      <c r="H9" s="387"/>
      <c r="I9" s="347"/>
      <c r="J9" s="385"/>
      <c r="K9" s="373"/>
      <c r="L9" s="370"/>
      <c r="M9" s="360"/>
      <c r="N9" s="360"/>
      <c r="O9" s="360"/>
      <c r="P9" s="360"/>
      <c r="Q9" s="371"/>
      <c r="R9" s="176">
        <v>5</v>
      </c>
      <c r="S9" s="178"/>
      <c r="T9" s="133" t="str">
        <f t="shared" si="0"/>
        <v/>
      </c>
      <c r="U9" s="133"/>
      <c r="V9" s="133"/>
      <c r="W9" s="133"/>
      <c r="X9" s="133"/>
      <c r="Y9" s="179"/>
      <c r="Z9" s="179"/>
      <c r="AA9" s="97" t="str">
        <f t="shared" si="1"/>
        <v/>
      </c>
      <c r="AB9" s="179"/>
      <c r="AC9" s="179"/>
      <c r="AD9" s="179"/>
      <c r="AE9" s="147" t="str">
        <f>IFERROR(IF(AND(T8="Probabilidad",T9="Probabilidad"),(AG8-(+AG8*AA9)),IF(AND(T8="Impacto",T9="Probabilidad"),(AG7-(+AG7*AA9)),IF(T9="Impacto",AG8,""))),"")</f>
        <v/>
      </c>
      <c r="AF9" s="130" t="str">
        <f t="shared" si="4"/>
        <v/>
      </c>
      <c r="AG9" s="97" t="str">
        <f t="shared" si="2"/>
        <v/>
      </c>
      <c r="AH9" s="130" t="str">
        <f t="shared" si="5"/>
        <v/>
      </c>
      <c r="AI9" s="97" t="str">
        <f>IFERROR(IF(AND(T8="Impacto",T9="Impacto"),(AI8-(+AI8*AA9)),IF(AND(T8="Probabilidad",T9="Impacto"),(AI7-(+AI7*AA9)),IF(T9="Probabilidad",AI8,""))),"")</f>
        <v/>
      </c>
      <c r="AJ9" s="98" t="str">
        <f t="shared" si="3"/>
        <v/>
      </c>
      <c r="AK9" s="355"/>
      <c r="AL9" s="177"/>
      <c r="AM9" s="176"/>
      <c r="AN9" s="182"/>
      <c r="AO9" s="182"/>
      <c r="AP9" s="177"/>
      <c r="AQ9" s="182"/>
      <c r="AR9" s="177"/>
      <c r="AS9" s="182"/>
      <c r="AT9" s="177"/>
      <c r="AU9" s="99"/>
      <c r="AV9" s="131"/>
      <c r="AW9" s="132"/>
      <c r="AX9" s="177"/>
      <c r="AY9" s="177"/>
      <c r="AZ9" s="176"/>
      <c r="BA9" s="182"/>
      <c r="BB9" s="182"/>
      <c r="BC9" s="177"/>
      <c r="BD9" s="177"/>
      <c r="BE9" s="176"/>
      <c r="BF9" s="182"/>
      <c r="BG9" s="182"/>
      <c r="BH9" s="177"/>
      <c r="BI9" s="177"/>
      <c r="BJ9" s="176"/>
      <c r="BK9" s="182"/>
      <c r="BL9" s="182"/>
      <c r="BM9" s="131"/>
      <c r="BN9" s="131"/>
      <c r="BO9" s="132"/>
      <c r="BP9" s="99"/>
      <c r="BQ9" s="99"/>
      <c r="BR9" s="134"/>
      <c r="BS9" s="131"/>
      <c r="BT9" s="131"/>
      <c r="BU9" s="131"/>
      <c r="BV9" s="99"/>
      <c r="BW9" s="131"/>
      <c r="BX9" s="131"/>
      <c r="BY9" s="248" t="s">
        <v>267</v>
      </c>
      <c r="BZ9" s="247" t="s">
        <v>267</v>
      </c>
      <c r="CA9" s="249" t="s">
        <v>267</v>
      </c>
      <c r="CB9" s="247" t="s">
        <v>267</v>
      </c>
    </row>
    <row r="10" spans="1:106" ht="35.1" customHeight="1" x14ac:dyDescent="0.3">
      <c r="A10" s="346"/>
      <c r="B10" s="347"/>
      <c r="C10" s="347"/>
      <c r="D10" s="347"/>
      <c r="E10" s="372"/>
      <c r="F10" s="347"/>
      <c r="G10" s="347"/>
      <c r="H10" s="388"/>
      <c r="I10" s="347"/>
      <c r="J10" s="385"/>
      <c r="K10" s="373"/>
      <c r="L10" s="370"/>
      <c r="M10" s="361"/>
      <c r="N10" s="361"/>
      <c r="O10" s="361"/>
      <c r="P10" s="361"/>
      <c r="Q10" s="371"/>
      <c r="R10" s="176">
        <v>6</v>
      </c>
      <c r="S10" s="178"/>
      <c r="T10" s="133" t="str">
        <f t="shared" si="0"/>
        <v/>
      </c>
      <c r="U10" s="133"/>
      <c r="V10" s="133"/>
      <c r="W10" s="133"/>
      <c r="X10" s="133"/>
      <c r="Y10" s="179"/>
      <c r="Z10" s="179"/>
      <c r="AA10" s="97" t="str">
        <f t="shared" si="1"/>
        <v/>
      </c>
      <c r="AB10" s="179"/>
      <c r="AC10" s="179"/>
      <c r="AD10" s="179"/>
      <c r="AE10" s="147" t="str">
        <f>IFERROR(IF(AND(T9="Probabilidad",T10="Probabilidad"),(AG9-(+AG9*AA10)),IF(AND(T9="Impacto",T10="Probabilidad"),(AG8-(+AG8*AA10)),IF(T10="Impacto",AG9,""))),"")</f>
        <v/>
      </c>
      <c r="AF10" s="130" t="str">
        <f t="shared" si="4"/>
        <v/>
      </c>
      <c r="AG10" s="97" t="str">
        <f t="shared" si="2"/>
        <v/>
      </c>
      <c r="AH10" s="130" t="str">
        <f t="shared" si="5"/>
        <v/>
      </c>
      <c r="AI10" s="97" t="str">
        <f>IFERROR(IF(AND(T9="Impacto",T10="Impacto"),(AI9-(+AI9*AA10)),IF(AND(T9="Probabilidad",T10="Impacto"),(AI8-(+AI8*AA10)),IF(T10="Probabilidad",AI9,""))),"")</f>
        <v/>
      </c>
      <c r="AJ10" s="98" t="str">
        <f t="shared" si="3"/>
        <v/>
      </c>
      <c r="AK10" s="356"/>
      <c r="AL10" s="177"/>
      <c r="AM10" s="176"/>
      <c r="AN10" s="182"/>
      <c r="AO10" s="182"/>
      <c r="AP10" s="177"/>
      <c r="AQ10" s="182"/>
      <c r="AR10" s="177"/>
      <c r="AS10" s="182"/>
      <c r="AT10" s="177"/>
      <c r="AU10" s="99"/>
      <c r="AV10" s="131"/>
      <c r="AW10" s="132"/>
      <c r="AX10" s="177"/>
      <c r="AY10" s="177"/>
      <c r="AZ10" s="176"/>
      <c r="BA10" s="182"/>
      <c r="BB10" s="182"/>
      <c r="BC10" s="177"/>
      <c r="BD10" s="177"/>
      <c r="BE10" s="176"/>
      <c r="BF10" s="182"/>
      <c r="BG10" s="182"/>
      <c r="BH10" s="177"/>
      <c r="BI10" s="177"/>
      <c r="BJ10" s="176"/>
      <c r="BK10" s="182"/>
      <c r="BL10" s="182"/>
      <c r="BM10" s="131"/>
      <c r="BN10" s="131"/>
      <c r="BO10" s="132"/>
      <c r="BP10" s="99"/>
      <c r="BQ10" s="99"/>
      <c r="BR10" s="134"/>
      <c r="BS10" s="131"/>
      <c r="BT10" s="131"/>
      <c r="BU10" s="131"/>
      <c r="BV10" s="99"/>
      <c r="BW10" s="131"/>
      <c r="BX10" s="131"/>
      <c r="BY10" s="248" t="s">
        <v>267</v>
      </c>
      <c r="BZ10" s="247" t="s">
        <v>267</v>
      </c>
      <c r="CA10" s="249" t="s">
        <v>267</v>
      </c>
      <c r="CB10" s="247" t="s">
        <v>267</v>
      </c>
    </row>
    <row r="11" spans="1:106" ht="140.25" customHeight="1" x14ac:dyDescent="0.3">
      <c r="A11" s="346">
        <v>2</v>
      </c>
      <c r="B11" s="374" t="s">
        <v>72</v>
      </c>
      <c r="C11" s="374" t="s">
        <v>198</v>
      </c>
      <c r="D11" s="347" t="s">
        <v>199</v>
      </c>
      <c r="E11" s="375" t="s">
        <v>268</v>
      </c>
      <c r="F11" s="347" t="s">
        <v>201</v>
      </c>
      <c r="G11" s="347" t="s">
        <v>269</v>
      </c>
      <c r="H11" s="374" t="s">
        <v>270</v>
      </c>
      <c r="I11" s="374" t="s">
        <v>204</v>
      </c>
      <c r="J11" s="346">
        <v>8000</v>
      </c>
      <c r="K11" s="373" t="str">
        <f>IF(J11&lt;=0,"",IF(J11&lt;=2,"Muy Baja",IF(J11&lt;=24,"Baja",IF(J11&lt;=500,"Media",IF(J11&lt;=5000,"Alta","Muy Alta")))))</f>
        <v>Muy Alta</v>
      </c>
      <c r="L11" s="370">
        <f>IF(K11="","",IF(K11="Muy Baja",0.2,IF(K11="Baja",0.4,IF(K11="Media",0.6,IF(K11="Alta",0.8,IF(K11="Muy Alta",1,))))))</f>
        <v>1</v>
      </c>
      <c r="M11" s="368" t="s">
        <v>205</v>
      </c>
      <c r="N11" s="368" t="str">
        <f ca="1">IF(NOT(ISERROR(MATCH(M11,'Tabla Impacto'!$B$221:$B$223,0))),'Tabla Impacto'!$F$223&amp;"Por favor no seleccionar los criterios de impacto(Afectación Económica o presupuestal y Pérdida Reputacional)",M11)</f>
        <v xml:space="preserve">     El riesgo afecta la imagen de la entidad con algunos usuarios de relevancia frente al logro de los objetivos</v>
      </c>
      <c r="O11" s="369" t="str">
        <f ca="1">IF(OR(N11='Tabla Impacto'!$C$11,N11='Tabla Impacto'!$D$11),"Leve",IF(OR(N11='Tabla Impacto'!$C$12,N11='Tabla Impacto'!$D$12),"Menor",IF(OR(N11='Tabla Impacto'!$C$13,N11='Tabla Impacto'!$D$13),"Moderado",IF(OR(N11='Tabla Impacto'!$C$14,N11='Tabla Impacto'!$D$14),"Mayor",IF(OR(N11='Tabla Impacto'!$C$15,N11='Tabla Impacto'!$D$15),"Catastrófico","")))))</f>
        <v>Moderado</v>
      </c>
      <c r="P11" s="370">
        <f ca="1">IF(O11="","",IF(O11="Leve",0.2,IF(O11="Menor",0.4,IF(O11="Moderado",0.6,IF(O11="Mayor",0.8,IF(O11="Catastrófico",1,))))))</f>
        <v>0.6</v>
      </c>
      <c r="Q11" s="371" t="str">
        <f t="shared" ref="Q11" ca="1" si="6">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Alto</v>
      </c>
      <c r="R11" s="176">
        <v>1</v>
      </c>
      <c r="S11" s="188" t="s">
        <v>271</v>
      </c>
      <c r="T11" s="133" t="str">
        <f t="shared" si="0"/>
        <v>Probabilidad</v>
      </c>
      <c r="U11" s="189" t="s">
        <v>207</v>
      </c>
      <c r="V11" s="189" t="s">
        <v>207</v>
      </c>
      <c r="W11" s="189" t="s">
        <v>207</v>
      </c>
      <c r="X11" s="189" t="s">
        <v>207</v>
      </c>
      <c r="Y11" s="190" t="s">
        <v>208</v>
      </c>
      <c r="Z11" s="190" t="s">
        <v>209</v>
      </c>
      <c r="AA11" s="97" t="str">
        <f t="shared" si="1"/>
        <v>40%</v>
      </c>
      <c r="AB11" s="190" t="s">
        <v>210</v>
      </c>
      <c r="AC11" s="190" t="s">
        <v>211</v>
      </c>
      <c r="AD11" s="190" t="s">
        <v>212</v>
      </c>
      <c r="AE11" s="148">
        <f>IFERROR(IF(T11="Probabilidad",(L11-(+L11*AA11)),IF(T11="Impacto",L11,"")),"")</f>
        <v>0.6</v>
      </c>
      <c r="AF11" s="130" t="str">
        <f>IFERROR(IF(AE11="","",IF(AE11&lt;=0.2,"Muy Baja",IF(AE11&lt;=0.4,"Baja",IF(AE11&lt;=0.6,"Media",IF(AE11&lt;=0.8,"Alta","Muy Alta"))))),"")</f>
        <v>Media</v>
      </c>
      <c r="AG11" s="97">
        <f t="shared" si="2"/>
        <v>0.6</v>
      </c>
      <c r="AH11" s="130" t="str">
        <f ca="1">IFERROR(IF(AI11="","",IF(AI11&lt;=0.2,"Leve",IF(AI11&lt;=0.4,"Menor",IF(AI11&lt;=0.6,"Moderado",IF(AI11&lt;=0.8,"Mayor","Catastrófico"))))),"")</f>
        <v>Moderado</v>
      </c>
      <c r="AI11" s="97">
        <f ca="1">IFERROR(IF(T11="Impacto",(P11-(+P11*AA11)),IF(T11="Probabilidad",P11,"")),"")</f>
        <v>0.6</v>
      </c>
      <c r="AJ11" s="98" t="str">
        <f t="shared" ca="1" si="3"/>
        <v>Moderado</v>
      </c>
      <c r="AK11" s="359" t="s">
        <v>272</v>
      </c>
      <c r="AL11" s="192" t="s">
        <v>273</v>
      </c>
      <c r="AM11" s="177" t="s">
        <v>274</v>
      </c>
      <c r="AN11" s="193">
        <v>45291</v>
      </c>
      <c r="AO11" s="227"/>
      <c r="AP11" s="225"/>
      <c r="AQ11" s="238" t="s">
        <v>275</v>
      </c>
      <c r="AR11" s="192" t="s">
        <v>276</v>
      </c>
      <c r="AS11" s="238" t="s">
        <v>252</v>
      </c>
      <c r="AT11" s="192" t="s">
        <v>277</v>
      </c>
      <c r="AU11" s="237" t="s">
        <v>254</v>
      </c>
      <c r="AV11" s="152" t="s">
        <v>278</v>
      </c>
      <c r="AW11" s="151" t="s">
        <v>222</v>
      </c>
      <c r="AX11" s="192"/>
      <c r="AY11" s="192"/>
      <c r="AZ11" s="189"/>
      <c r="BA11" s="193"/>
      <c r="BB11" s="193"/>
      <c r="BC11" s="238" t="s">
        <v>275</v>
      </c>
      <c r="BD11" s="192" t="s">
        <v>276</v>
      </c>
      <c r="BE11" s="192" t="s">
        <v>227</v>
      </c>
      <c r="BF11" s="238" t="s">
        <v>279</v>
      </c>
      <c r="BG11" s="193"/>
      <c r="BH11" s="194" t="s">
        <v>252</v>
      </c>
      <c r="BI11" s="192" t="s">
        <v>277</v>
      </c>
      <c r="BJ11" s="192" t="s">
        <v>227</v>
      </c>
      <c r="BK11" s="238" t="s">
        <v>279</v>
      </c>
      <c r="BL11" s="193"/>
      <c r="BM11" s="237" t="s">
        <v>254</v>
      </c>
      <c r="BN11" s="152" t="s">
        <v>277</v>
      </c>
      <c r="BO11" s="152" t="s">
        <v>227</v>
      </c>
      <c r="BP11" s="237" t="s">
        <v>279</v>
      </c>
      <c r="BQ11" s="153" t="s">
        <v>225</v>
      </c>
      <c r="BR11" s="224" t="s">
        <v>280</v>
      </c>
      <c r="BS11" s="152"/>
      <c r="BT11" s="152"/>
      <c r="BU11" s="152"/>
      <c r="BV11" s="237" t="s">
        <v>683</v>
      </c>
      <c r="BW11" s="152" t="s">
        <v>687</v>
      </c>
      <c r="BX11" s="152" t="s">
        <v>689</v>
      </c>
      <c r="BY11" s="250" t="s">
        <v>235</v>
      </c>
      <c r="BZ11" s="247" t="s">
        <v>281</v>
      </c>
      <c r="CA11" s="247" t="s">
        <v>282</v>
      </c>
      <c r="CB11" s="247" t="s">
        <v>283</v>
      </c>
      <c r="CC11" s="136"/>
      <c r="CD11" s="136"/>
      <c r="CE11" s="136"/>
      <c r="CF11" s="136"/>
      <c r="CG11" s="136"/>
      <c r="CH11" s="136"/>
      <c r="CI11" s="136"/>
      <c r="CJ11" s="136"/>
      <c r="CK11" s="136"/>
      <c r="CL11" s="136"/>
      <c r="CM11" s="136"/>
      <c r="CN11" s="136"/>
      <c r="CO11" s="136"/>
      <c r="CP11" s="136"/>
      <c r="CQ11" s="136"/>
      <c r="CR11" s="136"/>
      <c r="CS11" s="136"/>
      <c r="CT11" s="136"/>
      <c r="CU11" s="136"/>
      <c r="CV11" s="136"/>
      <c r="CW11" s="136"/>
      <c r="CX11" s="136"/>
      <c r="CY11" s="136"/>
      <c r="CZ11" s="136"/>
      <c r="DA11" s="136"/>
      <c r="DB11" s="136"/>
    </row>
    <row r="12" spans="1:106" ht="136.5" customHeight="1" x14ac:dyDescent="0.3">
      <c r="A12" s="346"/>
      <c r="B12" s="360"/>
      <c r="C12" s="360"/>
      <c r="D12" s="347"/>
      <c r="E12" s="376"/>
      <c r="F12" s="347"/>
      <c r="G12" s="347"/>
      <c r="H12" s="360"/>
      <c r="I12" s="360"/>
      <c r="J12" s="346"/>
      <c r="K12" s="373"/>
      <c r="L12" s="370"/>
      <c r="M12" s="360"/>
      <c r="N12" s="360"/>
      <c r="O12" s="360"/>
      <c r="P12" s="370"/>
      <c r="Q12" s="371"/>
      <c r="R12" s="176">
        <v>2</v>
      </c>
      <c r="S12" s="178" t="s">
        <v>284</v>
      </c>
      <c r="T12" s="133" t="str">
        <f t="shared" si="0"/>
        <v>Probabilidad</v>
      </c>
      <c r="U12" s="133" t="s">
        <v>207</v>
      </c>
      <c r="V12" s="133" t="s">
        <v>207</v>
      </c>
      <c r="W12" s="133" t="s">
        <v>207</v>
      </c>
      <c r="X12" s="133" t="s">
        <v>207</v>
      </c>
      <c r="Y12" s="179" t="s">
        <v>251</v>
      </c>
      <c r="Z12" s="179" t="s">
        <v>209</v>
      </c>
      <c r="AA12" s="97" t="str">
        <f t="shared" si="1"/>
        <v>30%</v>
      </c>
      <c r="AB12" s="179" t="s">
        <v>210</v>
      </c>
      <c r="AC12" s="179" t="s">
        <v>285</v>
      </c>
      <c r="AD12" s="179" t="s">
        <v>212</v>
      </c>
      <c r="AE12" s="148">
        <f>IFERROR(IF(AND(T11="Probabilidad",T12="Probabilidad"),(AG11-(+AG11*AA12)),IF(T12="Probabilidad",(L11-(+L11*AA12)),IF(T12="Impacto",AG11,""))),"")</f>
        <v>0.42</v>
      </c>
      <c r="AF12" s="130" t="str">
        <f t="shared" si="4"/>
        <v>Media</v>
      </c>
      <c r="AG12" s="97">
        <f t="shared" si="2"/>
        <v>0.42</v>
      </c>
      <c r="AH12" s="130" t="str">
        <f t="shared" ca="1" si="5"/>
        <v>Moderado</v>
      </c>
      <c r="AI12" s="97">
        <f ca="1">IFERROR(IF(AND(T11="Impacto",T12="Impacto"),(AI5-(+AI5*AA12)),IF(T12="Impacto",($P$11-(+$P$11*AA12)),IF(T12="Probabilidad",AI5,""))),"")</f>
        <v>0.6</v>
      </c>
      <c r="AJ12" s="98" t="str">
        <f t="shared" ca="1" si="3"/>
        <v>Moderado</v>
      </c>
      <c r="AK12" s="360"/>
      <c r="AL12" s="177"/>
      <c r="AM12" s="176"/>
      <c r="AN12" s="182"/>
      <c r="AO12" s="228"/>
      <c r="AP12" s="228"/>
      <c r="AQ12" s="182"/>
      <c r="AR12" s="177"/>
      <c r="AS12" s="194" t="s">
        <v>286</v>
      </c>
      <c r="AT12" s="177" t="s">
        <v>287</v>
      </c>
      <c r="AU12" s="134"/>
      <c r="AV12" s="131"/>
      <c r="AW12" s="132"/>
      <c r="AX12" s="182">
        <v>45026</v>
      </c>
      <c r="AY12" s="177" t="s">
        <v>289</v>
      </c>
      <c r="AZ12" s="176"/>
      <c r="BA12" s="182"/>
      <c r="BB12" s="182"/>
      <c r="BC12" s="194">
        <v>45044</v>
      </c>
      <c r="BD12" s="177" t="s">
        <v>290</v>
      </c>
      <c r="BE12" s="177" t="s">
        <v>227</v>
      </c>
      <c r="BF12" s="194" t="s">
        <v>291</v>
      </c>
      <c r="BG12" s="182"/>
      <c r="BH12" s="194" t="s">
        <v>286</v>
      </c>
      <c r="BI12" s="177" t="s">
        <v>292</v>
      </c>
      <c r="BJ12" s="177" t="s">
        <v>227</v>
      </c>
      <c r="BK12" s="194" t="s">
        <v>291</v>
      </c>
      <c r="BL12" s="182"/>
      <c r="BM12" s="134" t="s">
        <v>288</v>
      </c>
      <c r="BN12" s="131" t="s">
        <v>293</v>
      </c>
      <c r="BO12" s="131" t="s">
        <v>227</v>
      </c>
      <c r="BP12" s="134" t="s">
        <v>291</v>
      </c>
      <c r="BQ12" s="153" t="s">
        <v>225</v>
      </c>
      <c r="BS12" s="131"/>
      <c r="BT12" s="131"/>
      <c r="BU12" s="131"/>
      <c r="BV12" s="237" t="s">
        <v>683</v>
      </c>
      <c r="BW12" s="131" t="s">
        <v>688</v>
      </c>
      <c r="BX12" s="131"/>
      <c r="BY12" s="246">
        <v>45064</v>
      </c>
      <c r="BZ12" s="247" t="s">
        <v>294</v>
      </c>
      <c r="CA12" s="247" t="s">
        <v>237</v>
      </c>
      <c r="CB12" s="247" t="s">
        <v>266</v>
      </c>
      <c r="CC12" s="136"/>
      <c r="CD12" s="136"/>
      <c r="CE12" s="136"/>
      <c r="CF12" s="136"/>
      <c r="CG12" s="136"/>
      <c r="CH12" s="136"/>
      <c r="CI12" s="136"/>
      <c r="CJ12" s="136"/>
      <c r="CK12" s="136"/>
      <c r="CL12" s="136"/>
      <c r="CM12" s="136"/>
      <c r="CN12" s="136"/>
      <c r="CO12" s="136"/>
      <c r="CP12" s="136"/>
      <c r="CQ12" s="136"/>
      <c r="CR12" s="136"/>
      <c r="CS12" s="136"/>
      <c r="CT12" s="136"/>
      <c r="CU12" s="136"/>
      <c r="CV12" s="136"/>
      <c r="CW12" s="136"/>
      <c r="CX12" s="136"/>
      <c r="CY12" s="136"/>
      <c r="CZ12" s="136"/>
      <c r="DA12" s="136"/>
      <c r="DB12" s="136"/>
    </row>
    <row r="13" spans="1:106" ht="16.5" customHeight="1" x14ac:dyDescent="0.3">
      <c r="A13" s="346"/>
      <c r="B13" s="360"/>
      <c r="C13" s="360"/>
      <c r="D13" s="347"/>
      <c r="E13" s="375" t="s">
        <v>295</v>
      </c>
      <c r="F13" s="347"/>
      <c r="G13" s="347"/>
      <c r="H13" s="360"/>
      <c r="I13" s="360"/>
      <c r="J13" s="346"/>
      <c r="K13" s="373"/>
      <c r="L13" s="370"/>
      <c r="M13" s="360"/>
      <c r="N13" s="360"/>
      <c r="O13" s="360"/>
      <c r="P13" s="370"/>
      <c r="Q13" s="371"/>
      <c r="R13" s="176">
        <v>3</v>
      </c>
      <c r="S13" s="187"/>
      <c r="T13" s="133" t="str">
        <f t="shared" si="0"/>
        <v/>
      </c>
      <c r="U13" s="133"/>
      <c r="V13" s="133"/>
      <c r="W13" s="133"/>
      <c r="X13" s="133"/>
      <c r="Y13" s="179"/>
      <c r="Z13" s="179"/>
      <c r="AA13" s="97" t="str">
        <f t="shared" si="1"/>
        <v/>
      </c>
      <c r="AB13" s="179"/>
      <c r="AC13" s="179"/>
      <c r="AD13" s="179"/>
      <c r="AE13" s="148" t="str">
        <f>IFERROR(IF(AND(T12="Probabilidad",T13="Probabilidad"),(AG12-(+AG12*AA13)),IF(AND(T12="Impacto",T13="Probabilidad"),(AG11-(+AG11*AA13)),IF(T13="Impacto",AG12,""))),"")</f>
        <v/>
      </c>
      <c r="AF13" s="130" t="str">
        <f t="shared" si="4"/>
        <v/>
      </c>
      <c r="AG13" s="97" t="str">
        <f t="shared" si="2"/>
        <v/>
      </c>
      <c r="AH13" s="130" t="str">
        <f t="shared" si="5"/>
        <v/>
      </c>
      <c r="AI13" s="97" t="str">
        <f>IFERROR(IF(AND(T12="Impacto",T13="Impacto"),(AI12-(+AI12*AA13)),IF(AND(T12="Probabilidad",T13="Impacto"),(AI11-(+AI11*AA13)),IF(T13="Probabilidad",AI12,""))),"")</f>
        <v/>
      </c>
      <c r="AJ13" s="98" t="str">
        <f t="shared" si="3"/>
        <v/>
      </c>
      <c r="AK13" s="360"/>
      <c r="AL13" s="177"/>
      <c r="AM13" s="176"/>
      <c r="AN13" s="182"/>
      <c r="AO13" s="182"/>
      <c r="AP13" s="177"/>
      <c r="AQ13" s="182"/>
      <c r="AR13" s="177"/>
      <c r="AS13" s="182"/>
      <c r="AT13" s="177"/>
      <c r="AU13" s="99"/>
      <c r="AV13" s="131"/>
      <c r="AW13" s="132"/>
      <c r="AX13" s="177"/>
      <c r="AY13" s="177"/>
      <c r="AZ13" s="176"/>
      <c r="BA13" s="182"/>
      <c r="BB13" s="182"/>
      <c r="BC13" s="194"/>
      <c r="BD13" s="177"/>
      <c r="BE13" s="176"/>
      <c r="BF13" s="182"/>
      <c r="BG13" s="182"/>
      <c r="BH13" s="177"/>
      <c r="BI13" s="177"/>
      <c r="BJ13" s="176"/>
      <c r="BK13" s="182"/>
      <c r="BL13" s="182"/>
      <c r="BM13" s="131"/>
      <c r="BN13" s="131"/>
      <c r="BO13" s="132"/>
      <c r="BP13" s="99"/>
      <c r="BQ13" s="99"/>
      <c r="BR13" s="134"/>
      <c r="BS13" s="131"/>
      <c r="BT13" s="131"/>
      <c r="BU13" s="131"/>
      <c r="BV13" s="99"/>
      <c r="BW13" s="131"/>
      <c r="BX13" s="131"/>
      <c r="BY13" s="99"/>
      <c r="BZ13" s="131"/>
      <c r="CA13" s="132"/>
      <c r="CB13" s="131"/>
      <c r="CC13" s="136"/>
      <c r="CD13" s="136"/>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row>
    <row r="14" spans="1:106" ht="16.5" customHeight="1" x14ac:dyDescent="0.3">
      <c r="A14" s="346"/>
      <c r="B14" s="360"/>
      <c r="C14" s="360"/>
      <c r="D14" s="347"/>
      <c r="E14" s="376"/>
      <c r="F14" s="347"/>
      <c r="G14" s="347"/>
      <c r="H14" s="360"/>
      <c r="I14" s="360"/>
      <c r="J14" s="346"/>
      <c r="K14" s="373"/>
      <c r="L14" s="370"/>
      <c r="M14" s="360"/>
      <c r="N14" s="360"/>
      <c r="O14" s="360"/>
      <c r="P14" s="370"/>
      <c r="Q14" s="371"/>
      <c r="R14" s="176">
        <v>4</v>
      </c>
      <c r="S14" s="178"/>
      <c r="T14" s="133" t="str">
        <f t="shared" si="0"/>
        <v/>
      </c>
      <c r="U14" s="133"/>
      <c r="V14" s="133"/>
      <c r="W14" s="133"/>
      <c r="X14" s="133"/>
      <c r="Y14" s="179"/>
      <c r="Z14" s="179"/>
      <c r="AA14" s="97" t="str">
        <f t="shared" si="1"/>
        <v/>
      </c>
      <c r="AB14" s="179"/>
      <c r="AC14" s="179"/>
      <c r="AD14" s="179"/>
      <c r="AE14" s="148" t="str">
        <f>IFERROR(IF(AND(T13="Probabilidad",T14="Probabilidad"),(AG13-(+AG13*AA14)),IF(AND(T13="Impacto",T14="Probabilidad"),(AG12-(+AG12*AA14)),IF(T14="Impacto",AG13,""))),"")</f>
        <v/>
      </c>
      <c r="AF14" s="130" t="str">
        <f t="shared" si="4"/>
        <v/>
      </c>
      <c r="AG14" s="97" t="str">
        <f t="shared" si="2"/>
        <v/>
      </c>
      <c r="AH14" s="130" t="str">
        <f t="shared" si="5"/>
        <v/>
      </c>
      <c r="AI14" s="97" t="str">
        <f>IFERROR(IF(AND(T13="Impacto",T14="Impacto"),(AI13-(+AI13*AA14)),IF(AND(T13="Probabilidad",T14="Impacto"),(AI12-(+AI12*AA14)),IF(T14="Probabilidad",AI13,""))),"")</f>
        <v/>
      </c>
      <c r="AJ14" s="98" t="str">
        <f t="shared" si="3"/>
        <v/>
      </c>
      <c r="AK14" s="360"/>
      <c r="AL14" s="177"/>
      <c r="AM14" s="176"/>
      <c r="AN14" s="182"/>
      <c r="AO14" s="182"/>
      <c r="AP14" s="177"/>
      <c r="AQ14" s="182"/>
      <c r="AR14" s="177"/>
      <c r="AS14" s="182"/>
      <c r="AT14" s="177"/>
      <c r="AU14" s="99"/>
      <c r="AV14" s="131"/>
      <c r="AW14" s="132"/>
      <c r="AX14" s="177"/>
      <c r="AY14" s="177"/>
      <c r="AZ14" s="176"/>
      <c r="BA14" s="182"/>
      <c r="BB14" s="182"/>
      <c r="BC14" s="177"/>
      <c r="BD14" s="177"/>
      <c r="BE14" s="176"/>
      <c r="BF14" s="182"/>
      <c r="BG14" s="182"/>
      <c r="BH14" s="177"/>
      <c r="BI14" s="177"/>
      <c r="BJ14" s="176"/>
      <c r="BK14" s="182"/>
      <c r="BL14" s="182"/>
      <c r="BM14" s="131"/>
      <c r="BN14" s="131"/>
      <c r="BO14" s="132"/>
      <c r="BP14" s="99"/>
      <c r="BQ14" s="99"/>
      <c r="BR14" s="134"/>
      <c r="BS14" s="131"/>
      <c r="BT14" s="131"/>
      <c r="BU14" s="131"/>
      <c r="BV14" s="99"/>
      <c r="BW14" s="131"/>
      <c r="BX14" s="131"/>
      <c r="BY14" s="99"/>
      <c r="BZ14" s="131"/>
      <c r="CA14" s="132"/>
      <c r="CB14" s="131"/>
      <c r="CC14" s="136"/>
      <c r="CD14" s="136"/>
      <c r="CE14" s="136"/>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row>
    <row r="15" spans="1:106" ht="16.5" customHeight="1" x14ac:dyDescent="0.3">
      <c r="A15" s="346"/>
      <c r="B15" s="360"/>
      <c r="C15" s="360"/>
      <c r="D15" s="347"/>
      <c r="E15" s="375" t="s">
        <v>295</v>
      </c>
      <c r="F15" s="347"/>
      <c r="G15" s="347"/>
      <c r="H15" s="360"/>
      <c r="I15" s="360"/>
      <c r="J15" s="346"/>
      <c r="K15" s="373"/>
      <c r="L15" s="370"/>
      <c r="M15" s="360"/>
      <c r="N15" s="360"/>
      <c r="O15" s="360"/>
      <c r="P15" s="370"/>
      <c r="Q15" s="371"/>
      <c r="R15" s="176">
        <v>5</v>
      </c>
      <c r="S15" s="178"/>
      <c r="T15" s="133" t="str">
        <f t="shared" si="0"/>
        <v/>
      </c>
      <c r="U15" s="133"/>
      <c r="V15" s="133"/>
      <c r="W15" s="133"/>
      <c r="X15" s="133"/>
      <c r="Y15" s="179"/>
      <c r="Z15" s="179"/>
      <c r="AA15" s="97" t="str">
        <f t="shared" si="1"/>
        <v/>
      </c>
      <c r="AB15" s="179"/>
      <c r="AC15" s="179"/>
      <c r="AD15" s="179"/>
      <c r="AE15" s="148" t="str">
        <f>IFERROR(IF(AND(T14="Probabilidad",T15="Probabilidad"),(AG14-(+AG14*AA15)),IF(AND(T14="Impacto",T15="Probabilidad"),(AG13-(+AG13*AA15)),IF(T15="Impacto",AG14,""))),"")</f>
        <v/>
      </c>
      <c r="AF15" s="130" t="str">
        <f t="shared" si="4"/>
        <v/>
      </c>
      <c r="AG15" s="97" t="str">
        <f t="shared" si="2"/>
        <v/>
      </c>
      <c r="AH15" s="130" t="str">
        <f t="shared" si="5"/>
        <v/>
      </c>
      <c r="AI15" s="97" t="str">
        <f>IFERROR(IF(AND(T14="Impacto",T15="Impacto"),(AI14-(+AI14*AA15)),IF(AND(T14="Probabilidad",T15="Impacto"),(AI13-(+AI13*AA15)),IF(T15="Probabilidad",AI14,""))),"")</f>
        <v/>
      </c>
      <c r="AJ15" s="98" t="str">
        <f t="shared" si="3"/>
        <v/>
      </c>
      <c r="AK15" s="360"/>
      <c r="AL15" s="177"/>
      <c r="AM15" s="176"/>
      <c r="AN15" s="182"/>
      <c r="AO15" s="182"/>
      <c r="AP15" s="177"/>
      <c r="AQ15" s="182"/>
      <c r="AR15" s="177"/>
      <c r="AS15" s="182"/>
      <c r="AT15" s="177"/>
      <c r="AU15" s="99"/>
      <c r="AV15" s="131"/>
      <c r="AW15" s="132"/>
      <c r="AX15" s="177"/>
      <c r="AY15" s="177"/>
      <c r="AZ15" s="176"/>
      <c r="BA15" s="182"/>
      <c r="BB15" s="182"/>
      <c r="BC15" s="177"/>
      <c r="BD15" s="177"/>
      <c r="BE15" s="176"/>
      <c r="BF15" s="182"/>
      <c r="BG15" s="182"/>
      <c r="BH15" s="177"/>
      <c r="BI15" s="177"/>
      <c r="BJ15" s="176"/>
      <c r="BK15" s="182"/>
      <c r="BL15" s="182"/>
      <c r="BM15" s="131"/>
      <c r="BN15" s="131"/>
      <c r="BO15" s="132"/>
      <c r="BP15" s="99"/>
      <c r="BQ15" s="99"/>
      <c r="BR15" s="134"/>
      <c r="BS15" s="131"/>
      <c r="BT15" s="131"/>
      <c r="BU15" s="131"/>
      <c r="BV15" s="99"/>
      <c r="BW15" s="131"/>
      <c r="BX15" s="131"/>
      <c r="BY15" s="99"/>
      <c r="BZ15" s="131"/>
      <c r="CA15" s="132"/>
      <c r="CB15" s="131"/>
      <c r="CC15" s="136"/>
      <c r="CD15" s="136"/>
      <c r="CE15" s="136"/>
      <c r="CF15" s="136"/>
      <c r="CG15" s="136"/>
      <c r="CH15" s="136"/>
      <c r="CI15" s="136"/>
      <c r="CJ15" s="136"/>
      <c r="CK15" s="136"/>
      <c r="CL15" s="136"/>
      <c r="CM15" s="136"/>
      <c r="CN15" s="136"/>
      <c r="CO15" s="136"/>
      <c r="CP15" s="136"/>
      <c r="CQ15" s="136"/>
      <c r="CR15" s="136"/>
      <c r="CS15" s="136"/>
      <c r="CT15" s="136"/>
      <c r="CU15" s="136"/>
      <c r="CV15" s="136"/>
      <c r="CW15" s="136"/>
      <c r="CX15" s="136"/>
      <c r="CY15" s="136"/>
      <c r="CZ15" s="136"/>
      <c r="DA15" s="136"/>
      <c r="DB15" s="136"/>
    </row>
    <row r="16" spans="1:106" x14ac:dyDescent="0.3">
      <c r="A16" s="346"/>
      <c r="B16" s="361"/>
      <c r="C16" s="361"/>
      <c r="D16" s="347"/>
      <c r="E16" s="376"/>
      <c r="F16" s="347"/>
      <c r="G16" s="347"/>
      <c r="H16" s="361"/>
      <c r="I16" s="361"/>
      <c r="J16" s="346"/>
      <c r="K16" s="373"/>
      <c r="L16" s="370"/>
      <c r="M16" s="361"/>
      <c r="N16" s="361"/>
      <c r="O16" s="361"/>
      <c r="P16" s="370"/>
      <c r="Q16" s="371"/>
      <c r="R16" s="176">
        <v>6</v>
      </c>
      <c r="S16" s="178"/>
      <c r="T16" s="133" t="str">
        <f t="shared" si="0"/>
        <v/>
      </c>
      <c r="U16" s="133"/>
      <c r="V16" s="133"/>
      <c r="W16" s="133"/>
      <c r="X16" s="133"/>
      <c r="Y16" s="179"/>
      <c r="Z16" s="179"/>
      <c r="AA16" s="97" t="str">
        <f t="shared" si="1"/>
        <v/>
      </c>
      <c r="AB16" s="179"/>
      <c r="AC16" s="179"/>
      <c r="AD16" s="179"/>
      <c r="AE16" s="148" t="str">
        <f>IFERROR(IF(AND(T15="Probabilidad",T16="Probabilidad"),(AG15-(+AG15*AA16)),IF(AND(T15="Impacto",T16="Probabilidad"),(AG14-(+AG14*AA16)),IF(T16="Impacto",AG15,""))),"")</f>
        <v/>
      </c>
      <c r="AF16" s="130" t="str">
        <f t="shared" si="4"/>
        <v/>
      </c>
      <c r="AG16" s="97" t="str">
        <f t="shared" si="2"/>
        <v/>
      </c>
      <c r="AH16" s="130" t="str">
        <f t="shared" si="5"/>
        <v/>
      </c>
      <c r="AI16" s="97" t="str">
        <f>IFERROR(IF(AND(T15="Impacto",T16="Impacto"),(AI15-(+AI15*AA16)),IF(AND(T15="Probabilidad",T16="Impacto"),(AI14-(+AI14*AA16)),IF(T16="Probabilidad",AI15,""))),"")</f>
        <v/>
      </c>
      <c r="AJ16" s="98" t="str">
        <f t="shared" si="3"/>
        <v/>
      </c>
      <c r="AK16" s="361"/>
      <c r="AL16" s="177"/>
      <c r="AM16" s="176"/>
      <c r="AN16" s="182"/>
      <c r="AO16" s="182"/>
      <c r="AP16" s="177"/>
      <c r="AQ16" s="182"/>
      <c r="AR16" s="177"/>
      <c r="AS16" s="182"/>
      <c r="AT16" s="177"/>
      <c r="AU16" s="99"/>
      <c r="AV16" s="131"/>
      <c r="AW16" s="132"/>
      <c r="AX16" s="177"/>
      <c r="AY16" s="177"/>
      <c r="AZ16" s="176"/>
      <c r="BA16" s="182"/>
      <c r="BB16" s="182"/>
      <c r="BC16" s="177"/>
      <c r="BD16" s="177"/>
      <c r="BE16" s="176"/>
      <c r="BF16" s="182"/>
      <c r="BG16" s="182"/>
      <c r="BH16" s="177"/>
      <c r="BI16" s="177"/>
      <c r="BJ16" s="176"/>
      <c r="BK16" s="182"/>
      <c r="BL16" s="182"/>
      <c r="BM16" s="131"/>
      <c r="BN16" s="131"/>
      <c r="BO16" s="132"/>
      <c r="BP16" s="99"/>
      <c r="BQ16" s="99"/>
      <c r="BR16" s="134"/>
      <c r="BS16" s="131"/>
      <c r="BT16" s="131"/>
      <c r="BU16" s="131"/>
      <c r="BV16" s="99"/>
      <c r="BW16" s="131"/>
      <c r="BX16" s="131"/>
      <c r="BY16" s="99"/>
      <c r="BZ16" s="131"/>
      <c r="CA16" s="132"/>
      <c r="CB16" s="131"/>
      <c r="CC16" s="136"/>
      <c r="CD16" s="136"/>
      <c r="CE16" s="136"/>
      <c r="CF16" s="136"/>
      <c r="CG16" s="136"/>
      <c r="CH16" s="136"/>
      <c r="CI16" s="136"/>
      <c r="CJ16" s="136"/>
      <c r="CK16" s="136"/>
      <c r="CL16" s="136"/>
      <c r="CM16" s="136"/>
      <c r="CN16" s="136"/>
      <c r="CO16" s="136"/>
      <c r="CP16" s="136"/>
      <c r="CQ16" s="136"/>
      <c r="CR16" s="136"/>
      <c r="CS16" s="136"/>
      <c r="CT16" s="136"/>
      <c r="CU16" s="136"/>
      <c r="CV16" s="136"/>
      <c r="CW16" s="136"/>
      <c r="CX16" s="136"/>
      <c r="CY16" s="136"/>
      <c r="CZ16" s="136"/>
      <c r="DA16" s="136"/>
      <c r="DB16" s="136"/>
    </row>
    <row r="17" spans="1:106" ht="27" customHeight="1" x14ac:dyDescent="0.3">
      <c r="A17" s="346">
        <v>3</v>
      </c>
      <c r="B17" s="347"/>
      <c r="C17" s="347"/>
      <c r="D17" s="347"/>
      <c r="E17" s="372"/>
      <c r="F17" s="347"/>
      <c r="G17" s="347"/>
      <c r="H17" s="347"/>
      <c r="I17" s="347"/>
      <c r="J17" s="346"/>
      <c r="K17" s="373" t="str">
        <f>IF(J17&lt;=0,"",IF(J17&lt;=2,"Muy Baja",IF(J17&lt;=24,"Baja",IF(J17&lt;=500,"Media",IF(J17&lt;=5000,"Alta","Muy Alta")))))</f>
        <v/>
      </c>
      <c r="L17" s="370" t="str">
        <f>IF(K17="","",IF(K17="Muy Baja",0.2,IF(K17="Baja",0.4,IF(K17="Media",0.6,IF(K17="Alta",0.8,IF(K17="Muy Alta",1,))))))</f>
        <v/>
      </c>
      <c r="M17" s="368"/>
      <c r="N17" s="368">
        <f ca="1">IF(NOT(ISERROR(MATCH(M17,'Tabla Impacto'!$B$221:$B$223,0))),'Tabla Impacto'!$F$223&amp;"Por favor no seleccionar los criterios de impacto(Afectación Económica o presupuestal y Pérdida Reputacional)",M17)</f>
        <v>0</v>
      </c>
      <c r="O17" s="369" t="str">
        <f ca="1">IF(OR(N17='Tabla Impacto'!$C$11,N17='Tabla Impacto'!$D$11),"Leve",IF(OR(N17='Tabla Impacto'!$C$12,N17='Tabla Impacto'!$D$12),"Menor",IF(OR(N17='Tabla Impacto'!$C$13,N17='Tabla Impacto'!$D$13),"Moderado",IF(OR(N17='Tabla Impacto'!$C$14,N17='Tabla Impacto'!$D$14),"Mayor",IF(OR(N17='Tabla Impacto'!$C$15,N17='Tabla Impacto'!$D$15),"Catastrófico","")))))</f>
        <v/>
      </c>
      <c r="P17" s="370" t="str">
        <f ca="1">IF(O17="","",IF(O17="Leve",0.2,IF(O17="Menor",0.4,IF(O17="Moderado",0.6,IF(O17="Mayor",0.8,IF(O17="Catastrófico",1,))))))</f>
        <v/>
      </c>
      <c r="Q17" s="371" t="str">
        <f t="shared" ref="Q17" ca="1" si="7">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176">
        <v>1</v>
      </c>
      <c r="S17" s="178"/>
      <c r="T17" s="133" t="str">
        <f t="shared" si="0"/>
        <v/>
      </c>
      <c r="U17" s="133"/>
      <c r="V17" s="133"/>
      <c r="W17" s="133"/>
      <c r="X17" s="133"/>
      <c r="Y17" s="179"/>
      <c r="Z17" s="179"/>
      <c r="AA17" s="97" t="str">
        <f t="shared" si="1"/>
        <v/>
      </c>
      <c r="AB17" s="179"/>
      <c r="AC17" s="179"/>
      <c r="AD17" s="179"/>
      <c r="AE17" s="148" t="str">
        <f>IFERROR(IF(T17="Probabilidad",(L17-(+L17*AA17)),IF(T17="Impacto",L17,"")),"")</f>
        <v/>
      </c>
      <c r="AF17" s="130" t="str">
        <f>IFERROR(IF(AE17="","",IF(AE17&lt;=0.2,"Muy Baja",IF(AE17&lt;=0.4,"Baja",IF(AE17&lt;=0.6,"Media",IF(AE17&lt;=0.8,"Alta","Muy Alta"))))),"")</f>
        <v/>
      </c>
      <c r="AG17" s="97" t="str">
        <f t="shared" si="2"/>
        <v/>
      </c>
      <c r="AH17" s="130" t="str">
        <f>IFERROR(IF(AI17="","",IF(AI17&lt;=0.2,"Leve",IF(AI17&lt;=0.4,"Menor",IF(AI17&lt;=0.6,"Moderado",IF(AI17&lt;=0.8,"Mayor","Catastrófico"))))),"")</f>
        <v/>
      </c>
      <c r="AI17" s="97" t="str">
        <f>IFERROR(IF(T17="Impacto",(P17-(+P17*AA17)),IF(T17="Probabilidad",P17,"")),"")</f>
        <v/>
      </c>
      <c r="AJ17" s="98" t="str">
        <f t="shared" si="3"/>
        <v/>
      </c>
      <c r="AK17" s="362"/>
      <c r="AL17" s="177"/>
      <c r="AM17" s="177"/>
      <c r="AN17" s="194"/>
      <c r="AO17" s="194"/>
      <c r="AP17" s="177"/>
      <c r="AQ17" s="194"/>
      <c r="AR17" s="177"/>
      <c r="AS17" s="194"/>
      <c r="AT17" s="177"/>
      <c r="AU17" s="134"/>
      <c r="AV17" s="131"/>
      <c r="AW17" s="131"/>
      <c r="AX17" s="177"/>
      <c r="AY17" s="177"/>
      <c r="AZ17" s="177"/>
      <c r="BA17" s="194"/>
      <c r="BB17" s="194"/>
      <c r="BC17" s="177"/>
      <c r="BD17" s="177"/>
      <c r="BE17" s="177"/>
      <c r="BF17" s="194"/>
      <c r="BG17" s="194"/>
      <c r="BH17" s="177"/>
      <c r="BI17" s="177"/>
      <c r="BJ17" s="177"/>
      <c r="BK17" s="194"/>
      <c r="BL17" s="194"/>
      <c r="BM17" s="131"/>
      <c r="BN17" s="131"/>
      <c r="BO17" s="131"/>
      <c r="BP17" s="134"/>
      <c r="BQ17" s="134"/>
      <c r="BR17" s="134"/>
      <c r="BS17" s="131"/>
      <c r="BT17" s="131"/>
      <c r="BU17" s="131"/>
      <c r="BV17" s="134"/>
      <c r="BW17" s="131"/>
      <c r="BX17" s="131"/>
      <c r="BY17" s="134"/>
      <c r="BZ17" s="131"/>
      <c r="CA17" s="131"/>
      <c r="CB17" s="131"/>
      <c r="CC17" s="136"/>
      <c r="CD17" s="136"/>
      <c r="CE17" s="136"/>
      <c r="CF17" s="136"/>
      <c r="CG17" s="136"/>
      <c r="CH17" s="136"/>
      <c r="CI17" s="136"/>
      <c r="CJ17" s="136"/>
      <c r="CK17" s="136"/>
      <c r="CL17" s="136"/>
      <c r="CM17" s="136"/>
      <c r="CN17" s="136"/>
      <c r="CO17" s="136"/>
      <c r="CP17" s="136"/>
      <c r="CQ17" s="136"/>
      <c r="CR17" s="136"/>
      <c r="CS17" s="136"/>
      <c r="CT17" s="136"/>
      <c r="CU17" s="136"/>
      <c r="CV17" s="136"/>
      <c r="CW17" s="136"/>
      <c r="CX17" s="136"/>
      <c r="CY17" s="136"/>
      <c r="CZ17" s="136"/>
      <c r="DA17" s="136"/>
      <c r="DB17" s="136"/>
    </row>
    <row r="18" spans="1:106" ht="16.5" customHeight="1" x14ac:dyDescent="0.3">
      <c r="A18" s="346"/>
      <c r="B18" s="347"/>
      <c r="C18" s="347"/>
      <c r="D18" s="347"/>
      <c r="E18" s="372"/>
      <c r="F18" s="347"/>
      <c r="G18" s="347"/>
      <c r="H18" s="347"/>
      <c r="I18" s="347"/>
      <c r="J18" s="346"/>
      <c r="K18" s="373"/>
      <c r="L18" s="370"/>
      <c r="M18" s="360"/>
      <c r="N18" s="360"/>
      <c r="O18" s="360"/>
      <c r="P18" s="370"/>
      <c r="Q18" s="371"/>
      <c r="R18" s="176">
        <v>2</v>
      </c>
      <c r="S18" s="178"/>
      <c r="T18" s="133" t="str">
        <f t="shared" si="0"/>
        <v/>
      </c>
      <c r="U18" s="133"/>
      <c r="V18" s="133"/>
      <c r="W18" s="133"/>
      <c r="X18" s="133"/>
      <c r="Y18" s="179"/>
      <c r="Z18" s="179"/>
      <c r="AA18" s="97" t="str">
        <f t="shared" si="1"/>
        <v/>
      </c>
      <c r="AB18" s="179"/>
      <c r="AC18" s="179"/>
      <c r="AD18" s="179"/>
      <c r="AE18" s="147" t="str">
        <f>IFERROR(IF(AND(T17="Probabilidad",T18="Probabilidad"),(AG17-(+AG17*AA18)),IF(T18="Probabilidad",(L17-(+L17*AA18)),IF(T18="Impacto",AG17,""))),"")</f>
        <v/>
      </c>
      <c r="AF18" s="130" t="str">
        <f t="shared" si="4"/>
        <v/>
      </c>
      <c r="AG18" s="97" t="str">
        <f t="shared" si="2"/>
        <v/>
      </c>
      <c r="AH18" s="130" t="str">
        <f t="shared" si="5"/>
        <v/>
      </c>
      <c r="AI18" s="97" t="str">
        <f>IFERROR(IF(AND(T17="Impacto",T18="Impacto"),(AI11-(+AI11*AA18)),IF(T18="Impacto",($P$17-(+$P$17*AA18)),IF(T18="Probabilidad",AI11,""))),"")</f>
        <v/>
      </c>
      <c r="AJ18" s="98" t="str">
        <f t="shared" si="3"/>
        <v/>
      </c>
      <c r="AK18" s="363"/>
      <c r="AL18" s="177"/>
      <c r="AM18" s="177"/>
      <c r="AN18" s="194"/>
      <c r="AO18" s="194"/>
      <c r="AP18" s="177"/>
      <c r="AQ18" s="194"/>
      <c r="AR18" s="177"/>
      <c r="AS18" s="194"/>
      <c r="AT18" s="177"/>
      <c r="AU18" s="134"/>
      <c r="AV18" s="131"/>
      <c r="AW18" s="131"/>
      <c r="AX18" s="177"/>
      <c r="AY18" s="177"/>
      <c r="AZ18" s="177"/>
      <c r="BA18" s="194"/>
      <c r="BB18" s="194"/>
      <c r="BC18" s="177"/>
      <c r="BD18" s="177"/>
      <c r="BE18" s="177"/>
      <c r="BF18" s="194"/>
      <c r="BG18" s="194"/>
      <c r="BH18" s="177"/>
      <c r="BI18" s="177"/>
      <c r="BJ18" s="177"/>
      <c r="BK18" s="194"/>
      <c r="BL18" s="194"/>
      <c r="BM18" s="131"/>
      <c r="BN18" s="131"/>
      <c r="BO18" s="131"/>
      <c r="BP18" s="134"/>
      <c r="BQ18" s="134"/>
      <c r="BR18" s="134"/>
      <c r="BS18" s="131"/>
      <c r="BT18" s="131"/>
      <c r="BU18" s="131"/>
      <c r="BV18" s="134"/>
      <c r="BW18" s="131"/>
      <c r="BX18" s="131"/>
      <c r="BY18" s="134"/>
      <c r="BZ18" s="131"/>
      <c r="CA18" s="131"/>
      <c r="CB18" s="131"/>
      <c r="CC18" s="136"/>
      <c r="CD18" s="136"/>
      <c r="CE18" s="136"/>
      <c r="CF18" s="136"/>
      <c r="CG18" s="136"/>
      <c r="CH18" s="136"/>
      <c r="CI18" s="136"/>
      <c r="CJ18" s="136"/>
      <c r="CK18" s="136"/>
      <c r="CL18" s="136"/>
      <c r="CM18" s="136"/>
      <c r="CN18" s="136"/>
      <c r="CO18" s="136"/>
      <c r="CP18" s="136"/>
      <c r="CQ18" s="136"/>
      <c r="CR18" s="136"/>
      <c r="CS18" s="136"/>
      <c r="CT18" s="136"/>
      <c r="CU18" s="136"/>
      <c r="CV18" s="136"/>
      <c r="CW18" s="136"/>
      <c r="CX18" s="136"/>
      <c r="CY18" s="136"/>
      <c r="CZ18" s="136"/>
      <c r="DA18" s="136"/>
      <c r="DB18" s="136"/>
    </row>
    <row r="19" spans="1:106" ht="16.5" customHeight="1" x14ac:dyDescent="0.3">
      <c r="A19" s="346"/>
      <c r="B19" s="347"/>
      <c r="C19" s="347"/>
      <c r="D19" s="347"/>
      <c r="E19" s="372"/>
      <c r="F19" s="347"/>
      <c r="G19" s="347"/>
      <c r="H19" s="347"/>
      <c r="I19" s="347"/>
      <c r="J19" s="346"/>
      <c r="K19" s="373"/>
      <c r="L19" s="370"/>
      <c r="M19" s="360"/>
      <c r="N19" s="360"/>
      <c r="O19" s="360"/>
      <c r="P19" s="370"/>
      <c r="Q19" s="371"/>
      <c r="R19" s="176">
        <v>3</v>
      </c>
      <c r="S19" s="187"/>
      <c r="T19" s="133" t="str">
        <f t="shared" si="0"/>
        <v/>
      </c>
      <c r="U19" s="133"/>
      <c r="V19" s="133"/>
      <c r="W19" s="133"/>
      <c r="X19" s="133"/>
      <c r="Y19" s="179"/>
      <c r="Z19" s="179"/>
      <c r="AA19" s="97" t="str">
        <f t="shared" si="1"/>
        <v/>
      </c>
      <c r="AB19" s="179"/>
      <c r="AC19" s="179"/>
      <c r="AD19" s="179"/>
      <c r="AE19" s="148" t="str">
        <f>IFERROR(IF(AND(T18="Probabilidad",T19="Probabilidad"),(AG18-(+AG18*AA19)),IF(AND(T18="Impacto",T19="Probabilidad"),(AG17-(+AG17*AA19)),IF(T19="Impacto",AG18,""))),"")</f>
        <v/>
      </c>
      <c r="AF19" s="130" t="str">
        <f t="shared" si="4"/>
        <v/>
      </c>
      <c r="AG19" s="97" t="str">
        <f t="shared" si="2"/>
        <v/>
      </c>
      <c r="AH19" s="130" t="str">
        <f t="shared" si="5"/>
        <v/>
      </c>
      <c r="AI19" s="97" t="str">
        <f>IFERROR(IF(AND(T18="Impacto",T19="Impacto"),(AI18-(+AI18*AA19)),IF(AND(T18="Probabilidad",T19="Impacto"),(AI17-(+AI17*AA19)),IF(T19="Probabilidad",AI18,""))),"")</f>
        <v/>
      </c>
      <c r="AJ19" s="98" t="str">
        <f t="shared" si="3"/>
        <v/>
      </c>
      <c r="AK19" s="363"/>
      <c r="AL19" s="177"/>
      <c r="AM19" s="177"/>
      <c r="AN19" s="194"/>
      <c r="AO19" s="194"/>
      <c r="AP19" s="177"/>
      <c r="AQ19" s="194"/>
      <c r="AR19" s="177"/>
      <c r="AS19" s="194"/>
      <c r="AT19" s="177"/>
      <c r="AU19" s="134"/>
      <c r="AV19" s="131"/>
      <c r="AW19" s="131"/>
      <c r="AX19" s="177"/>
      <c r="AY19" s="177"/>
      <c r="AZ19" s="177"/>
      <c r="BA19" s="194"/>
      <c r="BB19" s="194"/>
      <c r="BC19" s="177"/>
      <c r="BD19" s="177"/>
      <c r="BE19" s="177"/>
      <c r="BF19" s="194"/>
      <c r="BG19" s="194"/>
      <c r="BH19" s="177"/>
      <c r="BI19" s="177"/>
      <c r="BJ19" s="177"/>
      <c r="BK19" s="194"/>
      <c r="BL19" s="194"/>
      <c r="BM19" s="131"/>
      <c r="BN19" s="131"/>
      <c r="BO19" s="131"/>
      <c r="BP19" s="134"/>
      <c r="BQ19" s="134"/>
      <c r="BR19" s="134"/>
      <c r="BS19" s="131"/>
      <c r="BT19" s="131"/>
      <c r="BU19" s="131"/>
      <c r="BV19" s="134"/>
      <c r="BW19" s="131"/>
      <c r="BX19" s="131"/>
      <c r="BY19" s="134"/>
      <c r="BZ19" s="131"/>
      <c r="CA19" s="131"/>
      <c r="CB19" s="131"/>
      <c r="CC19" s="136"/>
      <c r="CD19" s="136"/>
      <c r="CE19" s="136"/>
      <c r="CF19" s="136"/>
      <c r="CG19" s="136"/>
      <c r="CH19" s="136"/>
      <c r="CI19" s="136"/>
      <c r="CJ19" s="136"/>
      <c r="CK19" s="136"/>
      <c r="CL19" s="136"/>
      <c r="CM19" s="136"/>
      <c r="CN19" s="136"/>
      <c r="CO19" s="136"/>
      <c r="CP19" s="136"/>
      <c r="CQ19" s="136"/>
      <c r="CR19" s="136"/>
      <c r="CS19" s="136"/>
      <c r="CT19" s="136"/>
      <c r="CU19" s="136"/>
      <c r="CV19" s="136"/>
      <c r="CW19" s="136"/>
      <c r="CX19" s="136"/>
      <c r="CY19" s="136"/>
      <c r="CZ19" s="136"/>
      <c r="DA19" s="136"/>
      <c r="DB19" s="136"/>
    </row>
    <row r="20" spans="1:106" ht="16.5" customHeight="1" x14ac:dyDescent="0.3">
      <c r="A20" s="346"/>
      <c r="B20" s="347"/>
      <c r="C20" s="347"/>
      <c r="D20" s="347"/>
      <c r="E20" s="372"/>
      <c r="F20" s="347"/>
      <c r="G20" s="347"/>
      <c r="H20" s="347"/>
      <c r="I20" s="347"/>
      <c r="J20" s="346"/>
      <c r="K20" s="373"/>
      <c r="L20" s="370"/>
      <c r="M20" s="360"/>
      <c r="N20" s="360"/>
      <c r="O20" s="360"/>
      <c r="P20" s="370"/>
      <c r="Q20" s="371"/>
      <c r="R20" s="176">
        <v>4</v>
      </c>
      <c r="S20" s="178"/>
      <c r="T20" s="133" t="str">
        <f t="shared" si="0"/>
        <v/>
      </c>
      <c r="U20" s="133"/>
      <c r="V20" s="133"/>
      <c r="W20" s="133"/>
      <c r="X20" s="133"/>
      <c r="Y20" s="179"/>
      <c r="Z20" s="179"/>
      <c r="AA20" s="97" t="str">
        <f t="shared" si="1"/>
        <v/>
      </c>
      <c r="AB20" s="179"/>
      <c r="AC20" s="179"/>
      <c r="AD20" s="179"/>
      <c r="AE20" s="148" t="str">
        <f>IFERROR(IF(AND(T19="Probabilidad",T20="Probabilidad"),(AG19-(+AG19*AA20)),IF(AND(T19="Impacto",T20="Probabilidad"),(AG18-(+AG18*AA20)),IF(T20="Impacto",AG19,""))),"")</f>
        <v/>
      </c>
      <c r="AF20" s="130" t="str">
        <f t="shared" si="4"/>
        <v/>
      </c>
      <c r="AG20" s="97" t="str">
        <f t="shared" si="2"/>
        <v/>
      </c>
      <c r="AH20" s="130" t="str">
        <f t="shared" si="5"/>
        <v/>
      </c>
      <c r="AI20" s="97" t="str">
        <f>IFERROR(IF(AND(T19="Impacto",T20="Impacto"),(AI19-(+AI19*AA20)),IF(AND(T19="Probabilidad",T20="Impacto"),(AI18-(+AI18*AA20)),IF(T20="Probabilidad",AI19,""))),"")</f>
        <v/>
      </c>
      <c r="AJ20" s="98" t="str">
        <f t="shared" si="3"/>
        <v/>
      </c>
      <c r="AK20" s="363"/>
      <c r="AL20" s="177"/>
      <c r="AM20" s="177"/>
      <c r="AN20" s="194"/>
      <c r="AO20" s="194"/>
      <c r="AP20" s="177"/>
      <c r="AQ20" s="194"/>
      <c r="AR20" s="177"/>
      <c r="AS20" s="194"/>
      <c r="AT20" s="177"/>
      <c r="AU20" s="134"/>
      <c r="AV20" s="131"/>
      <c r="AW20" s="131"/>
      <c r="AX20" s="177"/>
      <c r="AY20" s="177"/>
      <c r="AZ20" s="177"/>
      <c r="BA20" s="194"/>
      <c r="BB20" s="194"/>
      <c r="BC20" s="177"/>
      <c r="BD20" s="177"/>
      <c r="BE20" s="177"/>
      <c r="BF20" s="194"/>
      <c r="BG20" s="194"/>
      <c r="BH20" s="177"/>
      <c r="BI20" s="177"/>
      <c r="BJ20" s="177"/>
      <c r="BK20" s="194"/>
      <c r="BL20" s="194"/>
      <c r="BM20" s="131"/>
      <c r="BN20" s="131"/>
      <c r="BO20" s="131"/>
      <c r="BP20" s="134"/>
      <c r="BQ20" s="134"/>
      <c r="BR20" s="134"/>
      <c r="BS20" s="131"/>
      <c r="BT20" s="131"/>
      <c r="BU20" s="131"/>
      <c r="BV20" s="134"/>
      <c r="BW20" s="131"/>
      <c r="BX20" s="131"/>
      <c r="BY20" s="134"/>
      <c r="BZ20" s="131"/>
      <c r="CA20" s="131"/>
      <c r="CB20" s="131"/>
      <c r="CC20" s="136"/>
      <c r="CD20" s="136"/>
      <c r="CE20" s="136"/>
      <c r="CF20" s="136"/>
      <c r="CG20" s="136"/>
      <c r="CH20" s="136"/>
      <c r="CI20" s="136"/>
      <c r="CJ20" s="136"/>
      <c r="CK20" s="136"/>
      <c r="CL20" s="136"/>
      <c r="CM20" s="136"/>
      <c r="CN20" s="136"/>
      <c r="CO20" s="136"/>
      <c r="CP20" s="136"/>
      <c r="CQ20" s="136"/>
      <c r="CR20" s="136"/>
      <c r="CS20" s="136"/>
      <c r="CT20" s="136"/>
      <c r="CU20" s="136"/>
      <c r="CV20" s="136"/>
      <c r="CW20" s="136"/>
      <c r="CX20" s="136"/>
      <c r="CY20" s="136"/>
      <c r="CZ20" s="136"/>
      <c r="DA20" s="136"/>
      <c r="DB20" s="136"/>
    </row>
    <row r="21" spans="1:106" ht="16.5" customHeight="1" x14ac:dyDescent="0.3">
      <c r="A21" s="346"/>
      <c r="B21" s="347"/>
      <c r="C21" s="347"/>
      <c r="D21" s="347"/>
      <c r="E21" s="372"/>
      <c r="F21" s="347"/>
      <c r="G21" s="347"/>
      <c r="H21" s="347"/>
      <c r="I21" s="347"/>
      <c r="J21" s="346"/>
      <c r="K21" s="373"/>
      <c r="L21" s="370"/>
      <c r="M21" s="360"/>
      <c r="N21" s="360"/>
      <c r="O21" s="360"/>
      <c r="P21" s="370"/>
      <c r="Q21" s="371"/>
      <c r="R21" s="176">
        <v>5</v>
      </c>
      <c r="S21" s="178"/>
      <c r="T21" s="133" t="str">
        <f t="shared" si="0"/>
        <v/>
      </c>
      <c r="U21" s="133"/>
      <c r="V21" s="133"/>
      <c r="W21" s="133"/>
      <c r="X21" s="133"/>
      <c r="Y21" s="179"/>
      <c r="Z21" s="179"/>
      <c r="AA21" s="97" t="str">
        <f t="shared" si="1"/>
        <v/>
      </c>
      <c r="AB21" s="179"/>
      <c r="AC21" s="179"/>
      <c r="AD21" s="179"/>
      <c r="AE21" s="148" t="str">
        <f>IFERROR(IF(AND(T20="Probabilidad",T21="Probabilidad"),(AG20-(+AG20*AA21)),IF(AND(T20="Impacto",T21="Probabilidad"),(AG19-(+AG19*AA21)),IF(T21="Impacto",AG20,""))),"")</f>
        <v/>
      </c>
      <c r="AF21" s="130" t="str">
        <f t="shared" si="4"/>
        <v/>
      </c>
      <c r="AG21" s="97" t="str">
        <f t="shared" si="2"/>
        <v/>
      </c>
      <c r="AH21" s="130" t="str">
        <f t="shared" si="5"/>
        <v/>
      </c>
      <c r="AI21" s="97" t="str">
        <f>IFERROR(IF(AND(T20="Impacto",T21="Impacto"),(AI20-(+AI20*AA21)),IF(AND(T20="Probabilidad",T21="Impacto"),(AI19-(+AI19*AA21)),IF(T21="Probabilidad",AI20,""))),"")</f>
        <v/>
      </c>
      <c r="AJ21" s="98" t="str">
        <f t="shared" si="3"/>
        <v/>
      </c>
      <c r="AK21" s="363"/>
      <c r="AL21" s="177"/>
      <c r="AM21" s="177"/>
      <c r="AN21" s="194"/>
      <c r="AO21" s="194"/>
      <c r="AP21" s="177"/>
      <c r="AQ21" s="194"/>
      <c r="AR21" s="177"/>
      <c r="AS21" s="194"/>
      <c r="AT21" s="177"/>
      <c r="AU21" s="134"/>
      <c r="AV21" s="131"/>
      <c r="AW21" s="131"/>
      <c r="AX21" s="177"/>
      <c r="AY21" s="177"/>
      <c r="AZ21" s="177"/>
      <c r="BA21" s="194"/>
      <c r="BB21" s="194"/>
      <c r="BC21" s="177"/>
      <c r="BD21" s="177"/>
      <c r="BE21" s="177"/>
      <c r="BF21" s="194"/>
      <c r="BG21" s="194"/>
      <c r="BH21" s="177"/>
      <c r="BI21" s="177"/>
      <c r="BJ21" s="177"/>
      <c r="BK21" s="194"/>
      <c r="BL21" s="194"/>
      <c r="BM21" s="131"/>
      <c r="BN21" s="131"/>
      <c r="BO21" s="131"/>
      <c r="BP21" s="134"/>
      <c r="BQ21" s="134"/>
      <c r="BR21" s="134"/>
      <c r="BS21" s="131"/>
      <c r="BT21" s="131"/>
      <c r="BU21" s="131"/>
      <c r="BV21" s="134"/>
      <c r="BW21" s="131"/>
      <c r="BX21" s="131"/>
      <c r="BY21" s="134"/>
      <c r="BZ21" s="131"/>
      <c r="CA21" s="131"/>
      <c r="CB21" s="131"/>
      <c r="CC21" s="136"/>
      <c r="CD21" s="136"/>
      <c r="CE21" s="136"/>
      <c r="CF21" s="136"/>
      <c r="CG21" s="136"/>
      <c r="CH21" s="136"/>
      <c r="CI21" s="136"/>
      <c r="CJ21" s="136"/>
      <c r="CK21" s="136"/>
      <c r="CL21" s="136"/>
      <c r="CM21" s="136"/>
      <c r="CN21" s="136"/>
      <c r="CO21" s="136"/>
      <c r="CP21" s="136"/>
      <c r="CQ21" s="136"/>
      <c r="CR21" s="136"/>
      <c r="CS21" s="136"/>
      <c r="CT21" s="136"/>
      <c r="CU21" s="136"/>
      <c r="CV21" s="136"/>
      <c r="CW21" s="136"/>
      <c r="CX21" s="136"/>
      <c r="CY21" s="136"/>
      <c r="CZ21" s="136"/>
      <c r="DA21" s="136"/>
      <c r="DB21" s="136"/>
    </row>
    <row r="22" spans="1:106" ht="16.5" customHeight="1" x14ac:dyDescent="0.3">
      <c r="A22" s="346"/>
      <c r="B22" s="347"/>
      <c r="C22" s="347"/>
      <c r="D22" s="347"/>
      <c r="E22" s="372"/>
      <c r="F22" s="347"/>
      <c r="G22" s="347"/>
      <c r="H22" s="347"/>
      <c r="I22" s="347"/>
      <c r="J22" s="346"/>
      <c r="K22" s="373"/>
      <c r="L22" s="370"/>
      <c r="M22" s="361"/>
      <c r="N22" s="361"/>
      <c r="O22" s="361"/>
      <c r="P22" s="370"/>
      <c r="Q22" s="371"/>
      <c r="R22" s="176">
        <v>6</v>
      </c>
      <c r="S22" s="178"/>
      <c r="T22" s="133" t="str">
        <f t="shared" si="0"/>
        <v/>
      </c>
      <c r="U22" s="133"/>
      <c r="V22" s="133"/>
      <c r="W22" s="133"/>
      <c r="X22" s="133"/>
      <c r="Y22" s="179"/>
      <c r="Z22" s="179"/>
      <c r="AA22" s="97" t="str">
        <f t="shared" si="1"/>
        <v/>
      </c>
      <c r="AB22" s="179"/>
      <c r="AC22" s="179"/>
      <c r="AD22" s="179"/>
      <c r="AE22" s="148" t="str">
        <f>IFERROR(IF(AND(T21="Probabilidad",T22="Probabilidad"),(AG21-(+AG21*AA22)),IF(AND(T21="Impacto",T22="Probabilidad"),(AG20-(+AG20*AA22)),IF(T22="Impacto",AG21,""))),"")</f>
        <v/>
      </c>
      <c r="AF22" s="130" t="str">
        <f t="shared" si="4"/>
        <v/>
      </c>
      <c r="AG22" s="97" t="str">
        <f t="shared" si="2"/>
        <v/>
      </c>
      <c r="AH22" s="130" t="str">
        <f t="shared" si="5"/>
        <v/>
      </c>
      <c r="AI22" s="97" t="str">
        <f>IFERROR(IF(AND(T21="Impacto",T22="Impacto"),(AI21-(+AI21*AA22)),IF(AND(T21="Probabilidad",T22="Impacto"),(AI20-(+AI20*AA22)),IF(T22="Probabilidad",AI21,""))),"")</f>
        <v/>
      </c>
      <c r="AJ22" s="98" t="str">
        <f t="shared" si="3"/>
        <v/>
      </c>
      <c r="AK22" s="364"/>
      <c r="AL22" s="177"/>
      <c r="AM22" s="177"/>
      <c r="AN22" s="194"/>
      <c r="AO22" s="194"/>
      <c r="AP22" s="177"/>
      <c r="AQ22" s="194"/>
      <c r="AR22" s="177"/>
      <c r="AS22" s="194"/>
      <c r="AT22" s="177"/>
      <c r="AU22" s="134"/>
      <c r="AV22" s="131"/>
      <c r="AW22" s="131"/>
      <c r="AX22" s="177"/>
      <c r="AY22" s="177"/>
      <c r="AZ22" s="177"/>
      <c r="BA22" s="194"/>
      <c r="BB22" s="194"/>
      <c r="BC22" s="177"/>
      <c r="BD22" s="177"/>
      <c r="BE22" s="177"/>
      <c r="BF22" s="194"/>
      <c r="BG22" s="194"/>
      <c r="BH22" s="177"/>
      <c r="BI22" s="177"/>
      <c r="BJ22" s="177"/>
      <c r="BK22" s="194"/>
      <c r="BL22" s="194"/>
      <c r="BM22" s="131"/>
      <c r="BN22" s="131"/>
      <c r="BO22" s="131"/>
      <c r="BP22" s="134"/>
      <c r="BQ22" s="134"/>
      <c r="BR22" s="134"/>
      <c r="BS22" s="131"/>
      <c r="BT22" s="131"/>
      <c r="BU22" s="131"/>
      <c r="BV22" s="134"/>
      <c r="BW22" s="131"/>
      <c r="BX22" s="131"/>
      <c r="BY22" s="134"/>
      <c r="BZ22" s="131"/>
      <c r="CA22" s="131"/>
      <c r="CB22" s="131"/>
      <c r="CC22" s="136"/>
      <c r="CD22" s="136"/>
      <c r="CE22" s="136"/>
      <c r="CF22" s="136"/>
      <c r="CG22" s="136"/>
      <c r="CH22" s="136"/>
      <c r="CI22" s="136"/>
      <c r="CJ22" s="136"/>
      <c r="CK22" s="136"/>
      <c r="CL22" s="136"/>
      <c r="CM22" s="136"/>
      <c r="CN22" s="136"/>
      <c r="CO22" s="136"/>
      <c r="CP22" s="136"/>
      <c r="CQ22" s="136"/>
      <c r="CR22" s="136"/>
      <c r="CS22" s="136"/>
      <c r="CT22" s="136"/>
      <c r="CU22" s="136"/>
      <c r="CV22" s="136"/>
      <c r="CW22" s="136"/>
      <c r="CX22" s="136"/>
      <c r="CY22" s="136"/>
      <c r="CZ22" s="136"/>
      <c r="DA22" s="136"/>
      <c r="DB22" s="136"/>
    </row>
    <row r="23" spans="1:106" ht="16.5" customHeight="1" x14ac:dyDescent="0.3">
      <c r="A23" s="346">
        <v>4</v>
      </c>
      <c r="B23" s="347"/>
      <c r="C23" s="347"/>
      <c r="D23" s="347"/>
      <c r="E23" s="372"/>
      <c r="F23" s="347"/>
      <c r="G23" s="347"/>
      <c r="H23" s="347"/>
      <c r="I23" s="347"/>
      <c r="J23" s="346"/>
      <c r="K23" s="373" t="str">
        <f>IF(J23&lt;=0,"",IF(J23&lt;=2,"Muy Baja",IF(J23&lt;=24,"Baja",IF(J23&lt;=500,"Media",IF(J23&lt;=5000,"Alta","Muy Alta")))))</f>
        <v/>
      </c>
      <c r="L23" s="370" t="str">
        <f>IF(K23="","",IF(K23="Muy Baja",0.2,IF(K23="Baja",0.4,IF(K23="Media",0.6,IF(K23="Alta",0.8,IF(K23="Muy Alta",1,))))))</f>
        <v/>
      </c>
      <c r="M23" s="368"/>
      <c r="N23" s="368">
        <f ca="1">IF(NOT(ISERROR(MATCH(M23,'Tabla Impacto'!$B$221:$B$223,0))),'Tabla Impacto'!$F$223&amp;"Por favor no seleccionar los criterios de impacto(Afectación Económica o presupuestal y Pérdida Reputacional)",M23)</f>
        <v>0</v>
      </c>
      <c r="O23" s="369" t="str">
        <f ca="1">IF(OR(N23='Tabla Impacto'!$C$11,N23='Tabla Impacto'!$D$11),"Leve",IF(OR(N23='Tabla Impacto'!$C$12,N23='Tabla Impacto'!$D$12),"Menor",IF(OR(N23='Tabla Impacto'!$C$13,N23='Tabla Impacto'!$D$13),"Moderado",IF(OR(N23='Tabla Impacto'!$C$14,N23='Tabla Impacto'!$D$14),"Mayor",IF(OR(N23='Tabla Impacto'!$C$15,N23='Tabla Impacto'!$D$15),"Catastrófico","")))))</f>
        <v/>
      </c>
      <c r="P23" s="370" t="str">
        <f ca="1">IF(O23="","",IF(O23="Leve",0.2,IF(O23="Menor",0.4,IF(O23="Moderado",0.6,IF(O23="Mayor",0.8,IF(O23="Catastrófico",1,))))))</f>
        <v/>
      </c>
      <c r="Q23" s="371" t="str">
        <f t="shared" ref="Q23" ca="1" si="8">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176">
        <v>1</v>
      </c>
      <c r="S23" s="178"/>
      <c r="T23" s="133" t="str">
        <f t="shared" si="0"/>
        <v/>
      </c>
      <c r="U23" s="133"/>
      <c r="V23" s="133"/>
      <c r="W23" s="133"/>
      <c r="X23" s="133"/>
      <c r="Y23" s="179"/>
      <c r="Z23" s="179"/>
      <c r="AA23" s="97" t="str">
        <f t="shared" si="1"/>
        <v/>
      </c>
      <c r="AB23" s="179"/>
      <c r="AC23" s="179"/>
      <c r="AD23" s="179"/>
      <c r="AE23" s="148" t="str">
        <f>IFERROR(IF(T23="Probabilidad",(L23-(+L23*AA23)),IF(T23="Impacto",L23,"")),"")</f>
        <v/>
      </c>
      <c r="AF23" s="130" t="str">
        <f>IFERROR(IF(AE23="","",IF(AE23&lt;=0.2,"Muy Baja",IF(AE23&lt;=0.4,"Baja",IF(AE23&lt;=0.6,"Media",IF(AE23&lt;=0.8,"Alta","Muy Alta"))))),"")</f>
        <v/>
      </c>
      <c r="AG23" s="97" t="str">
        <f t="shared" si="2"/>
        <v/>
      </c>
      <c r="AH23" s="130" t="str">
        <f>IFERROR(IF(AI23="","",IF(AI23&lt;=0.2,"Leve",IF(AI23&lt;=0.4,"Menor",IF(AI23&lt;=0.6,"Moderado",IF(AI23&lt;=0.8,"Mayor","Catastrófico"))))),"")</f>
        <v/>
      </c>
      <c r="AI23" s="97" t="str">
        <f>IFERROR(IF(T23="Impacto",(P23-(+P23*AA23)),IF(T23="Probabilidad",P23,"")),"")</f>
        <v/>
      </c>
      <c r="AJ23" s="98" t="str">
        <f t="shared" si="3"/>
        <v/>
      </c>
      <c r="AK23" s="354"/>
      <c r="AL23" s="177"/>
      <c r="AM23" s="176"/>
      <c r="AN23" s="182"/>
      <c r="AO23" s="182"/>
      <c r="AP23" s="177"/>
      <c r="AQ23" s="182"/>
      <c r="AR23" s="177"/>
      <c r="AS23" s="182"/>
      <c r="AT23" s="177"/>
      <c r="AU23" s="99"/>
      <c r="AV23" s="131"/>
      <c r="AW23" s="132"/>
      <c r="AX23" s="177"/>
      <c r="AY23" s="177"/>
      <c r="AZ23" s="176"/>
      <c r="BA23" s="182"/>
      <c r="BB23" s="182"/>
      <c r="BC23" s="177"/>
      <c r="BD23" s="177"/>
      <c r="BE23" s="176"/>
      <c r="BF23" s="182"/>
      <c r="BG23" s="182"/>
      <c r="BH23" s="177"/>
      <c r="BI23" s="177"/>
      <c r="BJ23" s="176"/>
      <c r="BK23" s="182"/>
      <c r="BL23" s="182"/>
      <c r="BM23" s="131"/>
      <c r="BN23" s="131"/>
      <c r="BO23" s="132"/>
      <c r="BP23" s="99"/>
      <c r="BQ23" s="99"/>
      <c r="BR23" s="134"/>
      <c r="BS23" s="131"/>
      <c r="BT23" s="131"/>
      <c r="BU23" s="131"/>
      <c r="BV23" s="99"/>
      <c r="BW23" s="131"/>
      <c r="BX23" s="131"/>
      <c r="BY23" s="99"/>
      <c r="BZ23" s="131"/>
      <c r="CA23" s="132"/>
      <c r="CB23" s="131"/>
      <c r="CC23" s="136"/>
      <c r="CD23" s="136"/>
      <c r="CE23" s="136"/>
      <c r="CF23" s="136"/>
      <c r="CG23" s="136"/>
      <c r="CH23" s="136"/>
      <c r="CI23" s="136"/>
      <c r="CJ23" s="136"/>
      <c r="CK23" s="136"/>
      <c r="CL23" s="136"/>
      <c r="CM23" s="136"/>
      <c r="CN23" s="136"/>
      <c r="CO23" s="136"/>
      <c r="CP23" s="136"/>
      <c r="CQ23" s="136"/>
      <c r="CR23" s="136"/>
      <c r="CS23" s="136"/>
      <c r="CT23" s="136"/>
      <c r="CU23" s="136"/>
      <c r="CV23" s="136"/>
      <c r="CW23" s="136"/>
      <c r="CX23" s="136"/>
      <c r="CY23" s="136"/>
      <c r="CZ23" s="136"/>
      <c r="DA23" s="136"/>
      <c r="DB23" s="136"/>
    </row>
    <row r="24" spans="1:106" ht="16.5" customHeight="1" x14ac:dyDescent="0.3">
      <c r="A24" s="346"/>
      <c r="B24" s="347"/>
      <c r="C24" s="347"/>
      <c r="D24" s="347"/>
      <c r="E24" s="372"/>
      <c r="F24" s="347"/>
      <c r="G24" s="347"/>
      <c r="H24" s="347"/>
      <c r="I24" s="347"/>
      <c r="J24" s="346"/>
      <c r="K24" s="373"/>
      <c r="L24" s="370"/>
      <c r="M24" s="360"/>
      <c r="N24" s="360"/>
      <c r="O24" s="360"/>
      <c r="P24" s="370"/>
      <c r="Q24" s="371"/>
      <c r="R24" s="176">
        <v>2</v>
      </c>
      <c r="S24" s="178"/>
      <c r="T24" s="133" t="str">
        <f t="shared" si="0"/>
        <v/>
      </c>
      <c r="U24" s="133"/>
      <c r="V24" s="133"/>
      <c r="W24" s="133"/>
      <c r="X24" s="133"/>
      <c r="Y24" s="179"/>
      <c r="Z24" s="179"/>
      <c r="AA24" s="97" t="str">
        <f t="shared" si="1"/>
        <v/>
      </c>
      <c r="AB24" s="179"/>
      <c r="AC24" s="179"/>
      <c r="AD24" s="179"/>
      <c r="AE24" s="148" t="str">
        <f>IFERROR(IF(AND(T23="Probabilidad",T24="Probabilidad"),(AG23-(+AG23*AA24)),IF(T24="Probabilidad",(L23-(+L23*AA24)),IF(T24="Impacto",AG23,""))),"")</f>
        <v/>
      </c>
      <c r="AF24" s="130" t="str">
        <f t="shared" si="4"/>
        <v/>
      </c>
      <c r="AG24" s="97" t="str">
        <f t="shared" si="2"/>
        <v/>
      </c>
      <c r="AH24" s="130" t="str">
        <f t="shared" si="5"/>
        <v/>
      </c>
      <c r="AI24" s="97" t="str">
        <f>IFERROR(IF(AND(T23="Impacto",T24="Impacto"),(AI17-(+AI17*AA24)),IF(T24="Impacto",($P$23-(+$P$23*AA24)),IF(T24="Probabilidad",AI17,""))),"")</f>
        <v/>
      </c>
      <c r="AJ24" s="98" t="str">
        <f t="shared" si="3"/>
        <v/>
      </c>
      <c r="AK24" s="355"/>
      <c r="AL24" s="177"/>
      <c r="AM24" s="176"/>
      <c r="AN24" s="182"/>
      <c r="AO24" s="182"/>
      <c r="AP24" s="177"/>
      <c r="AQ24" s="182"/>
      <c r="AR24" s="177"/>
      <c r="AS24" s="182"/>
      <c r="AT24" s="177"/>
      <c r="AU24" s="99"/>
      <c r="AV24" s="131"/>
      <c r="AW24" s="132"/>
      <c r="AX24" s="177"/>
      <c r="AY24" s="177"/>
      <c r="AZ24" s="176"/>
      <c r="BA24" s="182"/>
      <c r="BB24" s="182"/>
      <c r="BC24" s="177"/>
      <c r="BD24" s="177"/>
      <c r="BE24" s="176"/>
      <c r="BF24" s="182"/>
      <c r="BG24" s="182"/>
      <c r="BH24" s="177"/>
      <c r="BI24" s="177"/>
      <c r="BJ24" s="176"/>
      <c r="BK24" s="182"/>
      <c r="BL24" s="182"/>
      <c r="BM24" s="131"/>
      <c r="BN24" s="131"/>
      <c r="BO24" s="132"/>
      <c r="BP24" s="99"/>
      <c r="BQ24" s="99"/>
      <c r="BR24" s="134"/>
      <c r="BS24" s="131"/>
      <c r="BT24" s="131"/>
      <c r="BU24" s="131"/>
      <c r="BV24" s="99"/>
      <c r="BW24" s="131"/>
      <c r="BX24" s="131"/>
      <c r="BY24" s="99"/>
      <c r="BZ24" s="131"/>
      <c r="CA24" s="132"/>
      <c r="CB24" s="131"/>
      <c r="CC24" s="136"/>
      <c r="CD24" s="136"/>
      <c r="CE24" s="136"/>
      <c r="CF24" s="136"/>
      <c r="CG24" s="136"/>
      <c r="CH24" s="136"/>
      <c r="CI24" s="136"/>
      <c r="CJ24" s="136"/>
      <c r="CK24" s="136"/>
      <c r="CL24" s="136"/>
      <c r="CM24" s="136"/>
      <c r="CN24" s="136"/>
      <c r="CO24" s="136"/>
      <c r="CP24" s="136"/>
      <c r="CQ24" s="136"/>
      <c r="CR24" s="136"/>
      <c r="CS24" s="136"/>
      <c r="CT24" s="136"/>
      <c r="CU24" s="136"/>
      <c r="CV24" s="136"/>
      <c r="CW24" s="136"/>
      <c r="CX24" s="136"/>
      <c r="CY24" s="136"/>
      <c r="CZ24" s="136"/>
      <c r="DA24" s="136"/>
      <c r="DB24" s="136"/>
    </row>
    <row r="25" spans="1:106" ht="16.5" customHeight="1" x14ac:dyDescent="0.3">
      <c r="A25" s="346"/>
      <c r="B25" s="347"/>
      <c r="C25" s="347"/>
      <c r="D25" s="347"/>
      <c r="E25" s="372"/>
      <c r="F25" s="347"/>
      <c r="G25" s="347"/>
      <c r="H25" s="347"/>
      <c r="I25" s="347"/>
      <c r="J25" s="346"/>
      <c r="K25" s="373"/>
      <c r="L25" s="370"/>
      <c r="M25" s="360"/>
      <c r="N25" s="360"/>
      <c r="O25" s="360"/>
      <c r="P25" s="370"/>
      <c r="Q25" s="371"/>
      <c r="R25" s="176">
        <v>3</v>
      </c>
      <c r="S25" s="187"/>
      <c r="T25" s="133" t="str">
        <f t="shared" si="0"/>
        <v/>
      </c>
      <c r="U25" s="133"/>
      <c r="V25" s="133"/>
      <c r="W25" s="133"/>
      <c r="X25" s="133"/>
      <c r="Y25" s="179"/>
      <c r="Z25" s="179"/>
      <c r="AA25" s="97" t="str">
        <f t="shared" si="1"/>
        <v/>
      </c>
      <c r="AB25" s="179"/>
      <c r="AC25" s="179"/>
      <c r="AD25" s="179"/>
      <c r="AE25" s="148" t="str">
        <f>IFERROR(IF(AND(T24="Probabilidad",T25="Probabilidad"),(AG24-(+AG24*AA25)),IF(AND(T24="Impacto",T25="Probabilidad"),(AG23-(+AG23*AA25)),IF(T25="Impacto",AG24,""))),"")</f>
        <v/>
      </c>
      <c r="AF25" s="130" t="str">
        <f t="shared" si="4"/>
        <v/>
      </c>
      <c r="AG25" s="97" t="str">
        <f t="shared" si="2"/>
        <v/>
      </c>
      <c r="AH25" s="130" t="str">
        <f t="shared" si="5"/>
        <v/>
      </c>
      <c r="AI25" s="97" t="str">
        <f>IFERROR(IF(AND(T24="Impacto",T25="Impacto"),(AI24-(+AI24*AA25)),IF(AND(T24="Probabilidad",T25="Impacto"),(AI23-(+AI23*AA25)),IF(T25="Probabilidad",AI24,""))),"")</f>
        <v/>
      </c>
      <c r="AJ25" s="98" t="str">
        <f t="shared" si="3"/>
        <v/>
      </c>
      <c r="AK25" s="355"/>
      <c r="AL25" s="177"/>
      <c r="AM25" s="176"/>
      <c r="AN25" s="182"/>
      <c r="AO25" s="182"/>
      <c r="AP25" s="177"/>
      <c r="AQ25" s="182"/>
      <c r="AR25" s="177"/>
      <c r="AS25" s="182"/>
      <c r="AT25" s="177"/>
      <c r="AU25" s="99"/>
      <c r="AV25" s="131"/>
      <c r="AW25" s="132"/>
      <c r="AX25" s="177"/>
      <c r="AY25" s="177"/>
      <c r="AZ25" s="176"/>
      <c r="BA25" s="182"/>
      <c r="BB25" s="182"/>
      <c r="BC25" s="177"/>
      <c r="BD25" s="177"/>
      <c r="BE25" s="176"/>
      <c r="BF25" s="182"/>
      <c r="BG25" s="182"/>
      <c r="BH25" s="177"/>
      <c r="BI25" s="177"/>
      <c r="BJ25" s="176"/>
      <c r="BK25" s="182"/>
      <c r="BL25" s="182"/>
      <c r="BM25" s="131"/>
      <c r="BN25" s="131"/>
      <c r="BO25" s="132"/>
      <c r="BP25" s="99"/>
      <c r="BQ25" s="99"/>
      <c r="BR25" s="134"/>
      <c r="BS25" s="131"/>
      <c r="BT25" s="131"/>
      <c r="BU25" s="131"/>
      <c r="BV25" s="99"/>
      <c r="BW25" s="131"/>
      <c r="BX25" s="131"/>
      <c r="BY25" s="99"/>
      <c r="BZ25" s="131"/>
      <c r="CA25" s="132"/>
      <c r="CB25" s="131"/>
      <c r="CC25" s="136"/>
      <c r="CD25" s="136"/>
      <c r="CE25" s="136"/>
      <c r="CF25" s="136"/>
      <c r="CG25" s="136"/>
      <c r="CH25" s="136"/>
      <c r="CI25" s="136"/>
      <c r="CJ25" s="136"/>
      <c r="CK25" s="136"/>
      <c r="CL25" s="136"/>
      <c r="CM25" s="136"/>
      <c r="CN25" s="136"/>
      <c r="CO25" s="136"/>
      <c r="CP25" s="136"/>
      <c r="CQ25" s="136"/>
      <c r="CR25" s="136"/>
      <c r="CS25" s="136"/>
      <c r="CT25" s="136"/>
      <c r="CU25" s="136"/>
      <c r="CV25" s="136"/>
      <c r="CW25" s="136"/>
      <c r="CX25" s="136"/>
      <c r="CY25" s="136"/>
      <c r="CZ25" s="136"/>
      <c r="DA25" s="136"/>
      <c r="DB25" s="136"/>
    </row>
    <row r="26" spans="1:106" ht="16.5" customHeight="1" x14ac:dyDescent="0.3">
      <c r="A26" s="346"/>
      <c r="B26" s="347"/>
      <c r="C26" s="347"/>
      <c r="D26" s="347"/>
      <c r="E26" s="372"/>
      <c r="F26" s="347"/>
      <c r="G26" s="347"/>
      <c r="H26" s="347"/>
      <c r="I26" s="347"/>
      <c r="J26" s="346"/>
      <c r="K26" s="373"/>
      <c r="L26" s="370"/>
      <c r="M26" s="360"/>
      <c r="N26" s="360"/>
      <c r="O26" s="360"/>
      <c r="P26" s="370"/>
      <c r="Q26" s="371"/>
      <c r="R26" s="176">
        <v>4</v>
      </c>
      <c r="S26" s="178"/>
      <c r="T26" s="133" t="str">
        <f t="shared" si="0"/>
        <v/>
      </c>
      <c r="U26" s="133"/>
      <c r="V26" s="133"/>
      <c r="W26" s="133"/>
      <c r="X26" s="133"/>
      <c r="Y26" s="179"/>
      <c r="Z26" s="179"/>
      <c r="AA26" s="97" t="str">
        <f t="shared" si="1"/>
        <v/>
      </c>
      <c r="AB26" s="179"/>
      <c r="AC26" s="179"/>
      <c r="AD26" s="179"/>
      <c r="AE26" s="148" t="str">
        <f>IFERROR(IF(AND(T25="Probabilidad",T26="Probabilidad"),(AG25-(+AG25*AA26)),IF(AND(T25="Impacto",T26="Probabilidad"),(AG24-(+AG24*AA26)),IF(T26="Impacto",AG25,""))),"")</f>
        <v/>
      </c>
      <c r="AF26" s="130" t="str">
        <f t="shared" si="4"/>
        <v/>
      </c>
      <c r="AG26" s="97" t="str">
        <f t="shared" si="2"/>
        <v/>
      </c>
      <c r="AH26" s="130" t="str">
        <f t="shared" si="5"/>
        <v/>
      </c>
      <c r="AI26" s="97" t="str">
        <f>IFERROR(IF(AND(T25="Impacto",T26="Impacto"),(AI25-(+AI25*AA26)),IF(AND(T25="Probabilidad",T26="Impacto"),(AI24-(+AI24*AA26)),IF(T26="Probabilidad",AI25,""))),"")</f>
        <v/>
      </c>
      <c r="AJ26" s="98" t="str">
        <f t="shared" si="3"/>
        <v/>
      </c>
      <c r="AK26" s="355"/>
      <c r="AL26" s="177"/>
      <c r="AM26" s="176"/>
      <c r="AN26" s="182"/>
      <c r="AO26" s="182"/>
      <c r="AP26" s="177"/>
      <c r="AQ26" s="182"/>
      <c r="AR26" s="177"/>
      <c r="AS26" s="182"/>
      <c r="AT26" s="177"/>
      <c r="AU26" s="99"/>
      <c r="AV26" s="131"/>
      <c r="AW26" s="132"/>
      <c r="AX26" s="177"/>
      <c r="AY26" s="177"/>
      <c r="AZ26" s="176"/>
      <c r="BA26" s="182"/>
      <c r="BB26" s="182"/>
      <c r="BC26" s="177"/>
      <c r="BD26" s="177"/>
      <c r="BE26" s="176"/>
      <c r="BF26" s="182"/>
      <c r="BG26" s="182"/>
      <c r="BH26" s="177"/>
      <c r="BI26" s="177"/>
      <c r="BJ26" s="176"/>
      <c r="BK26" s="182"/>
      <c r="BL26" s="182"/>
      <c r="BM26" s="131"/>
      <c r="BN26" s="131"/>
      <c r="BO26" s="132"/>
      <c r="BP26" s="99"/>
      <c r="BQ26" s="99"/>
      <c r="BR26" s="134"/>
      <c r="BS26" s="131"/>
      <c r="BT26" s="131"/>
      <c r="BU26" s="131"/>
      <c r="BV26" s="99"/>
      <c r="BW26" s="131"/>
      <c r="BX26" s="131"/>
      <c r="BY26" s="99"/>
      <c r="BZ26" s="131"/>
      <c r="CA26" s="132"/>
      <c r="CB26" s="131"/>
      <c r="CC26" s="136"/>
      <c r="CD26" s="136"/>
      <c r="CE26" s="136"/>
      <c r="CF26" s="136"/>
      <c r="CG26" s="136"/>
      <c r="CH26" s="136"/>
      <c r="CI26" s="136"/>
      <c r="CJ26" s="136"/>
      <c r="CK26" s="136"/>
      <c r="CL26" s="136"/>
      <c r="CM26" s="136"/>
      <c r="CN26" s="136"/>
      <c r="CO26" s="136"/>
      <c r="CP26" s="136"/>
      <c r="CQ26" s="136"/>
      <c r="CR26" s="136"/>
      <c r="CS26" s="136"/>
      <c r="CT26" s="136"/>
      <c r="CU26" s="136"/>
      <c r="CV26" s="136"/>
      <c r="CW26" s="136"/>
      <c r="CX26" s="136"/>
      <c r="CY26" s="136"/>
      <c r="CZ26" s="136"/>
      <c r="DA26" s="136"/>
      <c r="DB26" s="136"/>
    </row>
    <row r="27" spans="1:106" ht="16.5" customHeight="1" x14ac:dyDescent="0.3">
      <c r="A27" s="346"/>
      <c r="B27" s="347"/>
      <c r="C27" s="347"/>
      <c r="D27" s="347"/>
      <c r="E27" s="372"/>
      <c r="F27" s="347"/>
      <c r="G27" s="347"/>
      <c r="H27" s="347"/>
      <c r="I27" s="347"/>
      <c r="J27" s="346"/>
      <c r="K27" s="373"/>
      <c r="L27" s="370"/>
      <c r="M27" s="360"/>
      <c r="N27" s="360"/>
      <c r="O27" s="360"/>
      <c r="P27" s="370"/>
      <c r="Q27" s="371"/>
      <c r="R27" s="176">
        <v>5</v>
      </c>
      <c r="S27" s="178"/>
      <c r="T27" s="133" t="str">
        <f t="shared" si="0"/>
        <v/>
      </c>
      <c r="U27" s="133"/>
      <c r="V27" s="133"/>
      <c r="W27" s="133"/>
      <c r="X27" s="133"/>
      <c r="Y27" s="179"/>
      <c r="Z27" s="179"/>
      <c r="AA27" s="97" t="str">
        <f t="shared" si="1"/>
        <v/>
      </c>
      <c r="AB27" s="179"/>
      <c r="AC27" s="179"/>
      <c r="AD27" s="179"/>
      <c r="AE27" s="147" t="str">
        <f>IFERROR(IF(AND(T26="Probabilidad",T27="Probabilidad"),(AG26-(+AG26*AA27)),IF(AND(T26="Impacto",T27="Probabilidad"),(AG25-(+AG25*AA27)),IF(T27="Impacto",AG26,""))),"")</f>
        <v/>
      </c>
      <c r="AF27" s="130" t="str">
        <f>IFERROR(IF(AE27="","",IF(AE27&lt;=0.2,"Muy Baja",IF(AE27&lt;=0.4,"Baja",IF(AE27&lt;=0.6,"Media",IF(AE27&lt;=0.8,"Alta","Muy Alta"))))),"")</f>
        <v/>
      </c>
      <c r="AG27" s="97" t="str">
        <f t="shared" si="2"/>
        <v/>
      </c>
      <c r="AH27" s="130" t="str">
        <f t="shared" si="5"/>
        <v/>
      </c>
      <c r="AI27" s="97" t="str">
        <f>IFERROR(IF(AND(T26="Impacto",T27="Impacto"),(AI26-(+AI26*AA27)),IF(AND(T26="Probabilidad",T27="Impacto"),(AI25-(+AI25*AA27)),IF(T27="Probabilidad",AI26,""))),"")</f>
        <v/>
      </c>
      <c r="AJ27" s="98" t="str">
        <f t="shared" si="3"/>
        <v/>
      </c>
      <c r="AK27" s="355"/>
      <c r="AL27" s="177"/>
      <c r="AM27" s="176"/>
      <c r="AN27" s="182"/>
      <c r="AO27" s="182"/>
      <c r="AP27" s="177"/>
      <c r="AQ27" s="182"/>
      <c r="AR27" s="177"/>
      <c r="AS27" s="182"/>
      <c r="AT27" s="177"/>
      <c r="AU27" s="99"/>
      <c r="AV27" s="131"/>
      <c r="AW27" s="132"/>
      <c r="AX27" s="177"/>
      <c r="AY27" s="177"/>
      <c r="AZ27" s="176"/>
      <c r="BA27" s="182"/>
      <c r="BB27" s="182"/>
      <c r="BC27" s="177"/>
      <c r="BD27" s="177"/>
      <c r="BE27" s="176"/>
      <c r="BF27" s="182"/>
      <c r="BG27" s="182"/>
      <c r="BH27" s="177"/>
      <c r="BI27" s="177"/>
      <c r="BJ27" s="176"/>
      <c r="BK27" s="182"/>
      <c r="BL27" s="182"/>
      <c r="BM27" s="131"/>
      <c r="BN27" s="131"/>
      <c r="BO27" s="132"/>
      <c r="BP27" s="99"/>
      <c r="BQ27" s="99"/>
      <c r="BR27" s="134"/>
      <c r="BS27" s="131"/>
      <c r="BT27" s="131"/>
      <c r="BU27" s="131"/>
      <c r="BV27" s="99"/>
      <c r="BW27" s="131"/>
      <c r="BX27" s="131"/>
      <c r="BY27" s="99"/>
      <c r="BZ27" s="131"/>
      <c r="CA27" s="132"/>
      <c r="CB27" s="131"/>
      <c r="CC27" s="136"/>
      <c r="CD27" s="136"/>
      <c r="CE27" s="136"/>
      <c r="CF27" s="136"/>
      <c r="CG27" s="136"/>
      <c r="CH27" s="136"/>
      <c r="CI27" s="136"/>
      <c r="CJ27" s="136"/>
      <c r="CK27" s="136"/>
      <c r="CL27" s="136"/>
      <c r="CM27" s="136"/>
      <c r="CN27" s="136"/>
      <c r="CO27" s="136"/>
      <c r="CP27" s="136"/>
      <c r="CQ27" s="136"/>
      <c r="CR27" s="136"/>
      <c r="CS27" s="136"/>
      <c r="CT27" s="136"/>
      <c r="CU27" s="136"/>
      <c r="CV27" s="136"/>
      <c r="CW27" s="136"/>
      <c r="CX27" s="136"/>
      <c r="CY27" s="136"/>
      <c r="CZ27" s="136"/>
      <c r="DA27" s="136"/>
      <c r="DB27" s="136"/>
    </row>
    <row r="28" spans="1:106" ht="16.5" customHeight="1" x14ac:dyDescent="0.3">
      <c r="A28" s="346"/>
      <c r="B28" s="347"/>
      <c r="C28" s="347"/>
      <c r="D28" s="347"/>
      <c r="E28" s="372"/>
      <c r="F28" s="347"/>
      <c r="G28" s="347"/>
      <c r="H28" s="347"/>
      <c r="I28" s="347"/>
      <c r="J28" s="346"/>
      <c r="K28" s="373"/>
      <c r="L28" s="370"/>
      <c r="M28" s="361"/>
      <c r="N28" s="361"/>
      <c r="O28" s="361"/>
      <c r="P28" s="370"/>
      <c r="Q28" s="371"/>
      <c r="R28" s="176">
        <v>6</v>
      </c>
      <c r="S28" s="178"/>
      <c r="T28" s="133" t="str">
        <f t="shared" si="0"/>
        <v/>
      </c>
      <c r="U28" s="133"/>
      <c r="V28" s="133"/>
      <c r="W28" s="133"/>
      <c r="X28" s="133"/>
      <c r="Y28" s="179"/>
      <c r="Z28" s="179"/>
      <c r="AA28" s="97" t="str">
        <f t="shared" si="1"/>
        <v/>
      </c>
      <c r="AB28" s="179"/>
      <c r="AC28" s="179"/>
      <c r="AD28" s="179"/>
      <c r="AE28" s="148" t="str">
        <f>IFERROR(IF(AND(T27="Probabilidad",T28="Probabilidad"),(AG27-(+AG27*AA28)),IF(AND(T27="Impacto",T28="Probabilidad"),(AG26-(+AG26*AA28)),IF(T28="Impacto",AG27,""))),"")</f>
        <v/>
      </c>
      <c r="AF28" s="130" t="str">
        <f t="shared" si="4"/>
        <v/>
      </c>
      <c r="AG28" s="97" t="str">
        <f t="shared" si="2"/>
        <v/>
      </c>
      <c r="AH28" s="130" t="str">
        <f t="shared" si="5"/>
        <v/>
      </c>
      <c r="AI28" s="97" t="str">
        <f>IFERROR(IF(AND(T27="Impacto",T28="Impacto"),(AI27-(+AI27*AA28)),IF(AND(T27="Probabilidad",T28="Impacto"),(AI26-(+AI26*AA28)),IF(T28="Probabilidad",AI27,""))),"")</f>
        <v/>
      </c>
      <c r="AJ28" s="98" t="str">
        <f t="shared" si="3"/>
        <v/>
      </c>
      <c r="AK28" s="356"/>
      <c r="AL28" s="177"/>
      <c r="AM28" s="176"/>
      <c r="AN28" s="182"/>
      <c r="AO28" s="182"/>
      <c r="AP28" s="177"/>
      <c r="AQ28" s="182"/>
      <c r="AR28" s="177"/>
      <c r="AS28" s="182"/>
      <c r="AT28" s="177"/>
      <c r="AU28" s="99"/>
      <c r="AV28" s="131"/>
      <c r="AW28" s="132"/>
      <c r="AX28" s="177"/>
      <c r="AY28" s="177"/>
      <c r="AZ28" s="176"/>
      <c r="BA28" s="182"/>
      <c r="BB28" s="182"/>
      <c r="BC28" s="177"/>
      <c r="BD28" s="177"/>
      <c r="BE28" s="176"/>
      <c r="BF28" s="182"/>
      <c r="BG28" s="182"/>
      <c r="BH28" s="177"/>
      <c r="BI28" s="177"/>
      <c r="BJ28" s="176"/>
      <c r="BK28" s="182"/>
      <c r="BL28" s="182"/>
      <c r="BM28" s="131"/>
      <c r="BN28" s="131"/>
      <c r="BO28" s="132"/>
      <c r="BP28" s="99"/>
      <c r="BQ28" s="99"/>
      <c r="BR28" s="134"/>
      <c r="BS28" s="131"/>
      <c r="BT28" s="131"/>
      <c r="BU28" s="131"/>
      <c r="BV28" s="99"/>
      <c r="BW28" s="131"/>
      <c r="BX28" s="131"/>
      <c r="BY28" s="99"/>
      <c r="BZ28" s="131"/>
      <c r="CA28" s="132"/>
      <c r="CB28" s="131"/>
      <c r="CC28" s="136"/>
      <c r="CD28" s="136"/>
      <c r="CE28" s="136"/>
      <c r="CF28" s="136"/>
      <c r="CG28" s="136"/>
      <c r="CH28" s="136"/>
      <c r="CI28" s="136"/>
      <c r="CJ28" s="136"/>
      <c r="CK28" s="136"/>
      <c r="CL28" s="136"/>
      <c r="CM28" s="136"/>
      <c r="CN28" s="136"/>
      <c r="CO28" s="136"/>
      <c r="CP28" s="136"/>
      <c r="CQ28" s="136"/>
      <c r="CR28" s="136"/>
      <c r="CS28" s="136"/>
      <c r="CT28" s="136"/>
      <c r="CU28" s="136"/>
      <c r="CV28" s="136"/>
      <c r="CW28" s="136"/>
      <c r="CX28" s="136"/>
      <c r="CY28" s="136"/>
      <c r="CZ28" s="136"/>
      <c r="DA28" s="136"/>
      <c r="DB28" s="136"/>
    </row>
    <row r="29" spans="1:106" ht="16.5" customHeight="1" x14ac:dyDescent="0.3">
      <c r="A29" s="346">
        <v>5</v>
      </c>
      <c r="B29" s="347"/>
      <c r="C29" s="347"/>
      <c r="D29" s="347"/>
      <c r="E29" s="372"/>
      <c r="F29" s="347"/>
      <c r="G29" s="347"/>
      <c r="H29" s="347"/>
      <c r="I29" s="347"/>
      <c r="J29" s="346"/>
      <c r="K29" s="373" t="str">
        <f>IF(J29&lt;=0,"",IF(J29&lt;=2,"Muy Baja",IF(J29&lt;=24,"Baja",IF(J29&lt;=500,"Media",IF(J29&lt;=5000,"Alta","Muy Alta")))))</f>
        <v/>
      </c>
      <c r="L29" s="370" t="str">
        <f>IF(K29="","",IF(K29="Muy Baja",0.2,IF(K29="Baja",0.4,IF(K29="Media",0.6,IF(K29="Alta",0.8,IF(K29="Muy Alta",1,))))))</f>
        <v/>
      </c>
      <c r="M29" s="368"/>
      <c r="N29" s="368">
        <f ca="1">IF(NOT(ISERROR(MATCH(M29,'Tabla Impacto'!$B$221:$B$223,0))),'Tabla Impacto'!$F$223&amp;"Por favor no seleccionar los criterios de impacto(Afectación Económica o presupuestal y Pérdida Reputacional)",M29)</f>
        <v>0</v>
      </c>
      <c r="O29" s="369" t="str">
        <f ca="1">IF(OR(N29='Tabla Impacto'!$C$11,N29='Tabla Impacto'!$D$11),"Leve",IF(OR(N29='Tabla Impacto'!$C$12,N29='Tabla Impacto'!$D$12),"Menor",IF(OR(N29='Tabla Impacto'!$C$13,N29='Tabla Impacto'!$D$13),"Moderado",IF(OR(N29='Tabla Impacto'!$C$14,N29='Tabla Impacto'!$D$14),"Mayor",IF(OR(N29='Tabla Impacto'!$C$15,N29='Tabla Impacto'!$D$15),"Catastrófico","")))))</f>
        <v/>
      </c>
      <c r="P29" s="370" t="str">
        <f ca="1">IF(O29="","",IF(O29="Leve",0.2,IF(O29="Menor",0.4,IF(O29="Moderado",0.6,IF(O29="Mayor",0.8,IF(O29="Catastrófico",1,))))))</f>
        <v/>
      </c>
      <c r="Q29" s="371" t="str">
        <f t="shared" ref="Q29" ca="1" si="9">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176">
        <v>1</v>
      </c>
      <c r="S29" s="178"/>
      <c r="T29" s="133" t="str">
        <f t="shared" si="0"/>
        <v/>
      </c>
      <c r="U29" s="133"/>
      <c r="V29" s="133"/>
      <c r="W29" s="133"/>
      <c r="X29" s="133"/>
      <c r="Y29" s="179"/>
      <c r="Z29" s="179"/>
      <c r="AA29" s="97" t="str">
        <f t="shared" si="1"/>
        <v/>
      </c>
      <c r="AB29" s="179"/>
      <c r="AC29" s="179"/>
      <c r="AD29" s="179"/>
      <c r="AE29" s="148" t="str">
        <f>IFERROR(IF(T29="Probabilidad",(L29-(+L29*AA29)),IF(T29="Impacto",L29,"")),"")</f>
        <v/>
      </c>
      <c r="AF29" s="130" t="str">
        <f>IFERROR(IF(AE29="","",IF(AE29&lt;=0.2,"Muy Baja",IF(AE29&lt;=0.4,"Baja",IF(AE29&lt;=0.6,"Media",IF(AE29&lt;=0.8,"Alta","Muy Alta"))))),"")</f>
        <v/>
      </c>
      <c r="AG29" s="97" t="str">
        <f t="shared" si="2"/>
        <v/>
      </c>
      <c r="AH29" s="130" t="str">
        <f>IFERROR(IF(AI29="","",IF(AI29&lt;=0.2,"Leve",IF(AI29&lt;=0.4,"Menor",IF(AI29&lt;=0.6,"Moderado",IF(AI29&lt;=0.8,"Mayor","Catastrófico"))))),"")</f>
        <v/>
      </c>
      <c r="AI29" s="97" t="str">
        <f>IFERROR(IF(T29="Impacto",(P29-(+P29*AA29)),IF(T29="Probabilidad",P29,"")),"")</f>
        <v/>
      </c>
      <c r="AJ29" s="98" t="str">
        <f t="shared" si="3"/>
        <v/>
      </c>
      <c r="AK29" s="354"/>
      <c r="AL29" s="177"/>
      <c r="AM29" s="176"/>
      <c r="AN29" s="182"/>
      <c r="AO29" s="182"/>
      <c r="AP29" s="177"/>
      <c r="AQ29" s="182"/>
      <c r="AR29" s="177"/>
      <c r="AS29" s="182"/>
      <c r="AT29" s="177"/>
      <c r="AU29" s="99"/>
      <c r="AV29" s="131"/>
      <c r="AW29" s="132"/>
      <c r="AX29" s="177"/>
      <c r="AY29" s="177"/>
      <c r="AZ29" s="176"/>
      <c r="BA29" s="182"/>
      <c r="BB29" s="182"/>
      <c r="BC29" s="177"/>
      <c r="BD29" s="177"/>
      <c r="BE29" s="176"/>
      <c r="BF29" s="182"/>
      <c r="BG29" s="182"/>
      <c r="BH29" s="177"/>
      <c r="BI29" s="177"/>
      <c r="BJ29" s="176"/>
      <c r="BK29" s="182"/>
      <c r="BL29" s="182"/>
      <c r="BM29" s="131"/>
      <c r="BN29" s="131"/>
      <c r="BO29" s="132"/>
      <c r="BP29" s="99"/>
      <c r="BQ29" s="99"/>
      <c r="BR29" s="134"/>
      <c r="BS29" s="131"/>
      <c r="BT29" s="131"/>
      <c r="BU29" s="131"/>
      <c r="BV29" s="99"/>
      <c r="BW29" s="131"/>
      <c r="BX29" s="131"/>
      <c r="BY29" s="99"/>
      <c r="BZ29" s="131"/>
      <c r="CA29" s="132"/>
      <c r="CB29" s="131"/>
      <c r="CC29" s="136"/>
      <c r="CD29" s="136"/>
      <c r="CE29" s="136"/>
      <c r="CF29" s="136"/>
      <c r="CG29" s="136"/>
      <c r="CH29" s="136"/>
      <c r="CI29" s="136"/>
      <c r="CJ29" s="136"/>
      <c r="CK29" s="136"/>
      <c r="CL29" s="136"/>
      <c r="CM29" s="136"/>
      <c r="CN29" s="136"/>
      <c r="CO29" s="136"/>
      <c r="CP29" s="136"/>
      <c r="CQ29" s="136"/>
      <c r="CR29" s="136"/>
      <c r="CS29" s="136"/>
      <c r="CT29" s="136"/>
      <c r="CU29" s="136"/>
      <c r="CV29" s="136"/>
      <c r="CW29" s="136"/>
      <c r="CX29" s="136"/>
      <c r="CY29" s="136"/>
      <c r="CZ29" s="136"/>
      <c r="DA29" s="136"/>
      <c r="DB29" s="136"/>
    </row>
    <row r="30" spans="1:106" ht="16.5" customHeight="1" x14ac:dyDescent="0.3">
      <c r="A30" s="346"/>
      <c r="B30" s="347"/>
      <c r="C30" s="347"/>
      <c r="D30" s="347"/>
      <c r="E30" s="372"/>
      <c r="F30" s="347"/>
      <c r="G30" s="347"/>
      <c r="H30" s="347"/>
      <c r="I30" s="347"/>
      <c r="J30" s="346"/>
      <c r="K30" s="373"/>
      <c r="L30" s="370"/>
      <c r="M30" s="360"/>
      <c r="N30" s="360"/>
      <c r="O30" s="360"/>
      <c r="P30" s="370"/>
      <c r="Q30" s="371"/>
      <c r="R30" s="176">
        <v>2</v>
      </c>
      <c r="S30" s="178"/>
      <c r="T30" s="133" t="str">
        <f t="shared" si="0"/>
        <v/>
      </c>
      <c r="U30" s="133"/>
      <c r="V30" s="133"/>
      <c r="W30" s="133"/>
      <c r="X30" s="133"/>
      <c r="Y30" s="179"/>
      <c r="Z30" s="179"/>
      <c r="AA30" s="97" t="str">
        <f t="shared" si="1"/>
        <v/>
      </c>
      <c r="AB30" s="179"/>
      <c r="AC30" s="179"/>
      <c r="AD30" s="179"/>
      <c r="AE30" s="148" t="str">
        <f>IFERROR(IF(AND(T29="Probabilidad",T30="Probabilidad"),(AG29-(+AG29*AA30)),IF(T30="Probabilidad",(L29-(+L29*AA30)),IF(T30="Impacto",AG29,""))),"")</f>
        <v/>
      </c>
      <c r="AF30" s="130" t="str">
        <f t="shared" si="4"/>
        <v/>
      </c>
      <c r="AG30" s="97" t="str">
        <f t="shared" si="2"/>
        <v/>
      </c>
      <c r="AH30" s="130" t="str">
        <f t="shared" si="5"/>
        <v/>
      </c>
      <c r="AI30" s="97" t="str">
        <f>IFERROR(IF(AND(T29="Impacto",T30="Impacto"),(AI23-(+AI23*AA30)),IF(T30="Impacto",($P$29-(+$P$29*AA30)),IF(T30="Probabilidad",AI23,""))),"")</f>
        <v/>
      </c>
      <c r="AJ30" s="98" t="str">
        <f t="shared" si="3"/>
        <v/>
      </c>
      <c r="AK30" s="355"/>
      <c r="AL30" s="177"/>
      <c r="AM30" s="176"/>
      <c r="AN30" s="182"/>
      <c r="AO30" s="182"/>
      <c r="AP30" s="177"/>
      <c r="AQ30" s="182"/>
      <c r="AR30" s="177"/>
      <c r="AS30" s="182"/>
      <c r="AT30" s="177"/>
      <c r="AU30" s="99"/>
      <c r="AV30" s="131"/>
      <c r="AW30" s="132"/>
      <c r="AX30" s="177"/>
      <c r="AY30" s="177"/>
      <c r="AZ30" s="176"/>
      <c r="BA30" s="182"/>
      <c r="BB30" s="182"/>
      <c r="BC30" s="177"/>
      <c r="BD30" s="177"/>
      <c r="BE30" s="176"/>
      <c r="BF30" s="182"/>
      <c r="BG30" s="182"/>
      <c r="BH30" s="177"/>
      <c r="BI30" s="177"/>
      <c r="BJ30" s="176"/>
      <c r="BK30" s="182"/>
      <c r="BL30" s="182"/>
      <c r="BM30" s="131"/>
      <c r="BN30" s="131"/>
      <c r="BO30" s="132"/>
      <c r="BP30" s="99"/>
      <c r="BQ30" s="99"/>
      <c r="BR30" s="134"/>
      <c r="BS30" s="131"/>
      <c r="BT30" s="131"/>
      <c r="BU30" s="131"/>
      <c r="BV30" s="99"/>
      <c r="BW30" s="131"/>
      <c r="BX30" s="131"/>
      <c r="BY30" s="99"/>
      <c r="BZ30" s="131"/>
      <c r="CA30" s="132"/>
      <c r="CB30" s="131"/>
      <c r="CC30" s="136"/>
      <c r="CD30" s="136"/>
      <c r="CE30" s="136"/>
      <c r="CF30" s="136"/>
      <c r="CG30" s="136"/>
      <c r="CH30" s="136"/>
      <c r="CI30" s="136"/>
      <c r="CJ30" s="136"/>
      <c r="CK30" s="136"/>
      <c r="CL30" s="136"/>
      <c r="CM30" s="136"/>
      <c r="CN30" s="136"/>
      <c r="CO30" s="136"/>
      <c r="CP30" s="136"/>
      <c r="CQ30" s="136"/>
      <c r="CR30" s="136"/>
      <c r="CS30" s="136"/>
      <c r="CT30" s="136"/>
      <c r="CU30" s="136"/>
      <c r="CV30" s="136"/>
      <c r="CW30" s="136"/>
      <c r="CX30" s="136"/>
      <c r="CY30" s="136"/>
      <c r="CZ30" s="136"/>
      <c r="DA30" s="136"/>
      <c r="DB30" s="136"/>
    </row>
    <row r="31" spans="1:106" ht="16.5" customHeight="1" x14ac:dyDescent="0.3">
      <c r="A31" s="346"/>
      <c r="B31" s="347"/>
      <c r="C31" s="347"/>
      <c r="D31" s="347"/>
      <c r="E31" s="372"/>
      <c r="F31" s="347"/>
      <c r="G31" s="347"/>
      <c r="H31" s="347"/>
      <c r="I31" s="347"/>
      <c r="J31" s="346"/>
      <c r="K31" s="373"/>
      <c r="L31" s="370"/>
      <c r="M31" s="360"/>
      <c r="N31" s="360"/>
      <c r="O31" s="360"/>
      <c r="P31" s="370"/>
      <c r="Q31" s="371"/>
      <c r="R31" s="176">
        <v>3</v>
      </c>
      <c r="S31" s="187"/>
      <c r="T31" s="133" t="str">
        <f t="shared" si="0"/>
        <v/>
      </c>
      <c r="U31" s="133"/>
      <c r="V31" s="133"/>
      <c r="W31" s="133"/>
      <c r="X31" s="133"/>
      <c r="Y31" s="179"/>
      <c r="Z31" s="179"/>
      <c r="AA31" s="97" t="str">
        <f t="shared" si="1"/>
        <v/>
      </c>
      <c r="AB31" s="179"/>
      <c r="AC31" s="179"/>
      <c r="AD31" s="179"/>
      <c r="AE31" s="148" t="str">
        <f>IFERROR(IF(AND(T30="Probabilidad",T31="Probabilidad"),(AG30-(+AG30*AA31)),IF(AND(T30="Impacto",T31="Probabilidad"),(AG29-(+AG29*AA31)),IF(T31="Impacto",AG30,""))),"")</f>
        <v/>
      </c>
      <c r="AF31" s="130" t="str">
        <f t="shared" si="4"/>
        <v/>
      </c>
      <c r="AG31" s="97" t="str">
        <f t="shared" si="2"/>
        <v/>
      </c>
      <c r="AH31" s="130" t="str">
        <f t="shared" si="5"/>
        <v/>
      </c>
      <c r="AI31" s="97" t="str">
        <f>IFERROR(IF(AND(T30="Impacto",T31="Impacto"),(AI30-(+AI30*AA31)),IF(AND(T30="Probabilidad",T31="Impacto"),(AI29-(+AI29*AA31)),IF(T31="Probabilidad",AI30,""))),"")</f>
        <v/>
      </c>
      <c r="AJ31" s="98" t="str">
        <f t="shared" si="3"/>
        <v/>
      </c>
      <c r="AK31" s="355"/>
      <c r="AL31" s="177"/>
      <c r="AM31" s="176"/>
      <c r="AN31" s="182"/>
      <c r="AO31" s="182"/>
      <c r="AP31" s="177"/>
      <c r="AQ31" s="182"/>
      <c r="AR31" s="177"/>
      <c r="AS31" s="182"/>
      <c r="AT31" s="177"/>
      <c r="AU31" s="99"/>
      <c r="AV31" s="131"/>
      <c r="AW31" s="132"/>
      <c r="AX31" s="177"/>
      <c r="AY31" s="177"/>
      <c r="AZ31" s="176"/>
      <c r="BA31" s="182"/>
      <c r="BB31" s="182"/>
      <c r="BC31" s="177"/>
      <c r="BD31" s="177"/>
      <c r="BE31" s="176"/>
      <c r="BF31" s="182"/>
      <c r="BG31" s="182"/>
      <c r="BH31" s="177"/>
      <c r="BI31" s="177"/>
      <c r="BJ31" s="176"/>
      <c r="BK31" s="182"/>
      <c r="BL31" s="182"/>
      <c r="BM31" s="131"/>
      <c r="BN31" s="131"/>
      <c r="BO31" s="132"/>
      <c r="BP31" s="99"/>
      <c r="BQ31" s="99"/>
      <c r="BR31" s="134"/>
      <c r="BS31" s="131"/>
      <c r="BT31" s="131"/>
      <c r="BU31" s="131"/>
      <c r="BV31" s="99"/>
      <c r="BW31" s="131"/>
      <c r="BX31" s="131"/>
      <c r="BY31" s="99"/>
      <c r="BZ31" s="131"/>
      <c r="CA31" s="132"/>
      <c r="CB31" s="131"/>
      <c r="CC31" s="136"/>
      <c r="CD31" s="136"/>
      <c r="CE31" s="136"/>
      <c r="CF31" s="136"/>
      <c r="CG31" s="136"/>
      <c r="CH31" s="136"/>
      <c r="CI31" s="136"/>
      <c r="CJ31" s="136"/>
      <c r="CK31" s="136"/>
      <c r="CL31" s="136"/>
      <c r="CM31" s="136"/>
      <c r="CN31" s="136"/>
      <c r="CO31" s="136"/>
      <c r="CP31" s="136"/>
      <c r="CQ31" s="136"/>
      <c r="CR31" s="136"/>
      <c r="CS31" s="136"/>
      <c r="CT31" s="136"/>
      <c r="CU31" s="136"/>
      <c r="CV31" s="136"/>
      <c r="CW31" s="136"/>
      <c r="CX31" s="136"/>
      <c r="CY31" s="136"/>
      <c r="CZ31" s="136"/>
      <c r="DA31" s="136"/>
      <c r="DB31" s="136"/>
    </row>
    <row r="32" spans="1:106" ht="16.5" customHeight="1" x14ac:dyDescent="0.3">
      <c r="A32" s="346"/>
      <c r="B32" s="347"/>
      <c r="C32" s="347"/>
      <c r="D32" s="347"/>
      <c r="E32" s="372"/>
      <c r="F32" s="347"/>
      <c r="G32" s="347"/>
      <c r="H32" s="347"/>
      <c r="I32" s="347"/>
      <c r="J32" s="346"/>
      <c r="K32" s="373"/>
      <c r="L32" s="370"/>
      <c r="M32" s="360"/>
      <c r="N32" s="360"/>
      <c r="O32" s="360"/>
      <c r="P32" s="370"/>
      <c r="Q32" s="371"/>
      <c r="R32" s="176">
        <v>4</v>
      </c>
      <c r="S32" s="178"/>
      <c r="T32" s="133" t="str">
        <f t="shared" si="0"/>
        <v/>
      </c>
      <c r="U32" s="133"/>
      <c r="V32" s="133"/>
      <c r="W32" s="133"/>
      <c r="X32" s="133"/>
      <c r="Y32" s="179"/>
      <c r="Z32" s="179"/>
      <c r="AA32" s="97" t="str">
        <f t="shared" si="1"/>
        <v/>
      </c>
      <c r="AB32" s="179"/>
      <c r="AC32" s="179"/>
      <c r="AD32" s="179"/>
      <c r="AE32" s="148" t="str">
        <f>IFERROR(IF(AND(T31="Probabilidad",T32="Probabilidad"),(AG31-(+AG31*AA32)),IF(AND(T31="Impacto",T32="Probabilidad"),(AG30-(+AG30*AA32)),IF(T32="Impacto",AG31,""))),"")</f>
        <v/>
      </c>
      <c r="AF32" s="130" t="str">
        <f t="shared" si="4"/>
        <v/>
      </c>
      <c r="AG32" s="97" t="str">
        <f t="shared" si="2"/>
        <v/>
      </c>
      <c r="AH32" s="130" t="str">
        <f t="shared" si="5"/>
        <v/>
      </c>
      <c r="AI32" s="97" t="str">
        <f>IFERROR(IF(AND(T31="Impacto",T32="Impacto"),(AI31-(+AI31*AA32)),IF(AND(T31="Probabilidad",T32="Impacto"),(AI30-(+AI30*AA32)),IF(T32="Probabilidad",AI31,""))),"")</f>
        <v/>
      </c>
      <c r="AJ32" s="98" t="str">
        <f t="shared" si="3"/>
        <v/>
      </c>
      <c r="AK32" s="355"/>
      <c r="AL32" s="177"/>
      <c r="AM32" s="176"/>
      <c r="AN32" s="182"/>
      <c r="AO32" s="182"/>
      <c r="AP32" s="177"/>
      <c r="AQ32" s="182"/>
      <c r="AR32" s="177"/>
      <c r="AS32" s="182"/>
      <c r="AT32" s="177"/>
      <c r="AU32" s="99"/>
      <c r="AV32" s="131"/>
      <c r="AW32" s="132"/>
      <c r="AX32" s="177"/>
      <c r="AY32" s="177"/>
      <c r="AZ32" s="176"/>
      <c r="BA32" s="182"/>
      <c r="BB32" s="182"/>
      <c r="BC32" s="177"/>
      <c r="BD32" s="177"/>
      <c r="BE32" s="176"/>
      <c r="BF32" s="182"/>
      <c r="BG32" s="182"/>
      <c r="BH32" s="177"/>
      <c r="BI32" s="177"/>
      <c r="BJ32" s="176"/>
      <c r="BK32" s="182"/>
      <c r="BL32" s="182"/>
      <c r="BM32" s="131"/>
      <c r="BN32" s="131"/>
      <c r="BO32" s="132"/>
      <c r="BP32" s="99"/>
      <c r="BQ32" s="99"/>
      <c r="BR32" s="134"/>
      <c r="BS32" s="131"/>
      <c r="BT32" s="131"/>
      <c r="BU32" s="131"/>
      <c r="BV32" s="99"/>
      <c r="BW32" s="131"/>
      <c r="BX32" s="131"/>
      <c r="BY32" s="99"/>
      <c r="BZ32" s="131"/>
      <c r="CA32" s="132"/>
      <c r="CB32" s="131"/>
      <c r="CC32" s="136"/>
      <c r="CD32" s="136"/>
      <c r="CE32" s="136"/>
      <c r="CF32" s="136"/>
      <c r="CG32" s="136"/>
      <c r="CH32" s="136"/>
      <c r="CI32" s="136"/>
      <c r="CJ32" s="136"/>
      <c r="CK32" s="136"/>
      <c r="CL32" s="136"/>
      <c r="CM32" s="136"/>
      <c r="CN32" s="136"/>
      <c r="CO32" s="136"/>
      <c r="CP32" s="136"/>
      <c r="CQ32" s="136"/>
      <c r="CR32" s="136"/>
      <c r="CS32" s="136"/>
      <c r="CT32" s="136"/>
      <c r="CU32" s="136"/>
      <c r="CV32" s="136"/>
      <c r="CW32" s="136"/>
      <c r="CX32" s="136"/>
      <c r="CY32" s="136"/>
      <c r="CZ32" s="136"/>
      <c r="DA32" s="136"/>
      <c r="DB32" s="136"/>
    </row>
    <row r="33" spans="1:106" ht="16.5" customHeight="1" x14ac:dyDescent="0.3">
      <c r="A33" s="346"/>
      <c r="B33" s="347"/>
      <c r="C33" s="347"/>
      <c r="D33" s="347"/>
      <c r="E33" s="372"/>
      <c r="F33" s="347"/>
      <c r="G33" s="347"/>
      <c r="H33" s="347"/>
      <c r="I33" s="347"/>
      <c r="J33" s="346"/>
      <c r="K33" s="373"/>
      <c r="L33" s="370"/>
      <c r="M33" s="360"/>
      <c r="N33" s="360"/>
      <c r="O33" s="360"/>
      <c r="P33" s="370"/>
      <c r="Q33" s="371"/>
      <c r="R33" s="176">
        <v>5</v>
      </c>
      <c r="S33" s="178"/>
      <c r="T33" s="133" t="str">
        <f t="shared" si="0"/>
        <v/>
      </c>
      <c r="U33" s="133"/>
      <c r="V33" s="133"/>
      <c r="W33" s="133"/>
      <c r="X33" s="133"/>
      <c r="Y33" s="179"/>
      <c r="Z33" s="179"/>
      <c r="AA33" s="97" t="str">
        <f t="shared" si="1"/>
        <v/>
      </c>
      <c r="AB33" s="179"/>
      <c r="AC33" s="179"/>
      <c r="AD33" s="179"/>
      <c r="AE33" s="148" t="str">
        <f>IFERROR(IF(AND(T32="Probabilidad",T33="Probabilidad"),(AG32-(+AG32*AA33)),IF(AND(T32="Impacto",T33="Probabilidad"),(AG31-(+AG31*AA33)),IF(T33="Impacto",AG32,""))),"")</f>
        <v/>
      </c>
      <c r="AF33" s="130" t="str">
        <f t="shared" si="4"/>
        <v/>
      </c>
      <c r="AG33" s="97" t="str">
        <f t="shared" si="2"/>
        <v/>
      </c>
      <c r="AH33" s="130" t="str">
        <f t="shared" si="5"/>
        <v/>
      </c>
      <c r="AI33" s="97" t="str">
        <f>IFERROR(IF(AND(T32="Impacto",T33="Impacto"),(AI32-(+AI32*AA33)),IF(AND(T32="Probabilidad",T33="Impacto"),(AI31-(+AI31*AA33)),IF(T33="Probabilidad",AI32,""))),"")</f>
        <v/>
      </c>
      <c r="AJ33" s="98" t="str">
        <f t="shared" si="3"/>
        <v/>
      </c>
      <c r="AK33" s="355"/>
      <c r="AL33" s="177"/>
      <c r="AM33" s="176"/>
      <c r="AN33" s="182"/>
      <c r="AO33" s="182"/>
      <c r="AP33" s="177"/>
      <c r="AQ33" s="182"/>
      <c r="AR33" s="177"/>
      <c r="AS33" s="182"/>
      <c r="AT33" s="177"/>
      <c r="AU33" s="99"/>
      <c r="AV33" s="131"/>
      <c r="AW33" s="132"/>
      <c r="AX33" s="177"/>
      <c r="AY33" s="177"/>
      <c r="AZ33" s="176"/>
      <c r="BA33" s="182"/>
      <c r="BB33" s="182"/>
      <c r="BC33" s="177"/>
      <c r="BD33" s="177"/>
      <c r="BE33" s="176"/>
      <c r="BF33" s="182"/>
      <c r="BG33" s="182"/>
      <c r="BH33" s="177"/>
      <c r="BI33" s="177"/>
      <c r="BJ33" s="176"/>
      <c r="BK33" s="182"/>
      <c r="BL33" s="182"/>
      <c r="BM33" s="131"/>
      <c r="BN33" s="131"/>
      <c r="BO33" s="132"/>
      <c r="BP33" s="99"/>
      <c r="BQ33" s="99"/>
      <c r="BR33" s="134"/>
      <c r="BS33" s="131"/>
      <c r="BT33" s="131"/>
      <c r="BU33" s="131"/>
      <c r="BV33" s="99"/>
      <c r="BW33" s="131"/>
      <c r="BX33" s="131"/>
      <c r="BY33" s="99"/>
      <c r="BZ33" s="131"/>
      <c r="CA33" s="132"/>
      <c r="CB33" s="131"/>
      <c r="CC33" s="136"/>
      <c r="CD33" s="136"/>
      <c r="CE33" s="136"/>
      <c r="CF33" s="136"/>
      <c r="CG33" s="136"/>
      <c r="CH33" s="136"/>
      <c r="CI33" s="136"/>
      <c r="CJ33" s="136"/>
      <c r="CK33" s="136"/>
      <c r="CL33" s="136"/>
      <c r="CM33" s="136"/>
      <c r="CN33" s="136"/>
      <c r="CO33" s="136"/>
      <c r="CP33" s="136"/>
      <c r="CQ33" s="136"/>
      <c r="CR33" s="136"/>
      <c r="CS33" s="136"/>
      <c r="CT33" s="136"/>
      <c r="CU33" s="136"/>
      <c r="CV33" s="136"/>
      <c r="CW33" s="136"/>
      <c r="CX33" s="136"/>
      <c r="CY33" s="136"/>
      <c r="CZ33" s="136"/>
      <c r="DA33" s="136"/>
      <c r="DB33" s="136"/>
    </row>
    <row r="34" spans="1:106" ht="16.5" customHeight="1" x14ac:dyDescent="0.3">
      <c r="A34" s="346"/>
      <c r="B34" s="347"/>
      <c r="C34" s="347"/>
      <c r="D34" s="347"/>
      <c r="E34" s="372"/>
      <c r="F34" s="347"/>
      <c r="G34" s="347"/>
      <c r="H34" s="347"/>
      <c r="I34" s="347"/>
      <c r="J34" s="346"/>
      <c r="K34" s="373"/>
      <c r="L34" s="370"/>
      <c r="M34" s="361"/>
      <c r="N34" s="361"/>
      <c r="O34" s="361"/>
      <c r="P34" s="370"/>
      <c r="Q34" s="371"/>
      <c r="R34" s="176">
        <v>6</v>
      </c>
      <c r="S34" s="178"/>
      <c r="T34" s="133" t="str">
        <f t="shared" si="0"/>
        <v/>
      </c>
      <c r="U34" s="133"/>
      <c r="V34" s="133"/>
      <c r="W34" s="133"/>
      <c r="X34" s="133"/>
      <c r="Y34" s="179"/>
      <c r="Z34" s="179"/>
      <c r="AA34" s="97" t="str">
        <f t="shared" si="1"/>
        <v/>
      </c>
      <c r="AB34" s="179"/>
      <c r="AC34" s="179"/>
      <c r="AD34" s="179"/>
      <c r="AE34" s="148" t="str">
        <f>IFERROR(IF(AND(T33="Probabilidad",T34="Probabilidad"),(AG33-(+AG33*AA34)),IF(AND(T33="Impacto",T34="Probabilidad"),(AG32-(+AG32*AA34)),IF(T34="Impacto",AG33,""))),"")</f>
        <v/>
      </c>
      <c r="AF34" s="130" t="str">
        <f t="shared" si="4"/>
        <v/>
      </c>
      <c r="AG34" s="97" t="str">
        <f t="shared" si="2"/>
        <v/>
      </c>
      <c r="AH34" s="130" t="str">
        <f t="shared" si="5"/>
        <v/>
      </c>
      <c r="AI34" s="97" t="str">
        <f>IFERROR(IF(AND(T33="Impacto",T34="Impacto"),(AI33-(+AI33*AA34)),IF(AND(T33="Probabilidad",T34="Impacto"),(AI32-(+AI32*AA34)),IF(T34="Probabilidad",AI33,""))),"")</f>
        <v/>
      </c>
      <c r="AJ34" s="98" t="str">
        <f t="shared" si="3"/>
        <v/>
      </c>
      <c r="AK34" s="356"/>
      <c r="AL34" s="177"/>
      <c r="AM34" s="176"/>
      <c r="AN34" s="182"/>
      <c r="AO34" s="182"/>
      <c r="AP34" s="177"/>
      <c r="AQ34" s="182"/>
      <c r="AR34" s="177"/>
      <c r="AS34" s="182"/>
      <c r="AT34" s="177"/>
      <c r="AU34" s="99"/>
      <c r="AV34" s="131"/>
      <c r="AW34" s="132"/>
      <c r="AX34" s="177"/>
      <c r="AY34" s="177"/>
      <c r="AZ34" s="176"/>
      <c r="BA34" s="182"/>
      <c r="BB34" s="182"/>
      <c r="BC34" s="177"/>
      <c r="BD34" s="177"/>
      <c r="BE34" s="176"/>
      <c r="BF34" s="182"/>
      <c r="BG34" s="182"/>
      <c r="BH34" s="177"/>
      <c r="BI34" s="177"/>
      <c r="BJ34" s="176"/>
      <c r="BK34" s="182"/>
      <c r="BL34" s="182"/>
      <c r="BM34" s="131"/>
      <c r="BN34" s="131"/>
      <c r="BO34" s="132"/>
      <c r="BP34" s="99"/>
      <c r="BQ34" s="99"/>
      <c r="BR34" s="134"/>
      <c r="BS34" s="131"/>
      <c r="BT34" s="131"/>
      <c r="BU34" s="131"/>
      <c r="BV34" s="99"/>
      <c r="BW34" s="131"/>
      <c r="BX34" s="131"/>
      <c r="BY34" s="99"/>
      <c r="BZ34" s="131"/>
      <c r="CA34" s="132"/>
      <c r="CB34" s="131"/>
      <c r="CC34" s="136"/>
      <c r="CD34" s="136"/>
      <c r="CE34" s="136"/>
      <c r="CF34" s="136"/>
      <c r="CG34" s="136"/>
      <c r="CH34" s="136"/>
      <c r="CI34" s="136"/>
      <c r="CJ34" s="136"/>
      <c r="CK34" s="136"/>
      <c r="CL34" s="136"/>
      <c r="CM34" s="136"/>
      <c r="CN34" s="136"/>
      <c r="CO34" s="136"/>
      <c r="CP34" s="136"/>
      <c r="CQ34" s="136"/>
      <c r="CR34" s="136"/>
      <c r="CS34" s="136"/>
      <c r="CT34" s="136"/>
      <c r="CU34" s="136"/>
      <c r="CV34" s="136"/>
      <c r="CW34" s="136"/>
      <c r="CX34" s="136"/>
      <c r="CY34" s="136"/>
      <c r="CZ34" s="136"/>
      <c r="DA34" s="136"/>
      <c r="DB34" s="136"/>
    </row>
    <row r="35" spans="1:106" ht="16.5" customHeight="1" x14ac:dyDescent="0.3">
      <c r="A35" s="346">
        <v>6</v>
      </c>
      <c r="B35" s="347"/>
      <c r="C35" s="347"/>
      <c r="D35" s="347"/>
      <c r="E35" s="372"/>
      <c r="F35" s="347"/>
      <c r="G35" s="347"/>
      <c r="H35" s="347"/>
      <c r="I35" s="347"/>
      <c r="J35" s="346"/>
      <c r="K35" s="373" t="str">
        <f>IF(J35&lt;=0,"",IF(J35&lt;=2,"Muy Baja",IF(J35&lt;=24,"Baja",IF(J35&lt;=500,"Media",IF(J35&lt;=5000,"Alta","Muy Alta")))))</f>
        <v/>
      </c>
      <c r="L35" s="370" t="str">
        <f>IF(K35="","",IF(K35="Muy Baja",0.2,IF(K35="Baja",0.4,IF(K35="Media",0.6,IF(K35="Alta",0.8,IF(K35="Muy Alta",1,))))))</f>
        <v/>
      </c>
      <c r="M35" s="368"/>
      <c r="N35" s="368">
        <f ca="1">IF(NOT(ISERROR(MATCH(M35,'Tabla Impacto'!$B$221:$B$223,0))),'Tabla Impacto'!$F$223&amp;"Por favor no seleccionar los criterios de impacto(Afectación Económica o presupuestal y Pérdida Reputacional)",M35)</f>
        <v>0</v>
      </c>
      <c r="O35" s="369" t="str">
        <f ca="1">IF(OR(N35='Tabla Impacto'!$C$11,N35='Tabla Impacto'!$D$11),"Leve",IF(OR(N35='Tabla Impacto'!$C$12,N35='Tabla Impacto'!$D$12),"Menor",IF(OR(N35='Tabla Impacto'!$C$13,N35='Tabla Impacto'!$D$13),"Moderado",IF(OR(N35='Tabla Impacto'!$C$14,N35='Tabla Impacto'!$D$14),"Mayor",IF(OR(N35='Tabla Impacto'!$C$15,N35='Tabla Impacto'!$D$15),"Catastrófico","")))))</f>
        <v/>
      </c>
      <c r="P35" s="370" t="str">
        <f ca="1">IF(O35="","",IF(O35="Leve",0.2,IF(O35="Menor",0.4,IF(O35="Moderado",0.6,IF(O35="Mayor",0.8,IF(O35="Catastrófico",1,))))))</f>
        <v/>
      </c>
      <c r="Q35" s="371" t="str">
        <f t="shared" ref="Q35" ca="1" si="10">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176">
        <v>1</v>
      </c>
      <c r="S35" s="178"/>
      <c r="T35" s="133" t="str">
        <f t="shared" si="0"/>
        <v/>
      </c>
      <c r="U35" s="133"/>
      <c r="V35" s="133"/>
      <c r="W35" s="133"/>
      <c r="X35" s="133"/>
      <c r="Y35" s="179"/>
      <c r="Z35" s="179"/>
      <c r="AA35" s="97" t="str">
        <f t="shared" si="1"/>
        <v/>
      </c>
      <c r="AB35" s="179"/>
      <c r="AC35" s="179"/>
      <c r="AD35" s="179"/>
      <c r="AE35" s="148" t="str">
        <f>IFERROR(IF(T35="Probabilidad",(L35-(+L35*AA35)),IF(T35="Impacto",L35,"")),"")</f>
        <v/>
      </c>
      <c r="AF35" s="130" t="str">
        <f>IFERROR(IF(AE35="","",IF(AE35&lt;=0.2,"Muy Baja",IF(AE35&lt;=0.4,"Baja",IF(AE35&lt;=0.6,"Media",IF(AE35&lt;=0.8,"Alta","Muy Alta"))))),"")</f>
        <v/>
      </c>
      <c r="AG35" s="97" t="str">
        <f t="shared" si="2"/>
        <v/>
      </c>
      <c r="AH35" s="130" t="str">
        <f>IFERROR(IF(AI35="","",IF(AI35&lt;=0.2,"Leve",IF(AI35&lt;=0.4,"Menor",IF(AI35&lt;=0.6,"Moderado",IF(AI35&lt;=0.8,"Mayor","Catastrófico"))))),"")</f>
        <v/>
      </c>
      <c r="AI35" s="97" t="str">
        <f>IFERROR(IF(T35="Impacto",(P35-(+P35*AA35)),IF(T35="Probabilidad",P35,"")),"")</f>
        <v/>
      </c>
      <c r="AJ35" s="98" t="str">
        <f t="shared" si="3"/>
        <v/>
      </c>
      <c r="AK35" s="354"/>
      <c r="AL35" s="177"/>
      <c r="AM35" s="176"/>
      <c r="AN35" s="182"/>
      <c r="AO35" s="182"/>
      <c r="AP35" s="177"/>
      <c r="AQ35" s="182"/>
      <c r="AR35" s="177"/>
      <c r="AS35" s="182"/>
      <c r="AT35" s="177"/>
      <c r="AU35" s="99"/>
      <c r="AV35" s="131"/>
      <c r="AW35" s="132"/>
      <c r="AX35" s="177"/>
      <c r="AY35" s="177"/>
      <c r="AZ35" s="176"/>
      <c r="BA35" s="182"/>
      <c r="BB35" s="182"/>
      <c r="BC35" s="177"/>
      <c r="BD35" s="177"/>
      <c r="BE35" s="176"/>
      <c r="BF35" s="182"/>
      <c r="BG35" s="182"/>
      <c r="BH35" s="177"/>
      <c r="BI35" s="177"/>
      <c r="BJ35" s="176"/>
      <c r="BK35" s="182"/>
      <c r="BL35" s="182"/>
      <c r="BM35" s="131"/>
      <c r="BN35" s="131"/>
      <c r="BO35" s="132"/>
      <c r="BP35" s="99"/>
      <c r="BQ35" s="99"/>
      <c r="BR35" s="134"/>
      <c r="BS35" s="131"/>
      <c r="BT35" s="131"/>
      <c r="BU35" s="131"/>
      <c r="BV35" s="99"/>
      <c r="BW35" s="131"/>
      <c r="BX35" s="131"/>
      <c r="BY35" s="99"/>
      <c r="BZ35" s="131"/>
      <c r="CA35" s="132"/>
      <c r="CB35" s="131"/>
      <c r="CC35" s="136"/>
      <c r="CD35" s="136"/>
      <c r="CE35" s="136"/>
      <c r="CF35" s="136"/>
      <c r="CG35" s="136"/>
      <c r="CH35" s="136"/>
      <c r="CI35" s="136"/>
      <c r="CJ35" s="136"/>
      <c r="CK35" s="136"/>
      <c r="CL35" s="136"/>
      <c r="CM35" s="136"/>
      <c r="CN35" s="136"/>
      <c r="CO35" s="136"/>
      <c r="CP35" s="136"/>
      <c r="CQ35" s="136"/>
      <c r="CR35" s="136"/>
      <c r="CS35" s="136"/>
      <c r="CT35" s="136"/>
      <c r="CU35" s="136"/>
      <c r="CV35" s="136"/>
      <c r="CW35" s="136"/>
      <c r="CX35" s="136"/>
      <c r="CY35" s="136"/>
      <c r="CZ35" s="136"/>
      <c r="DA35" s="136"/>
      <c r="DB35" s="136"/>
    </row>
    <row r="36" spans="1:106" ht="16.5" customHeight="1" x14ac:dyDescent="0.3">
      <c r="A36" s="346"/>
      <c r="B36" s="347"/>
      <c r="C36" s="347"/>
      <c r="D36" s="347"/>
      <c r="E36" s="372"/>
      <c r="F36" s="347"/>
      <c r="G36" s="347"/>
      <c r="H36" s="347"/>
      <c r="I36" s="347"/>
      <c r="J36" s="346"/>
      <c r="K36" s="373"/>
      <c r="L36" s="370"/>
      <c r="M36" s="360"/>
      <c r="N36" s="360"/>
      <c r="O36" s="360"/>
      <c r="P36" s="370"/>
      <c r="Q36" s="371"/>
      <c r="R36" s="176">
        <v>2</v>
      </c>
      <c r="S36" s="178"/>
      <c r="T36" s="133" t="str">
        <f t="shared" si="0"/>
        <v/>
      </c>
      <c r="U36" s="133"/>
      <c r="V36" s="133"/>
      <c r="W36" s="133"/>
      <c r="X36" s="133"/>
      <c r="Y36" s="179"/>
      <c r="Z36" s="179"/>
      <c r="AA36" s="97" t="str">
        <f t="shared" si="1"/>
        <v/>
      </c>
      <c r="AB36" s="179"/>
      <c r="AC36" s="179"/>
      <c r="AD36" s="179"/>
      <c r="AE36" s="148" t="str">
        <f>IFERROR(IF(AND(T35="Probabilidad",T36="Probabilidad"),(AG35-(+AG35*AA36)),IF(T36="Probabilidad",(L35-(+L35*AA36)),IF(T36="Impacto",AG35,""))),"")</f>
        <v/>
      </c>
      <c r="AF36" s="130" t="str">
        <f t="shared" si="4"/>
        <v/>
      </c>
      <c r="AG36" s="97" t="str">
        <f t="shared" si="2"/>
        <v/>
      </c>
      <c r="AH36" s="130" t="str">
        <f t="shared" si="5"/>
        <v/>
      </c>
      <c r="AI36" s="97" t="str">
        <f>IFERROR(IF(AND(T35="Impacto",T36="Impacto"),(AI29-(+AI29*AA36)),IF(T36="Impacto",($P$35-(+$P$35*AA36)),IF(T36="Probabilidad",AI29,""))),"")</f>
        <v/>
      </c>
      <c r="AJ36" s="98" t="str">
        <f t="shared" si="3"/>
        <v/>
      </c>
      <c r="AK36" s="355"/>
      <c r="AL36" s="177"/>
      <c r="AM36" s="176"/>
      <c r="AN36" s="182"/>
      <c r="AO36" s="182"/>
      <c r="AP36" s="177"/>
      <c r="AQ36" s="182"/>
      <c r="AR36" s="177"/>
      <c r="AS36" s="182"/>
      <c r="AT36" s="177"/>
      <c r="AU36" s="99"/>
      <c r="AV36" s="131"/>
      <c r="AW36" s="132"/>
      <c r="AX36" s="177"/>
      <c r="AY36" s="177"/>
      <c r="AZ36" s="176"/>
      <c r="BA36" s="182"/>
      <c r="BB36" s="182"/>
      <c r="BC36" s="177"/>
      <c r="BD36" s="177"/>
      <c r="BE36" s="176"/>
      <c r="BF36" s="182"/>
      <c r="BG36" s="182"/>
      <c r="BH36" s="177"/>
      <c r="BI36" s="177"/>
      <c r="BJ36" s="176"/>
      <c r="BK36" s="182"/>
      <c r="BL36" s="182"/>
      <c r="BM36" s="131"/>
      <c r="BN36" s="131"/>
      <c r="BO36" s="132"/>
      <c r="BP36" s="99"/>
      <c r="BQ36" s="99"/>
      <c r="BR36" s="134"/>
      <c r="BS36" s="131"/>
      <c r="BT36" s="131"/>
      <c r="BU36" s="131"/>
      <c r="BV36" s="99"/>
      <c r="BW36" s="131"/>
      <c r="BX36" s="131"/>
      <c r="BY36" s="99"/>
      <c r="BZ36" s="131"/>
      <c r="CA36" s="132"/>
      <c r="CB36" s="131"/>
      <c r="CC36" s="136"/>
      <c r="CD36" s="136"/>
      <c r="CE36" s="136"/>
      <c r="CF36" s="136"/>
      <c r="CG36" s="136"/>
      <c r="CH36" s="136"/>
      <c r="CI36" s="136"/>
      <c r="CJ36" s="136"/>
      <c r="CK36" s="136"/>
      <c r="CL36" s="136"/>
      <c r="CM36" s="136"/>
      <c r="CN36" s="136"/>
      <c r="CO36" s="136"/>
      <c r="CP36" s="136"/>
      <c r="CQ36" s="136"/>
      <c r="CR36" s="136"/>
      <c r="CS36" s="136"/>
      <c r="CT36" s="136"/>
      <c r="CU36" s="136"/>
      <c r="CV36" s="136"/>
      <c r="CW36" s="136"/>
      <c r="CX36" s="136"/>
      <c r="CY36" s="136"/>
      <c r="CZ36" s="136"/>
      <c r="DA36" s="136"/>
      <c r="DB36" s="136"/>
    </row>
    <row r="37" spans="1:106" ht="16.5" customHeight="1" x14ac:dyDescent="0.3">
      <c r="A37" s="346"/>
      <c r="B37" s="347"/>
      <c r="C37" s="347"/>
      <c r="D37" s="347"/>
      <c r="E37" s="372"/>
      <c r="F37" s="347"/>
      <c r="G37" s="347"/>
      <c r="H37" s="347"/>
      <c r="I37" s="347"/>
      <c r="J37" s="346"/>
      <c r="K37" s="373"/>
      <c r="L37" s="370"/>
      <c r="M37" s="360"/>
      <c r="N37" s="360"/>
      <c r="O37" s="360"/>
      <c r="P37" s="370"/>
      <c r="Q37" s="371"/>
      <c r="R37" s="176">
        <v>3</v>
      </c>
      <c r="S37" s="187"/>
      <c r="T37" s="133" t="str">
        <f t="shared" si="0"/>
        <v/>
      </c>
      <c r="U37" s="133"/>
      <c r="V37" s="133"/>
      <c r="W37" s="133"/>
      <c r="X37" s="133"/>
      <c r="Y37" s="179"/>
      <c r="Z37" s="179"/>
      <c r="AA37" s="97" t="str">
        <f t="shared" ref="AA37:AA64" si="11">IF(AND(Y37="Preventivo",Z37="Automático"),"50%",IF(AND(Y37="Preventivo",Z37="Manual"),"40%",IF(AND(Y37="Detectivo",Z37="Automático"),"40%",IF(AND(Y37="Detectivo",Z37="Manual"),"30%",IF(AND(Y37="Correctivo",Z37="Automático"),"35%",IF(AND(Y37="Correctivo",Z37="Manual"),"25%",""))))))</f>
        <v/>
      </c>
      <c r="AB37" s="179"/>
      <c r="AC37" s="179"/>
      <c r="AD37" s="179"/>
      <c r="AE37" s="148" t="str">
        <f>IFERROR(IF(AND(T36="Probabilidad",T37="Probabilidad"),(AG36-(+AG36*AA37)),IF(AND(T36="Impacto",T37="Probabilidad"),(AG35-(+AG35*AA37)),IF(T37="Impacto",AG36,""))),"")</f>
        <v/>
      </c>
      <c r="AF37" s="130" t="str">
        <f t="shared" si="4"/>
        <v/>
      </c>
      <c r="AG37" s="97" t="str">
        <f t="shared" ref="AG37:AG64" si="12">+AE37</f>
        <v/>
      </c>
      <c r="AH37" s="130" t="str">
        <f t="shared" si="5"/>
        <v/>
      </c>
      <c r="AI37" s="97" t="str">
        <f>IFERROR(IF(AND(T36="Impacto",T37="Impacto"),(AI36-(+AI36*AA37)),IF(AND(T36="Probabilidad",T37="Impacto"),(AI35-(+AI35*AA37)),IF(T37="Probabilidad",AI36,""))),"")</f>
        <v/>
      </c>
      <c r="AJ37" s="98" t="str">
        <f t="shared" ref="AJ37:AJ64" si="13">IFERROR(IF(OR(AND(AF37="Muy Baja",AH37="Leve"),AND(AF37="Muy Baja",AH37="Menor"),AND(AF37="Baja",AH37="Leve")),"Bajo",IF(OR(AND(AF37="Muy baja",AH37="Moderado"),AND(AF37="Baja",AH37="Menor"),AND(AF37="Baja",AH37="Moderado"),AND(AF37="Media",AH37="Leve"),AND(AF37="Media",AH37="Menor"),AND(AF37="Media",AH37="Moderado"),AND(AF37="Alta",AH37="Leve"),AND(AF37="Alta",AH37="Menor")),"Moderado",IF(OR(AND(AF37="Muy Baja",AH37="Mayor"),AND(AF37="Baja",AH37="Mayor"),AND(AF37="Media",AH37="Mayor"),AND(AF37="Alta",AH37="Moderado"),AND(AF37="Alta",AH37="Mayor"),AND(AF37="Muy Alta",AH37="Leve"),AND(AF37="Muy Alta",AH37="Menor"),AND(AF37="Muy Alta",AH37="Moderado"),AND(AF37="Muy Alta",AH37="Mayor")),"Alto",IF(OR(AND(AF37="Muy Baja",AH37="Catastrófico"),AND(AF37="Baja",AH37="Catastrófico"),AND(AF37="Media",AH37="Catastrófico"),AND(AF37="Alta",AH37="Catastrófico"),AND(AF37="Muy Alta",AH37="Catastrófico")),"Extremo","")))),"")</f>
        <v/>
      </c>
      <c r="AK37" s="355"/>
      <c r="AL37" s="177"/>
      <c r="AM37" s="176"/>
      <c r="AN37" s="182"/>
      <c r="AO37" s="182"/>
      <c r="AP37" s="177"/>
      <c r="AQ37" s="182"/>
      <c r="AR37" s="177"/>
      <c r="AS37" s="182"/>
      <c r="AT37" s="177"/>
      <c r="AU37" s="99"/>
      <c r="AV37" s="131"/>
      <c r="AW37" s="132"/>
      <c r="AX37" s="177"/>
      <c r="AY37" s="177"/>
      <c r="AZ37" s="176"/>
      <c r="BA37" s="182"/>
      <c r="BB37" s="182"/>
      <c r="BC37" s="177"/>
      <c r="BD37" s="177"/>
      <c r="BE37" s="176"/>
      <c r="BF37" s="182"/>
      <c r="BG37" s="182"/>
      <c r="BH37" s="177"/>
      <c r="BI37" s="177"/>
      <c r="BJ37" s="176"/>
      <c r="BK37" s="182"/>
      <c r="BL37" s="182"/>
      <c r="BM37" s="131"/>
      <c r="BN37" s="131"/>
      <c r="BO37" s="132"/>
      <c r="BP37" s="99"/>
      <c r="BQ37" s="99"/>
      <c r="BR37" s="134"/>
      <c r="BS37" s="131"/>
      <c r="BT37" s="131"/>
      <c r="BU37" s="131"/>
      <c r="BV37" s="99"/>
      <c r="BW37" s="131"/>
      <c r="BX37" s="131"/>
      <c r="BY37" s="99"/>
      <c r="BZ37" s="131"/>
      <c r="CA37" s="132"/>
      <c r="CB37" s="131"/>
      <c r="CC37" s="136"/>
      <c r="CD37" s="136"/>
      <c r="CE37" s="136"/>
      <c r="CF37" s="136"/>
      <c r="CG37" s="136"/>
      <c r="CH37" s="136"/>
      <c r="CI37" s="136"/>
      <c r="CJ37" s="136"/>
      <c r="CK37" s="136"/>
      <c r="CL37" s="136"/>
      <c r="CM37" s="136"/>
      <c r="CN37" s="136"/>
      <c r="CO37" s="136"/>
      <c r="CP37" s="136"/>
      <c r="CQ37" s="136"/>
      <c r="CR37" s="136"/>
      <c r="CS37" s="136"/>
      <c r="CT37" s="136"/>
      <c r="CU37" s="136"/>
      <c r="CV37" s="136"/>
      <c r="CW37" s="136"/>
      <c r="CX37" s="136"/>
      <c r="CY37" s="136"/>
      <c r="CZ37" s="136"/>
      <c r="DA37" s="136"/>
      <c r="DB37" s="136"/>
    </row>
    <row r="38" spans="1:106" ht="16.5" customHeight="1" x14ac:dyDescent="0.3">
      <c r="A38" s="346"/>
      <c r="B38" s="347"/>
      <c r="C38" s="347"/>
      <c r="D38" s="347"/>
      <c r="E38" s="372"/>
      <c r="F38" s="347"/>
      <c r="G38" s="347"/>
      <c r="H38" s="347"/>
      <c r="I38" s="347"/>
      <c r="J38" s="346"/>
      <c r="K38" s="373"/>
      <c r="L38" s="370"/>
      <c r="M38" s="360"/>
      <c r="N38" s="360"/>
      <c r="O38" s="360"/>
      <c r="P38" s="370"/>
      <c r="Q38" s="371"/>
      <c r="R38" s="176">
        <v>4</v>
      </c>
      <c r="S38" s="178"/>
      <c r="T38" s="133" t="str">
        <f t="shared" ref="T38:T64" si="14">IF(OR(Y38="Preventivo",Y38="Detectivo"),"Probabilidad",IF(Y38="Correctivo","Impacto",""))</f>
        <v/>
      </c>
      <c r="U38" s="133"/>
      <c r="V38" s="133"/>
      <c r="W38" s="133"/>
      <c r="X38" s="133"/>
      <c r="Y38" s="179"/>
      <c r="Z38" s="179"/>
      <c r="AA38" s="97" t="str">
        <f t="shared" si="11"/>
        <v/>
      </c>
      <c r="AB38" s="179"/>
      <c r="AC38" s="179"/>
      <c r="AD38" s="179"/>
      <c r="AE38" s="148" t="str">
        <f>IFERROR(IF(AND(T37="Probabilidad",T38="Probabilidad"),(AG37-(+AG37*AA38)),IF(AND(T37="Impacto",T38="Probabilidad"),(AG36-(+AG36*AA38)),IF(T38="Impacto",AG37,""))),"")</f>
        <v/>
      </c>
      <c r="AF38" s="130" t="str">
        <f t="shared" si="4"/>
        <v/>
      </c>
      <c r="AG38" s="97" t="str">
        <f t="shared" si="12"/>
        <v/>
      </c>
      <c r="AH38" s="130" t="str">
        <f t="shared" si="5"/>
        <v/>
      </c>
      <c r="AI38" s="97" t="str">
        <f>IFERROR(IF(AND(T37="Impacto",T38="Impacto"),(AI37-(+AI37*AA38)),IF(AND(T37="Probabilidad",T38="Impacto"),(AI36-(+AI36*AA38)),IF(T38="Probabilidad",AI37,""))),"")</f>
        <v/>
      </c>
      <c r="AJ38" s="98" t="str">
        <f t="shared" si="13"/>
        <v/>
      </c>
      <c r="AK38" s="355"/>
      <c r="AL38" s="177"/>
      <c r="AM38" s="176"/>
      <c r="AN38" s="182"/>
      <c r="AO38" s="182"/>
      <c r="AP38" s="177"/>
      <c r="AQ38" s="182"/>
      <c r="AR38" s="177"/>
      <c r="AS38" s="182"/>
      <c r="AT38" s="177"/>
      <c r="AU38" s="99"/>
      <c r="AV38" s="131"/>
      <c r="AW38" s="132"/>
      <c r="AX38" s="177"/>
      <c r="AY38" s="177"/>
      <c r="AZ38" s="176"/>
      <c r="BA38" s="182"/>
      <c r="BB38" s="182"/>
      <c r="BC38" s="177"/>
      <c r="BD38" s="177"/>
      <c r="BE38" s="176"/>
      <c r="BF38" s="182"/>
      <c r="BG38" s="182"/>
      <c r="BH38" s="177"/>
      <c r="BI38" s="177"/>
      <c r="BJ38" s="176"/>
      <c r="BK38" s="182"/>
      <c r="BL38" s="182"/>
      <c r="BM38" s="131"/>
      <c r="BN38" s="131"/>
      <c r="BO38" s="132"/>
      <c r="BP38" s="99"/>
      <c r="BQ38" s="99"/>
      <c r="BR38" s="134"/>
      <c r="BS38" s="131"/>
      <c r="BT38" s="131"/>
      <c r="BU38" s="131"/>
      <c r="BV38" s="99"/>
      <c r="BW38" s="131"/>
      <c r="BX38" s="131"/>
      <c r="BY38" s="99"/>
      <c r="BZ38" s="131"/>
      <c r="CA38" s="132"/>
      <c r="CB38" s="131"/>
      <c r="CC38" s="136"/>
      <c r="CD38" s="136"/>
      <c r="CE38" s="136"/>
      <c r="CF38" s="136"/>
      <c r="CG38" s="136"/>
      <c r="CH38" s="136"/>
      <c r="CI38" s="136"/>
      <c r="CJ38" s="136"/>
      <c r="CK38" s="136"/>
      <c r="CL38" s="136"/>
      <c r="CM38" s="136"/>
      <c r="CN38" s="136"/>
      <c r="CO38" s="136"/>
      <c r="CP38" s="136"/>
      <c r="CQ38" s="136"/>
      <c r="CR38" s="136"/>
      <c r="CS38" s="136"/>
      <c r="CT38" s="136"/>
      <c r="CU38" s="136"/>
      <c r="CV38" s="136"/>
      <c r="CW38" s="136"/>
      <c r="CX38" s="136"/>
      <c r="CY38" s="136"/>
      <c r="CZ38" s="136"/>
      <c r="DA38" s="136"/>
      <c r="DB38" s="136"/>
    </row>
    <row r="39" spans="1:106" ht="16.5" customHeight="1" x14ac:dyDescent="0.3">
      <c r="A39" s="346"/>
      <c r="B39" s="347"/>
      <c r="C39" s="347"/>
      <c r="D39" s="347"/>
      <c r="E39" s="372"/>
      <c r="F39" s="347"/>
      <c r="G39" s="347"/>
      <c r="H39" s="347"/>
      <c r="I39" s="347"/>
      <c r="J39" s="346"/>
      <c r="K39" s="373"/>
      <c r="L39" s="370"/>
      <c r="M39" s="360"/>
      <c r="N39" s="360"/>
      <c r="O39" s="360"/>
      <c r="P39" s="370"/>
      <c r="Q39" s="371"/>
      <c r="R39" s="176">
        <v>5</v>
      </c>
      <c r="S39" s="178"/>
      <c r="T39" s="133" t="str">
        <f t="shared" si="14"/>
        <v/>
      </c>
      <c r="U39" s="133"/>
      <c r="V39" s="133"/>
      <c r="W39" s="133"/>
      <c r="X39" s="133"/>
      <c r="Y39" s="179"/>
      <c r="Z39" s="179"/>
      <c r="AA39" s="97" t="str">
        <f t="shared" si="11"/>
        <v/>
      </c>
      <c r="AB39" s="179"/>
      <c r="AC39" s="179"/>
      <c r="AD39" s="179"/>
      <c r="AE39" s="148" t="str">
        <f>IFERROR(IF(AND(T38="Probabilidad",T39="Probabilidad"),(AG38-(+AG38*AA39)),IF(AND(T38="Impacto",T39="Probabilidad"),(AG37-(+AG37*AA39)),IF(T39="Impacto",AG38,""))),"")</f>
        <v/>
      </c>
      <c r="AF39" s="130" t="str">
        <f t="shared" si="4"/>
        <v/>
      </c>
      <c r="AG39" s="97" t="str">
        <f t="shared" si="12"/>
        <v/>
      </c>
      <c r="AH39" s="130" t="str">
        <f t="shared" si="5"/>
        <v/>
      </c>
      <c r="AI39" s="97" t="str">
        <f>IFERROR(IF(AND(T38="Impacto",T39="Impacto"),(AI38-(+AI38*AA39)),IF(AND(T38="Probabilidad",T39="Impacto"),(AI37-(+AI37*AA39)),IF(T39="Probabilidad",AI38,""))),"")</f>
        <v/>
      </c>
      <c r="AJ39" s="98" t="str">
        <f t="shared" si="13"/>
        <v/>
      </c>
      <c r="AK39" s="355"/>
      <c r="AL39" s="177"/>
      <c r="AM39" s="176"/>
      <c r="AN39" s="182"/>
      <c r="AO39" s="182"/>
      <c r="AP39" s="177"/>
      <c r="AQ39" s="182"/>
      <c r="AR39" s="177"/>
      <c r="AS39" s="182"/>
      <c r="AT39" s="177"/>
      <c r="AU39" s="99"/>
      <c r="AV39" s="131"/>
      <c r="AW39" s="132"/>
      <c r="AX39" s="177"/>
      <c r="AY39" s="177"/>
      <c r="AZ39" s="176"/>
      <c r="BA39" s="182"/>
      <c r="BB39" s="182"/>
      <c r="BC39" s="177"/>
      <c r="BD39" s="177"/>
      <c r="BE39" s="176"/>
      <c r="BF39" s="182"/>
      <c r="BG39" s="182"/>
      <c r="BH39" s="177"/>
      <c r="BI39" s="177"/>
      <c r="BJ39" s="176"/>
      <c r="BK39" s="182"/>
      <c r="BL39" s="182"/>
      <c r="BM39" s="131"/>
      <c r="BN39" s="131"/>
      <c r="BO39" s="132"/>
      <c r="BP39" s="99"/>
      <c r="BQ39" s="99"/>
      <c r="BR39" s="134"/>
      <c r="BS39" s="131"/>
      <c r="BT39" s="131"/>
      <c r="BU39" s="131"/>
      <c r="BV39" s="99"/>
      <c r="BW39" s="131"/>
      <c r="BX39" s="131"/>
      <c r="BY39" s="99"/>
      <c r="BZ39" s="131"/>
      <c r="CA39" s="132"/>
      <c r="CB39" s="131"/>
      <c r="CC39" s="136"/>
      <c r="CD39" s="136"/>
      <c r="CE39" s="136"/>
      <c r="CF39" s="136"/>
      <c r="CG39" s="136"/>
      <c r="CH39" s="136"/>
      <c r="CI39" s="136"/>
      <c r="CJ39" s="136"/>
      <c r="CK39" s="136"/>
      <c r="CL39" s="136"/>
      <c r="CM39" s="136"/>
      <c r="CN39" s="136"/>
      <c r="CO39" s="136"/>
      <c r="CP39" s="136"/>
      <c r="CQ39" s="136"/>
      <c r="CR39" s="136"/>
      <c r="CS39" s="136"/>
      <c r="CT39" s="136"/>
      <c r="CU39" s="136"/>
      <c r="CV39" s="136"/>
      <c r="CW39" s="136"/>
      <c r="CX39" s="136"/>
      <c r="CY39" s="136"/>
      <c r="CZ39" s="136"/>
      <c r="DA39" s="136"/>
      <c r="DB39" s="136"/>
    </row>
    <row r="40" spans="1:106" ht="16.5" customHeight="1" x14ac:dyDescent="0.3">
      <c r="A40" s="346"/>
      <c r="B40" s="347"/>
      <c r="C40" s="347"/>
      <c r="D40" s="347"/>
      <c r="E40" s="372"/>
      <c r="F40" s="347"/>
      <c r="G40" s="347"/>
      <c r="H40" s="347"/>
      <c r="I40" s="347"/>
      <c r="J40" s="346"/>
      <c r="K40" s="373"/>
      <c r="L40" s="370"/>
      <c r="M40" s="361"/>
      <c r="N40" s="361"/>
      <c r="O40" s="361"/>
      <c r="P40" s="370"/>
      <c r="Q40" s="371"/>
      <c r="R40" s="176">
        <v>6</v>
      </c>
      <c r="S40" s="178"/>
      <c r="T40" s="133" t="str">
        <f t="shared" si="14"/>
        <v/>
      </c>
      <c r="U40" s="133"/>
      <c r="V40" s="133"/>
      <c r="W40" s="133"/>
      <c r="X40" s="133"/>
      <c r="Y40" s="179"/>
      <c r="Z40" s="179"/>
      <c r="AA40" s="97" t="str">
        <f t="shared" si="11"/>
        <v/>
      </c>
      <c r="AB40" s="179"/>
      <c r="AC40" s="179"/>
      <c r="AD40" s="179"/>
      <c r="AE40" s="148" t="str">
        <f>IFERROR(IF(AND(T39="Probabilidad",T40="Probabilidad"),(AG39-(+AG39*AA40)),IF(AND(T39="Impacto",T40="Probabilidad"),(AG38-(+AG38*AA40)),IF(T40="Impacto",AG39,""))),"")</f>
        <v/>
      </c>
      <c r="AF40" s="130" t="str">
        <f t="shared" si="4"/>
        <v/>
      </c>
      <c r="AG40" s="97" t="str">
        <f t="shared" si="12"/>
        <v/>
      </c>
      <c r="AH40" s="130" t="str">
        <f>IFERROR(IF(AI40="","",IF(AI40&lt;=0.2,"Leve",IF(AI40&lt;=0.4,"Menor",IF(AI40&lt;=0.6,"Moderado",IF(AI40&lt;=0.8,"Mayor","Catastrófico"))))),"")</f>
        <v/>
      </c>
      <c r="AI40" s="97" t="str">
        <f>IFERROR(IF(AND(T39="Impacto",T40="Impacto"),(AI39-(+AI39*AA40)),IF(AND(T39="Probabilidad",T40="Impacto"),(AI38-(+AI38*AA40)),IF(T40="Probabilidad",AI39,""))),"")</f>
        <v/>
      </c>
      <c r="AJ40" s="98" t="str">
        <f t="shared" si="13"/>
        <v/>
      </c>
      <c r="AK40" s="356"/>
      <c r="AL40" s="177"/>
      <c r="AM40" s="176"/>
      <c r="AN40" s="182"/>
      <c r="AO40" s="182"/>
      <c r="AP40" s="177"/>
      <c r="AQ40" s="182"/>
      <c r="AR40" s="177"/>
      <c r="AS40" s="182"/>
      <c r="AT40" s="177"/>
      <c r="AU40" s="99"/>
      <c r="AV40" s="131"/>
      <c r="AW40" s="132"/>
      <c r="AX40" s="177"/>
      <c r="AY40" s="177"/>
      <c r="AZ40" s="176"/>
      <c r="BA40" s="182"/>
      <c r="BB40" s="182"/>
      <c r="BC40" s="177"/>
      <c r="BD40" s="177"/>
      <c r="BE40" s="176"/>
      <c r="BF40" s="182"/>
      <c r="BG40" s="182"/>
      <c r="BH40" s="177"/>
      <c r="BI40" s="177"/>
      <c r="BJ40" s="176"/>
      <c r="BK40" s="182"/>
      <c r="BL40" s="182"/>
      <c r="BM40" s="131"/>
      <c r="BN40" s="131"/>
      <c r="BO40" s="132"/>
      <c r="BP40" s="99"/>
      <c r="BQ40" s="99"/>
      <c r="BR40" s="134"/>
      <c r="BS40" s="131"/>
      <c r="BT40" s="131"/>
      <c r="BU40" s="131"/>
      <c r="BV40" s="99"/>
      <c r="BW40" s="131"/>
      <c r="BX40" s="131"/>
      <c r="BY40" s="99"/>
      <c r="BZ40" s="131"/>
      <c r="CA40" s="132"/>
      <c r="CB40" s="131"/>
      <c r="CC40" s="136"/>
      <c r="CD40" s="136"/>
      <c r="CE40" s="136"/>
      <c r="CF40" s="136"/>
      <c r="CG40" s="136"/>
      <c r="CH40" s="136"/>
      <c r="CI40" s="136"/>
      <c r="CJ40" s="136"/>
      <c r="CK40" s="136"/>
      <c r="CL40" s="136"/>
      <c r="CM40" s="136"/>
      <c r="CN40" s="136"/>
      <c r="CO40" s="136"/>
      <c r="CP40" s="136"/>
      <c r="CQ40" s="136"/>
      <c r="CR40" s="136"/>
      <c r="CS40" s="136"/>
      <c r="CT40" s="136"/>
      <c r="CU40" s="136"/>
      <c r="CV40" s="136"/>
      <c r="CW40" s="136"/>
      <c r="CX40" s="136"/>
      <c r="CY40" s="136"/>
      <c r="CZ40" s="136"/>
      <c r="DA40" s="136"/>
      <c r="DB40" s="136"/>
    </row>
    <row r="41" spans="1:106" ht="16.5" customHeight="1" x14ac:dyDescent="0.3">
      <c r="A41" s="346">
        <v>7</v>
      </c>
      <c r="B41" s="347"/>
      <c r="C41" s="347"/>
      <c r="D41" s="347"/>
      <c r="E41" s="372"/>
      <c r="F41" s="347"/>
      <c r="G41" s="347"/>
      <c r="H41" s="347"/>
      <c r="I41" s="347"/>
      <c r="J41" s="346"/>
      <c r="K41" s="373" t="str">
        <f>IF(J41&lt;=0,"",IF(J41&lt;=2,"Muy Baja",IF(J41&lt;=24,"Baja",IF(J41&lt;=500,"Media",IF(J41&lt;=5000,"Alta","Muy Alta")))))</f>
        <v/>
      </c>
      <c r="L41" s="370" t="str">
        <f>IF(K41="","",IF(K41="Muy Baja",0.2,IF(K41="Baja",0.4,IF(K41="Media",0.6,IF(K41="Alta",0.8,IF(K41="Muy Alta",1,))))))</f>
        <v/>
      </c>
      <c r="M41" s="368"/>
      <c r="N41" s="368">
        <f ca="1">IF(NOT(ISERROR(MATCH(M41,'Tabla Impacto'!$B$221:$B$223,0))),'Tabla Impacto'!$F$223&amp;"Por favor no seleccionar los criterios de impacto(Afectación Económica o presupuestal y Pérdida Reputacional)",M41)</f>
        <v>0</v>
      </c>
      <c r="O41" s="369" t="str">
        <f ca="1">IF(OR(N41='Tabla Impacto'!$C$11,N41='Tabla Impacto'!$D$11),"Leve",IF(OR(N41='Tabla Impacto'!$C$12,N41='Tabla Impacto'!$D$12),"Menor",IF(OR(N41='Tabla Impacto'!$C$13,N41='Tabla Impacto'!$D$13),"Moderado",IF(OR(N41='Tabla Impacto'!$C$14,N41='Tabla Impacto'!$D$14),"Mayor",IF(OR(N41='Tabla Impacto'!$C$15,N41='Tabla Impacto'!$D$15),"Catastrófico","")))))</f>
        <v/>
      </c>
      <c r="P41" s="370" t="str">
        <f ca="1">IF(O41="","",IF(O41="Leve",0.2,IF(O41="Menor",0.4,IF(O41="Moderado",0.6,IF(O41="Mayor",0.8,IF(O41="Catastrófico",1,))))))</f>
        <v/>
      </c>
      <c r="Q41" s="371" t="str">
        <f t="shared" ref="Q41" ca="1" si="15">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176">
        <v>1</v>
      </c>
      <c r="S41" s="178"/>
      <c r="T41" s="133" t="str">
        <f t="shared" si="14"/>
        <v/>
      </c>
      <c r="U41" s="133"/>
      <c r="V41" s="133"/>
      <c r="W41" s="133"/>
      <c r="X41" s="133"/>
      <c r="Y41" s="179"/>
      <c r="Z41" s="179"/>
      <c r="AA41" s="97" t="str">
        <f t="shared" si="11"/>
        <v/>
      </c>
      <c r="AB41" s="179"/>
      <c r="AC41" s="179"/>
      <c r="AD41" s="179"/>
      <c r="AE41" s="148" t="str">
        <f>IFERROR(IF(T41="Probabilidad",(L41-(+L41*AA41)),IF(T41="Impacto",L41,"")),"")</f>
        <v/>
      </c>
      <c r="AF41" s="130" t="str">
        <f>IFERROR(IF(AE41="","",IF(AE41&lt;=0.2,"Muy Baja",IF(AE41&lt;=0.4,"Baja",IF(AE41&lt;=0.6,"Media",IF(AE41&lt;=0.8,"Alta","Muy Alta"))))),"")</f>
        <v/>
      </c>
      <c r="AG41" s="97" t="str">
        <f t="shared" si="12"/>
        <v/>
      </c>
      <c r="AH41" s="130" t="str">
        <f>IFERROR(IF(AI41="","",IF(AI41&lt;=0.2,"Leve",IF(AI41&lt;=0.4,"Menor",IF(AI41&lt;=0.6,"Moderado",IF(AI41&lt;=0.8,"Mayor","Catastrófico"))))),"")</f>
        <v/>
      </c>
      <c r="AI41" s="97" t="str">
        <f>IFERROR(IF(T41="Impacto",(P41-(+P41*AA41)),IF(T41="Probabilidad",P41,"")),"")</f>
        <v/>
      </c>
      <c r="AJ41" s="98" t="str">
        <f t="shared" si="13"/>
        <v/>
      </c>
      <c r="AK41" s="354"/>
      <c r="AL41" s="177"/>
      <c r="AM41" s="176"/>
      <c r="AN41" s="182"/>
      <c r="AO41" s="182"/>
      <c r="AP41" s="177"/>
      <c r="AQ41" s="182"/>
      <c r="AR41" s="177"/>
      <c r="AS41" s="182"/>
      <c r="AT41" s="177"/>
      <c r="AU41" s="99"/>
      <c r="AV41" s="131"/>
      <c r="AW41" s="132"/>
      <c r="AX41" s="177"/>
      <c r="AY41" s="177"/>
      <c r="AZ41" s="176"/>
      <c r="BA41" s="182"/>
      <c r="BB41" s="182"/>
      <c r="BC41" s="177"/>
      <c r="BD41" s="177"/>
      <c r="BE41" s="176"/>
      <c r="BF41" s="182"/>
      <c r="BG41" s="182"/>
      <c r="BH41" s="177"/>
      <c r="BI41" s="177"/>
      <c r="BJ41" s="176"/>
      <c r="BK41" s="182"/>
      <c r="BL41" s="182"/>
      <c r="BM41" s="131"/>
      <c r="BN41" s="131"/>
      <c r="BO41" s="132"/>
      <c r="BP41" s="99"/>
      <c r="BQ41" s="99"/>
      <c r="BR41" s="134"/>
      <c r="BS41" s="131"/>
      <c r="BT41" s="131"/>
      <c r="BU41" s="131"/>
      <c r="BV41" s="99"/>
      <c r="BW41" s="131"/>
      <c r="BX41" s="131"/>
      <c r="BY41" s="99"/>
      <c r="BZ41" s="131"/>
      <c r="CA41" s="132"/>
      <c r="CB41" s="131"/>
      <c r="CC41" s="136"/>
      <c r="CD41" s="136"/>
      <c r="CE41" s="136"/>
      <c r="CF41" s="136"/>
      <c r="CG41" s="136"/>
      <c r="CH41" s="136"/>
      <c r="CI41" s="136"/>
      <c r="CJ41" s="136"/>
      <c r="CK41" s="136"/>
      <c r="CL41" s="136"/>
      <c r="CM41" s="136"/>
      <c r="CN41" s="136"/>
      <c r="CO41" s="136"/>
      <c r="CP41" s="136"/>
      <c r="CQ41" s="136"/>
      <c r="CR41" s="136"/>
      <c r="CS41" s="136"/>
      <c r="CT41" s="136"/>
      <c r="CU41" s="136"/>
      <c r="CV41" s="136"/>
      <c r="CW41" s="136"/>
      <c r="CX41" s="136"/>
      <c r="CY41" s="136"/>
      <c r="CZ41" s="136"/>
      <c r="DA41" s="136"/>
      <c r="DB41" s="136"/>
    </row>
    <row r="42" spans="1:106" ht="16.5" customHeight="1" x14ac:dyDescent="0.3">
      <c r="A42" s="346"/>
      <c r="B42" s="347"/>
      <c r="C42" s="347"/>
      <c r="D42" s="347"/>
      <c r="E42" s="372"/>
      <c r="F42" s="347"/>
      <c r="G42" s="347"/>
      <c r="H42" s="347"/>
      <c r="I42" s="347"/>
      <c r="J42" s="346"/>
      <c r="K42" s="373"/>
      <c r="L42" s="370"/>
      <c r="M42" s="360"/>
      <c r="N42" s="360"/>
      <c r="O42" s="360"/>
      <c r="P42" s="370"/>
      <c r="Q42" s="371"/>
      <c r="R42" s="176">
        <v>2</v>
      </c>
      <c r="S42" s="178"/>
      <c r="T42" s="133" t="str">
        <f t="shared" si="14"/>
        <v/>
      </c>
      <c r="U42" s="133"/>
      <c r="V42" s="133"/>
      <c r="W42" s="133"/>
      <c r="X42" s="133"/>
      <c r="Y42" s="179"/>
      <c r="Z42" s="179"/>
      <c r="AA42" s="97" t="str">
        <f t="shared" si="11"/>
        <v/>
      </c>
      <c r="AB42" s="179"/>
      <c r="AC42" s="179"/>
      <c r="AD42" s="179"/>
      <c r="AE42" s="148" t="str">
        <f>IFERROR(IF(AND(T41="Probabilidad",T42="Probabilidad"),(AG41-(+AG41*AA42)),IF(T42="Probabilidad",(L41-(+L41*AA42)),IF(T42="Impacto",AG41,""))),"")</f>
        <v/>
      </c>
      <c r="AF42" s="130" t="str">
        <f t="shared" si="4"/>
        <v/>
      </c>
      <c r="AG42" s="97" t="str">
        <f t="shared" si="12"/>
        <v/>
      </c>
      <c r="AH42" s="130" t="str">
        <f t="shared" si="5"/>
        <v/>
      </c>
      <c r="AI42" s="97" t="str">
        <f>IFERROR(IF(AND(T41="Impacto",T42="Impacto"),(AI35-(+AI35*AA42)),IF(T42="Impacto",($P$41-(+$P$41*AA42)),IF(T42="Probabilidad",AI35,""))),"")</f>
        <v/>
      </c>
      <c r="AJ42" s="98" t="str">
        <f t="shared" si="13"/>
        <v/>
      </c>
      <c r="AK42" s="355"/>
      <c r="AL42" s="177"/>
      <c r="AM42" s="176"/>
      <c r="AN42" s="182"/>
      <c r="AO42" s="182"/>
      <c r="AP42" s="177"/>
      <c r="AQ42" s="99"/>
      <c r="AR42" s="131"/>
      <c r="AS42" s="182"/>
      <c r="AT42" s="177"/>
      <c r="AU42" s="99"/>
      <c r="AV42" s="131"/>
      <c r="AW42" s="132"/>
      <c r="AX42" s="177"/>
      <c r="AY42" s="177"/>
      <c r="AZ42" s="176"/>
      <c r="BA42" s="182"/>
      <c r="BB42" s="182"/>
      <c r="BC42" s="177"/>
      <c r="BD42" s="177"/>
      <c r="BE42" s="176"/>
      <c r="BF42" s="182"/>
      <c r="BG42" s="182"/>
      <c r="BH42" s="177"/>
      <c r="BI42" s="177"/>
      <c r="BJ42" s="176"/>
      <c r="BK42" s="182"/>
      <c r="BL42" s="182"/>
      <c r="BM42" s="131"/>
      <c r="BN42" s="131"/>
      <c r="BO42" s="132"/>
      <c r="BP42" s="99"/>
      <c r="BQ42" s="99"/>
      <c r="BR42" s="134"/>
      <c r="BS42" s="131"/>
      <c r="BT42" s="131"/>
      <c r="BU42" s="131"/>
      <c r="BV42" s="99"/>
      <c r="BW42" s="131"/>
      <c r="BX42" s="131"/>
      <c r="BY42" s="99"/>
      <c r="BZ42" s="131"/>
      <c r="CA42" s="132"/>
      <c r="CB42" s="131"/>
      <c r="CC42" s="136"/>
      <c r="CD42" s="136"/>
      <c r="CE42" s="136"/>
      <c r="CF42" s="136"/>
      <c r="CG42" s="136"/>
      <c r="CH42" s="136"/>
      <c r="CI42" s="136"/>
      <c r="CJ42" s="136"/>
      <c r="CK42" s="136"/>
      <c r="CL42" s="136"/>
      <c r="CM42" s="136"/>
      <c r="CN42" s="136"/>
      <c r="CO42" s="136"/>
      <c r="CP42" s="136"/>
      <c r="CQ42" s="136"/>
      <c r="CR42" s="136"/>
      <c r="CS42" s="136"/>
      <c r="CT42" s="136"/>
      <c r="CU42" s="136"/>
      <c r="CV42" s="136"/>
      <c r="CW42" s="136"/>
      <c r="CX42" s="136"/>
      <c r="CY42" s="136"/>
      <c r="CZ42" s="136"/>
      <c r="DA42" s="136"/>
      <c r="DB42" s="136"/>
    </row>
    <row r="43" spans="1:106" ht="16.5" customHeight="1" x14ac:dyDescent="0.3">
      <c r="A43" s="346"/>
      <c r="B43" s="347"/>
      <c r="C43" s="347"/>
      <c r="D43" s="347"/>
      <c r="E43" s="372"/>
      <c r="F43" s="347"/>
      <c r="G43" s="347"/>
      <c r="H43" s="347"/>
      <c r="I43" s="347"/>
      <c r="J43" s="346"/>
      <c r="K43" s="373"/>
      <c r="L43" s="370"/>
      <c r="M43" s="360"/>
      <c r="N43" s="360"/>
      <c r="O43" s="360"/>
      <c r="P43" s="370"/>
      <c r="Q43" s="371"/>
      <c r="R43" s="176">
        <v>3</v>
      </c>
      <c r="S43" s="187"/>
      <c r="T43" s="133" t="str">
        <f t="shared" si="14"/>
        <v/>
      </c>
      <c r="U43" s="133"/>
      <c r="V43" s="133"/>
      <c r="W43" s="133"/>
      <c r="X43" s="133"/>
      <c r="Y43" s="179"/>
      <c r="Z43" s="179"/>
      <c r="AA43" s="97" t="str">
        <f t="shared" si="11"/>
        <v/>
      </c>
      <c r="AB43" s="179"/>
      <c r="AC43" s="179"/>
      <c r="AD43" s="179"/>
      <c r="AE43" s="148" t="str">
        <f>IFERROR(IF(AND(T42="Probabilidad",T43="Probabilidad"),(AG42-(+AG42*AA43)),IF(AND(T42="Impacto",T43="Probabilidad"),(AG41-(+AG41*AA43)),IF(T43="Impacto",AG42,""))),"")</f>
        <v/>
      </c>
      <c r="AF43" s="130" t="str">
        <f t="shared" si="4"/>
        <v/>
      </c>
      <c r="AG43" s="97" t="str">
        <f t="shared" si="12"/>
        <v/>
      </c>
      <c r="AH43" s="130" t="str">
        <f t="shared" si="5"/>
        <v/>
      </c>
      <c r="AI43" s="97" t="str">
        <f>IFERROR(IF(AND(T42="Impacto",T43="Impacto"),(AI42-(+AI42*AA43)),IF(AND(T42="Probabilidad",T43="Impacto"),(AI41-(+AI41*AA43)),IF(T43="Probabilidad",AI42,""))),"")</f>
        <v/>
      </c>
      <c r="AJ43" s="98" t="str">
        <f t="shared" si="13"/>
        <v/>
      </c>
      <c r="AK43" s="355"/>
      <c r="AL43" s="177"/>
      <c r="AM43" s="176"/>
      <c r="AN43" s="182"/>
      <c r="AO43" s="99"/>
      <c r="AP43" s="131"/>
      <c r="AQ43" s="99"/>
      <c r="AR43" s="131"/>
      <c r="AS43" s="182"/>
      <c r="AT43" s="177"/>
      <c r="AU43" s="99"/>
      <c r="AV43" s="131"/>
      <c r="AW43" s="132"/>
      <c r="AX43" s="177"/>
      <c r="AY43" s="177"/>
      <c r="AZ43" s="176"/>
      <c r="BA43" s="182"/>
      <c r="BB43" s="182"/>
      <c r="BC43" s="177"/>
      <c r="BD43" s="177"/>
      <c r="BE43" s="176"/>
      <c r="BF43" s="182"/>
      <c r="BG43" s="182"/>
      <c r="BH43" s="177"/>
      <c r="BI43" s="177"/>
      <c r="BJ43" s="176"/>
      <c r="BK43" s="182"/>
      <c r="BL43" s="182"/>
      <c r="BM43" s="131"/>
      <c r="BN43" s="131"/>
      <c r="BO43" s="132"/>
      <c r="BP43" s="99"/>
      <c r="BQ43" s="99"/>
      <c r="BR43" s="134"/>
      <c r="BS43" s="131"/>
      <c r="BT43" s="131"/>
      <c r="BU43" s="131"/>
      <c r="BV43" s="99"/>
      <c r="BW43" s="131"/>
      <c r="BX43" s="131"/>
      <c r="BY43" s="99"/>
      <c r="BZ43" s="131"/>
      <c r="CA43" s="132"/>
      <c r="CB43" s="131"/>
      <c r="CC43" s="136"/>
      <c r="CD43" s="136"/>
      <c r="CE43" s="136"/>
      <c r="CF43" s="136"/>
      <c r="CG43" s="136"/>
      <c r="CH43" s="136"/>
      <c r="CI43" s="136"/>
      <c r="CJ43" s="136"/>
      <c r="CK43" s="136"/>
      <c r="CL43" s="136"/>
      <c r="CM43" s="136"/>
      <c r="CN43" s="136"/>
      <c r="CO43" s="136"/>
      <c r="CP43" s="136"/>
      <c r="CQ43" s="136"/>
      <c r="CR43" s="136"/>
      <c r="CS43" s="136"/>
      <c r="CT43" s="136"/>
      <c r="CU43" s="136"/>
      <c r="CV43" s="136"/>
      <c r="CW43" s="136"/>
      <c r="CX43" s="136"/>
      <c r="CY43" s="136"/>
      <c r="CZ43" s="136"/>
      <c r="DA43" s="136"/>
      <c r="DB43" s="136"/>
    </row>
    <row r="44" spans="1:106" ht="16.5" customHeight="1" x14ac:dyDescent="0.3">
      <c r="A44" s="346"/>
      <c r="B44" s="347"/>
      <c r="C44" s="347"/>
      <c r="D44" s="347"/>
      <c r="E44" s="372"/>
      <c r="F44" s="347"/>
      <c r="G44" s="347"/>
      <c r="H44" s="347"/>
      <c r="I44" s="347"/>
      <c r="J44" s="346"/>
      <c r="K44" s="373"/>
      <c r="L44" s="370"/>
      <c r="M44" s="360"/>
      <c r="N44" s="360"/>
      <c r="O44" s="360"/>
      <c r="P44" s="370"/>
      <c r="Q44" s="371"/>
      <c r="R44" s="176">
        <v>4</v>
      </c>
      <c r="S44" s="178"/>
      <c r="T44" s="133" t="str">
        <f t="shared" si="14"/>
        <v/>
      </c>
      <c r="U44" s="133"/>
      <c r="V44" s="133"/>
      <c r="W44" s="133"/>
      <c r="X44" s="133"/>
      <c r="Y44" s="179"/>
      <c r="Z44" s="179"/>
      <c r="AA44" s="97" t="str">
        <f t="shared" si="11"/>
        <v/>
      </c>
      <c r="AB44" s="179"/>
      <c r="AC44" s="179"/>
      <c r="AD44" s="179"/>
      <c r="AE44" s="148" t="str">
        <f>IFERROR(IF(AND(T43="Probabilidad",T44="Probabilidad"),(AG43-(+AG43*AA44)),IF(AND(T43="Impacto",T44="Probabilidad"),(AG42-(+AG42*AA44)),IF(T44="Impacto",AG43,""))),"")</f>
        <v/>
      </c>
      <c r="AF44" s="130" t="str">
        <f t="shared" si="4"/>
        <v/>
      </c>
      <c r="AG44" s="97" t="str">
        <f t="shared" si="12"/>
        <v/>
      </c>
      <c r="AH44" s="130" t="str">
        <f t="shared" si="5"/>
        <v/>
      </c>
      <c r="AI44" s="97" t="str">
        <f>IFERROR(IF(AND(T43="Impacto",T44="Impacto"),(AI43-(+AI43*AA44)),IF(AND(T43="Probabilidad",T44="Impacto"),(AI42-(+AI42*AA44)),IF(T44="Probabilidad",AI43,""))),"")</f>
        <v/>
      </c>
      <c r="AJ44" s="98" t="str">
        <f t="shared" si="13"/>
        <v/>
      </c>
      <c r="AK44" s="355"/>
      <c r="AL44" s="177"/>
      <c r="AM44" s="176"/>
      <c r="AN44" s="182"/>
      <c r="AO44" s="99"/>
      <c r="AP44" s="131"/>
      <c r="AQ44" s="99"/>
      <c r="AR44" s="131"/>
      <c r="AS44" s="182"/>
      <c r="AT44" s="177"/>
      <c r="AU44" s="99"/>
      <c r="AV44" s="131"/>
      <c r="AW44" s="132"/>
      <c r="AX44" s="131"/>
      <c r="AY44" s="131"/>
      <c r="AZ44" s="132"/>
      <c r="BA44" s="99"/>
      <c r="BB44" s="99"/>
      <c r="BC44" s="177"/>
      <c r="BD44" s="177"/>
      <c r="BE44" s="176"/>
      <c r="BF44" s="182"/>
      <c r="BG44" s="182"/>
      <c r="BH44" s="177"/>
      <c r="BI44" s="177"/>
      <c r="BJ44" s="176"/>
      <c r="BK44" s="182"/>
      <c r="BL44" s="182"/>
      <c r="BM44" s="131"/>
      <c r="BN44" s="131"/>
      <c r="BO44" s="132"/>
      <c r="BP44" s="99"/>
      <c r="BQ44" s="99"/>
      <c r="BR44" s="134"/>
      <c r="BS44" s="131"/>
      <c r="BT44" s="131"/>
      <c r="BU44" s="131"/>
      <c r="BV44" s="99"/>
      <c r="BW44" s="131"/>
      <c r="BX44" s="131"/>
      <c r="BY44" s="99"/>
      <c r="BZ44" s="131"/>
      <c r="CA44" s="132"/>
      <c r="CB44" s="131"/>
      <c r="CC44" s="136"/>
      <c r="CD44" s="136"/>
      <c r="CE44" s="136"/>
      <c r="CF44" s="136"/>
      <c r="CG44" s="136"/>
      <c r="CH44" s="136"/>
      <c r="CI44" s="136"/>
      <c r="CJ44" s="136"/>
      <c r="CK44" s="136"/>
      <c r="CL44" s="136"/>
      <c r="CM44" s="136"/>
      <c r="CN44" s="136"/>
      <c r="CO44" s="136"/>
      <c r="CP44" s="136"/>
      <c r="CQ44" s="136"/>
      <c r="CR44" s="136"/>
      <c r="CS44" s="136"/>
      <c r="CT44" s="136"/>
      <c r="CU44" s="136"/>
      <c r="CV44" s="136"/>
      <c r="CW44" s="136"/>
      <c r="CX44" s="136"/>
      <c r="CY44" s="136"/>
      <c r="CZ44" s="136"/>
      <c r="DA44" s="136"/>
      <c r="DB44" s="136"/>
    </row>
    <row r="45" spans="1:106" ht="16.5" customHeight="1" x14ac:dyDescent="0.3">
      <c r="A45" s="346"/>
      <c r="B45" s="347"/>
      <c r="C45" s="347"/>
      <c r="D45" s="347"/>
      <c r="E45" s="372"/>
      <c r="F45" s="347"/>
      <c r="G45" s="347"/>
      <c r="H45" s="347"/>
      <c r="I45" s="347"/>
      <c r="J45" s="346"/>
      <c r="K45" s="373"/>
      <c r="L45" s="370"/>
      <c r="M45" s="360"/>
      <c r="N45" s="360"/>
      <c r="O45" s="360"/>
      <c r="P45" s="370"/>
      <c r="Q45" s="371"/>
      <c r="R45" s="176">
        <v>5</v>
      </c>
      <c r="S45" s="178"/>
      <c r="T45" s="133" t="str">
        <f t="shared" si="14"/>
        <v/>
      </c>
      <c r="U45" s="133"/>
      <c r="V45" s="133"/>
      <c r="W45" s="133"/>
      <c r="X45" s="133"/>
      <c r="Y45" s="179"/>
      <c r="Z45" s="179"/>
      <c r="AA45" s="97" t="str">
        <f t="shared" si="11"/>
        <v/>
      </c>
      <c r="AB45" s="179"/>
      <c r="AC45" s="179"/>
      <c r="AD45" s="179"/>
      <c r="AE45" s="148" t="str">
        <f>IFERROR(IF(AND(T44="Probabilidad",T45="Probabilidad"),(AG44-(+AG44*AA45)),IF(AND(T44="Impacto",T45="Probabilidad"),(AG43-(+AG43*AA45)),IF(T45="Impacto",AG44,""))),"")</f>
        <v/>
      </c>
      <c r="AF45" s="130" t="str">
        <f t="shared" si="4"/>
        <v/>
      </c>
      <c r="AG45" s="97" t="str">
        <f t="shared" si="12"/>
        <v/>
      </c>
      <c r="AH45" s="130" t="str">
        <f t="shared" si="5"/>
        <v/>
      </c>
      <c r="AI45" s="97" t="str">
        <f>IFERROR(IF(AND(T44="Impacto",T45="Impacto"),(AI44-(+AI44*AA45)),IF(AND(T44="Probabilidad",T45="Impacto"),(AI43-(+AI43*AA45)),IF(T45="Probabilidad",AI44,""))),"")</f>
        <v/>
      </c>
      <c r="AJ45" s="98" t="str">
        <f t="shared" si="13"/>
        <v/>
      </c>
      <c r="AK45" s="355"/>
      <c r="AL45" s="177"/>
      <c r="AM45" s="176"/>
      <c r="AN45" s="182"/>
      <c r="AO45" s="99"/>
      <c r="AP45" s="131"/>
      <c r="AQ45" s="99"/>
      <c r="AR45" s="131"/>
      <c r="AS45" s="182"/>
      <c r="AT45" s="177"/>
      <c r="AU45" s="99"/>
      <c r="AV45" s="131"/>
      <c r="AW45" s="132"/>
      <c r="AX45" s="131"/>
      <c r="AY45" s="131"/>
      <c r="AZ45" s="132"/>
      <c r="BA45" s="99"/>
      <c r="BB45" s="99"/>
      <c r="BC45" s="177"/>
      <c r="BD45" s="177"/>
      <c r="BE45" s="176"/>
      <c r="BF45" s="182"/>
      <c r="BG45" s="182"/>
      <c r="BH45" s="177"/>
      <c r="BI45" s="177"/>
      <c r="BJ45" s="176"/>
      <c r="BK45" s="182"/>
      <c r="BL45" s="182"/>
      <c r="BM45" s="131"/>
      <c r="BN45" s="131"/>
      <c r="BO45" s="132"/>
      <c r="BP45" s="99"/>
      <c r="BQ45" s="99"/>
      <c r="BR45" s="134"/>
      <c r="BS45" s="131"/>
      <c r="BT45" s="131"/>
      <c r="BU45" s="131"/>
      <c r="BV45" s="99"/>
      <c r="BW45" s="131"/>
      <c r="BX45" s="131"/>
      <c r="BY45" s="99"/>
      <c r="BZ45" s="131"/>
      <c r="CA45" s="132"/>
      <c r="CB45" s="131"/>
      <c r="CC45" s="136"/>
      <c r="CD45" s="136"/>
      <c r="CE45" s="136"/>
      <c r="CF45" s="136"/>
      <c r="CG45" s="136"/>
      <c r="CH45" s="136"/>
      <c r="CI45" s="136"/>
      <c r="CJ45" s="136"/>
      <c r="CK45" s="136"/>
      <c r="CL45" s="136"/>
      <c r="CM45" s="136"/>
      <c r="CN45" s="136"/>
      <c r="CO45" s="136"/>
      <c r="CP45" s="136"/>
      <c r="CQ45" s="136"/>
      <c r="CR45" s="136"/>
      <c r="CS45" s="136"/>
      <c r="CT45" s="136"/>
      <c r="CU45" s="136"/>
      <c r="CV45" s="136"/>
      <c r="CW45" s="136"/>
      <c r="CX45" s="136"/>
      <c r="CY45" s="136"/>
      <c r="CZ45" s="136"/>
      <c r="DA45" s="136"/>
      <c r="DB45" s="136"/>
    </row>
    <row r="46" spans="1:106" ht="16.5" customHeight="1" x14ac:dyDescent="0.3">
      <c r="A46" s="346"/>
      <c r="B46" s="347"/>
      <c r="C46" s="347"/>
      <c r="D46" s="347"/>
      <c r="E46" s="372"/>
      <c r="F46" s="347"/>
      <c r="G46" s="347"/>
      <c r="H46" s="347"/>
      <c r="I46" s="347"/>
      <c r="J46" s="346"/>
      <c r="K46" s="373"/>
      <c r="L46" s="370"/>
      <c r="M46" s="361"/>
      <c r="N46" s="361"/>
      <c r="O46" s="361"/>
      <c r="P46" s="370"/>
      <c r="Q46" s="371"/>
      <c r="R46" s="176">
        <v>6</v>
      </c>
      <c r="S46" s="178"/>
      <c r="T46" s="133" t="str">
        <f t="shared" si="14"/>
        <v/>
      </c>
      <c r="U46" s="133"/>
      <c r="V46" s="133"/>
      <c r="W46" s="133"/>
      <c r="X46" s="133"/>
      <c r="Y46" s="179"/>
      <c r="Z46" s="179"/>
      <c r="AA46" s="97" t="str">
        <f t="shared" si="11"/>
        <v/>
      </c>
      <c r="AB46" s="179"/>
      <c r="AC46" s="179"/>
      <c r="AD46" s="179"/>
      <c r="AE46" s="148" t="str">
        <f>IFERROR(IF(AND(T45="Probabilidad",T46="Probabilidad"),(AG45-(+AG45*AA46)),IF(AND(T45="Impacto",T46="Probabilidad"),(AG44-(+AG44*AA46)),IF(T46="Impacto",AG45,""))),"")</f>
        <v/>
      </c>
      <c r="AF46" s="130" t="str">
        <f t="shared" si="4"/>
        <v/>
      </c>
      <c r="AG46" s="97" t="str">
        <f t="shared" si="12"/>
        <v/>
      </c>
      <c r="AH46" s="130" t="str">
        <f t="shared" si="5"/>
        <v/>
      </c>
      <c r="AI46" s="97" t="str">
        <f>IFERROR(IF(AND(T45="Impacto",T46="Impacto"),(AI45-(+AI45*AA46)),IF(AND(T45="Probabilidad",T46="Impacto"),(AI44-(+AI44*AA46)),IF(T46="Probabilidad",AI45,""))),"")</f>
        <v/>
      </c>
      <c r="AJ46" s="98" t="str">
        <f t="shared" si="13"/>
        <v/>
      </c>
      <c r="AK46" s="356"/>
      <c r="AL46" s="177"/>
      <c r="AM46" s="176"/>
      <c r="AN46" s="182"/>
      <c r="AO46" s="99"/>
      <c r="AP46" s="131"/>
      <c r="AQ46" s="99"/>
      <c r="AR46" s="131"/>
      <c r="AS46" s="182"/>
      <c r="AT46" s="177"/>
      <c r="AU46" s="99"/>
      <c r="AV46" s="131"/>
      <c r="AW46" s="132"/>
      <c r="AX46" s="131"/>
      <c r="AY46" s="131"/>
      <c r="AZ46" s="132"/>
      <c r="BA46" s="99"/>
      <c r="BB46" s="99"/>
      <c r="BC46" s="177"/>
      <c r="BD46" s="177"/>
      <c r="BE46" s="176"/>
      <c r="BF46" s="182"/>
      <c r="BG46" s="182"/>
      <c r="BH46" s="177"/>
      <c r="BI46" s="177"/>
      <c r="BJ46" s="176"/>
      <c r="BK46" s="182"/>
      <c r="BL46" s="182"/>
      <c r="BM46" s="131"/>
      <c r="BN46" s="131"/>
      <c r="BO46" s="132"/>
      <c r="BP46" s="99"/>
      <c r="BQ46" s="99"/>
      <c r="BR46" s="134"/>
      <c r="BS46" s="131"/>
      <c r="BT46" s="131"/>
      <c r="BU46" s="131"/>
      <c r="BV46" s="99"/>
      <c r="BW46" s="131"/>
      <c r="BX46" s="131"/>
      <c r="BY46" s="99"/>
      <c r="BZ46" s="131"/>
      <c r="CA46" s="132"/>
      <c r="CB46" s="131"/>
      <c r="CC46" s="136"/>
      <c r="CD46" s="136"/>
      <c r="CE46" s="136"/>
      <c r="CF46" s="136"/>
      <c r="CG46" s="136"/>
      <c r="CH46" s="136"/>
      <c r="CI46" s="136"/>
      <c r="CJ46" s="136"/>
      <c r="CK46" s="136"/>
      <c r="CL46" s="136"/>
      <c r="CM46" s="136"/>
      <c r="CN46" s="136"/>
      <c r="CO46" s="136"/>
      <c r="CP46" s="136"/>
      <c r="CQ46" s="136"/>
      <c r="CR46" s="136"/>
      <c r="CS46" s="136"/>
      <c r="CT46" s="136"/>
      <c r="CU46" s="136"/>
      <c r="CV46" s="136"/>
      <c r="CW46" s="136"/>
      <c r="CX46" s="136"/>
      <c r="CY46" s="136"/>
      <c r="CZ46" s="136"/>
      <c r="DA46" s="136"/>
      <c r="DB46" s="136"/>
    </row>
    <row r="47" spans="1:106" ht="16.5" customHeight="1" x14ac:dyDescent="0.3">
      <c r="A47" s="346">
        <v>8</v>
      </c>
      <c r="B47" s="347"/>
      <c r="C47" s="347"/>
      <c r="D47" s="347"/>
      <c r="E47" s="372"/>
      <c r="F47" s="347"/>
      <c r="G47" s="347"/>
      <c r="H47" s="347"/>
      <c r="I47" s="347"/>
      <c r="J47" s="346"/>
      <c r="K47" s="373" t="str">
        <f>IF(J47&lt;=0,"",IF(J47&lt;=2,"Muy Baja",IF(J47&lt;=24,"Baja",IF(J47&lt;=500,"Media",IF(J47&lt;=5000,"Alta","Muy Alta")))))</f>
        <v/>
      </c>
      <c r="L47" s="370" t="str">
        <f>IF(K47="","",IF(K47="Muy Baja",0.2,IF(K47="Baja",0.4,IF(K47="Media",0.6,IF(K47="Alta",0.8,IF(K47="Muy Alta",1,))))))</f>
        <v/>
      </c>
      <c r="M47" s="368"/>
      <c r="N47" s="368">
        <f ca="1">IF(NOT(ISERROR(MATCH(M47,'Tabla Impacto'!$B$221:$B$223,0))),'Tabla Impacto'!$F$223&amp;"Por favor no seleccionar los criterios de impacto(Afectación Económica o presupuestal y Pérdida Reputacional)",M47)</f>
        <v>0</v>
      </c>
      <c r="O47" s="369" t="str">
        <f ca="1">IF(OR(N47='Tabla Impacto'!$C$11,N47='Tabla Impacto'!$D$11),"Leve",IF(OR(N47='Tabla Impacto'!$C$12,N47='Tabla Impacto'!$D$12),"Menor",IF(OR(N47='Tabla Impacto'!$C$13,N47='Tabla Impacto'!$D$13),"Moderado",IF(OR(N47='Tabla Impacto'!$C$14,N47='Tabla Impacto'!$D$14),"Mayor",IF(OR(N47='Tabla Impacto'!$C$15,N47='Tabla Impacto'!$D$15),"Catastrófico","")))))</f>
        <v/>
      </c>
      <c r="P47" s="370" t="str">
        <f ca="1">IF(O47="","",IF(O47="Leve",0.2,IF(O47="Menor",0.4,IF(O47="Moderado",0.6,IF(O47="Mayor",0.8,IF(O47="Catastrófico",1,))))))</f>
        <v/>
      </c>
      <c r="Q47" s="371" t="str">
        <f t="shared" ref="Q47" ca="1" si="16">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176">
        <v>1</v>
      </c>
      <c r="S47" s="178"/>
      <c r="T47" s="133" t="str">
        <f t="shared" si="14"/>
        <v/>
      </c>
      <c r="U47" s="133"/>
      <c r="V47" s="133"/>
      <c r="W47" s="133"/>
      <c r="X47" s="133"/>
      <c r="Y47" s="179"/>
      <c r="Z47" s="179"/>
      <c r="AA47" s="97" t="str">
        <f t="shared" si="11"/>
        <v/>
      </c>
      <c r="AB47" s="179"/>
      <c r="AC47" s="179"/>
      <c r="AD47" s="179"/>
      <c r="AE47" s="148" t="str">
        <f>IFERROR(IF(T47="Probabilidad",(L47-(+L47*AA47)),IF(T47="Impacto",L47,"")),"")</f>
        <v/>
      </c>
      <c r="AF47" s="130" t="str">
        <f>IFERROR(IF(AE47="","",IF(AE47&lt;=0.2,"Muy Baja",IF(AE47&lt;=0.4,"Baja",IF(AE47&lt;=0.6,"Media",IF(AE47&lt;=0.8,"Alta","Muy Alta"))))),"")</f>
        <v/>
      </c>
      <c r="AG47" s="97" t="str">
        <f t="shared" si="12"/>
        <v/>
      </c>
      <c r="AH47" s="130" t="str">
        <f>IFERROR(IF(AI47="","",IF(AI47&lt;=0.2,"Leve",IF(AI47&lt;=0.4,"Menor",IF(AI47&lt;=0.6,"Moderado",IF(AI47&lt;=0.8,"Mayor","Catastrófico"))))),"")</f>
        <v/>
      </c>
      <c r="AI47" s="97" t="str">
        <f>IFERROR(IF(T47="Impacto",(P47-(+P47*AA47)),IF(T47="Probabilidad",P47,"")),"")</f>
        <v/>
      </c>
      <c r="AJ47" s="98" t="str">
        <f t="shared" si="13"/>
        <v/>
      </c>
      <c r="AK47" s="354"/>
      <c r="AL47" s="177"/>
      <c r="AM47" s="176"/>
      <c r="AN47" s="182"/>
      <c r="AO47" s="99"/>
      <c r="AP47" s="131"/>
      <c r="AQ47" s="99"/>
      <c r="AR47" s="131"/>
      <c r="AS47" s="182"/>
      <c r="AT47" s="177"/>
      <c r="AU47" s="99"/>
      <c r="AV47" s="131"/>
      <c r="AW47" s="132"/>
      <c r="AX47" s="131"/>
      <c r="AY47" s="131"/>
      <c r="AZ47" s="132"/>
      <c r="BA47" s="99"/>
      <c r="BB47" s="99"/>
      <c r="BC47" s="177"/>
      <c r="BD47" s="177"/>
      <c r="BE47" s="176"/>
      <c r="BF47" s="182"/>
      <c r="BG47" s="182"/>
      <c r="BH47" s="177"/>
      <c r="BI47" s="177"/>
      <c r="BJ47" s="176"/>
      <c r="BK47" s="182"/>
      <c r="BL47" s="182"/>
      <c r="BM47" s="131"/>
      <c r="BN47" s="131"/>
      <c r="BO47" s="132"/>
      <c r="BP47" s="99"/>
      <c r="BQ47" s="99"/>
      <c r="BR47" s="134"/>
      <c r="BS47" s="131"/>
      <c r="BT47" s="131"/>
      <c r="BU47" s="131"/>
      <c r="BV47" s="99"/>
      <c r="BW47" s="131"/>
      <c r="BX47" s="131"/>
      <c r="BY47" s="99"/>
      <c r="BZ47" s="131"/>
      <c r="CA47" s="132"/>
      <c r="CB47" s="131"/>
      <c r="CC47" s="136"/>
      <c r="CD47" s="136"/>
      <c r="CE47" s="136"/>
      <c r="CF47" s="136"/>
      <c r="CG47" s="136"/>
      <c r="CH47" s="136"/>
      <c r="CI47" s="136"/>
      <c r="CJ47" s="136"/>
      <c r="CK47" s="136"/>
      <c r="CL47" s="136"/>
      <c r="CM47" s="136"/>
      <c r="CN47" s="136"/>
      <c r="CO47" s="136"/>
      <c r="CP47" s="136"/>
      <c r="CQ47" s="136"/>
      <c r="CR47" s="136"/>
      <c r="CS47" s="136"/>
      <c r="CT47" s="136"/>
      <c r="CU47" s="136"/>
      <c r="CV47" s="136"/>
      <c r="CW47" s="136"/>
      <c r="CX47" s="136"/>
      <c r="CY47" s="136"/>
      <c r="CZ47" s="136"/>
      <c r="DA47" s="136"/>
      <c r="DB47" s="136"/>
    </row>
    <row r="48" spans="1:106" ht="16.5" customHeight="1" x14ac:dyDescent="0.3">
      <c r="A48" s="346"/>
      <c r="B48" s="347"/>
      <c r="C48" s="347"/>
      <c r="D48" s="347"/>
      <c r="E48" s="372"/>
      <c r="F48" s="347"/>
      <c r="G48" s="347"/>
      <c r="H48" s="347"/>
      <c r="I48" s="347"/>
      <c r="J48" s="346"/>
      <c r="K48" s="373"/>
      <c r="L48" s="370"/>
      <c r="M48" s="360"/>
      <c r="N48" s="360"/>
      <c r="O48" s="360"/>
      <c r="P48" s="370"/>
      <c r="Q48" s="371"/>
      <c r="R48" s="176">
        <v>2</v>
      </c>
      <c r="S48" s="178"/>
      <c r="T48" s="133" t="str">
        <f t="shared" si="14"/>
        <v/>
      </c>
      <c r="U48" s="133"/>
      <c r="V48" s="133"/>
      <c r="W48" s="133"/>
      <c r="X48" s="133"/>
      <c r="Y48" s="179"/>
      <c r="Z48" s="179"/>
      <c r="AA48" s="97" t="str">
        <f t="shared" si="11"/>
        <v/>
      </c>
      <c r="AB48" s="179"/>
      <c r="AC48" s="179"/>
      <c r="AD48" s="179"/>
      <c r="AE48" s="148" t="str">
        <f>IFERROR(IF(AND(T47="Probabilidad",T48="Probabilidad"),(AG47-(+AG47*AA48)),IF(T48="Probabilidad",(L47-(+L47*AA48)),IF(T48="Impacto",AG47,""))),"")</f>
        <v/>
      </c>
      <c r="AF48" s="130" t="str">
        <f t="shared" si="4"/>
        <v/>
      </c>
      <c r="AG48" s="97" t="str">
        <f t="shared" si="12"/>
        <v/>
      </c>
      <c r="AH48" s="130" t="str">
        <f t="shared" si="5"/>
        <v/>
      </c>
      <c r="AI48" s="97" t="str">
        <f>IFERROR(IF(AND(T47="Impacto",T48="Impacto"),(AI41-(+AI41*AA48)),IF(T48="Impacto",($P$47-(+$P$47*AA48)),IF(T48="Probabilidad",AI41,""))),"")</f>
        <v/>
      </c>
      <c r="AJ48" s="98" t="str">
        <f t="shared" si="13"/>
        <v/>
      </c>
      <c r="AK48" s="355"/>
      <c r="AL48" s="177"/>
      <c r="AM48" s="176"/>
      <c r="AN48" s="182"/>
      <c r="AO48" s="99"/>
      <c r="AP48" s="131"/>
      <c r="AQ48" s="99"/>
      <c r="AR48" s="131"/>
      <c r="AS48" s="182"/>
      <c r="AT48" s="177"/>
      <c r="AU48" s="99"/>
      <c r="AV48" s="131"/>
      <c r="AW48" s="132"/>
      <c r="AX48" s="131"/>
      <c r="AY48" s="131"/>
      <c r="AZ48" s="132"/>
      <c r="BA48" s="99"/>
      <c r="BB48" s="99"/>
      <c r="BC48" s="177"/>
      <c r="BD48" s="177"/>
      <c r="BE48" s="176"/>
      <c r="BF48" s="182"/>
      <c r="BG48" s="182"/>
      <c r="BH48" s="177"/>
      <c r="BI48" s="177"/>
      <c r="BJ48" s="176"/>
      <c r="BK48" s="182"/>
      <c r="BL48" s="182"/>
      <c r="BM48" s="131"/>
      <c r="BN48" s="131"/>
      <c r="BO48" s="132"/>
      <c r="BP48" s="99"/>
      <c r="BQ48" s="99"/>
      <c r="BR48" s="134"/>
      <c r="BS48" s="131"/>
      <c r="BT48" s="131"/>
      <c r="BU48" s="131"/>
      <c r="BV48" s="99"/>
      <c r="BW48" s="131"/>
      <c r="BX48" s="131"/>
      <c r="BY48" s="99"/>
      <c r="BZ48" s="131"/>
      <c r="CA48" s="132"/>
      <c r="CB48" s="131"/>
      <c r="CC48" s="136"/>
      <c r="CD48" s="136"/>
      <c r="CE48" s="136"/>
      <c r="CF48" s="136"/>
      <c r="CG48" s="136"/>
      <c r="CH48" s="136"/>
      <c r="CI48" s="136"/>
      <c r="CJ48" s="136"/>
      <c r="CK48" s="136"/>
      <c r="CL48" s="136"/>
      <c r="CM48" s="136"/>
      <c r="CN48" s="136"/>
      <c r="CO48" s="136"/>
      <c r="CP48" s="136"/>
      <c r="CQ48" s="136"/>
      <c r="CR48" s="136"/>
      <c r="CS48" s="136"/>
      <c r="CT48" s="136"/>
      <c r="CU48" s="136"/>
      <c r="CV48" s="136"/>
      <c r="CW48" s="136"/>
      <c r="CX48" s="136"/>
      <c r="CY48" s="136"/>
      <c r="CZ48" s="136"/>
      <c r="DA48" s="136"/>
      <c r="DB48" s="136"/>
    </row>
    <row r="49" spans="1:106" ht="16.5" customHeight="1" x14ac:dyDescent="0.3">
      <c r="A49" s="346"/>
      <c r="B49" s="347"/>
      <c r="C49" s="347"/>
      <c r="D49" s="347"/>
      <c r="E49" s="372"/>
      <c r="F49" s="347"/>
      <c r="G49" s="347"/>
      <c r="H49" s="347"/>
      <c r="I49" s="347"/>
      <c r="J49" s="346"/>
      <c r="K49" s="373"/>
      <c r="L49" s="370"/>
      <c r="M49" s="360"/>
      <c r="N49" s="360"/>
      <c r="O49" s="360"/>
      <c r="P49" s="370"/>
      <c r="Q49" s="371"/>
      <c r="R49" s="176">
        <v>3</v>
      </c>
      <c r="S49" s="187"/>
      <c r="T49" s="133" t="str">
        <f t="shared" si="14"/>
        <v/>
      </c>
      <c r="U49" s="133"/>
      <c r="V49" s="133"/>
      <c r="W49" s="133"/>
      <c r="X49" s="133"/>
      <c r="Y49" s="179"/>
      <c r="Z49" s="179"/>
      <c r="AA49" s="97" t="str">
        <f t="shared" si="11"/>
        <v/>
      </c>
      <c r="AB49" s="179"/>
      <c r="AC49" s="179"/>
      <c r="AD49" s="179"/>
      <c r="AE49" s="148" t="str">
        <f>IFERROR(IF(AND(T48="Probabilidad",T49="Probabilidad"),(AG48-(+AG48*AA49)),IF(AND(T48="Impacto",T49="Probabilidad"),(AG47-(+AG47*AA49)),IF(T49="Impacto",AG48,""))),"")</f>
        <v/>
      </c>
      <c r="AF49" s="130" t="str">
        <f t="shared" si="4"/>
        <v/>
      </c>
      <c r="AG49" s="97" t="str">
        <f t="shared" si="12"/>
        <v/>
      </c>
      <c r="AH49" s="130" t="str">
        <f t="shared" si="5"/>
        <v/>
      </c>
      <c r="AI49" s="97" t="str">
        <f>IFERROR(IF(AND(T48="Impacto",T49="Impacto"),(AI48-(+AI48*AA49)),IF(AND(T48="Probabilidad",T49="Impacto"),(AI47-(+AI47*AA49)),IF(T49="Probabilidad",AI48,""))),"")</f>
        <v/>
      </c>
      <c r="AJ49" s="98" t="str">
        <f t="shared" si="13"/>
        <v/>
      </c>
      <c r="AK49" s="355"/>
      <c r="AL49" s="177"/>
      <c r="AM49" s="176"/>
      <c r="AN49" s="182"/>
      <c r="AO49" s="99"/>
      <c r="AP49" s="131"/>
      <c r="AQ49" s="99"/>
      <c r="AR49" s="131"/>
      <c r="AS49" s="182"/>
      <c r="AT49" s="177"/>
      <c r="AU49" s="99"/>
      <c r="AV49" s="131"/>
      <c r="AW49" s="132"/>
      <c r="AX49" s="131"/>
      <c r="AY49" s="131"/>
      <c r="AZ49" s="132"/>
      <c r="BA49" s="99"/>
      <c r="BB49" s="99"/>
      <c r="BC49" s="177"/>
      <c r="BD49" s="177"/>
      <c r="BE49" s="176"/>
      <c r="BF49" s="182"/>
      <c r="BG49" s="182"/>
      <c r="BH49" s="177"/>
      <c r="BI49" s="177"/>
      <c r="BJ49" s="176"/>
      <c r="BK49" s="182"/>
      <c r="BL49" s="182"/>
      <c r="BM49" s="131"/>
      <c r="BN49" s="131"/>
      <c r="BO49" s="132"/>
      <c r="BP49" s="99"/>
      <c r="BQ49" s="99"/>
      <c r="BR49" s="134"/>
      <c r="BS49" s="131"/>
      <c r="BT49" s="131"/>
      <c r="BU49" s="131"/>
      <c r="BV49" s="99"/>
      <c r="BW49" s="131"/>
      <c r="BX49" s="131"/>
      <c r="BY49" s="99"/>
      <c r="BZ49" s="131"/>
      <c r="CA49" s="132"/>
      <c r="CB49" s="131"/>
      <c r="CC49" s="136"/>
      <c r="CD49" s="136"/>
      <c r="CE49" s="136"/>
      <c r="CF49" s="136"/>
      <c r="CG49" s="136"/>
      <c r="CH49" s="136"/>
      <c r="CI49" s="136"/>
      <c r="CJ49" s="136"/>
      <c r="CK49" s="136"/>
      <c r="CL49" s="136"/>
      <c r="CM49" s="136"/>
      <c r="CN49" s="136"/>
      <c r="CO49" s="136"/>
      <c r="CP49" s="136"/>
      <c r="CQ49" s="136"/>
      <c r="CR49" s="136"/>
      <c r="CS49" s="136"/>
      <c r="CT49" s="136"/>
      <c r="CU49" s="136"/>
      <c r="CV49" s="136"/>
      <c r="CW49" s="136"/>
      <c r="CX49" s="136"/>
      <c r="CY49" s="136"/>
      <c r="CZ49" s="136"/>
      <c r="DA49" s="136"/>
      <c r="DB49" s="136"/>
    </row>
    <row r="50" spans="1:106" ht="16.5" customHeight="1" x14ac:dyDescent="0.3">
      <c r="A50" s="346"/>
      <c r="B50" s="347"/>
      <c r="C50" s="347"/>
      <c r="D50" s="347"/>
      <c r="E50" s="372"/>
      <c r="F50" s="347"/>
      <c r="G50" s="347"/>
      <c r="H50" s="347"/>
      <c r="I50" s="347"/>
      <c r="J50" s="346"/>
      <c r="K50" s="373"/>
      <c r="L50" s="370"/>
      <c r="M50" s="360"/>
      <c r="N50" s="360"/>
      <c r="O50" s="360"/>
      <c r="P50" s="370"/>
      <c r="Q50" s="371"/>
      <c r="R50" s="176">
        <v>4</v>
      </c>
      <c r="S50" s="178"/>
      <c r="T50" s="133" t="str">
        <f t="shared" si="14"/>
        <v/>
      </c>
      <c r="U50" s="133"/>
      <c r="V50" s="133"/>
      <c r="W50" s="133"/>
      <c r="X50" s="133"/>
      <c r="Y50" s="179"/>
      <c r="Z50" s="179"/>
      <c r="AA50" s="97" t="str">
        <f t="shared" si="11"/>
        <v/>
      </c>
      <c r="AB50" s="179"/>
      <c r="AC50" s="179"/>
      <c r="AD50" s="179"/>
      <c r="AE50" s="148" t="str">
        <f>IFERROR(IF(AND(T49="Probabilidad",T50="Probabilidad"),(AG49-(+AG49*AA50)),IF(AND(T49="Impacto",T50="Probabilidad"),(AG48-(+AG48*AA50)),IF(T50="Impacto",AG49,""))),"")</f>
        <v/>
      </c>
      <c r="AF50" s="130" t="str">
        <f t="shared" si="4"/>
        <v/>
      </c>
      <c r="AG50" s="97" t="str">
        <f t="shared" si="12"/>
        <v/>
      </c>
      <c r="AH50" s="130" t="str">
        <f t="shared" si="5"/>
        <v/>
      </c>
      <c r="AI50" s="97" t="str">
        <f>IFERROR(IF(AND(T49="Impacto",T50="Impacto"),(AI49-(+AI49*AA50)),IF(AND(T49="Probabilidad",T50="Impacto"),(AI48-(+AI48*AA50)),IF(T50="Probabilidad",AI49,""))),"")</f>
        <v/>
      </c>
      <c r="AJ50" s="98" t="str">
        <f t="shared" si="13"/>
        <v/>
      </c>
      <c r="AK50" s="355"/>
      <c r="AL50" s="177"/>
      <c r="AM50" s="176"/>
      <c r="AN50" s="182"/>
      <c r="AO50" s="99"/>
      <c r="AP50" s="131"/>
      <c r="AQ50" s="99"/>
      <c r="AR50" s="131"/>
      <c r="AS50" s="182"/>
      <c r="AT50" s="177"/>
      <c r="AU50" s="99"/>
      <c r="AV50" s="131"/>
      <c r="AW50" s="132"/>
      <c r="AX50" s="131"/>
      <c r="AY50" s="131"/>
      <c r="AZ50" s="132"/>
      <c r="BA50" s="99"/>
      <c r="BB50" s="99"/>
      <c r="BC50" s="177"/>
      <c r="BD50" s="177"/>
      <c r="BE50" s="176"/>
      <c r="BF50" s="182"/>
      <c r="BG50" s="182"/>
      <c r="BH50" s="177"/>
      <c r="BI50" s="177"/>
      <c r="BJ50" s="176"/>
      <c r="BK50" s="182"/>
      <c r="BL50" s="182"/>
      <c r="BM50" s="131"/>
      <c r="BN50" s="131"/>
      <c r="BO50" s="132"/>
      <c r="BP50" s="99"/>
      <c r="BQ50" s="99"/>
      <c r="BR50" s="134"/>
      <c r="BS50" s="131"/>
      <c r="BT50" s="131"/>
      <c r="BU50" s="131"/>
      <c r="BV50" s="99"/>
      <c r="BW50" s="131"/>
      <c r="BX50" s="131"/>
      <c r="BY50" s="99"/>
      <c r="BZ50" s="131"/>
      <c r="CA50" s="132"/>
      <c r="CB50" s="131"/>
      <c r="CC50" s="136"/>
      <c r="CD50" s="136"/>
      <c r="CE50" s="136"/>
      <c r="CF50" s="136"/>
      <c r="CG50" s="136"/>
      <c r="CH50" s="136"/>
      <c r="CI50" s="136"/>
      <c r="CJ50" s="136"/>
      <c r="CK50" s="136"/>
      <c r="CL50" s="136"/>
      <c r="CM50" s="136"/>
      <c r="CN50" s="136"/>
      <c r="CO50" s="136"/>
      <c r="CP50" s="136"/>
      <c r="CQ50" s="136"/>
      <c r="CR50" s="136"/>
      <c r="CS50" s="136"/>
      <c r="CT50" s="136"/>
      <c r="CU50" s="136"/>
      <c r="CV50" s="136"/>
      <c r="CW50" s="136"/>
      <c r="CX50" s="136"/>
      <c r="CY50" s="136"/>
      <c r="CZ50" s="136"/>
      <c r="DA50" s="136"/>
      <c r="DB50" s="136"/>
    </row>
    <row r="51" spans="1:106" ht="16.5" customHeight="1" x14ac:dyDescent="0.3">
      <c r="A51" s="346"/>
      <c r="B51" s="347"/>
      <c r="C51" s="347"/>
      <c r="D51" s="347"/>
      <c r="E51" s="372"/>
      <c r="F51" s="347"/>
      <c r="G51" s="347"/>
      <c r="H51" s="347"/>
      <c r="I51" s="347"/>
      <c r="J51" s="346"/>
      <c r="K51" s="373"/>
      <c r="L51" s="370"/>
      <c r="M51" s="360"/>
      <c r="N51" s="360"/>
      <c r="O51" s="360"/>
      <c r="P51" s="370"/>
      <c r="Q51" s="371"/>
      <c r="R51" s="176">
        <v>5</v>
      </c>
      <c r="S51" s="178"/>
      <c r="T51" s="133" t="str">
        <f t="shared" si="14"/>
        <v/>
      </c>
      <c r="U51" s="133"/>
      <c r="V51" s="133"/>
      <c r="W51" s="133"/>
      <c r="X51" s="133"/>
      <c r="Y51" s="179"/>
      <c r="Z51" s="179"/>
      <c r="AA51" s="97" t="str">
        <f t="shared" si="11"/>
        <v/>
      </c>
      <c r="AB51" s="179"/>
      <c r="AC51" s="179"/>
      <c r="AD51" s="179"/>
      <c r="AE51" s="148" t="str">
        <f>IFERROR(IF(AND(T50="Probabilidad",T51="Probabilidad"),(AG50-(+AG50*AA51)),IF(AND(T50="Impacto",T51="Probabilidad"),(AG49-(+AG49*AA51)),IF(T51="Impacto",AG50,""))),"")</f>
        <v/>
      </c>
      <c r="AF51" s="130" t="str">
        <f t="shared" si="4"/>
        <v/>
      </c>
      <c r="AG51" s="97" t="str">
        <f t="shared" si="12"/>
        <v/>
      </c>
      <c r="AH51" s="130" t="str">
        <f t="shared" si="5"/>
        <v/>
      </c>
      <c r="AI51" s="97" t="str">
        <f>IFERROR(IF(AND(T50="Impacto",T51="Impacto"),(AI50-(+AI50*AA51)),IF(AND(T50="Probabilidad",T51="Impacto"),(AI49-(+AI49*AA51)),IF(T51="Probabilidad",AI50,""))),"")</f>
        <v/>
      </c>
      <c r="AJ51" s="98" t="str">
        <f t="shared" si="13"/>
        <v/>
      </c>
      <c r="AK51" s="355"/>
      <c r="AL51" s="177"/>
      <c r="AM51" s="176"/>
      <c r="AN51" s="182"/>
      <c r="AO51" s="99"/>
      <c r="AP51" s="131"/>
      <c r="AQ51" s="99"/>
      <c r="AR51" s="131"/>
      <c r="AS51" s="182"/>
      <c r="AT51" s="177"/>
      <c r="AU51" s="99"/>
      <c r="AV51" s="131"/>
      <c r="AW51" s="132"/>
      <c r="AX51" s="131"/>
      <c r="AY51" s="131"/>
      <c r="AZ51" s="132"/>
      <c r="BA51" s="99"/>
      <c r="BB51" s="99"/>
      <c r="BC51" s="177"/>
      <c r="BD51" s="177"/>
      <c r="BE51" s="176"/>
      <c r="BF51" s="182"/>
      <c r="BG51" s="182"/>
      <c r="BH51" s="177"/>
      <c r="BI51" s="177"/>
      <c r="BJ51" s="176"/>
      <c r="BK51" s="182"/>
      <c r="BL51" s="182"/>
      <c r="BM51" s="131"/>
      <c r="BN51" s="131"/>
      <c r="BO51" s="132"/>
      <c r="BP51" s="99"/>
      <c r="BQ51" s="99"/>
      <c r="BR51" s="134"/>
      <c r="BS51" s="131"/>
      <c r="BT51" s="131"/>
      <c r="BU51" s="131"/>
      <c r="BV51" s="99"/>
      <c r="BW51" s="131"/>
      <c r="BX51" s="131"/>
      <c r="BY51" s="99"/>
      <c r="BZ51" s="131"/>
      <c r="CA51" s="132"/>
      <c r="CB51" s="131"/>
      <c r="CC51" s="136"/>
      <c r="CD51" s="136"/>
      <c r="CE51" s="136"/>
      <c r="CF51" s="136"/>
      <c r="CG51" s="136"/>
      <c r="CH51" s="136"/>
      <c r="CI51" s="136"/>
      <c r="CJ51" s="136"/>
      <c r="CK51" s="136"/>
      <c r="CL51" s="136"/>
      <c r="CM51" s="136"/>
      <c r="CN51" s="136"/>
      <c r="CO51" s="136"/>
      <c r="CP51" s="136"/>
      <c r="CQ51" s="136"/>
      <c r="CR51" s="136"/>
      <c r="CS51" s="136"/>
      <c r="CT51" s="136"/>
      <c r="CU51" s="136"/>
      <c r="CV51" s="136"/>
      <c r="CW51" s="136"/>
      <c r="CX51" s="136"/>
      <c r="CY51" s="136"/>
      <c r="CZ51" s="136"/>
      <c r="DA51" s="136"/>
      <c r="DB51" s="136"/>
    </row>
    <row r="52" spans="1:106" ht="16.5" customHeight="1" x14ac:dyDescent="0.3">
      <c r="A52" s="346"/>
      <c r="B52" s="347"/>
      <c r="C52" s="347"/>
      <c r="D52" s="347"/>
      <c r="E52" s="372"/>
      <c r="F52" s="347"/>
      <c r="G52" s="347"/>
      <c r="H52" s="347"/>
      <c r="I52" s="347"/>
      <c r="J52" s="346"/>
      <c r="K52" s="373"/>
      <c r="L52" s="370"/>
      <c r="M52" s="361"/>
      <c r="N52" s="361"/>
      <c r="O52" s="361"/>
      <c r="P52" s="370"/>
      <c r="Q52" s="371"/>
      <c r="R52" s="176">
        <v>6</v>
      </c>
      <c r="S52" s="178"/>
      <c r="T52" s="133" t="str">
        <f t="shared" si="14"/>
        <v/>
      </c>
      <c r="U52" s="133"/>
      <c r="V52" s="133"/>
      <c r="W52" s="133"/>
      <c r="X52" s="133"/>
      <c r="Y52" s="179"/>
      <c r="Z52" s="179"/>
      <c r="AA52" s="97" t="str">
        <f t="shared" si="11"/>
        <v/>
      </c>
      <c r="AB52" s="179"/>
      <c r="AC52" s="179"/>
      <c r="AD52" s="179"/>
      <c r="AE52" s="148" t="str">
        <f>IFERROR(IF(AND(T51="Probabilidad",T52="Probabilidad"),(AG51-(+AG51*AA52)),IF(AND(T51="Impacto",T52="Probabilidad"),(AG50-(+AG50*AA52)),IF(T52="Impacto",AG51,""))),"")</f>
        <v/>
      </c>
      <c r="AF52" s="130" t="str">
        <f t="shared" si="4"/>
        <v/>
      </c>
      <c r="AG52" s="97" t="str">
        <f t="shared" si="12"/>
        <v/>
      </c>
      <c r="AH52" s="130" t="str">
        <f t="shared" si="5"/>
        <v/>
      </c>
      <c r="AI52" s="97" t="str">
        <f>IFERROR(IF(AND(T51="Impacto",T52="Impacto"),(AI51-(+AI51*AA52)),IF(AND(T51="Probabilidad",T52="Impacto"),(AI50-(+AI50*AA52)),IF(T52="Probabilidad",AI51,""))),"")</f>
        <v/>
      </c>
      <c r="AJ52" s="98" t="str">
        <f t="shared" si="13"/>
        <v/>
      </c>
      <c r="AK52" s="356"/>
      <c r="AL52" s="177"/>
      <c r="AM52" s="176"/>
      <c r="AN52" s="182"/>
      <c r="AO52" s="99"/>
      <c r="AP52" s="131"/>
      <c r="AQ52" s="99"/>
      <c r="AR52" s="131"/>
      <c r="AS52" s="182"/>
      <c r="AT52" s="177"/>
      <c r="AU52" s="99"/>
      <c r="AV52" s="131"/>
      <c r="AW52" s="132"/>
      <c r="AX52" s="131"/>
      <c r="AY52" s="131"/>
      <c r="AZ52" s="132"/>
      <c r="BA52" s="99"/>
      <c r="BB52" s="99"/>
      <c r="BC52" s="177"/>
      <c r="BD52" s="177"/>
      <c r="BE52" s="176"/>
      <c r="BF52" s="182"/>
      <c r="BG52" s="182"/>
      <c r="BH52" s="177"/>
      <c r="BI52" s="177"/>
      <c r="BJ52" s="176"/>
      <c r="BK52" s="182"/>
      <c r="BL52" s="182"/>
      <c r="BM52" s="131"/>
      <c r="BN52" s="131"/>
      <c r="BO52" s="132"/>
      <c r="BP52" s="99"/>
      <c r="BQ52" s="99"/>
      <c r="BR52" s="134"/>
      <c r="BS52" s="131"/>
      <c r="BT52" s="131"/>
      <c r="BU52" s="131"/>
      <c r="BV52" s="99"/>
      <c r="BW52" s="131"/>
      <c r="BX52" s="131"/>
      <c r="BY52" s="99"/>
      <c r="BZ52" s="131"/>
      <c r="CA52" s="132"/>
      <c r="CB52" s="131"/>
      <c r="CC52" s="136"/>
      <c r="CD52" s="136"/>
      <c r="CE52" s="136"/>
      <c r="CF52" s="136"/>
      <c r="CG52" s="136"/>
      <c r="CH52" s="136"/>
      <c r="CI52" s="136"/>
      <c r="CJ52" s="136"/>
      <c r="CK52" s="136"/>
      <c r="CL52" s="136"/>
      <c r="CM52" s="136"/>
      <c r="CN52" s="136"/>
      <c r="CO52" s="136"/>
      <c r="CP52" s="136"/>
      <c r="CQ52" s="136"/>
      <c r="CR52" s="136"/>
      <c r="CS52" s="136"/>
      <c r="CT52" s="136"/>
      <c r="CU52" s="136"/>
      <c r="CV52" s="136"/>
      <c r="CW52" s="136"/>
      <c r="CX52" s="136"/>
      <c r="CY52" s="136"/>
      <c r="CZ52" s="136"/>
      <c r="DA52" s="136"/>
      <c r="DB52" s="136"/>
    </row>
    <row r="53" spans="1:106" ht="16.5" customHeight="1" x14ac:dyDescent="0.3">
      <c r="A53" s="346">
        <v>9</v>
      </c>
      <c r="B53" s="347"/>
      <c r="C53" s="347"/>
      <c r="D53" s="347"/>
      <c r="E53" s="372"/>
      <c r="F53" s="347"/>
      <c r="G53" s="347"/>
      <c r="H53" s="347"/>
      <c r="I53" s="347"/>
      <c r="J53" s="346"/>
      <c r="K53" s="373" t="str">
        <f>IF(J53&lt;=0,"",IF(J53&lt;=2,"Muy Baja",IF(J53&lt;=24,"Baja",IF(J53&lt;=500,"Media",IF(J53&lt;=5000,"Alta","Muy Alta")))))</f>
        <v/>
      </c>
      <c r="L53" s="370" t="str">
        <f>IF(K53="","",IF(K53="Muy Baja",0.2,IF(K53="Baja",0.4,IF(K53="Media",0.6,IF(K53="Alta",0.8,IF(K53="Muy Alta",1,))))))</f>
        <v/>
      </c>
      <c r="M53" s="368"/>
      <c r="N53" s="368">
        <f ca="1">IF(NOT(ISERROR(MATCH(M53,'Tabla Impacto'!$B$221:$B$223,0))),'Tabla Impacto'!$F$223&amp;"Por favor no seleccionar los criterios de impacto(Afectación Económica o presupuestal y Pérdida Reputacional)",M53)</f>
        <v>0</v>
      </c>
      <c r="O53" s="369" t="str">
        <f ca="1">IF(OR(N53='Tabla Impacto'!$C$11,N53='Tabla Impacto'!$D$11),"Leve",IF(OR(N53='Tabla Impacto'!$C$12,N53='Tabla Impacto'!$D$12),"Menor",IF(OR(N53='Tabla Impacto'!$C$13,N53='Tabla Impacto'!$D$13),"Moderado",IF(OR(N53='Tabla Impacto'!$C$14,N53='Tabla Impacto'!$D$14),"Mayor",IF(OR(N53='Tabla Impacto'!$C$15,N53='Tabla Impacto'!$D$15),"Catastrófico","")))))</f>
        <v/>
      </c>
      <c r="P53" s="370" t="str">
        <f ca="1">IF(O53="","",IF(O53="Leve",0.2,IF(O53="Menor",0.4,IF(O53="Moderado",0.6,IF(O53="Mayor",0.8,IF(O53="Catastrófico",1,))))))</f>
        <v/>
      </c>
      <c r="Q53" s="371" t="str">
        <f t="shared" ref="Q53" ca="1" si="17">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176">
        <v>1</v>
      </c>
      <c r="S53" s="178"/>
      <c r="T53" s="133" t="str">
        <f t="shared" si="14"/>
        <v/>
      </c>
      <c r="U53" s="133"/>
      <c r="V53" s="133"/>
      <c r="W53" s="133"/>
      <c r="X53" s="133"/>
      <c r="Y53" s="179"/>
      <c r="Z53" s="179"/>
      <c r="AA53" s="97" t="str">
        <f t="shared" si="11"/>
        <v/>
      </c>
      <c r="AB53" s="179"/>
      <c r="AC53" s="179"/>
      <c r="AD53" s="179"/>
      <c r="AE53" s="148" t="str">
        <f>IFERROR(IF(T53="Probabilidad",(L53-(+L53*AA53)),IF(T53="Impacto",L53,"")),"")</f>
        <v/>
      </c>
      <c r="AF53" s="130" t="str">
        <f>IFERROR(IF(AE53="","",IF(AE53&lt;=0.2,"Muy Baja",IF(AE53&lt;=0.4,"Baja",IF(AE53&lt;=0.6,"Media",IF(AE53&lt;=0.8,"Alta","Muy Alta"))))),"")</f>
        <v/>
      </c>
      <c r="AG53" s="97" t="str">
        <f t="shared" si="12"/>
        <v/>
      </c>
      <c r="AH53" s="130" t="str">
        <f>IFERROR(IF(AI53="","",IF(AI53&lt;=0.2,"Leve",IF(AI53&lt;=0.4,"Menor",IF(AI53&lt;=0.6,"Moderado",IF(AI53&lt;=0.8,"Mayor","Catastrófico"))))),"")</f>
        <v/>
      </c>
      <c r="AI53" s="97" t="str">
        <f>IFERROR(IF(T53="Impacto",(P53-(+P53*AA53)),IF(T53="Probabilidad",P53,"")),"")</f>
        <v/>
      </c>
      <c r="AJ53" s="98" t="str">
        <f t="shared" si="13"/>
        <v/>
      </c>
      <c r="AK53" s="354"/>
      <c r="AL53" s="177"/>
      <c r="AM53" s="176"/>
      <c r="AN53" s="182"/>
      <c r="AO53" s="99"/>
      <c r="AP53" s="131"/>
      <c r="AQ53" s="99"/>
      <c r="AR53" s="131"/>
      <c r="AS53" s="182"/>
      <c r="AT53" s="177"/>
      <c r="AU53" s="99"/>
      <c r="AV53" s="131"/>
      <c r="AW53" s="132"/>
      <c r="AX53" s="131"/>
      <c r="AY53" s="131"/>
      <c r="AZ53" s="132"/>
      <c r="BA53" s="99"/>
      <c r="BB53" s="99"/>
      <c r="BC53" s="177"/>
      <c r="BD53" s="177"/>
      <c r="BE53" s="176"/>
      <c r="BF53" s="182"/>
      <c r="BG53" s="182"/>
      <c r="BH53" s="177"/>
      <c r="BI53" s="177"/>
      <c r="BJ53" s="176"/>
      <c r="BK53" s="182"/>
      <c r="BL53" s="182"/>
      <c r="BM53" s="131"/>
      <c r="BN53" s="131"/>
      <c r="BO53" s="132"/>
      <c r="BP53" s="99"/>
      <c r="BQ53" s="99"/>
      <c r="BR53" s="134"/>
      <c r="BS53" s="131"/>
      <c r="BT53" s="131"/>
      <c r="BU53" s="131"/>
      <c r="BV53" s="99"/>
      <c r="BW53" s="131"/>
      <c r="BX53" s="131"/>
      <c r="BY53" s="99"/>
      <c r="BZ53" s="131"/>
      <c r="CA53" s="132"/>
      <c r="CB53" s="131"/>
      <c r="CC53" s="136"/>
      <c r="CD53" s="136"/>
      <c r="CE53" s="136"/>
      <c r="CF53" s="136"/>
      <c r="CG53" s="136"/>
      <c r="CH53" s="136"/>
      <c r="CI53" s="136"/>
      <c r="CJ53" s="136"/>
      <c r="CK53" s="136"/>
      <c r="CL53" s="136"/>
      <c r="CM53" s="136"/>
      <c r="CN53" s="136"/>
      <c r="CO53" s="136"/>
      <c r="CP53" s="136"/>
      <c r="CQ53" s="136"/>
      <c r="CR53" s="136"/>
      <c r="CS53" s="136"/>
      <c r="CT53" s="136"/>
      <c r="CU53" s="136"/>
      <c r="CV53" s="136"/>
      <c r="CW53" s="136"/>
      <c r="CX53" s="136"/>
      <c r="CY53" s="136"/>
      <c r="CZ53" s="136"/>
      <c r="DA53" s="136"/>
      <c r="DB53" s="136"/>
    </row>
    <row r="54" spans="1:106" ht="16.5" customHeight="1" x14ac:dyDescent="0.3">
      <c r="A54" s="346"/>
      <c r="B54" s="347"/>
      <c r="C54" s="347"/>
      <c r="D54" s="347"/>
      <c r="E54" s="372"/>
      <c r="F54" s="347"/>
      <c r="G54" s="347"/>
      <c r="H54" s="347"/>
      <c r="I54" s="347"/>
      <c r="J54" s="346"/>
      <c r="K54" s="373"/>
      <c r="L54" s="370"/>
      <c r="M54" s="360"/>
      <c r="N54" s="360"/>
      <c r="O54" s="360"/>
      <c r="P54" s="370"/>
      <c r="Q54" s="371"/>
      <c r="R54" s="176">
        <v>2</v>
      </c>
      <c r="S54" s="178"/>
      <c r="T54" s="133" t="str">
        <f t="shared" si="14"/>
        <v/>
      </c>
      <c r="U54" s="133"/>
      <c r="V54" s="133"/>
      <c r="W54" s="133"/>
      <c r="X54" s="133"/>
      <c r="Y54" s="179"/>
      <c r="Z54" s="179"/>
      <c r="AA54" s="97" t="str">
        <f t="shared" si="11"/>
        <v/>
      </c>
      <c r="AB54" s="179"/>
      <c r="AC54" s="179"/>
      <c r="AD54" s="179"/>
      <c r="AE54" s="148" t="str">
        <f>IFERROR(IF(AND(T53="Probabilidad",T54="Probabilidad"),(AG53-(+AG53*AA54)),IF(T54="Probabilidad",(L53-(+L53*AA54)),IF(T54="Impacto",AG53,""))),"")</f>
        <v/>
      </c>
      <c r="AF54" s="130" t="str">
        <f t="shared" si="4"/>
        <v/>
      </c>
      <c r="AG54" s="97" t="str">
        <f t="shared" si="12"/>
        <v/>
      </c>
      <c r="AH54" s="130" t="str">
        <f t="shared" si="5"/>
        <v/>
      </c>
      <c r="AI54" s="97" t="str">
        <f>IFERROR(IF(AND(T53="Impacto",T54="Impacto"),(AI47-(+AI47*AA54)),IF(T54="Impacto",($P$53-(+$P$53*AA54)),IF(T54="Probabilidad",AI47,""))),"")</f>
        <v/>
      </c>
      <c r="AJ54" s="98" t="str">
        <f t="shared" si="13"/>
        <v/>
      </c>
      <c r="AK54" s="355"/>
      <c r="AL54" s="177"/>
      <c r="AM54" s="176"/>
      <c r="AN54" s="182"/>
      <c r="AO54" s="99"/>
      <c r="AP54" s="131"/>
      <c r="AQ54" s="99"/>
      <c r="AR54" s="131"/>
      <c r="AS54" s="182"/>
      <c r="AT54" s="177"/>
      <c r="AU54" s="99"/>
      <c r="AV54" s="131"/>
      <c r="AW54" s="132"/>
      <c r="AX54" s="131"/>
      <c r="AY54" s="131"/>
      <c r="AZ54" s="132"/>
      <c r="BA54" s="99"/>
      <c r="BB54" s="99"/>
      <c r="BC54" s="177"/>
      <c r="BD54" s="177"/>
      <c r="BE54" s="176"/>
      <c r="BF54" s="182"/>
      <c r="BG54" s="182"/>
      <c r="BH54" s="177"/>
      <c r="BI54" s="177"/>
      <c r="BJ54" s="176"/>
      <c r="BK54" s="182"/>
      <c r="BL54" s="182"/>
      <c r="BM54" s="131"/>
      <c r="BN54" s="131"/>
      <c r="BO54" s="132"/>
      <c r="BP54" s="99"/>
      <c r="BQ54" s="99"/>
      <c r="BR54" s="134"/>
      <c r="BS54" s="131"/>
      <c r="BT54" s="131"/>
      <c r="BU54" s="131"/>
      <c r="BV54" s="99"/>
      <c r="BW54" s="131"/>
      <c r="BX54" s="131"/>
      <c r="BY54" s="99"/>
      <c r="BZ54" s="131"/>
      <c r="CA54" s="132"/>
      <c r="CB54" s="131"/>
      <c r="CC54" s="136"/>
      <c r="CD54" s="136"/>
      <c r="CE54" s="136"/>
      <c r="CF54" s="136"/>
      <c r="CG54" s="136"/>
      <c r="CH54" s="136"/>
      <c r="CI54" s="136"/>
      <c r="CJ54" s="136"/>
      <c r="CK54" s="136"/>
      <c r="CL54" s="136"/>
      <c r="CM54" s="136"/>
      <c r="CN54" s="136"/>
      <c r="CO54" s="136"/>
      <c r="CP54" s="136"/>
      <c r="CQ54" s="136"/>
      <c r="CR54" s="136"/>
      <c r="CS54" s="136"/>
      <c r="CT54" s="136"/>
      <c r="CU54" s="136"/>
      <c r="CV54" s="136"/>
      <c r="CW54" s="136"/>
      <c r="CX54" s="136"/>
      <c r="CY54" s="136"/>
      <c r="CZ54" s="136"/>
      <c r="DA54" s="136"/>
      <c r="DB54" s="136"/>
    </row>
    <row r="55" spans="1:106" ht="16.5" customHeight="1" x14ac:dyDescent="0.3">
      <c r="A55" s="346"/>
      <c r="B55" s="347"/>
      <c r="C55" s="347"/>
      <c r="D55" s="347"/>
      <c r="E55" s="372"/>
      <c r="F55" s="347"/>
      <c r="G55" s="347"/>
      <c r="H55" s="347"/>
      <c r="I55" s="347"/>
      <c r="J55" s="346"/>
      <c r="K55" s="373"/>
      <c r="L55" s="370"/>
      <c r="M55" s="360"/>
      <c r="N55" s="360"/>
      <c r="O55" s="360"/>
      <c r="P55" s="370"/>
      <c r="Q55" s="371"/>
      <c r="R55" s="176">
        <v>3</v>
      </c>
      <c r="S55" s="187"/>
      <c r="T55" s="133" t="str">
        <f t="shared" si="14"/>
        <v/>
      </c>
      <c r="U55" s="133"/>
      <c r="V55" s="133"/>
      <c r="W55" s="133"/>
      <c r="X55" s="133"/>
      <c r="Y55" s="179"/>
      <c r="Z55" s="179"/>
      <c r="AA55" s="97" t="str">
        <f t="shared" si="11"/>
        <v/>
      </c>
      <c r="AB55" s="179"/>
      <c r="AC55" s="179"/>
      <c r="AD55" s="179"/>
      <c r="AE55" s="148" t="str">
        <f>IFERROR(IF(AND(T54="Probabilidad",T55="Probabilidad"),(AG54-(+AG54*AA55)),IF(AND(T54="Impacto",T55="Probabilidad"),(AG53-(+AG53*AA55)),IF(T55="Impacto",AG54,""))),"")</f>
        <v/>
      </c>
      <c r="AF55" s="130" t="str">
        <f t="shared" si="4"/>
        <v/>
      </c>
      <c r="AG55" s="97" t="str">
        <f t="shared" si="12"/>
        <v/>
      </c>
      <c r="AH55" s="130" t="str">
        <f t="shared" si="5"/>
        <v/>
      </c>
      <c r="AI55" s="97" t="str">
        <f>IFERROR(IF(AND(T54="Impacto",T55="Impacto"),(AI54-(+AI54*AA55)),IF(AND(T54="Probabilidad",T55="Impacto"),(AI53-(+AI53*AA55)),IF(T55="Probabilidad",AI54,""))),"")</f>
        <v/>
      </c>
      <c r="AJ55" s="98" t="str">
        <f t="shared" si="13"/>
        <v/>
      </c>
      <c r="AK55" s="355"/>
      <c r="AL55" s="177"/>
      <c r="AM55" s="176"/>
      <c r="AN55" s="182"/>
      <c r="AO55" s="99"/>
      <c r="AP55" s="131"/>
      <c r="AQ55" s="99"/>
      <c r="AR55" s="131"/>
      <c r="AS55" s="182"/>
      <c r="AT55" s="177"/>
      <c r="AU55" s="99"/>
      <c r="AV55" s="131"/>
      <c r="AW55" s="132"/>
      <c r="AX55" s="131"/>
      <c r="AY55" s="131"/>
      <c r="AZ55" s="132"/>
      <c r="BA55" s="99"/>
      <c r="BB55" s="99"/>
      <c r="BC55" s="131"/>
      <c r="BD55" s="131"/>
      <c r="BE55" s="132"/>
      <c r="BF55" s="99"/>
      <c r="BG55" s="99"/>
      <c r="BH55" s="177"/>
      <c r="BI55" s="177"/>
      <c r="BJ55" s="176"/>
      <c r="BK55" s="182"/>
      <c r="BL55" s="182"/>
      <c r="BM55" s="131"/>
      <c r="BN55" s="131"/>
      <c r="BO55" s="132"/>
      <c r="BP55" s="99"/>
      <c r="BQ55" s="99"/>
      <c r="BR55" s="134"/>
      <c r="BS55" s="131"/>
      <c r="BT55" s="131"/>
      <c r="BU55" s="131"/>
      <c r="BV55" s="99"/>
      <c r="BW55" s="131"/>
      <c r="BX55" s="131"/>
      <c r="BY55" s="99"/>
      <c r="BZ55" s="131"/>
      <c r="CA55" s="132"/>
      <c r="CB55" s="131"/>
      <c r="CC55" s="136"/>
      <c r="CD55" s="136"/>
      <c r="CE55" s="136"/>
      <c r="CF55" s="136"/>
      <c r="CG55" s="136"/>
      <c r="CH55" s="136"/>
      <c r="CI55" s="136"/>
      <c r="CJ55" s="136"/>
      <c r="CK55" s="136"/>
      <c r="CL55" s="136"/>
      <c r="CM55" s="136"/>
      <c r="CN55" s="136"/>
      <c r="CO55" s="136"/>
      <c r="CP55" s="136"/>
      <c r="CQ55" s="136"/>
      <c r="CR55" s="136"/>
      <c r="CS55" s="136"/>
      <c r="CT55" s="136"/>
      <c r="CU55" s="136"/>
      <c r="CV55" s="136"/>
      <c r="CW55" s="136"/>
      <c r="CX55" s="136"/>
      <c r="CY55" s="136"/>
      <c r="CZ55" s="136"/>
      <c r="DA55" s="136"/>
      <c r="DB55" s="136"/>
    </row>
    <row r="56" spans="1:106" ht="16.5" customHeight="1" x14ac:dyDescent="0.3">
      <c r="A56" s="346"/>
      <c r="B56" s="347"/>
      <c r="C56" s="347"/>
      <c r="D56" s="347"/>
      <c r="E56" s="372"/>
      <c r="F56" s="347"/>
      <c r="G56" s="347"/>
      <c r="H56" s="347"/>
      <c r="I56" s="347"/>
      <c r="J56" s="346"/>
      <c r="K56" s="373"/>
      <c r="L56" s="370"/>
      <c r="M56" s="360"/>
      <c r="N56" s="360"/>
      <c r="O56" s="360"/>
      <c r="P56" s="370"/>
      <c r="Q56" s="371"/>
      <c r="R56" s="176">
        <v>4</v>
      </c>
      <c r="S56" s="178"/>
      <c r="T56" s="133" t="str">
        <f t="shared" si="14"/>
        <v/>
      </c>
      <c r="U56" s="133"/>
      <c r="V56" s="133"/>
      <c r="W56" s="133"/>
      <c r="X56" s="133"/>
      <c r="Y56" s="179"/>
      <c r="Z56" s="179"/>
      <c r="AA56" s="97" t="str">
        <f t="shared" si="11"/>
        <v/>
      </c>
      <c r="AB56" s="179"/>
      <c r="AC56" s="179"/>
      <c r="AD56" s="179"/>
      <c r="AE56" s="148" t="str">
        <f>IFERROR(IF(AND(T55="Probabilidad",T56="Probabilidad"),(AG55-(+AG55*AA56)),IF(AND(T55="Impacto",T56="Probabilidad"),(AG54-(+AG54*AA56)),IF(T56="Impacto",AG55,""))),"")</f>
        <v/>
      </c>
      <c r="AF56" s="130" t="str">
        <f t="shared" si="4"/>
        <v/>
      </c>
      <c r="AG56" s="97" t="str">
        <f t="shared" si="12"/>
        <v/>
      </c>
      <c r="AH56" s="130" t="str">
        <f t="shared" si="5"/>
        <v/>
      </c>
      <c r="AI56" s="97" t="str">
        <f>IFERROR(IF(AND(T55="Impacto",T56="Impacto"),(AI55-(+AI55*AA56)),IF(AND(T55="Probabilidad",T56="Impacto"),(AI54-(+AI54*AA56)),IF(T56="Probabilidad",AI55,""))),"")</f>
        <v/>
      </c>
      <c r="AJ56" s="98" t="str">
        <f t="shared" si="13"/>
        <v/>
      </c>
      <c r="AK56" s="355"/>
      <c r="AL56" s="177"/>
      <c r="AM56" s="176"/>
      <c r="AN56" s="182"/>
      <c r="AO56" s="99"/>
      <c r="AP56" s="131"/>
      <c r="AQ56" s="99"/>
      <c r="AR56" s="131"/>
      <c r="AS56" s="182"/>
      <c r="AT56" s="177"/>
      <c r="AU56" s="99"/>
      <c r="AV56" s="131"/>
      <c r="AW56" s="132"/>
      <c r="AX56" s="131"/>
      <c r="AY56" s="131"/>
      <c r="AZ56" s="132"/>
      <c r="BA56" s="99"/>
      <c r="BB56" s="99"/>
      <c r="BC56" s="131"/>
      <c r="BD56" s="131"/>
      <c r="BE56" s="132"/>
      <c r="BF56" s="99"/>
      <c r="BG56" s="99"/>
      <c r="BH56" s="177"/>
      <c r="BI56" s="177"/>
      <c r="BJ56" s="176"/>
      <c r="BK56" s="182"/>
      <c r="BL56" s="182"/>
      <c r="BM56" s="131"/>
      <c r="BN56" s="131"/>
      <c r="BO56" s="132"/>
      <c r="BP56" s="99"/>
      <c r="BQ56" s="99"/>
      <c r="BR56" s="134"/>
      <c r="BS56" s="131"/>
      <c r="BT56" s="131"/>
      <c r="BU56" s="131"/>
      <c r="BV56" s="99"/>
      <c r="BW56" s="131"/>
      <c r="BX56" s="131"/>
      <c r="BY56" s="99"/>
      <c r="BZ56" s="131"/>
      <c r="CA56" s="132"/>
      <c r="CB56" s="131"/>
      <c r="CC56" s="136"/>
      <c r="CD56" s="136"/>
      <c r="CE56" s="136"/>
      <c r="CF56" s="136"/>
      <c r="CG56" s="136"/>
      <c r="CH56" s="136"/>
      <c r="CI56" s="136"/>
      <c r="CJ56" s="136"/>
      <c r="CK56" s="136"/>
      <c r="CL56" s="136"/>
      <c r="CM56" s="136"/>
      <c r="CN56" s="136"/>
      <c r="CO56" s="136"/>
      <c r="CP56" s="136"/>
      <c r="CQ56" s="136"/>
      <c r="CR56" s="136"/>
      <c r="CS56" s="136"/>
      <c r="CT56" s="136"/>
      <c r="CU56" s="136"/>
      <c r="CV56" s="136"/>
      <c r="CW56" s="136"/>
      <c r="CX56" s="136"/>
      <c r="CY56" s="136"/>
      <c r="CZ56" s="136"/>
      <c r="DA56" s="136"/>
      <c r="DB56" s="136"/>
    </row>
    <row r="57" spans="1:106" ht="16.5" customHeight="1" x14ac:dyDescent="0.3">
      <c r="A57" s="346"/>
      <c r="B57" s="347"/>
      <c r="C57" s="347"/>
      <c r="D57" s="347"/>
      <c r="E57" s="372"/>
      <c r="F57" s="347"/>
      <c r="G57" s="347"/>
      <c r="H57" s="347"/>
      <c r="I57" s="347"/>
      <c r="J57" s="346"/>
      <c r="K57" s="373"/>
      <c r="L57" s="370"/>
      <c r="M57" s="360"/>
      <c r="N57" s="360"/>
      <c r="O57" s="360"/>
      <c r="P57" s="370"/>
      <c r="Q57" s="371"/>
      <c r="R57" s="176">
        <v>5</v>
      </c>
      <c r="S57" s="178"/>
      <c r="T57" s="133" t="str">
        <f t="shared" si="14"/>
        <v/>
      </c>
      <c r="U57" s="133"/>
      <c r="V57" s="133"/>
      <c r="W57" s="133"/>
      <c r="X57" s="133"/>
      <c r="Y57" s="179"/>
      <c r="Z57" s="179"/>
      <c r="AA57" s="97" t="str">
        <f t="shared" si="11"/>
        <v/>
      </c>
      <c r="AB57" s="179"/>
      <c r="AC57" s="179"/>
      <c r="AD57" s="179"/>
      <c r="AE57" s="148" t="str">
        <f>IFERROR(IF(AND(T56="Probabilidad",T57="Probabilidad"),(AG56-(+AG56*AA57)),IF(AND(T56="Impacto",T57="Probabilidad"),(AG55-(+AG55*AA57)),IF(T57="Impacto",AG56,""))),"")</f>
        <v/>
      </c>
      <c r="AF57" s="130" t="str">
        <f t="shared" si="4"/>
        <v/>
      </c>
      <c r="AG57" s="97" t="str">
        <f t="shared" si="12"/>
        <v/>
      </c>
      <c r="AH57" s="130" t="str">
        <f t="shared" si="5"/>
        <v/>
      </c>
      <c r="AI57" s="97" t="str">
        <f>IFERROR(IF(AND(T56="Impacto",T57="Impacto"),(AI56-(+AI56*AA57)),IF(AND(T56="Probabilidad",T57="Impacto"),(AI55-(+AI55*AA57)),IF(T57="Probabilidad",AI56,""))),"")</f>
        <v/>
      </c>
      <c r="AJ57" s="98" t="str">
        <f t="shared" si="13"/>
        <v/>
      </c>
      <c r="AK57" s="355"/>
      <c r="AL57" s="177"/>
      <c r="AM57" s="176"/>
      <c r="AN57" s="182"/>
      <c r="AO57" s="99"/>
      <c r="AP57" s="131"/>
      <c r="AQ57" s="99"/>
      <c r="AR57" s="131"/>
      <c r="AS57" s="182"/>
      <c r="AT57" s="177"/>
      <c r="AU57" s="99"/>
      <c r="AV57" s="131"/>
      <c r="AW57" s="132"/>
      <c r="AX57" s="131"/>
      <c r="AY57" s="131"/>
      <c r="AZ57" s="132"/>
      <c r="BA57" s="99"/>
      <c r="BB57" s="99"/>
      <c r="BC57" s="131"/>
      <c r="BD57" s="131"/>
      <c r="BE57" s="132"/>
      <c r="BF57" s="99"/>
      <c r="BG57" s="99"/>
      <c r="BH57" s="177"/>
      <c r="BI57" s="177"/>
      <c r="BJ57" s="176"/>
      <c r="BK57" s="182"/>
      <c r="BL57" s="182"/>
      <c r="BM57" s="131"/>
      <c r="BN57" s="131"/>
      <c r="BO57" s="132"/>
      <c r="BP57" s="99"/>
      <c r="BQ57" s="99"/>
      <c r="BR57" s="134"/>
      <c r="BS57" s="131"/>
      <c r="BT57" s="131"/>
      <c r="BU57" s="131"/>
      <c r="BV57" s="99"/>
      <c r="BW57" s="131"/>
      <c r="BX57" s="131"/>
      <c r="BY57" s="99"/>
      <c r="BZ57" s="131"/>
      <c r="CA57" s="132"/>
      <c r="CB57" s="131"/>
      <c r="CC57" s="136"/>
      <c r="CD57" s="136"/>
      <c r="CE57" s="136"/>
      <c r="CF57" s="136"/>
      <c r="CG57" s="136"/>
      <c r="CH57" s="136"/>
      <c r="CI57" s="136"/>
      <c r="CJ57" s="136"/>
      <c r="CK57" s="136"/>
      <c r="CL57" s="136"/>
      <c r="CM57" s="136"/>
      <c r="CN57" s="136"/>
      <c r="CO57" s="136"/>
      <c r="CP57" s="136"/>
      <c r="CQ57" s="136"/>
      <c r="CR57" s="136"/>
      <c r="CS57" s="136"/>
      <c r="CT57" s="136"/>
      <c r="CU57" s="136"/>
      <c r="CV57" s="136"/>
      <c r="CW57" s="136"/>
      <c r="CX57" s="136"/>
      <c r="CY57" s="136"/>
      <c r="CZ57" s="136"/>
      <c r="DA57" s="136"/>
      <c r="DB57" s="136"/>
    </row>
    <row r="58" spans="1:106" ht="16.5" customHeight="1" x14ac:dyDescent="0.3">
      <c r="A58" s="346"/>
      <c r="B58" s="347"/>
      <c r="C58" s="347"/>
      <c r="D58" s="347"/>
      <c r="E58" s="372"/>
      <c r="F58" s="347"/>
      <c r="G58" s="347"/>
      <c r="H58" s="347"/>
      <c r="I58" s="347"/>
      <c r="J58" s="346"/>
      <c r="K58" s="373"/>
      <c r="L58" s="370"/>
      <c r="M58" s="361"/>
      <c r="N58" s="361"/>
      <c r="O58" s="361"/>
      <c r="P58" s="370"/>
      <c r="Q58" s="371"/>
      <c r="R58" s="176">
        <v>6</v>
      </c>
      <c r="S58" s="178"/>
      <c r="T58" s="133" t="str">
        <f t="shared" si="14"/>
        <v/>
      </c>
      <c r="U58" s="133"/>
      <c r="V58" s="133"/>
      <c r="W58" s="133"/>
      <c r="X58" s="133"/>
      <c r="Y58" s="179"/>
      <c r="Z58" s="179"/>
      <c r="AA58" s="97" t="str">
        <f t="shared" si="11"/>
        <v/>
      </c>
      <c r="AB58" s="179"/>
      <c r="AC58" s="179"/>
      <c r="AD58" s="179"/>
      <c r="AE58" s="148" t="str">
        <f>IFERROR(IF(AND(T57="Probabilidad",T58="Probabilidad"),(AG57-(+AG57*AA58)),IF(AND(T57="Impacto",T58="Probabilidad"),(AG56-(+AG56*AA58)),IF(T58="Impacto",AG57,""))),"")</f>
        <v/>
      </c>
      <c r="AF58" s="130" t="str">
        <f t="shared" si="4"/>
        <v/>
      </c>
      <c r="AG58" s="97" t="str">
        <f t="shared" si="12"/>
        <v/>
      </c>
      <c r="AH58" s="130" t="str">
        <f t="shared" si="5"/>
        <v/>
      </c>
      <c r="AI58" s="97" t="str">
        <f>IFERROR(IF(AND(T57="Impacto",T58="Impacto"),(AI57-(+AI57*AA58)),IF(AND(T57="Probabilidad",T58="Impacto"),(AI56-(+AI56*AA58)),IF(T58="Probabilidad",AI57,""))),"")</f>
        <v/>
      </c>
      <c r="AJ58" s="98" t="str">
        <f t="shared" si="13"/>
        <v/>
      </c>
      <c r="AK58" s="356"/>
      <c r="AL58" s="177"/>
      <c r="AM58" s="176"/>
      <c r="AN58" s="182"/>
      <c r="AO58" s="99"/>
      <c r="AP58" s="131"/>
      <c r="AQ58" s="99"/>
      <c r="AR58" s="131"/>
      <c r="AS58" s="182"/>
      <c r="AT58" s="177"/>
      <c r="AU58" s="99"/>
      <c r="AV58" s="131"/>
      <c r="AW58" s="132"/>
      <c r="AX58" s="131"/>
      <c r="AY58" s="131"/>
      <c r="AZ58" s="132"/>
      <c r="BA58" s="99"/>
      <c r="BB58" s="99"/>
      <c r="BC58" s="131"/>
      <c r="BD58" s="131"/>
      <c r="BE58" s="132"/>
      <c r="BF58" s="99"/>
      <c r="BG58" s="99"/>
      <c r="BH58" s="177"/>
      <c r="BI58" s="177"/>
      <c r="BJ58" s="176"/>
      <c r="BK58" s="182"/>
      <c r="BL58" s="182"/>
      <c r="BM58" s="131"/>
      <c r="BN58" s="131"/>
      <c r="BO58" s="132"/>
      <c r="BP58" s="99"/>
      <c r="BQ58" s="99"/>
      <c r="BR58" s="134"/>
      <c r="BS58" s="131"/>
      <c r="BT58" s="131"/>
      <c r="BU58" s="131"/>
      <c r="BV58" s="99"/>
      <c r="BW58" s="131"/>
      <c r="BX58" s="131"/>
      <c r="BY58" s="99"/>
      <c r="BZ58" s="131"/>
      <c r="CA58" s="132"/>
      <c r="CB58" s="131"/>
      <c r="CC58" s="136"/>
      <c r="CD58" s="136"/>
      <c r="CE58" s="136"/>
      <c r="CF58" s="136"/>
      <c r="CG58" s="136"/>
      <c r="CH58" s="136"/>
      <c r="CI58" s="136"/>
      <c r="CJ58" s="136"/>
      <c r="CK58" s="136"/>
      <c r="CL58" s="136"/>
      <c r="CM58" s="136"/>
      <c r="CN58" s="136"/>
      <c r="CO58" s="136"/>
      <c r="CP58" s="136"/>
      <c r="CQ58" s="136"/>
      <c r="CR58" s="136"/>
      <c r="CS58" s="136"/>
      <c r="CT58" s="136"/>
      <c r="CU58" s="136"/>
      <c r="CV58" s="136"/>
      <c r="CW58" s="136"/>
      <c r="CX58" s="136"/>
      <c r="CY58" s="136"/>
      <c r="CZ58" s="136"/>
      <c r="DA58" s="136"/>
      <c r="DB58" s="136"/>
    </row>
    <row r="59" spans="1:106" ht="16.5" customHeight="1" x14ac:dyDescent="0.3">
      <c r="A59" s="346">
        <v>10</v>
      </c>
      <c r="B59" s="347"/>
      <c r="C59" s="347"/>
      <c r="D59" s="347"/>
      <c r="E59" s="372"/>
      <c r="F59" s="347"/>
      <c r="G59" s="347"/>
      <c r="H59" s="347"/>
      <c r="I59" s="347"/>
      <c r="J59" s="346"/>
      <c r="K59" s="373" t="str">
        <f>IF(J59&lt;=0,"",IF(J59&lt;=2,"Muy Baja",IF(J59&lt;=24,"Baja",IF(J59&lt;=500,"Media",IF(J59&lt;=5000,"Alta","Muy Alta")))))</f>
        <v/>
      </c>
      <c r="L59" s="370" t="str">
        <f>IF(K59="","",IF(K59="Muy Baja",0.2,IF(K59="Baja",0.4,IF(K59="Media",0.6,IF(K59="Alta",0.8,IF(K59="Muy Alta",1,))))))</f>
        <v/>
      </c>
      <c r="M59" s="368"/>
      <c r="N59" s="368">
        <f ca="1">IF(NOT(ISERROR(MATCH(M59,'Tabla Impacto'!$B$221:$B$223,0))),'Tabla Impacto'!$F$223&amp;"Por favor no seleccionar los criterios de impacto(Afectación Económica o presupuestal y Pérdida Reputacional)",M59)</f>
        <v>0</v>
      </c>
      <c r="O59" s="369" t="str">
        <f ca="1">IF(OR(N59='Tabla Impacto'!$C$11,N59='Tabla Impacto'!$D$11),"Leve",IF(OR(N59='Tabla Impacto'!$C$12,N59='Tabla Impacto'!$D$12),"Menor",IF(OR(N59='Tabla Impacto'!$C$13,N59='Tabla Impacto'!$D$13),"Moderado",IF(OR(N59='Tabla Impacto'!$C$14,N59='Tabla Impacto'!$D$14),"Mayor",IF(OR(N59='Tabla Impacto'!$C$15,N59='Tabla Impacto'!$D$15),"Catastrófico","")))))</f>
        <v/>
      </c>
      <c r="P59" s="370" t="str">
        <f ca="1">IF(O59="","",IF(O59="Leve",0.2,IF(O59="Menor",0.4,IF(O59="Moderado",0.6,IF(O59="Mayor",0.8,IF(O59="Catastrófico",1,))))))</f>
        <v/>
      </c>
      <c r="Q59" s="371" t="str">
        <f t="shared" ref="Q59" ca="1" si="18">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176">
        <v>1</v>
      </c>
      <c r="S59" s="178"/>
      <c r="T59" s="133" t="str">
        <f t="shared" si="14"/>
        <v/>
      </c>
      <c r="U59" s="133"/>
      <c r="V59" s="133"/>
      <c r="W59" s="133"/>
      <c r="X59" s="133"/>
      <c r="Y59" s="179"/>
      <c r="Z59" s="179"/>
      <c r="AA59" s="97" t="str">
        <f t="shared" si="11"/>
        <v/>
      </c>
      <c r="AB59" s="179"/>
      <c r="AC59" s="179"/>
      <c r="AD59" s="179"/>
      <c r="AE59" s="148" t="str">
        <f>IFERROR(IF(T59="Probabilidad",(L59-(+L59*AA59)),IF(T59="Impacto",L59,"")),"")</f>
        <v/>
      </c>
      <c r="AF59" s="130" t="str">
        <f>IFERROR(IF(AE59="","",IF(AE59&lt;=0.2,"Muy Baja",IF(AE59&lt;=0.4,"Baja",IF(AE59&lt;=0.6,"Media",IF(AE59&lt;=0.8,"Alta","Muy Alta"))))),"")</f>
        <v/>
      </c>
      <c r="AG59" s="97" t="str">
        <f t="shared" si="12"/>
        <v/>
      </c>
      <c r="AH59" s="130" t="str">
        <f>IFERROR(IF(AI59="","",IF(AI59&lt;=0.2,"Leve",IF(AI59&lt;=0.4,"Menor",IF(AI59&lt;=0.6,"Moderado",IF(AI59&lt;=0.8,"Mayor","Catastrófico"))))),"")</f>
        <v/>
      </c>
      <c r="AI59" s="97" t="str">
        <f>IFERROR(IF(T59="Impacto",(P59-(+P59*AA59)),IF(T59="Probabilidad",P59,"")),"")</f>
        <v/>
      </c>
      <c r="AJ59" s="98" t="str">
        <f t="shared" si="13"/>
        <v/>
      </c>
      <c r="AK59" s="354"/>
      <c r="AL59" s="177"/>
      <c r="AM59" s="176"/>
      <c r="AN59" s="182"/>
      <c r="AO59" s="99"/>
      <c r="AP59" s="131"/>
      <c r="AQ59" s="99"/>
      <c r="AR59" s="131"/>
      <c r="AS59" s="182"/>
      <c r="AT59" s="177"/>
      <c r="AU59" s="99"/>
      <c r="AV59" s="131"/>
      <c r="AW59" s="132"/>
      <c r="AX59" s="131"/>
      <c r="AY59" s="131"/>
      <c r="AZ59" s="132"/>
      <c r="BA59" s="99"/>
      <c r="BB59" s="99"/>
      <c r="BC59" s="131"/>
      <c r="BD59" s="131"/>
      <c r="BE59" s="132"/>
      <c r="BF59" s="99"/>
      <c r="BG59" s="99"/>
      <c r="BH59" s="177"/>
      <c r="BI59" s="177"/>
      <c r="BJ59" s="176"/>
      <c r="BK59" s="182"/>
      <c r="BL59" s="182"/>
      <c r="BM59" s="131"/>
      <c r="BN59" s="131"/>
      <c r="BO59" s="132"/>
      <c r="BP59" s="99"/>
      <c r="BQ59" s="99"/>
      <c r="BR59" s="134"/>
      <c r="BS59" s="131"/>
      <c r="BT59" s="131"/>
      <c r="BU59" s="131"/>
      <c r="BV59" s="99"/>
      <c r="BW59" s="131"/>
      <c r="BX59" s="131"/>
      <c r="BY59" s="99"/>
      <c r="BZ59" s="131"/>
      <c r="CA59" s="132"/>
      <c r="CB59" s="131"/>
      <c r="CC59" s="136"/>
      <c r="CD59" s="136"/>
      <c r="CE59" s="136"/>
      <c r="CF59" s="136"/>
      <c r="CG59" s="136"/>
      <c r="CH59" s="136"/>
      <c r="CI59" s="136"/>
      <c r="CJ59" s="136"/>
      <c r="CK59" s="136"/>
      <c r="CL59" s="136"/>
      <c r="CM59" s="136"/>
      <c r="CN59" s="136"/>
      <c r="CO59" s="136"/>
      <c r="CP59" s="136"/>
      <c r="CQ59" s="136"/>
      <c r="CR59" s="136"/>
      <c r="CS59" s="136"/>
      <c r="CT59" s="136"/>
      <c r="CU59" s="136"/>
      <c r="CV59" s="136"/>
      <c r="CW59" s="136"/>
      <c r="CX59" s="136"/>
      <c r="CY59" s="136"/>
      <c r="CZ59" s="136"/>
      <c r="DA59" s="136"/>
      <c r="DB59" s="136"/>
    </row>
    <row r="60" spans="1:106" ht="16.5" customHeight="1" x14ac:dyDescent="0.3">
      <c r="A60" s="346"/>
      <c r="B60" s="347"/>
      <c r="C60" s="347"/>
      <c r="D60" s="347"/>
      <c r="E60" s="372"/>
      <c r="F60" s="347"/>
      <c r="G60" s="347"/>
      <c r="H60" s="347"/>
      <c r="I60" s="347"/>
      <c r="J60" s="346"/>
      <c r="K60" s="373"/>
      <c r="L60" s="370"/>
      <c r="M60" s="360"/>
      <c r="N60" s="360"/>
      <c r="O60" s="360"/>
      <c r="P60" s="370"/>
      <c r="Q60" s="371"/>
      <c r="R60" s="176">
        <v>2</v>
      </c>
      <c r="S60" s="178"/>
      <c r="T60" s="133" t="str">
        <f t="shared" si="14"/>
        <v/>
      </c>
      <c r="U60" s="133"/>
      <c r="V60" s="133"/>
      <c r="W60" s="133"/>
      <c r="X60" s="133"/>
      <c r="Y60" s="179"/>
      <c r="Z60" s="179"/>
      <c r="AA60" s="97" t="str">
        <f t="shared" si="11"/>
        <v/>
      </c>
      <c r="AB60" s="179"/>
      <c r="AC60" s="179"/>
      <c r="AD60" s="179"/>
      <c r="AE60" s="148" t="str">
        <f>IFERROR(IF(AND(T59="Probabilidad",T60="Probabilidad"),(AG59-(+AG59*AA60)),IF(T60="Probabilidad",(L59-(+L59*AA60)),IF(T60="Impacto",AG59,""))),"")</f>
        <v/>
      </c>
      <c r="AF60" s="130" t="str">
        <f t="shared" si="4"/>
        <v/>
      </c>
      <c r="AG60" s="97" t="str">
        <f t="shared" si="12"/>
        <v/>
      </c>
      <c r="AH60" s="130" t="str">
        <f t="shared" si="5"/>
        <v/>
      </c>
      <c r="AI60" s="97" t="str">
        <f>IFERROR(IF(AND(T59="Impacto",T60="Impacto"),(AI53-(+AI53*AA60)),IF(T60="Impacto",($P$59-(+$P$59*AA60)),IF(T60="Probabilidad",AI53,""))),"")</f>
        <v/>
      </c>
      <c r="AJ60" s="98" t="str">
        <f t="shared" si="13"/>
        <v/>
      </c>
      <c r="AK60" s="355"/>
      <c r="AL60" s="177"/>
      <c r="AM60" s="176"/>
      <c r="AN60" s="182"/>
      <c r="AO60" s="99"/>
      <c r="AP60" s="131"/>
      <c r="AQ60" s="99"/>
      <c r="AR60" s="131"/>
      <c r="AS60" s="182"/>
      <c r="AT60" s="177"/>
      <c r="AU60" s="99"/>
      <c r="AV60" s="131"/>
      <c r="AW60" s="132"/>
      <c r="AX60" s="131"/>
      <c r="AY60" s="131"/>
      <c r="AZ60" s="132"/>
      <c r="BA60" s="99"/>
      <c r="BB60" s="99"/>
      <c r="BC60" s="131"/>
      <c r="BD60" s="131"/>
      <c r="BE60" s="132"/>
      <c r="BF60" s="99"/>
      <c r="BG60" s="99"/>
      <c r="BH60" s="177"/>
      <c r="BI60" s="177"/>
      <c r="BJ60" s="176"/>
      <c r="BK60" s="182"/>
      <c r="BL60" s="182"/>
      <c r="BM60" s="131"/>
      <c r="BN60" s="131"/>
      <c r="BO60" s="132"/>
      <c r="BP60" s="99"/>
      <c r="BQ60" s="99"/>
      <c r="BR60" s="134"/>
      <c r="BS60" s="131"/>
      <c r="BT60" s="131"/>
      <c r="BU60" s="131"/>
      <c r="BV60" s="99"/>
      <c r="BW60" s="131"/>
      <c r="BX60" s="131"/>
      <c r="BY60" s="99"/>
      <c r="BZ60" s="131"/>
      <c r="CA60" s="132"/>
      <c r="CB60" s="131"/>
    </row>
    <row r="61" spans="1:106" ht="16.5" customHeight="1" x14ac:dyDescent="0.3">
      <c r="A61" s="346"/>
      <c r="B61" s="347"/>
      <c r="C61" s="347"/>
      <c r="D61" s="347"/>
      <c r="E61" s="372"/>
      <c r="F61" s="347"/>
      <c r="G61" s="347"/>
      <c r="H61" s="347"/>
      <c r="I61" s="347"/>
      <c r="J61" s="346"/>
      <c r="K61" s="373"/>
      <c r="L61" s="370"/>
      <c r="M61" s="360"/>
      <c r="N61" s="360"/>
      <c r="O61" s="360"/>
      <c r="P61" s="370"/>
      <c r="Q61" s="371"/>
      <c r="R61" s="176">
        <v>3</v>
      </c>
      <c r="S61" s="187"/>
      <c r="T61" s="133" t="str">
        <f t="shared" si="14"/>
        <v/>
      </c>
      <c r="U61" s="133"/>
      <c r="V61" s="133"/>
      <c r="W61" s="133"/>
      <c r="X61" s="133"/>
      <c r="Y61" s="179"/>
      <c r="Z61" s="179"/>
      <c r="AA61" s="97" t="str">
        <f t="shared" si="11"/>
        <v/>
      </c>
      <c r="AB61" s="179"/>
      <c r="AC61" s="179"/>
      <c r="AD61" s="179"/>
      <c r="AE61" s="148" t="str">
        <f>IFERROR(IF(AND(T60="Probabilidad",T61="Probabilidad"),(AG60-(+AG60*AA61)),IF(AND(T60="Impacto",T61="Probabilidad"),(AG59-(+AG59*AA61)),IF(T61="Impacto",AG60,""))),"")</f>
        <v/>
      </c>
      <c r="AF61" s="130" t="str">
        <f t="shared" si="4"/>
        <v/>
      </c>
      <c r="AG61" s="97" t="str">
        <f t="shared" si="12"/>
        <v/>
      </c>
      <c r="AH61" s="130" t="str">
        <f t="shared" si="5"/>
        <v/>
      </c>
      <c r="AI61" s="97" t="str">
        <f>IFERROR(IF(AND(T60="Impacto",T61="Impacto"),(AI60-(+AI60*AA61)),IF(AND(T60="Probabilidad",T61="Impacto"),(AI59-(+AI59*AA61)),IF(T61="Probabilidad",AI60,""))),"")</f>
        <v/>
      </c>
      <c r="AJ61" s="98" t="str">
        <f t="shared" si="13"/>
        <v/>
      </c>
      <c r="AK61" s="355"/>
      <c r="AL61" s="177"/>
      <c r="AM61" s="176"/>
      <c r="AN61" s="182"/>
      <c r="AO61" s="99"/>
      <c r="AP61" s="131"/>
      <c r="AQ61" s="99"/>
      <c r="AR61" s="131"/>
      <c r="AS61" s="182"/>
      <c r="AT61" s="177"/>
      <c r="AU61" s="99"/>
      <c r="AV61" s="131"/>
      <c r="AW61" s="132"/>
      <c r="AX61" s="131"/>
      <c r="AY61" s="131"/>
      <c r="AZ61" s="132"/>
      <c r="BA61" s="99"/>
      <c r="BB61" s="99"/>
      <c r="BC61" s="131"/>
      <c r="BD61" s="131"/>
      <c r="BE61" s="132"/>
      <c r="BF61" s="99"/>
      <c r="BG61" s="99"/>
      <c r="BH61" s="177"/>
      <c r="BI61" s="177"/>
      <c r="BJ61" s="176"/>
      <c r="BK61" s="182"/>
      <c r="BL61" s="182"/>
      <c r="BM61" s="131"/>
      <c r="BN61" s="131"/>
      <c r="BO61" s="132"/>
      <c r="BP61" s="99"/>
      <c r="BQ61" s="99"/>
      <c r="BR61" s="134"/>
      <c r="BS61" s="131"/>
      <c r="BT61" s="131"/>
      <c r="BU61" s="131"/>
      <c r="BV61" s="99"/>
      <c r="BW61" s="131"/>
      <c r="BX61" s="131"/>
      <c r="BY61" s="99"/>
      <c r="BZ61" s="131"/>
      <c r="CA61" s="132"/>
      <c r="CB61" s="131"/>
    </row>
    <row r="62" spans="1:106" ht="16.5" customHeight="1" x14ac:dyDescent="0.3">
      <c r="A62" s="346"/>
      <c r="B62" s="347"/>
      <c r="C62" s="347"/>
      <c r="D62" s="347"/>
      <c r="E62" s="372"/>
      <c r="F62" s="347"/>
      <c r="G62" s="347"/>
      <c r="H62" s="347"/>
      <c r="I62" s="347"/>
      <c r="J62" s="346"/>
      <c r="K62" s="373"/>
      <c r="L62" s="370"/>
      <c r="M62" s="360"/>
      <c r="N62" s="360"/>
      <c r="O62" s="360"/>
      <c r="P62" s="370"/>
      <c r="Q62" s="371"/>
      <c r="R62" s="176">
        <v>4</v>
      </c>
      <c r="S62" s="178"/>
      <c r="T62" s="133" t="str">
        <f t="shared" si="14"/>
        <v/>
      </c>
      <c r="U62" s="133"/>
      <c r="V62" s="133"/>
      <c r="W62" s="133"/>
      <c r="X62" s="133"/>
      <c r="Y62" s="179"/>
      <c r="Z62" s="179"/>
      <c r="AA62" s="97" t="str">
        <f t="shared" si="11"/>
        <v/>
      </c>
      <c r="AB62" s="179"/>
      <c r="AC62" s="179"/>
      <c r="AD62" s="179"/>
      <c r="AE62" s="148" t="str">
        <f>IFERROR(IF(AND(T61="Probabilidad",T62="Probabilidad"),(AG61-(+AG61*AA62)),IF(AND(T61="Impacto",T62="Probabilidad"),(AG60-(+AG60*AA62)),IF(T62="Impacto",AG61,""))),"")</f>
        <v/>
      </c>
      <c r="AF62" s="130" t="str">
        <f t="shared" si="4"/>
        <v/>
      </c>
      <c r="AG62" s="97" t="str">
        <f t="shared" si="12"/>
        <v/>
      </c>
      <c r="AH62" s="130" t="str">
        <f t="shared" si="5"/>
        <v/>
      </c>
      <c r="AI62" s="97" t="str">
        <f>IFERROR(IF(AND(T61="Impacto",T62="Impacto"),(AI61-(+AI61*AA62)),IF(AND(T61="Probabilidad",T62="Impacto"),(AI60-(+AI60*AA62)),IF(T62="Probabilidad",AI61,""))),"")</f>
        <v/>
      </c>
      <c r="AJ62" s="98" t="str">
        <f t="shared" si="13"/>
        <v/>
      </c>
      <c r="AK62" s="355"/>
      <c r="AL62" s="177"/>
      <c r="AM62" s="176"/>
      <c r="AN62" s="182"/>
      <c r="AO62" s="99"/>
      <c r="AP62" s="131"/>
      <c r="AQ62" s="99"/>
      <c r="AR62" s="131"/>
      <c r="AS62" s="182"/>
      <c r="AT62" s="177"/>
      <c r="AU62" s="99"/>
      <c r="AV62" s="131"/>
      <c r="AW62" s="132"/>
      <c r="AX62" s="131"/>
      <c r="AY62" s="131"/>
      <c r="AZ62" s="132"/>
      <c r="BA62" s="99"/>
      <c r="BB62" s="99"/>
      <c r="BC62" s="131"/>
      <c r="BD62" s="131"/>
      <c r="BE62" s="132"/>
      <c r="BF62" s="99"/>
      <c r="BG62" s="99"/>
      <c r="BH62" s="177"/>
      <c r="BI62" s="177"/>
      <c r="BJ62" s="176"/>
      <c r="BK62" s="182"/>
      <c r="BL62" s="182"/>
      <c r="BM62" s="131"/>
      <c r="BN62" s="131"/>
      <c r="BO62" s="132"/>
      <c r="BP62" s="99"/>
      <c r="BQ62" s="99"/>
      <c r="BR62" s="134"/>
      <c r="BS62" s="131"/>
      <c r="BT62" s="131"/>
      <c r="BU62" s="131"/>
      <c r="BV62" s="99"/>
      <c r="BW62" s="131"/>
      <c r="BX62" s="131"/>
      <c r="BY62" s="99"/>
      <c r="BZ62" s="131"/>
      <c r="CA62" s="132"/>
      <c r="CB62" s="131"/>
    </row>
    <row r="63" spans="1:106" ht="16.5" customHeight="1" x14ac:dyDescent="0.3">
      <c r="A63" s="346"/>
      <c r="B63" s="347"/>
      <c r="C63" s="347"/>
      <c r="D63" s="347"/>
      <c r="E63" s="372"/>
      <c r="F63" s="347"/>
      <c r="G63" s="347"/>
      <c r="H63" s="347"/>
      <c r="I63" s="347"/>
      <c r="J63" s="346"/>
      <c r="K63" s="373"/>
      <c r="L63" s="370"/>
      <c r="M63" s="360"/>
      <c r="N63" s="360"/>
      <c r="O63" s="360"/>
      <c r="P63" s="370"/>
      <c r="Q63" s="371"/>
      <c r="R63" s="176">
        <v>5</v>
      </c>
      <c r="S63" s="178"/>
      <c r="T63" s="133" t="str">
        <f t="shared" si="14"/>
        <v/>
      </c>
      <c r="U63" s="133"/>
      <c r="V63" s="133"/>
      <c r="W63" s="133"/>
      <c r="X63" s="133"/>
      <c r="Y63" s="179"/>
      <c r="Z63" s="179"/>
      <c r="AA63" s="97" t="str">
        <f t="shared" si="11"/>
        <v/>
      </c>
      <c r="AB63" s="179"/>
      <c r="AC63" s="179"/>
      <c r="AD63" s="179"/>
      <c r="AE63" s="148" t="str">
        <f>IFERROR(IF(AND(T62="Probabilidad",T63="Probabilidad"),(AG62-(+AG62*AA63)),IF(AND(T62="Impacto",T63="Probabilidad"),(AG61-(+AG61*AA63)),IF(T63="Impacto",AG62,""))),"")</f>
        <v/>
      </c>
      <c r="AF63" s="130" t="str">
        <f t="shared" si="4"/>
        <v/>
      </c>
      <c r="AG63" s="97" t="str">
        <f t="shared" si="12"/>
        <v/>
      </c>
      <c r="AH63" s="130" t="str">
        <f t="shared" si="5"/>
        <v/>
      </c>
      <c r="AI63" s="97" t="str">
        <f>IFERROR(IF(AND(T62="Impacto",T63="Impacto"),(AI62-(+AI62*AA63)),IF(AND(T62="Probabilidad",T63="Impacto"),(AI61-(+AI61*AA63)),IF(T63="Probabilidad",AI62,""))),"")</f>
        <v/>
      </c>
      <c r="AJ63" s="98" t="str">
        <f t="shared" si="13"/>
        <v/>
      </c>
      <c r="AK63" s="355"/>
      <c r="AL63" s="177"/>
      <c r="AM63" s="176"/>
      <c r="AN63" s="182"/>
      <c r="AO63" s="99"/>
      <c r="AP63" s="131"/>
      <c r="AQ63" s="99"/>
      <c r="AR63" s="131"/>
      <c r="AS63" s="182"/>
      <c r="AT63" s="177"/>
      <c r="AU63" s="99"/>
      <c r="AV63" s="131"/>
      <c r="AW63" s="132"/>
      <c r="AX63" s="131"/>
      <c r="AY63" s="131"/>
      <c r="AZ63" s="132"/>
      <c r="BA63" s="99"/>
      <c r="BB63" s="99"/>
      <c r="BC63" s="131"/>
      <c r="BD63" s="131"/>
      <c r="BE63" s="132"/>
      <c r="BF63" s="99"/>
      <c r="BG63" s="99"/>
      <c r="BH63" s="177"/>
      <c r="BI63" s="177"/>
      <c r="BJ63" s="176"/>
      <c r="BK63" s="182"/>
      <c r="BL63" s="182"/>
      <c r="BM63" s="131"/>
      <c r="BN63" s="131"/>
      <c r="BO63" s="132"/>
      <c r="BP63" s="99"/>
      <c r="BQ63" s="99"/>
      <c r="BR63" s="134"/>
      <c r="BS63" s="131"/>
      <c r="BT63" s="131"/>
      <c r="BU63" s="131"/>
      <c r="BV63" s="99"/>
      <c r="BW63" s="131"/>
      <c r="BX63" s="131"/>
      <c r="BY63" s="99"/>
      <c r="BZ63" s="131"/>
      <c r="CA63" s="132"/>
      <c r="CB63" s="131"/>
    </row>
    <row r="64" spans="1:106" ht="16.5" customHeight="1" x14ac:dyDescent="0.3">
      <c r="A64" s="346"/>
      <c r="B64" s="347"/>
      <c r="C64" s="347"/>
      <c r="D64" s="347"/>
      <c r="E64" s="372"/>
      <c r="F64" s="347"/>
      <c r="G64" s="347"/>
      <c r="H64" s="347"/>
      <c r="I64" s="347"/>
      <c r="J64" s="346"/>
      <c r="K64" s="373"/>
      <c r="L64" s="370"/>
      <c r="M64" s="361"/>
      <c r="N64" s="361"/>
      <c r="O64" s="361"/>
      <c r="P64" s="370"/>
      <c r="Q64" s="371"/>
      <c r="R64" s="176">
        <v>6</v>
      </c>
      <c r="S64" s="178"/>
      <c r="T64" s="133" t="str">
        <f t="shared" si="14"/>
        <v/>
      </c>
      <c r="U64" s="133"/>
      <c r="V64" s="133"/>
      <c r="W64" s="133"/>
      <c r="X64" s="133"/>
      <c r="Y64" s="179"/>
      <c r="Z64" s="179"/>
      <c r="AA64" s="97" t="str">
        <f t="shared" si="11"/>
        <v/>
      </c>
      <c r="AB64" s="179"/>
      <c r="AC64" s="179"/>
      <c r="AD64" s="179"/>
      <c r="AE64" s="148" t="str">
        <f>IFERROR(IF(AND(T63="Probabilidad",T64="Probabilidad"),(AG63-(+AG63*AA64)),IF(AND(T63="Impacto",T64="Probabilidad"),(AG62-(+AG62*AA64)),IF(T64="Impacto",AG63,""))),"")</f>
        <v/>
      </c>
      <c r="AF64" s="130" t="str">
        <f t="shared" si="4"/>
        <v/>
      </c>
      <c r="AG64" s="97" t="str">
        <f t="shared" si="12"/>
        <v/>
      </c>
      <c r="AH64" s="130" t="str">
        <f t="shared" si="5"/>
        <v/>
      </c>
      <c r="AI64" s="97" t="str">
        <f>IFERROR(IF(AND(T63="Impacto",T64="Impacto"),(AI63-(+AI63*AA64)),IF(AND(T63="Probabilidad",T64="Impacto"),(AI62-(+AI62*AA64)),IF(T64="Probabilidad",AI63,""))),"")</f>
        <v/>
      </c>
      <c r="AJ64" s="98" t="str">
        <f t="shared" si="13"/>
        <v/>
      </c>
      <c r="AK64" s="356"/>
      <c r="AL64" s="177"/>
      <c r="AM64" s="176"/>
      <c r="AN64" s="182"/>
      <c r="AO64" s="99"/>
      <c r="AP64" s="131"/>
      <c r="AQ64" s="99"/>
      <c r="AR64" s="131"/>
      <c r="AS64" s="182"/>
      <c r="AT64" s="177"/>
      <c r="AU64" s="99"/>
      <c r="AV64" s="131"/>
      <c r="AW64" s="132"/>
      <c r="AX64" s="131"/>
      <c r="AY64" s="131"/>
      <c r="AZ64" s="132"/>
      <c r="BA64" s="99"/>
      <c r="BB64" s="99"/>
      <c r="BC64" s="131"/>
      <c r="BD64" s="131"/>
      <c r="BE64" s="132"/>
      <c r="BF64" s="99"/>
      <c r="BG64" s="99"/>
      <c r="BH64" s="177"/>
      <c r="BI64" s="177"/>
      <c r="BJ64" s="176"/>
      <c r="BK64" s="182"/>
      <c r="BL64" s="182"/>
      <c r="BM64" s="131"/>
      <c r="BN64" s="131"/>
      <c r="BO64" s="132"/>
      <c r="BP64" s="99"/>
      <c r="BQ64" s="99"/>
      <c r="BR64" s="134"/>
      <c r="BS64" s="131"/>
      <c r="BT64" s="131"/>
      <c r="BU64" s="131"/>
      <c r="BV64" s="99"/>
      <c r="BW64" s="131"/>
      <c r="BX64" s="131"/>
      <c r="BY64" s="99"/>
      <c r="BZ64" s="131"/>
      <c r="CA64" s="132"/>
      <c r="CB64" s="131"/>
    </row>
  </sheetData>
  <sheetProtection algorithmName="SHA-512" hashValue="Jrr7LqKHQMaCec0bjktux6Nhksf54d9JwGqQDq0MBabGmOV+DlONHrVeN4C0ktyjiCMUSf1iOCCF4Xa7VvIkoA==" saltValue="bHRx+XskYkWwIehbd0X0MQ==" spinCount="100000" sheet="1" formatCells="0" formatColumns="0" formatRows="0"/>
  <dataConsolidate link="1"/>
  <mergeCells count="264">
    <mergeCell ref="C41:C46"/>
    <mergeCell ref="D41:D46"/>
    <mergeCell ref="B47:B52"/>
    <mergeCell ref="C47:C52"/>
    <mergeCell ref="D47:D52"/>
    <mergeCell ref="B53:B58"/>
    <mergeCell ref="C53:C58"/>
    <mergeCell ref="D53:D58"/>
    <mergeCell ref="B59:B64"/>
    <mergeCell ref="C59:C64"/>
    <mergeCell ref="D59:D64"/>
    <mergeCell ref="BZ3:BZ4"/>
    <mergeCell ref="CA3:CA4"/>
    <mergeCell ref="BS3:BS4"/>
    <mergeCell ref="BU3:BU4"/>
    <mergeCell ref="CB3:CB4"/>
    <mergeCell ref="AH3:AH4"/>
    <mergeCell ref="AF3:AF4"/>
    <mergeCell ref="AG3:AG4"/>
    <mergeCell ref="J3:J4"/>
    <mergeCell ref="AL3:AL4"/>
    <mergeCell ref="BY3:BY4"/>
    <mergeCell ref="BD3:BD4"/>
    <mergeCell ref="BE3:BE4"/>
    <mergeCell ref="BF3:BF4"/>
    <mergeCell ref="BG3:BG4"/>
    <mergeCell ref="BR2:BU2"/>
    <mergeCell ref="BR3:BR4"/>
    <mergeCell ref="BT3:BT4"/>
    <mergeCell ref="B3:B4"/>
    <mergeCell ref="C3:C4"/>
    <mergeCell ref="D3:D4"/>
    <mergeCell ref="AY3:AY4"/>
    <mergeCell ref="AZ3:AZ4"/>
    <mergeCell ref="BA3:BA4"/>
    <mergeCell ref="BB3:BB4"/>
    <mergeCell ref="AE2:AK2"/>
    <mergeCell ref="AL2:AW2"/>
    <mergeCell ref="R2:AD2"/>
    <mergeCell ref="Q3:Q4"/>
    <mergeCell ref="N3:N4"/>
    <mergeCell ref="T3:T4"/>
    <mergeCell ref="AT3:AT4"/>
    <mergeCell ref="AP3:AP4"/>
    <mergeCell ref="AR3:AR4"/>
    <mergeCell ref="AQ3:AQ4"/>
    <mergeCell ref="AS3:AS4"/>
    <mergeCell ref="AU3:AU4"/>
    <mergeCell ref="BC2:BG2"/>
    <mergeCell ref="BC3:BC4"/>
    <mergeCell ref="I5:I10"/>
    <mergeCell ref="J5:J10"/>
    <mergeCell ref="K5:K10"/>
    <mergeCell ref="A5:A10"/>
    <mergeCell ref="F5:F10"/>
    <mergeCell ref="G5:G10"/>
    <mergeCell ref="H5:H10"/>
    <mergeCell ref="E5:E10"/>
    <mergeCell ref="Q5:Q10"/>
    <mergeCell ref="L5:L10"/>
    <mergeCell ref="M5:M10"/>
    <mergeCell ref="N5:N10"/>
    <mergeCell ref="O5:O10"/>
    <mergeCell ref="P5:P10"/>
    <mergeCell ref="B5:B10"/>
    <mergeCell ref="C5:C10"/>
    <mergeCell ref="D5:D10"/>
    <mergeCell ref="C17:C22"/>
    <mergeCell ref="A3:A4"/>
    <mergeCell ref="I3:I4"/>
    <mergeCell ref="E3:E4"/>
    <mergeCell ref="H3:H4"/>
    <mergeCell ref="G3:G4"/>
    <mergeCell ref="AK3:AK4"/>
    <mergeCell ref="R3:R4"/>
    <mergeCell ref="AJ3:AJ4"/>
    <mergeCell ref="AI3:AI4"/>
    <mergeCell ref="AE3:AE4"/>
    <mergeCell ref="S3:S4"/>
    <mergeCell ref="Y3:AD3"/>
    <mergeCell ref="K3:K4"/>
    <mergeCell ref="L3:L4"/>
    <mergeCell ref="F3:F4"/>
    <mergeCell ref="M3:M4"/>
    <mergeCell ref="U3:X3"/>
    <mergeCell ref="N11:N16"/>
    <mergeCell ref="O11:O16"/>
    <mergeCell ref="P11:P16"/>
    <mergeCell ref="Q11:Q16"/>
    <mergeCell ref="O3:O4"/>
    <mergeCell ref="P3:P4"/>
    <mergeCell ref="D23:D28"/>
    <mergeCell ref="I11:I16"/>
    <mergeCell ref="J11:J16"/>
    <mergeCell ref="K11:K16"/>
    <mergeCell ref="L11:L16"/>
    <mergeCell ref="M11:M16"/>
    <mergeCell ref="A11:A16"/>
    <mergeCell ref="F11:F16"/>
    <mergeCell ref="G11:G16"/>
    <mergeCell ref="A17:A22"/>
    <mergeCell ref="F17:F22"/>
    <mergeCell ref="G17:G22"/>
    <mergeCell ref="H17:H22"/>
    <mergeCell ref="E17:E22"/>
    <mergeCell ref="I17:I22"/>
    <mergeCell ref="J17:J22"/>
    <mergeCell ref="K17:K22"/>
    <mergeCell ref="L17:L22"/>
    <mergeCell ref="H11:H16"/>
    <mergeCell ref="E11:E16"/>
    <mergeCell ref="B11:B16"/>
    <mergeCell ref="C11:C16"/>
    <mergeCell ref="D11:D16"/>
    <mergeCell ref="B17:B22"/>
    <mergeCell ref="J29:J34"/>
    <mergeCell ref="K29:K34"/>
    <mergeCell ref="P17:P22"/>
    <mergeCell ref="Q17:Q22"/>
    <mergeCell ref="A23:A28"/>
    <mergeCell ref="F23:F28"/>
    <mergeCell ref="G23:G28"/>
    <mergeCell ref="H23:H28"/>
    <mergeCell ref="E23:E28"/>
    <mergeCell ref="I23:I28"/>
    <mergeCell ref="J23:J28"/>
    <mergeCell ref="K23:K28"/>
    <mergeCell ref="L23:L28"/>
    <mergeCell ref="M23:M28"/>
    <mergeCell ref="N23:N28"/>
    <mergeCell ref="O23:O28"/>
    <mergeCell ref="P23:P28"/>
    <mergeCell ref="Q23:Q28"/>
    <mergeCell ref="M17:M22"/>
    <mergeCell ref="N17:N22"/>
    <mergeCell ref="O17:O22"/>
    <mergeCell ref="D17:D22"/>
    <mergeCell ref="B23:B28"/>
    <mergeCell ref="C23:C28"/>
    <mergeCell ref="A29:A34"/>
    <mergeCell ref="F29:F34"/>
    <mergeCell ref="G29:G34"/>
    <mergeCell ref="A35:A40"/>
    <mergeCell ref="F35:F40"/>
    <mergeCell ref="G35:G40"/>
    <mergeCell ref="H35:H40"/>
    <mergeCell ref="E35:E40"/>
    <mergeCell ref="I35:I40"/>
    <mergeCell ref="H29:H34"/>
    <mergeCell ref="E29:E34"/>
    <mergeCell ref="I29:I34"/>
    <mergeCell ref="L29:L34"/>
    <mergeCell ref="M29:M34"/>
    <mergeCell ref="J35:J40"/>
    <mergeCell ref="K35:K40"/>
    <mergeCell ref="L35:L40"/>
    <mergeCell ref="N29:N34"/>
    <mergeCell ref="O29:O34"/>
    <mergeCell ref="A47:A52"/>
    <mergeCell ref="F47:F52"/>
    <mergeCell ref="G47:G52"/>
    <mergeCell ref="H47:H52"/>
    <mergeCell ref="E47:E52"/>
    <mergeCell ref="A41:A46"/>
    <mergeCell ref="F41:F46"/>
    <mergeCell ref="G41:G46"/>
    <mergeCell ref="H41:H46"/>
    <mergeCell ref="E41:E46"/>
    <mergeCell ref="B29:B34"/>
    <mergeCell ref="C29:C34"/>
    <mergeCell ref="D29:D34"/>
    <mergeCell ref="B35:B40"/>
    <mergeCell ref="C35:C40"/>
    <mergeCell ref="D35:D40"/>
    <mergeCell ref="B41:B46"/>
    <mergeCell ref="G53:G58"/>
    <mergeCell ref="H53:H58"/>
    <mergeCell ref="E53:E58"/>
    <mergeCell ref="I53:I58"/>
    <mergeCell ref="J53:J58"/>
    <mergeCell ref="K53:K58"/>
    <mergeCell ref="L53:L58"/>
    <mergeCell ref="P41:P46"/>
    <mergeCell ref="Q41:Q46"/>
    <mergeCell ref="I47:I52"/>
    <mergeCell ref="J47:J52"/>
    <mergeCell ref="K47:K52"/>
    <mergeCell ref="L47:L52"/>
    <mergeCell ref="M47:M52"/>
    <mergeCell ref="I41:I46"/>
    <mergeCell ref="J41:J46"/>
    <mergeCell ref="K41:K46"/>
    <mergeCell ref="L41:L46"/>
    <mergeCell ref="N47:N52"/>
    <mergeCell ref="O47:O52"/>
    <mergeCell ref="P47:P52"/>
    <mergeCell ref="Q47:Q52"/>
    <mergeCell ref="P53:P58"/>
    <mergeCell ref="Q53:Q58"/>
    <mergeCell ref="A59:A64"/>
    <mergeCell ref="F59:F64"/>
    <mergeCell ref="G59:G64"/>
    <mergeCell ref="H59:H64"/>
    <mergeCell ref="E59:E64"/>
    <mergeCell ref="I59:I64"/>
    <mergeCell ref="J59:J64"/>
    <mergeCell ref="K59:K64"/>
    <mergeCell ref="L59:L64"/>
    <mergeCell ref="M59:M64"/>
    <mergeCell ref="N59:N64"/>
    <mergeCell ref="O59:O64"/>
    <mergeCell ref="P59:P64"/>
    <mergeCell ref="Q59:Q64"/>
    <mergeCell ref="M53:M58"/>
    <mergeCell ref="N53:N58"/>
    <mergeCell ref="O53:O58"/>
    <mergeCell ref="AK23:AK28"/>
    <mergeCell ref="AK59:AK64"/>
    <mergeCell ref="P29:P34"/>
    <mergeCell ref="Q29:Q34"/>
    <mergeCell ref="P35:P40"/>
    <mergeCell ref="Q35:Q40"/>
    <mergeCell ref="M41:M46"/>
    <mergeCell ref="N41:N46"/>
    <mergeCell ref="O41:O46"/>
    <mergeCell ref="M35:M40"/>
    <mergeCell ref="N35:N40"/>
    <mergeCell ref="O35:O40"/>
    <mergeCell ref="A53:A58"/>
    <mergeCell ref="F53:F58"/>
    <mergeCell ref="BY2:CB2"/>
    <mergeCell ref="A2:I2"/>
    <mergeCell ref="J2:Q2"/>
    <mergeCell ref="AK29:AK34"/>
    <mergeCell ref="AK35:AK40"/>
    <mergeCell ref="AK41:AK46"/>
    <mergeCell ref="AK47:AK52"/>
    <mergeCell ref="AK53:AK58"/>
    <mergeCell ref="BV2:BX2"/>
    <mergeCell ref="BV3:BV4"/>
    <mergeCell ref="BW3:BW4"/>
    <mergeCell ref="BX3:BX4"/>
    <mergeCell ref="AK5:AK10"/>
    <mergeCell ref="AK11:AK16"/>
    <mergeCell ref="AK17:AK22"/>
    <mergeCell ref="AW3:AW4"/>
    <mergeCell ref="AV3:AV4"/>
    <mergeCell ref="AO3:AO4"/>
    <mergeCell ref="AN3:AN4"/>
    <mergeCell ref="AM3:AM4"/>
    <mergeCell ref="AX3:AX4"/>
    <mergeCell ref="AX2:BB2"/>
    <mergeCell ref="BH2:BL2"/>
    <mergeCell ref="BH3:BH4"/>
    <mergeCell ref="BI3:BI4"/>
    <mergeCell ref="BJ3:BJ4"/>
    <mergeCell ref="BK3:BK4"/>
    <mergeCell ref="BL3:BL4"/>
    <mergeCell ref="BM2:BQ2"/>
    <mergeCell ref="BM3:BM4"/>
    <mergeCell ref="BN3:BN4"/>
    <mergeCell ref="BO3:BO4"/>
    <mergeCell ref="BP3:BP4"/>
    <mergeCell ref="BQ3:BQ4"/>
  </mergeCells>
  <conditionalFormatting sqref="K5 K11">
    <cfRule type="cellIs" dxfId="200" priority="248" operator="equal">
      <formula>"Baja"</formula>
    </cfRule>
    <cfRule type="cellIs" dxfId="199" priority="247" operator="equal">
      <formula>"Media"</formula>
    </cfRule>
    <cfRule type="cellIs" dxfId="198" priority="246" operator="equal">
      <formula>"Alta"</formula>
    </cfRule>
    <cfRule type="cellIs" dxfId="197" priority="245" operator="equal">
      <formula>"Muy Alta"</formula>
    </cfRule>
    <cfRule type="cellIs" dxfId="196" priority="249" operator="equal">
      <formula>"Muy Baja"</formula>
    </cfRule>
  </conditionalFormatting>
  <conditionalFormatting sqref="K17">
    <cfRule type="cellIs" dxfId="195" priority="203" operator="equal">
      <formula>"Muy Baja"</formula>
    </cfRule>
    <cfRule type="cellIs" dxfId="194" priority="202" operator="equal">
      <formula>"Baja"</formula>
    </cfRule>
    <cfRule type="cellIs" dxfId="193" priority="201" operator="equal">
      <formula>"Media"</formula>
    </cfRule>
    <cfRule type="cellIs" dxfId="192" priority="200" operator="equal">
      <formula>"Alta"</formula>
    </cfRule>
    <cfRule type="cellIs" dxfId="191" priority="199" operator="equal">
      <formula>"Muy Alta"</formula>
    </cfRule>
  </conditionalFormatting>
  <conditionalFormatting sqref="K23">
    <cfRule type="cellIs" dxfId="190" priority="178" operator="equal">
      <formula>"Media"</formula>
    </cfRule>
    <cfRule type="cellIs" dxfId="189" priority="180" operator="equal">
      <formula>"Muy Baja"</formula>
    </cfRule>
    <cfRule type="cellIs" dxfId="188" priority="179" operator="equal">
      <formula>"Baja"</formula>
    </cfRule>
    <cfRule type="cellIs" dxfId="187" priority="177" operator="equal">
      <formula>"Alta"</formula>
    </cfRule>
    <cfRule type="cellIs" dxfId="186" priority="176" operator="equal">
      <formula>"Muy Alta"</formula>
    </cfRule>
  </conditionalFormatting>
  <conditionalFormatting sqref="K29">
    <cfRule type="cellIs" dxfId="185" priority="157" operator="equal">
      <formula>"Muy Baja"</formula>
    </cfRule>
    <cfRule type="cellIs" dxfId="184" priority="156" operator="equal">
      <formula>"Baja"</formula>
    </cfRule>
    <cfRule type="cellIs" dxfId="183" priority="155" operator="equal">
      <formula>"Media"</formula>
    </cfRule>
    <cfRule type="cellIs" dxfId="182" priority="154" operator="equal">
      <formula>"Alta"</formula>
    </cfRule>
    <cfRule type="cellIs" dxfId="181" priority="153" operator="equal">
      <formula>"Muy Alta"</formula>
    </cfRule>
  </conditionalFormatting>
  <conditionalFormatting sqref="K35">
    <cfRule type="cellIs" dxfId="180" priority="134" operator="equal">
      <formula>"Muy Baja"</formula>
    </cfRule>
    <cfRule type="cellIs" dxfId="179" priority="133" operator="equal">
      <formula>"Baja"</formula>
    </cfRule>
    <cfRule type="cellIs" dxfId="178" priority="131" operator="equal">
      <formula>"Alta"</formula>
    </cfRule>
    <cfRule type="cellIs" dxfId="177" priority="130" operator="equal">
      <formula>"Muy Alta"</formula>
    </cfRule>
    <cfRule type="cellIs" dxfId="176" priority="132" operator="equal">
      <formula>"Media"</formula>
    </cfRule>
  </conditionalFormatting>
  <conditionalFormatting sqref="K41">
    <cfRule type="cellIs" dxfId="175" priority="111" operator="equal">
      <formula>"Muy Baja"</formula>
    </cfRule>
    <cfRule type="cellIs" dxfId="174" priority="110" operator="equal">
      <formula>"Baja"</formula>
    </cfRule>
    <cfRule type="cellIs" dxfId="173" priority="109" operator="equal">
      <formula>"Media"</formula>
    </cfRule>
    <cfRule type="cellIs" dxfId="172" priority="108" operator="equal">
      <formula>"Alta"</formula>
    </cfRule>
    <cfRule type="cellIs" dxfId="171" priority="107" operator="equal">
      <formula>"Muy Alta"</formula>
    </cfRule>
  </conditionalFormatting>
  <conditionalFormatting sqref="K47">
    <cfRule type="cellIs" dxfId="170" priority="84" operator="equal">
      <formula>"Muy Alta"</formula>
    </cfRule>
    <cfRule type="cellIs" dxfId="169" priority="85" operator="equal">
      <formula>"Alta"</formula>
    </cfRule>
    <cfRule type="cellIs" dxfId="168" priority="86" operator="equal">
      <formula>"Media"</formula>
    </cfRule>
    <cfRule type="cellIs" dxfId="167" priority="87" operator="equal">
      <formula>"Baja"</formula>
    </cfRule>
    <cfRule type="cellIs" dxfId="166" priority="88" operator="equal">
      <formula>"Muy Baja"</formula>
    </cfRule>
  </conditionalFormatting>
  <conditionalFormatting sqref="K53">
    <cfRule type="cellIs" dxfId="165" priority="65" operator="equal">
      <formula>"Muy Baja"</formula>
    </cfRule>
    <cfRule type="cellIs" dxfId="164" priority="64" operator="equal">
      <formula>"Baja"</formula>
    </cfRule>
    <cfRule type="cellIs" dxfId="163" priority="63" operator="equal">
      <formula>"Media"</formula>
    </cfRule>
    <cfRule type="cellIs" dxfId="162" priority="61" operator="equal">
      <formula>"Muy Alta"</formula>
    </cfRule>
    <cfRule type="cellIs" dxfId="161" priority="62" operator="equal">
      <formula>"Alta"</formula>
    </cfRule>
  </conditionalFormatting>
  <conditionalFormatting sqref="K59">
    <cfRule type="cellIs" dxfId="160" priority="42" operator="equal">
      <formula>"Muy Baja"</formula>
    </cfRule>
    <cfRule type="cellIs" dxfId="159" priority="41" operator="equal">
      <formula>"Baja"</formula>
    </cfRule>
    <cfRule type="cellIs" dxfId="158" priority="40" operator="equal">
      <formula>"Media"</formula>
    </cfRule>
    <cfRule type="cellIs" dxfId="157" priority="39" operator="equal">
      <formula>"Alta"</formula>
    </cfRule>
    <cfRule type="cellIs" dxfId="156" priority="38" operator="equal">
      <formula>"Muy Alta"</formula>
    </cfRule>
  </conditionalFormatting>
  <conditionalFormatting sqref="N5 N11 N17 N23 N29 N35 N41 N47 N53 N59">
    <cfRule type="containsText" dxfId="155" priority="6" operator="containsText" text="❌">
      <formula>NOT(ISERROR(SEARCH(("❌"),(N5))))</formula>
    </cfRule>
  </conditionalFormatting>
  <conditionalFormatting sqref="O5 O11 O17 O23 O29 O35 O41 O47 O53 O59">
    <cfRule type="cellIs" dxfId="154" priority="1" operator="equal">
      <formula>"Catastrófico"</formula>
    </cfRule>
    <cfRule type="cellIs" dxfId="153" priority="2" operator="equal">
      <formula>"Mayor"</formula>
    </cfRule>
    <cfRule type="cellIs" dxfId="152" priority="3" operator="equal">
      <formula>"Moderado"</formula>
    </cfRule>
    <cfRule type="cellIs" dxfId="151" priority="4" operator="equal">
      <formula>"Menor"</formula>
    </cfRule>
    <cfRule type="cellIs" dxfId="150" priority="5" operator="equal">
      <formula>"Leve"</formula>
    </cfRule>
  </conditionalFormatting>
  <conditionalFormatting sqref="Q5 Q11 Q17 Q23 Q29 Q35 Q41 Q47 Q53 Q59">
    <cfRule type="cellIs" dxfId="149" priority="239" operator="equal">
      <formula>"Bajo"</formula>
    </cfRule>
    <cfRule type="cellIs" dxfId="148" priority="236" operator="equal">
      <formula>"Extremo"</formula>
    </cfRule>
    <cfRule type="cellIs" dxfId="147" priority="237" operator="equal">
      <formula>"Alto"</formula>
    </cfRule>
    <cfRule type="cellIs" dxfId="146" priority="238" operator="equal">
      <formula>"Moderado"</formula>
    </cfRule>
  </conditionalFormatting>
  <conditionalFormatting sqref="AF5:AF64">
    <cfRule type="cellIs" dxfId="145" priority="33" operator="equal">
      <formula>"Muy Baja"</formula>
    </cfRule>
    <cfRule type="cellIs" dxfId="144" priority="30" operator="equal">
      <formula>"Alta"</formula>
    </cfRule>
    <cfRule type="cellIs" dxfId="143" priority="29" operator="equal">
      <formula>"Muy Alta"</formula>
    </cfRule>
    <cfRule type="cellIs" dxfId="142" priority="31" operator="equal">
      <formula>"Media"</formula>
    </cfRule>
    <cfRule type="cellIs" dxfId="141" priority="32" operator="equal">
      <formula>"Baja"</formula>
    </cfRule>
  </conditionalFormatting>
  <conditionalFormatting sqref="AH5:AH64">
    <cfRule type="cellIs" dxfId="140" priority="27" operator="equal">
      <formula>"Menor"</formula>
    </cfRule>
    <cfRule type="cellIs" dxfId="139" priority="28" operator="equal">
      <formula>"Leve"</formula>
    </cfRule>
    <cfRule type="cellIs" dxfId="138" priority="25" operator="equal">
      <formula>"Mayor"</formula>
    </cfRule>
    <cfRule type="cellIs" dxfId="137" priority="24" operator="equal">
      <formula>"Catastrófico"</formula>
    </cfRule>
    <cfRule type="cellIs" dxfId="136" priority="26" operator="equal">
      <formula>"Moderado"</formula>
    </cfRule>
  </conditionalFormatting>
  <conditionalFormatting sqref="AJ5:AJ64">
    <cfRule type="cellIs" dxfId="135" priority="21" operator="equal">
      <formula>"Alto"</formula>
    </cfRule>
    <cfRule type="cellIs" dxfId="134" priority="20" operator="equal">
      <formula>"Extremo"</formula>
    </cfRule>
    <cfRule type="cellIs" dxfId="133" priority="23" operator="equal">
      <formula>"Bajo"</formula>
    </cfRule>
    <cfRule type="cellIs" dxfId="132" priority="22" operator="equal">
      <formula>"Moderado"</formula>
    </cfRule>
  </conditionalFormatting>
  <pageMargins left="0.70866141732283472" right="0.70866141732283472" top="0.74803149606299213" bottom="0.74803149606299213" header="0.31496062992125984" footer="0.31496062992125984"/>
  <pageSetup paperSize="9" scale="30" orientation="landscape" r:id="rId1"/>
  <headerFooter>
    <oddHeader>&amp;L&amp;G&amp;C&amp;"Arial,Negrita"&amp;12MAPA Y PLAN DE MANEJO DE RIESGOS Y OPORTUNIDADES</oddHeader>
    <oddFooter>&amp;C&amp;N&amp;RDES-FM-12
V11</oddFooter>
  </headerFooter>
  <colBreaks count="3" manualBreakCount="3">
    <brk id="42" max="1048575" man="1"/>
    <brk id="49" max="1048575" man="1"/>
    <brk id="69" max="1048575" man="1"/>
  </colBreaks>
  <legacy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xr:uid="{C22113E0-40D4-4956-8699-E1C7595DCFAC}">
          <x14:formula1>
            <xm:f>Hoja1!$A$26:$A$39</xm:f>
          </x14:formula1>
          <xm:sqref>B5:B64</xm:sqref>
        </x14:dataValidation>
        <x14:dataValidation type="list" allowBlank="1" showInputMessage="1" showErrorMessage="1" xr:uid="{6789922C-7009-4358-823D-FB2E9E78A8C8}">
          <x14:formula1>
            <xm:f>Hoja1!$B$26:$B$39</xm:f>
          </x14:formula1>
          <xm:sqref>C5:C64</xm:sqref>
        </x14:dataValidation>
        <x14:dataValidation type="list" allowBlank="1" showInputMessage="1" showErrorMessage="1" xr:uid="{79E4EA97-376E-4D32-9A4B-281971BC3027}">
          <x14:formula1>
            <xm:f>'Opciones Tratamiento'!$E$2:$E$4</xm:f>
          </x14:formula1>
          <xm:sqref>F5:F10</xm:sqref>
        </x14:dataValidation>
        <x14:dataValidation type="list" allowBlank="1" showInputMessage="1" showErrorMessage="1" xr:uid="{20540207-01C6-4A72-AE1D-1F8E497C73DF}">
          <x14:formula1>
            <xm:f>'Tabla Impacto'!$F$210:$F$221</xm:f>
          </x14:formula1>
          <xm:sqref>M5:M64</xm:sqref>
        </x14:dataValidation>
        <x14:dataValidation type="list" allowBlank="1" showInputMessage="1" showErrorMessage="1" xr:uid="{D6AF0B02-295C-4044-8147-56CA9A900C69}">
          <x14:formula1>
            <xm:f>'Opciones Tratamiento'!$B$28:$B$29</xm:f>
          </x14:formula1>
          <xm:sqref>U5:X64</xm:sqref>
        </x14:dataValidation>
        <x14:dataValidation type="list" allowBlank="1" showInputMessage="1" showErrorMessage="1" xr:uid="{527F6F30-81E4-4B32-BD2C-A65AA023C9BF}">
          <x14:formula1>
            <xm:f>Hoja1!$A$3:$A$5</xm:f>
          </x14:formula1>
          <xm:sqref>Y5:Y64</xm:sqref>
        </x14:dataValidation>
        <x14:dataValidation type="list" allowBlank="1" showInputMessage="1" showErrorMessage="1" xr:uid="{85F0530E-F2BB-406F-BA73-85B7B4C815A7}">
          <x14:formula1>
            <xm:f>Hoja1!$A$6:$A$7</xm:f>
          </x14:formula1>
          <xm:sqref>Z5:Z64</xm:sqref>
        </x14:dataValidation>
        <x14:dataValidation type="list" allowBlank="1" showInputMessage="1" showErrorMessage="1" xr:uid="{21B7451D-57A2-442B-B656-70EAEEBE737E}">
          <x14:formula1>
            <xm:f>Hoja1!$A$8:$A$9</xm:f>
          </x14:formula1>
          <xm:sqref>AB5:AB64</xm:sqref>
        </x14:dataValidation>
        <x14:dataValidation type="list" allowBlank="1" showInputMessage="1" showErrorMessage="1" xr:uid="{51BE8435-9FE8-471A-B50E-3628D561F6AD}">
          <x14:formula1>
            <xm:f>Hoja1!$A$10:$A$11</xm:f>
          </x14:formula1>
          <xm:sqref>AC5:AC64</xm:sqref>
        </x14:dataValidation>
        <x14:dataValidation type="list" allowBlank="1" showInputMessage="1" showErrorMessage="1" xr:uid="{1B763439-AEA5-463C-BEA9-36367686F1D4}">
          <x14:formula1>
            <xm:f>Hoja1!$A$12:$A$14</xm:f>
          </x14:formula1>
          <xm:sqref>AD5:AD64</xm:sqref>
        </x14:dataValidation>
        <x14:dataValidation type="list" allowBlank="1" showInputMessage="1" showErrorMessage="1" xr:uid="{65DA67C1-8965-410A-8623-7B25469B31B4}">
          <x14:formula1>
            <xm:f>'Opciones Tratamiento'!$B$2:$B$5</xm:f>
          </x14:formula1>
          <xm:sqref>AK5:AK64</xm:sqref>
        </x14:dataValidation>
        <x14:dataValidation type="list" allowBlank="1" showInputMessage="1" showErrorMessage="1" xr:uid="{EC301CB8-4529-4B84-8749-B92ABF4385AC}">
          <x14:formula1>
            <xm:f>'Opciones Tratamiento'!$B$13:$B$17</xm:f>
          </x14:formula1>
          <xm:sqref>I5:I64</xm:sqref>
        </x14:dataValidation>
        <x14:dataValidation type="list" allowBlank="1" showInputMessage="1" showErrorMessage="1" xr:uid="{E6F74DCE-49CD-4778-A2EF-2824BDA98BDA}">
          <x14:formula1>
            <xm:f>'Opciones Tratamiento'!$B$20:$B$22</xm:f>
          </x14:formula1>
          <xm:sqref>AW5:AW64</xm:sqref>
        </x14:dataValidation>
        <x14:dataValidation type="list" allowBlank="1" showInputMessage="1" showErrorMessage="1" xr:uid="{2F66127B-362D-4FD8-8ECB-C272E752ABD2}">
          <x14:formula1>
            <xm:f>Hoja1!$A$23:$A$24</xm:f>
          </x14:formula1>
          <xm:sqref>BB5:BB64 BG5:BG64 BL5:BL64 BQ5:BQ64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65"/>
  <sheetViews>
    <sheetView showGridLines="0" tabSelected="1" topLeftCell="BT5" zoomScale="85" zoomScaleNormal="85" zoomScalePageLayoutView="20" workbookViewId="0">
      <selection activeCell="BZ6" sqref="BZ6"/>
    </sheetView>
  </sheetViews>
  <sheetFormatPr baseColWidth="10" defaultColWidth="11.42578125" defaultRowHeight="21" customHeight="1" x14ac:dyDescent="0.3"/>
  <cols>
    <col min="1" max="1" width="4" style="2" bestFit="1" customWidth="1"/>
    <col min="2" max="4" width="18.7109375" style="93" customWidth="1"/>
    <col min="5" max="5" width="32.42578125" style="1" customWidth="1"/>
    <col min="6" max="6" width="14.140625" style="2" customWidth="1"/>
    <col min="7" max="7" width="13.140625" style="2" customWidth="1"/>
    <col min="8" max="8" width="18.5703125" style="2" customWidth="1"/>
    <col min="9" max="9" width="19" style="181" customWidth="1"/>
    <col min="10" max="12" width="17.85546875" style="1" customWidth="1"/>
    <col min="13" max="13" width="16.5703125" style="1" customWidth="1"/>
    <col min="14" max="14" width="5.85546875" style="1" customWidth="1"/>
    <col min="15" max="15" width="48.42578125" style="1" customWidth="1"/>
    <col min="16" max="24" width="31" style="1" hidden="1" customWidth="1"/>
    <col min="25" max="25" width="31" style="183" hidden="1" customWidth="1"/>
    <col min="26" max="26" width="31" style="184" hidden="1" customWidth="1"/>
    <col min="27" max="36" width="31" style="1" hidden="1" customWidth="1"/>
    <col min="37" max="37" width="17.85546875" style="1" hidden="1" customWidth="1"/>
    <col min="38" max="38" width="16.5703125" style="1" hidden="1" customWidth="1"/>
    <col min="39" max="39" width="31" style="1" hidden="1" customWidth="1"/>
    <col min="40" max="40" width="23" style="1" customWidth="1"/>
    <col min="41" max="41" width="18.85546875" style="1" customWidth="1"/>
    <col min="42" max="42" width="22.140625" style="1" customWidth="1"/>
    <col min="43" max="43" width="20.5703125" style="137" hidden="1" customWidth="1"/>
    <col min="44" max="44" width="18.5703125" style="137" hidden="1" customWidth="1"/>
    <col min="45" max="45" width="20.5703125" style="137" hidden="1" customWidth="1"/>
    <col min="46" max="46" width="18.5703125" style="137" hidden="1" customWidth="1"/>
    <col min="47" max="47" width="20.5703125" style="137" hidden="1" customWidth="1"/>
    <col min="48" max="48" width="18.5703125" style="137" hidden="1" customWidth="1"/>
    <col min="49" max="49" width="20.5703125" style="137" customWidth="1"/>
    <col min="50" max="50" width="18.5703125" style="137" customWidth="1"/>
    <col min="51" max="51" width="21" style="137" customWidth="1"/>
    <col min="52" max="53" width="23" style="137" hidden="1" customWidth="1"/>
    <col min="54" max="54" width="18.85546875" style="137" hidden="1" customWidth="1"/>
    <col min="55" max="55" width="16.85546875" style="137" hidden="1" customWidth="1"/>
    <col min="56" max="56" width="19.5703125" style="137" hidden="1" customWidth="1"/>
    <col min="57" max="58" width="23" style="137" hidden="1" customWidth="1"/>
    <col min="59" max="59" width="18.85546875" style="137" hidden="1" customWidth="1"/>
    <col min="60" max="60" width="16.85546875" style="137" hidden="1" customWidth="1"/>
    <col min="61" max="61" width="19.5703125" style="137" hidden="1" customWidth="1"/>
    <col min="62" max="63" width="23" style="1" hidden="1" customWidth="1"/>
    <col min="64" max="64" width="18.85546875" style="1" hidden="1" customWidth="1"/>
    <col min="65" max="65" width="16.85546875" style="1" hidden="1" customWidth="1"/>
    <col min="66" max="66" width="19.5703125" style="1" hidden="1" customWidth="1"/>
    <col min="67" max="68" width="23" style="137" customWidth="1"/>
    <col min="69" max="69" width="18.85546875" style="137" customWidth="1"/>
    <col min="70" max="70" width="16.85546875" style="137" customWidth="1"/>
    <col min="71" max="71" width="19.5703125" style="137" customWidth="1"/>
    <col min="72" max="72" width="28.85546875" style="137" customWidth="1"/>
    <col min="73" max="74" width="23" style="137" customWidth="1"/>
    <col min="75" max="75" width="18.5703125" style="137" customWidth="1"/>
    <col min="76" max="76" width="20.5703125" style="137" customWidth="1"/>
    <col min="77" max="77" width="23" style="137" customWidth="1"/>
    <col min="78" max="78" width="18.5703125" style="137" customWidth="1"/>
    <col min="79" max="79" width="18.140625" style="137" customWidth="1"/>
    <col min="80" max="80" width="58.5703125" style="137" customWidth="1"/>
    <col min="81" max="81" width="45.7109375" style="137" customWidth="1"/>
    <col min="82" max="82" width="57.5703125" style="137" customWidth="1"/>
    <col min="83" max="16384" width="11.42578125" style="137"/>
  </cols>
  <sheetData>
    <row r="1" spans="1:108" ht="21" customHeight="1" x14ac:dyDescent="0.3">
      <c r="AN1" s="136"/>
      <c r="AO1" s="136"/>
      <c r="AP1" s="136"/>
      <c r="AQ1" s="136"/>
      <c r="AR1" s="136"/>
      <c r="AS1" s="136"/>
      <c r="AT1" s="136"/>
      <c r="AU1" s="136"/>
      <c r="AV1" s="136"/>
      <c r="AW1" s="136"/>
      <c r="AX1" s="136"/>
      <c r="AY1" s="136"/>
      <c r="AZ1" s="136"/>
      <c r="BA1" s="136"/>
      <c r="BB1" s="136"/>
      <c r="BC1" s="136"/>
      <c r="BD1" s="136"/>
      <c r="BE1" s="136"/>
      <c r="BF1" s="136"/>
      <c r="BG1" s="136"/>
      <c r="BH1" s="136"/>
      <c r="BI1" s="136"/>
      <c r="BJ1" s="3"/>
      <c r="BK1" s="3"/>
      <c r="BL1" s="3"/>
      <c r="BM1" s="3"/>
      <c r="BN1" s="3"/>
      <c r="BO1" s="136"/>
      <c r="BP1" s="136"/>
      <c r="BQ1" s="136"/>
      <c r="BR1" s="136"/>
      <c r="BS1" s="136"/>
    </row>
    <row r="2" spans="1:108" ht="21" customHeight="1" x14ac:dyDescent="0.3">
      <c r="A2" s="351" t="s">
        <v>141</v>
      </c>
      <c r="B2" s="352"/>
      <c r="C2" s="352"/>
      <c r="D2" s="352"/>
      <c r="E2" s="352"/>
      <c r="F2" s="352"/>
      <c r="G2" s="352"/>
      <c r="H2" s="352"/>
      <c r="I2" s="353"/>
      <c r="J2" s="351" t="s">
        <v>142</v>
      </c>
      <c r="K2" s="352"/>
      <c r="L2" s="352"/>
      <c r="M2" s="353"/>
      <c r="N2" s="351" t="s">
        <v>143</v>
      </c>
      <c r="O2" s="352"/>
      <c r="P2" s="352"/>
      <c r="Q2" s="352"/>
      <c r="R2" s="352"/>
      <c r="S2" s="352"/>
      <c r="T2" s="352"/>
      <c r="U2" s="352"/>
      <c r="V2" s="352"/>
      <c r="W2" s="352"/>
      <c r="X2" s="352"/>
      <c r="Y2" s="352"/>
      <c r="Z2" s="352"/>
      <c r="AA2" s="352"/>
      <c r="AB2" s="352"/>
      <c r="AC2" s="352"/>
      <c r="AD2" s="352"/>
      <c r="AE2" s="352"/>
      <c r="AF2" s="352"/>
      <c r="AG2" s="352"/>
      <c r="AH2" s="353"/>
      <c r="AI2" s="351" t="s">
        <v>296</v>
      </c>
      <c r="AJ2" s="352"/>
      <c r="AK2" s="352"/>
      <c r="AL2" s="353"/>
      <c r="AM2" s="173"/>
      <c r="AN2" s="391" t="s">
        <v>145</v>
      </c>
      <c r="AO2" s="391"/>
      <c r="AP2" s="391"/>
      <c r="AQ2" s="391"/>
      <c r="AR2" s="391"/>
      <c r="AS2" s="391"/>
      <c r="AT2" s="391"/>
      <c r="AU2" s="391"/>
      <c r="AV2" s="391"/>
      <c r="AW2" s="391"/>
      <c r="AX2" s="391"/>
      <c r="AY2" s="391"/>
      <c r="AZ2" s="344" t="s">
        <v>146</v>
      </c>
      <c r="BA2" s="344"/>
      <c r="BB2" s="344"/>
      <c r="BC2" s="344"/>
      <c r="BD2" s="344"/>
      <c r="BE2" s="344" t="s">
        <v>147</v>
      </c>
      <c r="BF2" s="344"/>
      <c r="BG2" s="344"/>
      <c r="BH2" s="344"/>
      <c r="BI2" s="344"/>
      <c r="BJ2" s="344" t="s">
        <v>148</v>
      </c>
      <c r="BK2" s="344"/>
      <c r="BL2" s="344"/>
      <c r="BM2" s="344"/>
      <c r="BN2" s="344"/>
      <c r="BO2" s="344" t="s">
        <v>149</v>
      </c>
      <c r="BP2" s="344"/>
      <c r="BQ2" s="344"/>
      <c r="BR2" s="344"/>
      <c r="BS2" s="344"/>
      <c r="BT2" s="389" t="s">
        <v>150</v>
      </c>
      <c r="BU2" s="389"/>
      <c r="BV2" s="389"/>
      <c r="BW2" s="389"/>
      <c r="BX2" s="357" t="s">
        <v>151</v>
      </c>
      <c r="BY2" s="357"/>
      <c r="BZ2" s="357"/>
      <c r="CA2" s="348" t="s">
        <v>152</v>
      </c>
      <c r="CB2" s="349"/>
      <c r="CC2" s="349"/>
      <c r="CD2" s="350"/>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row>
    <row r="3" spans="1:108" s="143" customFormat="1" ht="21" customHeight="1" x14ac:dyDescent="0.3">
      <c r="A3" s="414" t="s">
        <v>153</v>
      </c>
      <c r="B3" s="379" t="s">
        <v>7</v>
      </c>
      <c r="C3" s="379" t="s">
        <v>9</v>
      </c>
      <c r="D3" s="379" t="s">
        <v>11</v>
      </c>
      <c r="E3" s="415" t="s">
        <v>21</v>
      </c>
      <c r="F3" s="415" t="s">
        <v>15</v>
      </c>
      <c r="G3" s="379" t="s">
        <v>17</v>
      </c>
      <c r="H3" s="379" t="s">
        <v>19</v>
      </c>
      <c r="I3" s="379" t="s">
        <v>23</v>
      </c>
      <c r="J3" s="379" t="s">
        <v>297</v>
      </c>
      <c r="K3" s="379" t="s">
        <v>15</v>
      </c>
      <c r="L3" s="379" t="s">
        <v>298</v>
      </c>
      <c r="M3" s="406" t="s">
        <v>29</v>
      </c>
      <c r="N3" s="409" t="s">
        <v>162</v>
      </c>
      <c r="O3" s="379" t="s">
        <v>31</v>
      </c>
      <c r="P3" s="379" t="s">
        <v>299</v>
      </c>
      <c r="Q3" s="406" t="s">
        <v>170</v>
      </c>
      <c r="R3" s="379" t="s">
        <v>170</v>
      </c>
      <c r="S3" s="379" t="s">
        <v>300</v>
      </c>
      <c r="T3" s="379" t="s">
        <v>301</v>
      </c>
      <c r="U3" s="379" t="s">
        <v>302</v>
      </c>
      <c r="V3" s="379" t="s">
        <v>303</v>
      </c>
      <c r="W3" s="379" t="s">
        <v>304</v>
      </c>
      <c r="X3" s="379" t="s">
        <v>305</v>
      </c>
      <c r="Y3" s="379" t="s">
        <v>306</v>
      </c>
      <c r="Z3" s="379" t="s">
        <v>307</v>
      </c>
      <c r="AA3" s="379" t="s">
        <v>308</v>
      </c>
      <c r="AB3" s="379" t="s">
        <v>309</v>
      </c>
      <c r="AC3" s="410" t="s">
        <v>310</v>
      </c>
      <c r="AD3" s="411"/>
      <c r="AE3" s="379" t="s">
        <v>311</v>
      </c>
      <c r="AF3" s="379" t="s">
        <v>312</v>
      </c>
      <c r="AG3" s="379" t="s">
        <v>313</v>
      </c>
      <c r="AH3" s="379" t="s">
        <v>314</v>
      </c>
      <c r="AI3" s="379" t="s">
        <v>297</v>
      </c>
      <c r="AJ3" s="379" t="s">
        <v>15</v>
      </c>
      <c r="AK3" s="379" t="s">
        <v>298</v>
      </c>
      <c r="AL3" s="406" t="s">
        <v>315</v>
      </c>
      <c r="AM3" s="379" t="s">
        <v>316</v>
      </c>
      <c r="AN3" s="365" t="s">
        <v>169</v>
      </c>
      <c r="AO3" s="365" t="s">
        <v>170</v>
      </c>
      <c r="AP3" s="365" t="s">
        <v>171</v>
      </c>
      <c r="AQ3" s="365" t="s">
        <v>172</v>
      </c>
      <c r="AR3" s="365" t="s">
        <v>173</v>
      </c>
      <c r="AS3" s="365" t="s">
        <v>172</v>
      </c>
      <c r="AT3" s="366" t="s">
        <v>174</v>
      </c>
      <c r="AU3" s="365" t="s">
        <v>172</v>
      </c>
      <c r="AV3" s="365" t="s">
        <v>175</v>
      </c>
      <c r="AW3" s="365" t="s">
        <v>172</v>
      </c>
      <c r="AX3" s="366" t="s">
        <v>176</v>
      </c>
      <c r="AY3" s="365" t="s">
        <v>53</v>
      </c>
      <c r="AZ3" s="345" t="s">
        <v>177</v>
      </c>
      <c r="BA3" s="345" t="s">
        <v>178</v>
      </c>
      <c r="BB3" s="345" t="s">
        <v>170</v>
      </c>
      <c r="BC3" s="345" t="s">
        <v>179</v>
      </c>
      <c r="BD3" s="345" t="s">
        <v>180</v>
      </c>
      <c r="BE3" s="345" t="s">
        <v>177</v>
      </c>
      <c r="BF3" s="345" t="s">
        <v>178</v>
      </c>
      <c r="BG3" s="345" t="s">
        <v>170</v>
      </c>
      <c r="BH3" s="345" t="s">
        <v>179</v>
      </c>
      <c r="BI3" s="345" t="s">
        <v>180</v>
      </c>
      <c r="BJ3" s="345" t="s">
        <v>177</v>
      </c>
      <c r="BK3" s="345" t="s">
        <v>178</v>
      </c>
      <c r="BL3" s="345" t="s">
        <v>170</v>
      </c>
      <c r="BM3" s="345" t="s">
        <v>179</v>
      </c>
      <c r="BN3" s="345" t="s">
        <v>180</v>
      </c>
      <c r="BO3" s="345" t="s">
        <v>177</v>
      </c>
      <c r="BP3" s="345" t="s">
        <v>178</v>
      </c>
      <c r="BQ3" s="345" t="s">
        <v>170</v>
      </c>
      <c r="BR3" s="345" t="s">
        <v>179</v>
      </c>
      <c r="BS3" s="345" t="s">
        <v>180</v>
      </c>
      <c r="BT3" s="408" t="s">
        <v>317</v>
      </c>
      <c r="BU3" s="408" t="s">
        <v>182</v>
      </c>
      <c r="BV3" s="408" t="s">
        <v>183</v>
      </c>
      <c r="BW3" s="408" t="s">
        <v>178</v>
      </c>
      <c r="BX3" s="358" t="s">
        <v>172</v>
      </c>
      <c r="BY3" s="358" t="s">
        <v>184</v>
      </c>
      <c r="BZ3" s="358" t="s">
        <v>185</v>
      </c>
      <c r="CA3" s="394" t="s">
        <v>186</v>
      </c>
      <c r="CB3" s="394" t="s">
        <v>187</v>
      </c>
      <c r="CC3" s="394" t="s">
        <v>188</v>
      </c>
      <c r="CD3" s="394" t="s">
        <v>189</v>
      </c>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row>
    <row r="4" spans="1:108" s="145" customFormat="1" ht="21" customHeight="1" thickBot="1" x14ac:dyDescent="0.3">
      <c r="A4" s="414"/>
      <c r="B4" s="379"/>
      <c r="C4" s="379"/>
      <c r="D4" s="379"/>
      <c r="E4" s="415"/>
      <c r="F4" s="415"/>
      <c r="G4" s="379"/>
      <c r="H4" s="379"/>
      <c r="I4" s="379"/>
      <c r="J4" s="379"/>
      <c r="K4" s="379"/>
      <c r="L4" s="379"/>
      <c r="M4" s="407"/>
      <c r="N4" s="409"/>
      <c r="O4" s="379"/>
      <c r="P4" s="379"/>
      <c r="Q4" s="407"/>
      <c r="R4" s="379" t="s">
        <v>170</v>
      </c>
      <c r="S4" s="379"/>
      <c r="T4" s="379"/>
      <c r="U4" s="379"/>
      <c r="V4" s="379"/>
      <c r="W4" s="379" t="s">
        <v>304</v>
      </c>
      <c r="X4" s="379"/>
      <c r="Y4" s="379" t="s">
        <v>304</v>
      </c>
      <c r="Z4" s="379"/>
      <c r="AA4" s="379" t="s">
        <v>308</v>
      </c>
      <c r="AB4" s="379"/>
      <c r="AC4" s="412"/>
      <c r="AD4" s="413"/>
      <c r="AE4" s="379"/>
      <c r="AF4" s="379"/>
      <c r="AG4" s="379"/>
      <c r="AH4" s="379"/>
      <c r="AI4" s="379"/>
      <c r="AJ4" s="379"/>
      <c r="AK4" s="379"/>
      <c r="AL4" s="407"/>
      <c r="AM4" s="379"/>
      <c r="AN4" s="365"/>
      <c r="AO4" s="365"/>
      <c r="AP4" s="365"/>
      <c r="AQ4" s="365"/>
      <c r="AR4" s="365"/>
      <c r="AS4" s="365"/>
      <c r="AT4" s="367"/>
      <c r="AU4" s="365"/>
      <c r="AV4" s="365"/>
      <c r="AW4" s="365"/>
      <c r="AX4" s="367"/>
      <c r="AY4" s="365"/>
      <c r="AZ4" s="345"/>
      <c r="BA4" s="345"/>
      <c r="BB4" s="345"/>
      <c r="BC4" s="345"/>
      <c r="BD4" s="345"/>
      <c r="BE4" s="345"/>
      <c r="BF4" s="345"/>
      <c r="BG4" s="345"/>
      <c r="BH4" s="345"/>
      <c r="BI4" s="345"/>
      <c r="BJ4" s="345"/>
      <c r="BK4" s="345"/>
      <c r="BL4" s="345"/>
      <c r="BM4" s="345"/>
      <c r="BN4" s="345"/>
      <c r="BO4" s="345"/>
      <c r="BP4" s="345"/>
      <c r="BQ4" s="345"/>
      <c r="BR4" s="345"/>
      <c r="BS4" s="345"/>
      <c r="BT4" s="408"/>
      <c r="BU4" s="408"/>
      <c r="BV4" s="408"/>
      <c r="BW4" s="408"/>
      <c r="BX4" s="358"/>
      <c r="BY4" s="358"/>
      <c r="BZ4" s="358"/>
      <c r="CA4" s="394"/>
      <c r="CB4" s="394"/>
      <c r="CC4" s="394"/>
      <c r="CD4" s="39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row>
    <row r="5" spans="1:108" s="141" customFormat="1" ht="315.75" customHeight="1" x14ac:dyDescent="0.25">
      <c r="A5" s="346">
        <v>1</v>
      </c>
      <c r="B5" s="347" t="s">
        <v>72</v>
      </c>
      <c r="C5" s="347" t="s">
        <v>198</v>
      </c>
      <c r="D5" s="347" t="s">
        <v>199</v>
      </c>
      <c r="E5" s="372" t="s">
        <v>318</v>
      </c>
      <c r="F5" s="347" t="s">
        <v>201</v>
      </c>
      <c r="G5" s="347" t="s">
        <v>319</v>
      </c>
      <c r="H5" s="347" t="s">
        <v>320</v>
      </c>
      <c r="I5" s="347" t="s">
        <v>321</v>
      </c>
      <c r="J5" s="346">
        <v>1</v>
      </c>
      <c r="K5" s="346">
        <v>3</v>
      </c>
      <c r="L5" s="399">
        <f>+(J5*K5)*4</f>
        <v>12</v>
      </c>
      <c r="M5" s="396" t="str">
        <f>IF(OR(AND(J5=3,K5=4),AND(J5=2,K5=5),AND(J5=2,K5=5),AND(L5=20),AND(L5&gt;=52,L5&lt;=100)),"ZONA RIESGO EXTREMA",IF(OR(AND(J5=5,K5=2),AND(J5=4,K5=3),AND(J5=1,K5=4),AND(L5=16),AND(L5&gt;=28,L5&lt;=48)),"ZONA RIESGO ALTA",IF(OR(AND(J5=1,K5=3),AND(J5=4,K5=1),AND(L5=24)),"ZONA RIESGO MODERADA",IF(AND(L5&gt;=4,L5&lt;=16),"ZONA RIESGO BAJA"))))</f>
        <v>ZONA RIESGO MODERADA</v>
      </c>
      <c r="N5" s="176">
        <v>1</v>
      </c>
      <c r="O5" s="178" t="s">
        <v>284</v>
      </c>
      <c r="P5" s="185">
        <v>15</v>
      </c>
      <c r="Q5" s="185">
        <v>15</v>
      </c>
      <c r="R5" s="185">
        <v>15</v>
      </c>
      <c r="S5" s="185">
        <v>15</v>
      </c>
      <c r="T5" s="185">
        <v>15</v>
      </c>
      <c r="U5" s="185">
        <v>15</v>
      </c>
      <c r="V5" s="185">
        <v>10</v>
      </c>
      <c r="W5" s="101">
        <f>SUM(P5:V5)</f>
        <v>100</v>
      </c>
      <c r="X5" s="102" t="str">
        <f t="shared" ref="X5:X64" si="0">IF(AND(W5&gt;=86,W5&lt;=95),"MODERADO",IF(AND(W5&gt;=96), "FUERTE",IF(AND(W5&lt;=85), "DEBIL")))</f>
        <v>FUERTE</v>
      </c>
      <c r="Y5" s="186" t="s">
        <v>322</v>
      </c>
      <c r="Z5" s="103" t="str">
        <f>IFERROR((_xlfn.IFS(AND(X5="FUERTE",Y5="FUERTE"),"FUERTE",AND(X5="FUERTE",Y5="MODERADO"),"MODERADO",AND(X5="FUERTE",Y5="DEBIL"),"DEBIL",AND(X5="MODERADO",Y5="FUERTE"),"MODERADO",AND(X5="MODERADO",Y5="MODERADO"),"MODERADO",AND(X5="MODERADO",Y5="DEBIL"),"DEBIL",AND(X5="DEBIL",Y5="FUERTE"),"DEBIL",AND(X5="DEBIL",Y5="MODERADO"),"DEBIL",AND(X5="DEBIL",Y5="DEBIL"),"DEBIL")),"")</f>
        <v>FUERTE</v>
      </c>
      <c r="AA5" s="101" t="str">
        <f>IF(AND(Z5="FUERTE"),"NO", "SI")</f>
        <v>NO</v>
      </c>
      <c r="AB5" s="185"/>
      <c r="AC5" s="400">
        <f>IF(AND(W5&gt;0,SUM(W6:W10)=0),W5,IF(AND(SUM(W5:W6)&gt;0,SUM(W7:W10)=0),AVERAGE(W5:W6),IF(AND(SUM(W5:W7)&gt;0,SUM(W8:W10)=0),AVERAGE(W5:W7),IF(AND(SUM(W5:W8)&gt;0,SUM(W9:W10)=0),AVERAGE(W5:W8),IF(AND(SUM(W5:W9)&gt;0,W10=0),AVERAGE(W5:W9),AVERAGE(W5:W10))))))</f>
        <v>100</v>
      </c>
      <c r="AD5" s="400" t="str">
        <f>IF(AND(AC5&gt;=50,AC5&lt;=99),"MODERADO",IF(AND(AC5=100), "FUERTE",IF(AND(AC5&lt;50), "DEBIL")))</f>
        <v>FUERTE</v>
      </c>
      <c r="AE5" s="401" t="s">
        <v>323</v>
      </c>
      <c r="AF5" s="401" t="s">
        <v>324</v>
      </c>
      <c r="AG5" s="402">
        <f>IFERROR(_xlfn.IFS(AND(AD5="MODERADO",AE5="Directamente"),1,AND(AD5="FUERTE",AE5="Directamente"),2),"0")</f>
        <v>2</v>
      </c>
      <c r="AH5" s="402">
        <f>IFERROR(_xlfn.IFS(AND(AD5="MODERADO",AF5="Directamente"),1,AND(AD5="FUERTE",AF5="Directamente"),2,AND(AD5="FUERTE",AF5="Indirectamente"),1),"0")</f>
        <v>1</v>
      </c>
      <c r="AI5" s="395">
        <v>1</v>
      </c>
      <c r="AJ5" s="395">
        <v>3</v>
      </c>
      <c r="AK5" s="399">
        <f>+(AI5*AJ5)*4</f>
        <v>12</v>
      </c>
      <c r="AL5" s="396" t="str">
        <f>IF(OR(AND(AI5=3,AJ5=4),AND(AI5=2,AJ5=5),AND(AI5=2,AJ5=5),AND(AK5=20),AND(AK5&gt;=52,AK5&lt;=100)),"ZONA RIESGO EXTREMA",IF(OR(AND(AI5=5,AJ5=2),AND(AI5=4,AJ5=3),AND(AI5=1,AJ5=4),AND(AK5=16),AND(AK5&gt;=28,AK5&lt;=48)),"ZONA RIESGO ALTA",IF(OR(AND(AI5=1,AJ5=3),AND(AI5=4,AJ5=1),AND(AK5=24)),"ZONA RIESGO MODERADA",IF(AND(AK5&gt;=4,AK5&lt;=16),"ZONA RIESGO BAJA"))))</f>
        <v>ZONA RIESGO MODERADA</v>
      </c>
      <c r="AM5" s="403" t="s">
        <v>325</v>
      </c>
      <c r="AN5" s="177" t="s">
        <v>326</v>
      </c>
      <c r="AO5" s="180" t="s">
        <v>327</v>
      </c>
      <c r="AP5" s="182">
        <v>45291</v>
      </c>
      <c r="AQ5" s="182">
        <v>45016</v>
      </c>
      <c r="AR5" s="177" t="s">
        <v>328</v>
      </c>
      <c r="AS5" s="194" t="s">
        <v>329</v>
      </c>
      <c r="AT5" s="236" t="s">
        <v>218</v>
      </c>
      <c r="AU5" s="194">
        <v>45148</v>
      </c>
      <c r="AV5" s="177" t="s">
        <v>330</v>
      </c>
      <c r="AW5" s="134">
        <v>45229</v>
      </c>
      <c r="AX5" s="134" t="s">
        <v>331</v>
      </c>
      <c r="AY5" s="132" t="s">
        <v>332</v>
      </c>
      <c r="AZ5" s="177" t="s">
        <v>333</v>
      </c>
      <c r="BA5" s="177" t="s">
        <v>334</v>
      </c>
      <c r="BB5" s="177" t="s">
        <v>335</v>
      </c>
      <c r="BC5" s="194" t="s">
        <v>336</v>
      </c>
      <c r="BD5" s="182" t="s">
        <v>225</v>
      </c>
      <c r="BE5" s="194" t="s">
        <v>337</v>
      </c>
      <c r="BF5" s="177" t="s">
        <v>338</v>
      </c>
      <c r="BG5" s="177" t="s">
        <v>339</v>
      </c>
      <c r="BH5" s="194" t="s">
        <v>340</v>
      </c>
      <c r="BI5" s="182" t="s">
        <v>225</v>
      </c>
      <c r="BJ5" s="194" t="s">
        <v>286</v>
      </c>
      <c r="BK5" s="177" t="s">
        <v>341</v>
      </c>
      <c r="BL5" s="177" t="s">
        <v>339</v>
      </c>
      <c r="BM5" s="194" t="s">
        <v>342</v>
      </c>
      <c r="BN5" s="182" t="s">
        <v>225</v>
      </c>
      <c r="BO5" s="134" t="s">
        <v>288</v>
      </c>
      <c r="BP5" s="131" t="s">
        <v>343</v>
      </c>
      <c r="BQ5" s="131" t="s">
        <v>231</v>
      </c>
      <c r="BR5" s="134" t="s">
        <v>344</v>
      </c>
      <c r="BS5" s="99" t="s">
        <v>225</v>
      </c>
      <c r="BT5" s="134" t="s">
        <v>345</v>
      </c>
      <c r="BU5" s="131"/>
      <c r="BV5" s="131"/>
      <c r="BW5" s="131"/>
      <c r="BX5" s="134" t="s">
        <v>683</v>
      </c>
      <c r="BY5" s="131" t="s">
        <v>690</v>
      </c>
      <c r="BZ5" s="131" t="s">
        <v>691</v>
      </c>
      <c r="CA5" s="243" t="s">
        <v>346</v>
      </c>
      <c r="CB5" s="286" t="s">
        <v>347</v>
      </c>
      <c r="CC5" s="286" t="s">
        <v>348</v>
      </c>
      <c r="CD5" s="286" t="s">
        <v>349</v>
      </c>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row>
    <row r="6" spans="1:108" ht="234" customHeight="1" x14ac:dyDescent="0.3">
      <c r="A6" s="346"/>
      <c r="B6" s="347"/>
      <c r="C6" s="347"/>
      <c r="D6" s="347"/>
      <c r="E6" s="372"/>
      <c r="F6" s="347"/>
      <c r="G6" s="347"/>
      <c r="H6" s="347"/>
      <c r="I6" s="347"/>
      <c r="J6" s="346"/>
      <c r="K6" s="346"/>
      <c r="L6" s="399"/>
      <c r="M6" s="397"/>
      <c r="N6" s="176">
        <v>2</v>
      </c>
      <c r="O6" s="178"/>
      <c r="P6" s="185"/>
      <c r="Q6" s="185"/>
      <c r="R6" s="185"/>
      <c r="S6" s="185"/>
      <c r="T6" s="185"/>
      <c r="U6" s="185"/>
      <c r="V6" s="185"/>
      <c r="W6" s="101">
        <f t="shared" ref="W6:W64" si="1">SUM(P6:V6)</f>
        <v>0</v>
      </c>
      <c r="X6" s="102" t="str">
        <f t="shared" si="0"/>
        <v>DEBIL</v>
      </c>
      <c r="Y6" s="186" t="s">
        <v>322</v>
      </c>
      <c r="Z6" s="103" t="str">
        <f t="shared" ref="Z6:Z64" si="2">IFERROR((_xlfn.IFS(AND(X6="FUERTE",Y6="FUERTE"),"FUERTE",AND(X6="FUERTE",Y6="MODERADO"),"MODERADO",AND(X6="FUERTE",Y6="DEBIL"),"DEBIL",AND(X6="MODERADO",Y6="FUERTE"),"MODERADO",AND(X6="MODERADO",Y6="MODERADO"),"MODERADO",AND(X6="MODERADO",Y6="DEBIL"),"DEBIL",AND(X6="DEBIL",Y6="FUERTE"),"DEBIL",AND(X6="DEBIL",Y6="MODERADO"),"DEBIL",AND(X6="DEBIL",Y6="DEBIL"),"DEBIL")),"")</f>
        <v>DEBIL</v>
      </c>
      <c r="AA6" s="101" t="str">
        <f t="shared" ref="AA6:AA64" si="3">IF(AND(Z6="FUERTE"),"NO", "SI")</f>
        <v>SI</v>
      </c>
      <c r="AB6" s="185"/>
      <c r="AC6" s="400"/>
      <c r="AD6" s="400"/>
      <c r="AE6" s="401"/>
      <c r="AF6" s="401"/>
      <c r="AG6" s="402"/>
      <c r="AH6" s="402"/>
      <c r="AI6" s="395"/>
      <c r="AJ6" s="395"/>
      <c r="AK6" s="399"/>
      <c r="AL6" s="397"/>
      <c r="AM6" s="404"/>
      <c r="AN6" s="185" t="s">
        <v>350</v>
      </c>
      <c r="AO6" s="180" t="s">
        <v>327</v>
      </c>
      <c r="AP6" s="182">
        <v>45291</v>
      </c>
      <c r="AQ6" s="182">
        <v>45016</v>
      </c>
      <c r="AR6" s="230" t="s">
        <v>351</v>
      </c>
      <c r="AS6" s="194">
        <v>45036</v>
      </c>
      <c r="AT6" s="177" t="s">
        <v>352</v>
      </c>
      <c r="AU6" s="194">
        <v>45148</v>
      </c>
      <c r="AV6" s="177" t="s">
        <v>353</v>
      </c>
      <c r="AW6" s="99">
        <v>45229</v>
      </c>
      <c r="AX6" s="131" t="s">
        <v>354</v>
      </c>
      <c r="AY6" s="132" t="s">
        <v>332</v>
      </c>
      <c r="AZ6" s="194"/>
      <c r="BA6" s="229"/>
      <c r="BB6" s="177"/>
      <c r="BC6" s="194"/>
      <c r="BD6" s="182"/>
      <c r="BE6" s="194">
        <v>45036</v>
      </c>
      <c r="BF6" s="177" t="s">
        <v>352</v>
      </c>
      <c r="BG6" s="177" t="s">
        <v>227</v>
      </c>
      <c r="BH6" s="194" t="s">
        <v>355</v>
      </c>
      <c r="BI6" s="182" t="s">
        <v>225</v>
      </c>
      <c r="BJ6" s="194"/>
      <c r="BK6" s="177"/>
      <c r="BL6" s="176"/>
      <c r="BM6" s="182"/>
      <c r="BN6" s="182"/>
      <c r="BO6" s="134">
        <v>45229</v>
      </c>
      <c r="BP6" s="131" t="s">
        <v>356</v>
      </c>
      <c r="BQ6" s="256" t="s">
        <v>327</v>
      </c>
      <c r="BR6" s="99" t="s">
        <v>357</v>
      </c>
      <c r="BS6" s="99" t="s">
        <v>225</v>
      </c>
      <c r="BT6" s="134" t="s">
        <v>358</v>
      </c>
      <c r="BV6" s="131"/>
      <c r="BW6" s="131"/>
      <c r="BX6" s="134" t="s">
        <v>234</v>
      </c>
      <c r="BY6" s="131"/>
      <c r="BZ6" s="226" t="s">
        <v>692</v>
      </c>
      <c r="CA6" s="250" t="s">
        <v>346</v>
      </c>
      <c r="CB6" s="287" t="s">
        <v>359</v>
      </c>
      <c r="CC6" s="287" t="s">
        <v>360</v>
      </c>
      <c r="CD6" s="287" t="s">
        <v>361</v>
      </c>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row>
    <row r="7" spans="1:108" ht="23.1" customHeight="1" thickTop="1" thickBot="1" x14ac:dyDescent="0.35">
      <c r="A7" s="346"/>
      <c r="B7" s="347"/>
      <c r="C7" s="347"/>
      <c r="D7" s="347"/>
      <c r="E7" s="372"/>
      <c r="F7" s="347"/>
      <c r="G7" s="347"/>
      <c r="H7" s="347"/>
      <c r="I7" s="347"/>
      <c r="J7" s="346"/>
      <c r="K7" s="346"/>
      <c r="L7" s="399"/>
      <c r="M7" s="397"/>
      <c r="N7" s="176">
        <v>3</v>
      </c>
      <c r="O7" s="180"/>
      <c r="P7" s="185"/>
      <c r="Q7" s="185"/>
      <c r="R7" s="185"/>
      <c r="S7" s="185"/>
      <c r="T7" s="185"/>
      <c r="U7" s="185"/>
      <c r="V7" s="185"/>
      <c r="W7" s="101">
        <f t="shared" si="1"/>
        <v>0</v>
      </c>
      <c r="X7" s="102" t="str">
        <f t="shared" si="0"/>
        <v>DEBIL</v>
      </c>
      <c r="Y7" s="186"/>
      <c r="Z7" s="103" t="str">
        <f t="shared" si="2"/>
        <v/>
      </c>
      <c r="AA7" s="101" t="str">
        <f t="shared" si="3"/>
        <v>SI</v>
      </c>
      <c r="AB7" s="185"/>
      <c r="AC7" s="400"/>
      <c r="AD7" s="400"/>
      <c r="AE7" s="401"/>
      <c r="AF7" s="401"/>
      <c r="AG7" s="402"/>
      <c r="AH7" s="402"/>
      <c r="AI7" s="395"/>
      <c r="AJ7" s="395"/>
      <c r="AK7" s="399"/>
      <c r="AL7" s="397"/>
      <c r="AM7" s="404"/>
      <c r="AN7" s="177"/>
      <c r="AO7" s="176"/>
      <c r="AP7" s="182"/>
      <c r="AQ7" s="99"/>
      <c r="AR7" s="131"/>
      <c r="AS7" s="182"/>
      <c r="AT7" s="177"/>
      <c r="AU7" s="182"/>
      <c r="AV7" s="177"/>
      <c r="AW7" s="99"/>
      <c r="AX7" s="131"/>
      <c r="AY7" s="132"/>
      <c r="AZ7" s="177"/>
      <c r="BA7" s="177"/>
      <c r="BB7" s="176"/>
      <c r="BC7" s="182"/>
      <c r="BD7" s="182"/>
      <c r="BE7" s="177"/>
      <c r="BF7" s="177"/>
      <c r="BG7" s="176"/>
      <c r="BH7" s="182"/>
      <c r="BI7" s="182"/>
      <c r="BJ7" s="177"/>
      <c r="BK7" s="177"/>
      <c r="BL7" s="176"/>
      <c r="BM7" s="182"/>
      <c r="BN7" s="182"/>
      <c r="BO7" s="131"/>
      <c r="BP7" s="131"/>
      <c r="BQ7" s="132"/>
      <c r="BR7" s="99"/>
      <c r="BS7" s="99"/>
      <c r="BT7" s="99"/>
      <c r="BU7" s="131"/>
      <c r="BV7" s="131"/>
      <c r="BW7" s="131"/>
      <c r="BX7" s="99"/>
      <c r="BY7" s="131"/>
      <c r="BZ7" s="131"/>
      <c r="CA7" s="99"/>
      <c r="CB7" s="131"/>
      <c r="CC7" s="132"/>
      <c r="CD7" s="131"/>
      <c r="CE7" s="136"/>
      <c r="CF7" s="136"/>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row>
    <row r="8" spans="1:108" ht="23.1" customHeight="1" thickTop="1" thickBot="1" x14ac:dyDescent="0.35">
      <c r="A8" s="346"/>
      <c r="B8" s="347"/>
      <c r="C8" s="347"/>
      <c r="D8" s="347"/>
      <c r="E8" s="372"/>
      <c r="F8" s="347"/>
      <c r="G8" s="347"/>
      <c r="H8" s="347"/>
      <c r="I8" s="347"/>
      <c r="J8" s="346"/>
      <c r="K8" s="346"/>
      <c r="L8" s="399"/>
      <c r="M8" s="397"/>
      <c r="N8" s="176">
        <v>4</v>
      </c>
      <c r="O8" s="178"/>
      <c r="P8" s="185"/>
      <c r="Q8" s="185"/>
      <c r="R8" s="185"/>
      <c r="S8" s="185"/>
      <c r="T8" s="185"/>
      <c r="U8" s="185"/>
      <c r="V8" s="185"/>
      <c r="W8" s="101">
        <f t="shared" si="1"/>
        <v>0</v>
      </c>
      <c r="X8" s="102" t="str">
        <f t="shared" si="0"/>
        <v>DEBIL</v>
      </c>
      <c r="Y8" s="186"/>
      <c r="Z8" s="103" t="str">
        <f t="shared" si="2"/>
        <v/>
      </c>
      <c r="AA8" s="101" t="str">
        <f t="shared" si="3"/>
        <v>SI</v>
      </c>
      <c r="AB8" s="185"/>
      <c r="AC8" s="400"/>
      <c r="AD8" s="400"/>
      <c r="AE8" s="401"/>
      <c r="AF8" s="401"/>
      <c r="AG8" s="402"/>
      <c r="AH8" s="402"/>
      <c r="AI8" s="395"/>
      <c r="AJ8" s="395"/>
      <c r="AK8" s="399"/>
      <c r="AL8" s="397"/>
      <c r="AM8" s="404"/>
      <c r="AN8" s="177"/>
      <c r="AO8" s="176"/>
      <c r="AP8" s="182"/>
      <c r="AQ8" s="99"/>
      <c r="AR8" s="131"/>
      <c r="AS8" s="182"/>
      <c r="AT8" s="177"/>
      <c r="AU8" s="182"/>
      <c r="AV8" s="177"/>
      <c r="AW8" s="99"/>
      <c r="AX8" s="131"/>
      <c r="AY8" s="132"/>
      <c r="AZ8" s="177"/>
      <c r="BA8" s="177"/>
      <c r="BB8" s="176"/>
      <c r="BC8" s="182"/>
      <c r="BD8" s="182"/>
      <c r="BE8" s="177"/>
      <c r="BF8" s="177"/>
      <c r="BG8" s="176"/>
      <c r="BH8" s="182"/>
      <c r="BI8" s="182"/>
      <c r="BJ8" s="177"/>
      <c r="BK8" s="177"/>
      <c r="BL8" s="176"/>
      <c r="BM8" s="182"/>
      <c r="BN8" s="182"/>
      <c r="BO8" s="131"/>
      <c r="BP8" s="131"/>
      <c r="BQ8" s="132"/>
      <c r="BR8" s="99"/>
      <c r="BS8" s="99"/>
      <c r="BT8" s="99"/>
      <c r="BU8" s="131"/>
      <c r="BV8" s="131"/>
      <c r="BW8" s="131"/>
      <c r="BX8" s="99"/>
      <c r="BY8" s="131"/>
      <c r="BZ8" s="131"/>
      <c r="CA8" s="99"/>
      <c r="CB8" s="131"/>
      <c r="CC8" s="132"/>
      <c r="CD8" s="131"/>
      <c r="CE8" s="136"/>
      <c r="CF8" s="136"/>
      <c r="CG8" s="136"/>
      <c r="CH8" s="136"/>
      <c r="CI8" s="136"/>
      <c r="CJ8" s="136"/>
      <c r="CK8" s="136"/>
      <c r="CL8" s="136"/>
      <c r="CM8" s="136"/>
      <c r="CN8" s="136"/>
      <c r="CO8" s="136"/>
      <c r="CP8" s="136"/>
      <c r="CQ8" s="136"/>
      <c r="CR8" s="136"/>
      <c r="CS8" s="136"/>
      <c r="CT8" s="136"/>
      <c r="CU8" s="136"/>
      <c r="CV8" s="136"/>
      <c r="CW8" s="136"/>
      <c r="CX8" s="136"/>
      <c r="CY8" s="136"/>
      <c r="CZ8" s="136"/>
      <c r="DA8" s="136"/>
      <c r="DB8" s="136"/>
      <c r="DC8" s="136"/>
      <c r="DD8" s="136"/>
    </row>
    <row r="9" spans="1:108" ht="23.1" customHeight="1" thickTop="1" thickBot="1" x14ac:dyDescent="0.35">
      <c r="A9" s="346"/>
      <c r="B9" s="347"/>
      <c r="C9" s="347"/>
      <c r="D9" s="347"/>
      <c r="E9" s="372"/>
      <c r="F9" s="347"/>
      <c r="G9" s="347"/>
      <c r="H9" s="347"/>
      <c r="I9" s="347"/>
      <c r="J9" s="346"/>
      <c r="K9" s="346"/>
      <c r="L9" s="399"/>
      <c r="M9" s="397"/>
      <c r="N9" s="176">
        <v>5</v>
      </c>
      <c r="O9" s="178"/>
      <c r="P9" s="185"/>
      <c r="Q9" s="185"/>
      <c r="R9" s="185"/>
      <c r="S9" s="185"/>
      <c r="T9" s="185"/>
      <c r="U9" s="185"/>
      <c r="V9" s="185"/>
      <c r="W9" s="101">
        <f t="shared" si="1"/>
        <v>0</v>
      </c>
      <c r="X9" s="102" t="str">
        <f t="shared" si="0"/>
        <v>DEBIL</v>
      </c>
      <c r="Y9" s="186"/>
      <c r="Z9" s="103" t="str">
        <f t="shared" si="2"/>
        <v/>
      </c>
      <c r="AA9" s="101" t="str">
        <f t="shared" si="3"/>
        <v>SI</v>
      </c>
      <c r="AB9" s="185"/>
      <c r="AC9" s="400"/>
      <c r="AD9" s="400"/>
      <c r="AE9" s="401"/>
      <c r="AF9" s="401"/>
      <c r="AG9" s="402"/>
      <c r="AH9" s="402"/>
      <c r="AI9" s="395"/>
      <c r="AJ9" s="395"/>
      <c r="AK9" s="399"/>
      <c r="AL9" s="397"/>
      <c r="AM9" s="404"/>
      <c r="AN9" s="177"/>
      <c r="AO9" s="176"/>
      <c r="AP9" s="182"/>
      <c r="AQ9" s="99"/>
      <c r="AR9" s="131"/>
      <c r="AS9" s="182"/>
      <c r="AT9" s="177"/>
      <c r="AU9" s="182"/>
      <c r="AV9" s="177"/>
      <c r="AW9" s="99"/>
      <c r="AX9" s="131"/>
      <c r="AY9" s="132"/>
      <c r="AZ9" s="177"/>
      <c r="BA9" s="177"/>
      <c r="BB9" s="176"/>
      <c r="BC9" s="182"/>
      <c r="BD9" s="182"/>
      <c r="BE9" s="177"/>
      <c r="BF9" s="177"/>
      <c r="BG9" s="176"/>
      <c r="BH9" s="182"/>
      <c r="BI9" s="182"/>
      <c r="BJ9" s="177"/>
      <c r="BK9" s="177"/>
      <c r="BL9" s="176"/>
      <c r="BM9" s="182"/>
      <c r="BN9" s="182"/>
      <c r="BO9" s="131"/>
      <c r="BP9" s="131"/>
      <c r="BQ9" s="132"/>
      <c r="BR9" s="99"/>
      <c r="BS9" s="99"/>
      <c r="BT9" s="99"/>
      <c r="BU9" s="131"/>
      <c r="BV9" s="131"/>
      <c r="BW9" s="131"/>
      <c r="BX9" s="99"/>
      <c r="BY9" s="131"/>
      <c r="BZ9" s="131"/>
      <c r="CA9" s="99"/>
      <c r="CB9" s="131"/>
      <c r="CC9" s="132"/>
      <c r="CD9" s="131"/>
      <c r="CE9" s="136"/>
      <c r="CF9" s="136"/>
      <c r="CG9" s="136"/>
      <c r="CH9" s="136"/>
      <c r="CI9" s="136"/>
      <c r="CJ9" s="136"/>
      <c r="CK9" s="136"/>
      <c r="CL9" s="136"/>
      <c r="CM9" s="136"/>
      <c r="CN9" s="136"/>
      <c r="CO9" s="136"/>
      <c r="CP9" s="136"/>
      <c r="CQ9" s="136"/>
      <c r="CR9" s="136"/>
      <c r="CS9" s="136"/>
      <c r="CT9" s="136"/>
      <c r="CU9" s="136"/>
      <c r="CV9" s="136"/>
      <c r="CW9" s="136"/>
      <c r="CX9" s="136"/>
      <c r="CY9" s="136"/>
      <c r="CZ9" s="136"/>
      <c r="DA9" s="136"/>
      <c r="DB9" s="136"/>
      <c r="DC9" s="136"/>
      <c r="DD9" s="136"/>
    </row>
    <row r="10" spans="1:108" ht="23.1" customHeight="1" thickTop="1" thickBot="1" x14ac:dyDescent="0.35">
      <c r="A10" s="346"/>
      <c r="B10" s="347"/>
      <c r="C10" s="347"/>
      <c r="D10" s="347"/>
      <c r="E10" s="372"/>
      <c r="F10" s="347"/>
      <c r="G10" s="347"/>
      <c r="H10" s="347"/>
      <c r="I10" s="347"/>
      <c r="J10" s="346"/>
      <c r="K10" s="346"/>
      <c r="L10" s="399"/>
      <c r="M10" s="398"/>
      <c r="N10" s="176">
        <v>6</v>
      </c>
      <c r="O10" s="178"/>
      <c r="P10" s="185"/>
      <c r="Q10" s="185"/>
      <c r="R10" s="185"/>
      <c r="S10" s="185"/>
      <c r="T10" s="185"/>
      <c r="U10" s="185"/>
      <c r="V10" s="185"/>
      <c r="W10" s="101">
        <f t="shared" si="1"/>
        <v>0</v>
      </c>
      <c r="X10" s="102" t="str">
        <f t="shared" si="0"/>
        <v>DEBIL</v>
      </c>
      <c r="Y10" s="186"/>
      <c r="Z10" s="103" t="str">
        <f t="shared" si="2"/>
        <v/>
      </c>
      <c r="AA10" s="101" t="str">
        <f t="shared" si="3"/>
        <v>SI</v>
      </c>
      <c r="AB10" s="185"/>
      <c r="AC10" s="400"/>
      <c r="AD10" s="400"/>
      <c r="AE10" s="401"/>
      <c r="AF10" s="401"/>
      <c r="AG10" s="402"/>
      <c r="AH10" s="402"/>
      <c r="AI10" s="395"/>
      <c r="AJ10" s="395"/>
      <c r="AK10" s="399"/>
      <c r="AL10" s="398"/>
      <c r="AM10" s="405"/>
      <c r="AN10" s="177"/>
      <c r="AO10" s="176"/>
      <c r="AP10" s="182"/>
      <c r="AQ10" s="99"/>
      <c r="AR10" s="131"/>
      <c r="AS10" s="182"/>
      <c r="AT10" s="177"/>
      <c r="AU10" s="182"/>
      <c r="AV10" s="177"/>
      <c r="AW10" s="99"/>
      <c r="AX10" s="131"/>
      <c r="AY10" s="132"/>
      <c r="AZ10" s="177"/>
      <c r="BA10" s="177"/>
      <c r="BB10" s="176"/>
      <c r="BC10" s="182"/>
      <c r="BD10" s="182"/>
      <c r="BE10" s="177"/>
      <c r="BF10" s="177"/>
      <c r="BG10" s="176"/>
      <c r="BH10" s="182"/>
      <c r="BI10" s="182"/>
      <c r="BJ10" s="177"/>
      <c r="BK10" s="177"/>
      <c r="BL10" s="176"/>
      <c r="BM10" s="182"/>
      <c r="BN10" s="182"/>
      <c r="BO10" s="131"/>
      <c r="BP10" s="131"/>
      <c r="BQ10" s="132"/>
      <c r="BR10" s="99"/>
      <c r="BS10" s="99"/>
      <c r="BT10" s="99"/>
      <c r="BU10" s="131"/>
      <c r="BV10" s="131"/>
      <c r="BW10" s="131"/>
      <c r="BX10" s="99"/>
      <c r="BY10" s="131"/>
      <c r="BZ10" s="131"/>
      <c r="CA10" s="99"/>
      <c r="CB10" s="131"/>
      <c r="CC10" s="132"/>
      <c r="CD10" s="131"/>
      <c r="CE10" s="136"/>
      <c r="CF10" s="136"/>
      <c r="CG10" s="136"/>
      <c r="CH10" s="136"/>
      <c r="CI10" s="136"/>
      <c r="CJ10" s="136"/>
      <c r="CK10" s="136"/>
      <c r="CL10" s="136"/>
      <c r="CM10" s="136"/>
      <c r="CN10" s="136"/>
      <c r="CO10" s="136"/>
      <c r="CP10" s="136"/>
      <c r="CQ10" s="136"/>
      <c r="CR10" s="136"/>
      <c r="CS10" s="136"/>
      <c r="CT10" s="136"/>
      <c r="CU10" s="136"/>
      <c r="CV10" s="136"/>
      <c r="CW10" s="136"/>
      <c r="CX10" s="136"/>
      <c r="CY10" s="136"/>
      <c r="CZ10" s="136"/>
      <c r="DA10" s="136"/>
      <c r="DB10" s="136"/>
      <c r="DC10" s="136"/>
      <c r="DD10" s="136"/>
    </row>
    <row r="11" spans="1:108" ht="21" customHeight="1" thickTop="1" thickBot="1" x14ac:dyDescent="0.35">
      <c r="A11" s="346">
        <v>2</v>
      </c>
      <c r="B11" s="347"/>
      <c r="C11" s="347"/>
      <c r="D11" s="347"/>
      <c r="E11" s="372"/>
      <c r="F11" s="347"/>
      <c r="G11" s="347"/>
      <c r="H11" s="347"/>
      <c r="I11" s="347"/>
      <c r="J11" s="346"/>
      <c r="K11" s="346"/>
      <c r="L11" s="399">
        <f>+(J11*K11)*4</f>
        <v>0</v>
      </c>
      <c r="M11" s="396" t="b">
        <f>IF(OR(AND(J11=3,K11=4),AND(J11=2,K11=5),AND(J11=2,K11=5),AND(L11=20),AND(L11&gt;=52,L11&lt;=100)),"ZONA RIESGO EXTREMA",IF(OR(AND(J11=5,K11=2),AND(J11=4,K11=3),AND(J11=1,K11=4),AND(L11=16),AND(L11&gt;=28,L11&lt;=48)),"ZONA RIESGO ALTA",IF(OR(AND(J11=1,K11=3),AND(J11=4,K11=1),AND(L11=24)),"ZONA RIESGO MODERADA",IF(AND(L11&gt;=4,L11&lt;=16),"ZONA RIESGO BAJA"))))</f>
        <v>0</v>
      </c>
      <c r="N11" s="176">
        <v>1</v>
      </c>
      <c r="O11" s="178"/>
      <c r="P11" s="185"/>
      <c r="Q11" s="185"/>
      <c r="R11" s="185"/>
      <c r="S11" s="185"/>
      <c r="T11" s="185"/>
      <c r="U11" s="185"/>
      <c r="V11" s="185"/>
      <c r="W11" s="101">
        <f t="shared" si="1"/>
        <v>0</v>
      </c>
      <c r="X11" s="102" t="str">
        <f t="shared" si="0"/>
        <v>DEBIL</v>
      </c>
      <c r="Y11" s="186"/>
      <c r="Z11" s="103" t="str">
        <f t="shared" si="2"/>
        <v/>
      </c>
      <c r="AA11" s="101" t="str">
        <f t="shared" si="3"/>
        <v>SI</v>
      </c>
      <c r="AB11" s="185"/>
      <c r="AC11" s="400">
        <f>IF(AND(W11&gt;0,SUM(W12:W16)=0),W11,IF(AND(SUM(W11:W12)&gt;0,SUM(W13:W16)=0),AVERAGE(W11:W12),IF(AND(SUM(W11:W13)&gt;0,SUM(W14:W16)=0),AVERAGE(W11:W13),IF(AND(SUM(W11:W14)&gt;0,SUM(W15:W16)=0),AVERAGE(W11:W14),IF(AND(SUM(W11:W15)&gt;0,W16=0),AVERAGE(W11:W15),AVERAGE(W11:W16))))))</f>
        <v>0</v>
      </c>
      <c r="AD11" s="400" t="str">
        <f>IF(AND(AC11&gt;=50,AC11&lt;=99),"MODERADO",IF(AND(AC11=100), "FUERTE",IF(AND(AC11&lt;50), "DEBIL")))</f>
        <v>DEBIL</v>
      </c>
      <c r="AE11" s="401"/>
      <c r="AF11" s="401"/>
      <c r="AG11" s="402" t="str">
        <f>IFERROR(_xlfn.IFS(AND(AD11="MODERADO",AE11="Directamente"),1,AND(AD11="FUERTE",AE11="Directamente"),2),"0")</f>
        <v>0</v>
      </c>
      <c r="AH11" s="402" t="str">
        <f>IFERROR(_xlfn.IFS(AND(AD11="MODERADO",AF11="Directamente"),1,AND(AD11="FUERTE",AF11="Directamente"),2,AND(AD11="FUERTE",AF11="Indirectamente"),1),"0")</f>
        <v>0</v>
      </c>
      <c r="AI11" s="395"/>
      <c r="AJ11" s="395"/>
      <c r="AK11" s="399">
        <f>+(AI11*AJ11)*4</f>
        <v>0</v>
      </c>
      <c r="AL11" s="396" t="b">
        <f>IF(OR(AND(AI11=3,AJ11=4),AND(AI11=2,AJ11=5),AND(AI11=2,AJ11=5),AND(AK11=20),AND(AK11&gt;=52,AK11&lt;=100)),"ZONA RIESGO EXTREMA",IF(OR(AND(AI11=5,AJ11=2),AND(AI11=4,AJ11=3),AND(AI11=1,AJ11=4),AND(AK11=16),AND(AK11&gt;=28,AK11&lt;=48)),"ZONA RIESGO ALTA",IF(OR(AND(AI11=1,AJ11=3),AND(AI11=4,AJ11=1),AND(AK11=24)),"ZONA RIESGO MODERADA",IF(AND(AK11&gt;=4,AK11&lt;=16),"ZONA RIESGO BAJA"))))</f>
        <v>0</v>
      </c>
      <c r="AM11" s="403"/>
      <c r="AN11" s="177"/>
      <c r="AO11" s="176"/>
      <c r="AP11" s="182"/>
      <c r="AQ11" s="99"/>
      <c r="AR11" s="131"/>
      <c r="AS11" s="182"/>
      <c r="AT11" s="177"/>
      <c r="AU11" s="182"/>
      <c r="AV11" s="177"/>
      <c r="AW11" s="99"/>
      <c r="AX11" s="131"/>
      <c r="AY11" s="132"/>
      <c r="AZ11" s="177"/>
      <c r="BA11" s="177"/>
      <c r="BB11" s="176"/>
      <c r="BC11" s="182"/>
      <c r="BD11" s="182"/>
      <c r="BE11" s="177"/>
      <c r="BF11" s="177"/>
      <c r="BG11" s="176"/>
      <c r="BH11" s="182"/>
      <c r="BI11" s="182"/>
      <c r="BJ11" s="177"/>
      <c r="BK11" s="177"/>
      <c r="BL11" s="176"/>
      <c r="BM11" s="182"/>
      <c r="BN11" s="182"/>
      <c r="BO11" s="131"/>
      <c r="BP11" s="131"/>
      <c r="BQ11" s="132"/>
      <c r="BR11" s="99"/>
      <c r="BS11" s="99"/>
      <c r="BT11" s="99"/>
      <c r="BU11" s="131"/>
      <c r="BV11" s="131"/>
      <c r="BW11" s="131"/>
      <c r="BX11" s="99"/>
      <c r="BY11" s="131"/>
      <c r="BZ11" s="131"/>
      <c r="CA11" s="99"/>
      <c r="CB11" s="131"/>
      <c r="CC11" s="132"/>
      <c r="CD11" s="131"/>
      <c r="CE11" s="136"/>
      <c r="CF11" s="136"/>
      <c r="CG11" s="136"/>
      <c r="CH11" s="136"/>
      <c r="CI11" s="136"/>
      <c r="CJ11" s="136"/>
      <c r="CK11" s="136"/>
      <c r="CL11" s="136"/>
      <c r="CM11" s="136"/>
      <c r="CN11" s="136"/>
      <c r="CO11" s="136"/>
      <c r="CP11" s="136"/>
      <c r="CQ11" s="136"/>
      <c r="CR11" s="136"/>
      <c r="CS11" s="136"/>
      <c r="CT11" s="136"/>
      <c r="CU11" s="136"/>
      <c r="CV11" s="136"/>
      <c r="CW11" s="136"/>
      <c r="CX11" s="136"/>
      <c r="CY11" s="136"/>
      <c r="CZ11" s="136"/>
      <c r="DA11" s="136"/>
      <c r="DB11" s="136"/>
      <c r="DC11" s="136"/>
      <c r="DD11" s="136"/>
    </row>
    <row r="12" spans="1:108" ht="21" customHeight="1" thickTop="1" thickBot="1" x14ac:dyDescent="0.35">
      <c r="A12" s="346"/>
      <c r="B12" s="347"/>
      <c r="C12" s="347"/>
      <c r="D12" s="347"/>
      <c r="E12" s="372"/>
      <c r="F12" s="347"/>
      <c r="G12" s="347"/>
      <c r="H12" s="347"/>
      <c r="I12" s="347"/>
      <c r="J12" s="346"/>
      <c r="K12" s="346"/>
      <c r="L12" s="399"/>
      <c r="M12" s="397"/>
      <c r="N12" s="176">
        <v>2</v>
      </c>
      <c r="O12" s="178"/>
      <c r="P12" s="185"/>
      <c r="Q12" s="185"/>
      <c r="R12" s="185"/>
      <c r="S12" s="185"/>
      <c r="T12" s="185"/>
      <c r="U12" s="185"/>
      <c r="V12" s="185"/>
      <c r="W12" s="101">
        <f t="shared" si="1"/>
        <v>0</v>
      </c>
      <c r="X12" s="102" t="str">
        <f t="shared" si="0"/>
        <v>DEBIL</v>
      </c>
      <c r="Y12" s="186"/>
      <c r="Z12" s="103" t="str">
        <f t="shared" si="2"/>
        <v/>
      </c>
      <c r="AA12" s="101" t="str">
        <f t="shared" si="3"/>
        <v>SI</v>
      </c>
      <c r="AB12" s="185"/>
      <c r="AC12" s="400"/>
      <c r="AD12" s="400"/>
      <c r="AE12" s="401"/>
      <c r="AF12" s="401"/>
      <c r="AG12" s="402"/>
      <c r="AH12" s="402"/>
      <c r="AI12" s="395"/>
      <c r="AJ12" s="395"/>
      <c r="AK12" s="399"/>
      <c r="AL12" s="397"/>
      <c r="AM12" s="404"/>
      <c r="AN12" s="177"/>
      <c r="AO12" s="176"/>
      <c r="AP12" s="182"/>
      <c r="AQ12" s="99"/>
      <c r="AR12" s="131"/>
      <c r="AS12" s="182"/>
      <c r="AT12" s="177"/>
      <c r="AU12" s="182"/>
      <c r="AV12" s="177"/>
      <c r="AW12" s="99"/>
      <c r="AX12" s="131"/>
      <c r="AY12" s="132"/>
      <c r="AZ12" s="177"/>
      <c r="BA12" s="177"/>
      <c r="BB12" s="176"/>
      <c r="BC12" s="182"/>
      <c r="BD12" s="182"/>
      <c r="BE12" s="177"/>
      <c r="BF12" s="177"/>
      <c r="BG12" s="176"/>
      <c r="BH12" s="182"/>
      <c r="BI12" s="182"/>
      <c r="BJ12" s="177"/>
      <c r="BK12" s="177"/>
      <c r="BL12" s="176"/>
      <c r="BM12" s="182"/>
      <c r="BN12" s="182"/>
      <c r="BO12" s="131"/>
      <c r="BP12" s="131"/>
      <c r="BQ12" s="132"/>
      <c r="BR12" s="99"/>
      <c r="BS12" s="99"/>
      <c r="BT12" s="99"/>
      <c r="BU12" s="131"/>
      <c r="BV12" s="131"/>
      <c r="BW12" s="131"/>
      <c r="BX12" s="99"/>
      <c r="BY12" s="131"/>
      <c r="BZ12" s="131"/>
      <c r="CA12" s="99"/>
      <c r="CB12" s="131"/>
      <c r="CC12" s="132"/>
      <c r="CD12" s="131"/>
      <c r="CE12" s="136"/>
      <c r="CF12" s="136"/>
      <c r="CG12" s="136"/>
      <c r="CH12" s="136"/>
      <c r="CI12" s="136"/>
      <c r="CJ12" s="136"/>
      <c r="CK12" s="136"/>
      <c r="CL12" s="136"/>
      <c r="CM12" s="136"/>
      <c r="CN12" s="136"/>
      <c r="CO12" s="136"/>
      <c r="CP12" s="136"/>
      <c r="CQ12" s="136"/>
      <c r="CR12" s="136"/>
      <c r="CS12" s="136"/>
      <c r="CT12" s="136"/>
      <c r="CU12" s="136"/>
      <c r="CV12" s="136"/>
      <c r="CW12" s="136"/>
      <c r="CX12" s="136"/>
      <c r="CY12" s="136"/>
      <c r="CZ12" s="136"/>
      <c r="DA12" s="136"/>
      <c r="DB12" s="136"/>
      <c r="DC12" s="136"/>
      <c r="DD12" s="136"/>
    </row>
    <row r="13" spans="1:108" ht="21" customHeight="1" thickTop="1" thickBot="1" x14ac:dyDescent="0.35">
      <c r="A13" s="346"/>
      <c r="B13" s="347"/>
      <c r="C13" s="347"/>
      <c r="D13" s="347"/>
      <c r="E13" s="372"/>
      <c r="F13" s="347"/>
      <c r="G13" s="347"/>
      <c r="H13" s="347"/>
      <c r="I13" s="347"/>
      <c r="J13" s="346"/>
      <c r="K13" s="346"/>
      <c r="L13" s="399"/>
      <c r="M13" s="397"/>
      <c r="N13" s="176">
        <v>3</v>
      </c>
      <c r="O13" s="180"/>
      <c r="P13" s="185"/>
      <c r="Q13" s="185"/>
      <c r="R13" s="185"/>
      <c r="S13" s="185"/>
      <c r="T13" s="185"/>
      <c r="U13" s="185"/>
      <c r="V13" s="185"/>
      <c r="W13" s="101">
        <f t="shared" si="1"/>
        <v>0</v>
      </c>
      <c r="X13" s="102" t="str">
        <f t="shared" si="0"/>
        <v>DEBIL</v>
      </c>
      <c r="Y13" s="186"/>
      <c r="Z13" s="103" t="str">
        <f t="shared" si="2"/>
        <v/>
      </c>
      <c r="AA13" s="101" t="str">
        <f t="shared" si="3"/>
        <v>SI</v>
      </c>
      <c r="AB13" s="185"/>
      <c r="AC13" s="400"/>
      <c r="AD13" s="400"/>
      <c r="AE13" s="401"/>
      <c r="AF13" s="401"/>
      <c r="AG13" s="402"/>
      <c r="AH13" s="402"/>
      <c r="AI13" s="395"/>
      <c r="AJ13" s="395"/>
      <c r="AK13" s="399"/>
      <c r="AL13" s="397"/>
      <c r="AM13" s="404"/>
      <c r="AN13" s="177"/>
      <c r="AO13" s="176"/>
      <c r="AP13" s="182"/>
      <c r="AQ13" s="99"/>
      <c r="AR13" s="131"/>
      <c r="AS13" s="182"/>
      <c r="AT13" s="177"/>
      <c r="AU13" s="182"/>
      <c r="AV13" s="177"/>
      <c r="AW13" s="99"/>
      <c r="AX13" s="131"/>
      <c r="AY13" s="132"/>
      <c r="AZ13" s="177"/>
      <c r="BA13" s="177"/>
      <c r="BB13" s="176"/>
      <c r="BC13" s="182"/>
      <c r="BD13" s="182"/>
      <c r="BE13" s="177"/>
      <c r="BF13" s="177"/>
      <c r="BG13" s="176"/>
      <c r="BH13" s="182"/>
      <c r="BI13" s="182"/>
      <c r="BJ13" s="177"/>
      <c r="BK13" s="177"/>
      <c r="BL13" s="176"/>
      <c r="BM13" s="182"/>
      <c r="BN13" s="182"/>
      <c r="BO13" s="131"/>
      <c r="BP13" s="131"/>
      <c r="BQ13" s="132"/>
      <c r="BR13" s="99"/>
      <c r="BS13" s="99"/>
      <c r="BT13" s="99"/>
      <c r="BU13" s="131"/>
      <c r="BV13" s="131"/>
      <c r="BW13" s="131"/>
      <c r="BX13" s="99"/>
      <c r="BY13" s="131"/>
      <c r="BZ13" s="131"/>
      <c r="CA13" s="99"/>
      <c r="CB13" s="131"/>
      <c r="CC13" s="132"/>
      <c r="CD13" s="131"/>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6"/>
      <c r="DD13" s="136"/>
    </row>
    <row r="14" spans="1:108" ht="21" customHeight="1" thickTop="1" thickBot="1" x14ac:dyDescent="0.35">
      <c r="A14" s="346"/>
      <c r="B14" s="347"/>
      <c r="C14" s="347"/>
      <c r="D14" s="347"/>
      <c r="E14" s="372"/>
      <c r="F14" s="347"/>
      <c r="G14" s="347"/>
      <c r="H14" s="347"/>
      <c r="I14" s="347"/>
      <c r="J14" s="346"/>
      <c r="K14" s="346"/>
      <c r="L14" s="399"/>
      <c r="M14" s="397"/>
      <c r="N14" s="176">
        <v>4</v>
      </c>
      <c r="O14" s="178"/>
      <c r="P14" s="185"/>
      <c r="Q14" s="185"/>
      <c r="R14" s="185"/>
      <c r="S14" s="185"/>
      <c r="T14" s="185"/>
      <c r="U14" s="185"/>
      <c r="V14" s="185"/>
      <c r="W14" s="101">
        <f t="shared" si="1"/>
        <v>0</v>
      </c>
      <c r="X14" s="102" t="str">
        <f t="shared" si="0"/>
        <v>DEBIL</v>
      </c>
      <c r="Y14" s="186"/>
      <c r="Z14" s="103" t="str">
        <f t="shared" si="2"/>
        <v/>
      </c>
      <c r="AA14" s="101" t="str">
        <f t="shared" si="3"/>
        <v>SI</v>
      </c>
      <c r="AB14" s="185"/>
      <c r="AC14" s="400"/>
      <c r="AD14" s="400"/>
      <c r="AE14" s="401"/>
      <c r="AF14" s="401"/>
      <c r="AG14" s="402"/>
      <c r="AH14" s="402"/>
      <c r="AI14" s="395"/>
      <c r="AJ14" s="395"/>
      <c r="AK14" s="399"/>
      <c r="AL14" s="397"/>
      <c r="AM14" s="404"/>
      <c r="AN14" s="177"/>
      <c r="AO14" s="176"/>
      <c r="AP14" s="182"/>
      <c r="AQ14" s="99"/>
      <c r="AR14" s="131"/>
      <c r="AS14" s="182"/>
      <c r="AT14" s="177"/>
      <c r="AU14" s="182"/>
      <c r="AV14" s="177"/>
      <c r="AW14" s="99"/>
      <c r="AX14" s="131"/>
      <c r="AY14" s="132"/>
      <c r="AZ14" s="177"/>
      <c r="BA14" s="177"/>
      <c r="BB14" s="176"/>
      <c r="BC14" s="182"/>
      <c r="BD14" s="182"/>
      <c r="BE14" s="177"/>
      <c r="BF14" s="177"/>
      <c r="BG14" s="176"/>
      <c r="BH14" s="182"/>
      <c r="BI14" s="182"/>
      <c r="BJ14" s="177"/>
      <c r="BK14" s="177"/>
      <c r="BL14" s="176"/>
      <c r="BM14" s="182"/>
      <c r="BN14" s="182"/>
      <c r="BO14" s="131"/>
      <c r="BP14" s="131"/>
      <c r="BQ14" s="132"/>
      <c r="BR14" s="99"/>
      <c r="BS14" s="99"/>
      <c r="BT14" s="99"/>
      <c r="BU14" s="131"/>
      <c r="BV14" s="131"/>
      <c r="BW14" s="131"/>
      <c r="BX14" s="99"/>
      <c r="BY14" s="131"/>
      <c r="BZ14" s="131"/>
      <c r="CA14" s="99"/>
      <c r="CB14" s="131"/>
      <c r="CC14" s="132"/>
      <c r="CD14" s="131"/>
      <c r="CE14" s="136"/>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c r="DC14" s="136"/>
      <c r="DD14" s="136"/>
    </row>
    <row r="15" spans="1:108" ht="21" customHeight="1" thickTop="1" thickBot="1" x14ac:dyDescent="0.35">
      <c r="A15" s="346"/>
      <c r="B15" s="347"/>
      <c r="C15" s="347"/>
      <c r="D15" s="347"/>
      <c r="E15" s="372"/>
      <c r="F15" s="347"/>
      <c r="G15" s="347"/>
      <c r="H15" s="347"/>
      <c r="I15" s="347"/>
      <c r="J15" s="346"/>
      <c r="K15" s="346"/>
      <c r="L15" s="399"/>
      <c r="M15" s="397"/>
      <c r="N15" s="176">
        <v>5</v>
      </c>
      <c r="O15" s="178"/>
      <c r="P15" s="185"/>
      <c r="Q15" s="185"/>
      <c r="R15" s="185"/>
      <c r="S15" s="185"/>
      <c r="T15" s="185"/>
      <c r="U15" s="185"/>
      <c r="V15" s="185"/>
      <c r="W15" s="101">
        <f t="shared" si="1"/>
        <v>0</v>
      </c>
      <c r="X15" s="102" t="str">
        <f t="shared" si="0"/>
        <v>DEBIL</v>
      </c>
      <c r="Y15" s="186"/>
      <c r="Z15" s="103" t="str">
        <f t="shared" si="2"/>
        <v/>
      </c>
      <c r="AA15" s="101" t="str">
        <f t="shared" si="3"/>
        <v>SI</v>
      </c>
      <c r="AB15" s="185"/>
      <c r="AC15" s="400"/>
      <c r="AD15" s="400"/>
      <c r="AE15" s="401"/>
      <c r="AF15" s="401"/>
      <c r="AG15" s="402"/>
      <c r="AH15" s="402"/>
      <c r="AI15" s="395"/>
      <c r="AJ15" s="395"/>
      <c r="AK15" s="399"/>
      <c r="AL15" s="397"/>
      <c r="AM15" s="404"/>
      <c r="AN15" s="177"/>
      <c r="AO15" s="176"/>
      <c r="AP15" s="182"/>
      <c r="AQ15" s="99"/>
      <c r="AR15" s="131"/>
      <c r="AS15" s="182"/>
      <c r="AT15" s="177"/>
      <c r="AU15" s="182"/>
      <c r="AV15" s="177"/>
      <c r="AW15" s="99"/>
      <c r="AX15" s="131"/>
      <c r="AY15" s="132"/>
      <c r="AZ15" s="177"/>
      <c r="BA15" s="177"/>
      <c r="BB15" s="176"/>
      <c r="BC15" s="182"/>
      <c r="BD15" s="182"/>
      <c r="BE15" s="177"/>
      <c r="BF15" s="177"/>
      <c r="BG15" s="176"/>
      <c r="BH15" s="182"/>
      <c r="BI15" s="182"/>
      <c r="BJ15" s="177"/>
      <c r="BK15" s="177"/>
      <c r="BL15" s="176"/>
      <c r="BM15" s="182"/>
      <c r="BN15" s="182"/>
      <c r="BO15" s="131"/>
      <c r="BP15" s="131"/>
      <c r="BQ15" s="132"/>
      <c r="BR15" s="99"/>
      <c r="BS15" s="99"/>
      <c r="BT15" s="99"/>
      <c r="BU15" s="131"/>
      <c r="BV15" s="131"/>
      <c r="BW15" s="131"/>
      <c r="BX15" s="99"/>
      <c r="BY15" s="131"/>
      <c r="BZ15" s="131"/>
      <c r="CA15" s="99"/>
      <c r="CB15" s="131"/>
      <c r="CC15" s="132"/>
      <c r="CD15" s="131"/>
      <c r="CE15" s="136"/>
      <c r="CF15" s="136"/>
      <c r="CG15" s="136"/>
      <c r="CH15" s="136"/>
      <c r="CI15" s="136"/>
      <c r="CJ15" s="136"/>
      <c r="CK15" s="136"/>
      <c r="CL15" s="136"/>
      <c r="CM15" s="136"/>
      <c r="CN15" s="136"/>
      <c r="CO15" s="136"/>
      <c r="CP15" s="136"/>
      <c r="CQ15" s="136"/>
      <c r="CR15" s="136"/>
      <c r="CS15" s="136"/>
      <c r="CT15" s="136"/>
      <c r="CU15" s="136"/>
      <c r="CV15" s="136"/>
      <c r="CW15" s="136"/>
      <c r="CX15" s="136"/>
      <c r="CY15" s="136"/>
      <c r="CZ15" s="136"/>
      <c r="DA15" s="136"/>
      <c r="DB15" s="136"/>
      <c r="DC15" s="136"/>
      <c r="DD15" s="136"/>
    </row>
    <row r="16" spans="1:108" ht="21" customHeight="1" thickTop="1" thickBot="1" x14ac:dyDescent="0.35">
      <c r="A16" s="346"/>
      <c r="B16" s="347"/>
      <c r="C16" s="347"/>
      <c r="D16" s="347"/>
      <c r="E16" s="372"/>
      <c r="F16" s="347"/>
      <c r="G16" s="347"/>
      <c r="H16" s="347"/>
      <c r="I16" s="347"/>
      <c r="J16" s="346"/>
      <c r="K16" s="346"/>
      <c r="L16" s="399"/>
      <c r="M16" s="398"/>
      <c r="N16" s="176">
        <v>6</v>
      </c>
      <c r="O16" s="178"/>
      <c r="P16" s="185"/>
      <c r="Q16" s="185"/>
      <c r="R16" s="185"/>
      <c r="S16" s="185"/>
      <c r="T16" s="185"/>
      <c r="U16" s="185"/>
      <c r="V16" s="185"/>
      <c r="W16" s="101">
        <f t="shared" si="1"/>
        <v>0</v>
      </c>
      <c r="X16" s="102" t="str">
        <f t="shared" si="0"/>
        <v>DEBIL</v>
      </c>
      <c r="Y16" s="186"/>
      <c r="Z16" s="103" t="str">
        <f t="shared" si="2"/>
        <v/>
      </c>
      <c r="AA16" s="101" t="str">
        <f t="shared" si="3"/>
        <v>SI</v>
      </c>
      <c r="AB16" s="185"/>
      <c r="AC16" s="400"/>
      <c r="AD16" s="400"/>
      <c r="AE16" s="401"/>
      <c r="AF16" s="401"/>
      <c r="AG16" s="402"/>
      <c r="AH16" s="402"/>
      <c r="AI16" s="395"/>
      <c r="AJ16" s="395"/>
      <c r="AK16" s="399"/>
      <c r="AL16" s="398"/>
      <c r="AM16" s="405"/>
      <c r="AN16" s="177"/>
      <c r="AO16" s="176"/>
      <c r="AP16" s="182"/>
      <c r="AQ16" s="99"/>
      <c r="AR16" s="131"/>
      <c r="AS16" s="182"/>
      <c r="AT16" s="177"/>
      <c r="AU16" s="182"/>
      <c r="AV16" s="177"/>
      <c r="AW16" s="99"/>
      <c r="AX16" s="131"/>
      <c r="AY16" s="132"/>
      <c r="AZ16" s="177"/>
      <c r="BA16" s="177"/>
      <c r="BB16" s="176"/>
      <c r="BC16" s="182"/>
      <c r="BD16" s="182"/>
      <c r="BE16" s="177"/>
      <c r="BF16" s="177"/>
      <c r="BG16" s="176"/>
      <c r="BH16" s="182"/>
      <c r="BI16" s="182"/>
      <c r="BJ16" s="177"/>
      <c r="BK16" s="177"/>
      <c r="BL16" s="176"/>
      <c r="BM16" s="182"/>
      <c r="BN16" s="182"/>
      <c r="BO16" s="131"/>
      <c r="BP16" s="131"/>
      <c r="BQ16" s="132"/>
      <c r="BR16" s="99"/>
      <c r="BS16" s="99"/>
      <c r="BT16" s="99"/>
      <c r="BU16" s="131"/>
      <c r="BV16" s="131"/>
      <c r="BW16" s="131"/>
      <c r="BX16" s="99"/>
      <c r="BY16" s="131"/>
      <c r="BZ16" s="131"/>
      <c r="CA16" s="99"/>
      <c r="CB16" s="131"/>
      <c r="CC16" s="132"/>
      <c r="CD16" s="131"/>
      <c r="CE16" s="136"/>
      <c r="CF16" s="136"/>
      <c r="CG16" s="136"/>
      <c r="CH16" s="136"/>
      <c r="CI16" s="136"/>
      <c r="CJ16" s="136"/>
      <c r="CK16" s="136"/>
      <c r="CL16" s="136"/>
      <c r="CM16" s="136"/>
      <c r="CN16" s="136"/>
      <c r="CO16" s="136"/>
      <c r="CP16" s="136"/>
      <c r="CQ16" s="136"/>
      <c r="CR16" s="136"/>
      <c r="CS16" s="136"/>
      <c r="CT16" s="136"/>
      <c r="CU16" s="136"/>
      <c r="CV16" s="136"/>
      <c r="CW16" s="136"/>
      <c r="CX16" s="136"/>
      <c r="CY16" s="136"/>
      <c r="CZ16" s="136"/>
      <c r="DA16" s="136"/>
      <c r="DB16" s="136"/>
      <c r="DC16" s="136"/>
      <c r="DD16" s="136"/>
    </row>
    <row r="17" spans="1:108" ht="21" customHeight="1" thickTop="1" thickBot="1" x14ac:dyDescent="0.35">
      <c r="A17" s="346">
        <v>3</v>
      </c>
      <c r="B17" s="347"/>
      <c r="C17" s="347"/>
      <c r="D17" s="347"/>
      <c r="E17" s="372"/>
      <c r="F17" s="347"/>
      <c r="G17" s="347"/>
      <c r="H17" s="347"/>
      <c r="I17" s="347"/>
      <c r="J17" s="346"/>
      <c r="K17" s="346"/>
      <c r="L17" s="399">
        <f>+(J17*K17)*4</f>
        <v>0</v>
      </c>
      <c r="M17" s="396" t="b">
        <f>IF(OR(AND(J17=3,K17=4),AND(J17=2,K17=5),AND(J17=2,K17=5),AND(L17=20),AND(L17&gt;=52,L17&lt;=100)),"ZONA RIESGO EXTREMA",IF(OR(AND(J17=5,K17=2),AND(J17=4,K17=3),AND(J17=1,K17=4),AND(L17=16),AND(L17&gt;=28,L17&lt;=48)),"ZONA RIESGO ALTA",IF(OR(AND(J17=1,K17=3),AND(J17=4,K17=1),AND(L17=24)),"ZONA RIESGO MODERADA",IF(AND(L17&gt;=4,L17&lt;=16),"ZONA RIESGO BAJA"))))</f>
        <v>0</v>
      </c>
      <c r="N17" s="176">
        <v>1</v>
      </c>
      <c r="O17" s="178"/>
      <c r="P17" s="185"/>
      <c r="Q17" s="185"/>
      <c r="R17" s="185"/>
      <c r="S17" s="185"/>
      <c r="T17" s="185"/>
      <c r="U17" s="185"/>
      <c r="V17" s="185"/>
      <c r="W17" s="101">
        <f t="shared" si="1"/>
        <v>0</v>
      </c>
      <c r="X17" s="102" t="str">
        <f t="shared" si="0"/>
        <v>DEBIL</v>
      </c>
      <c r="Y17" s="186"/>
      <c r="Z17" s="103" t="str">
        <f t="shared" si="2"/>
        <v/>
      </c>
      <c r="AA17" s="101" t="str">
        <f t="shared" si="3"/>
        <v>SI</v>
      </c>
      <c r="AB17" s="185"/>
      <c r="AC17" s="400">
        <f>IF(AND(W17&gt;0,SUM(W18:W22)=0),W17,IF(AND(SUM(W17:W18)&gt;0,SUM(W19:W22)=0),AVERAGE(W17:W18),IF(AND(SUM(W17:W19)&gt;0,SUM(W20:W22)=0),AVERAGE(W17:W19),IF(AND(SUM(W17:W20)&gt;0,SUM(W21:W22)=0),AVERAGE(W17:W20),IF(AND(SUM(W17:W21)&gt;0,W22=0),AVERAGE(W17:W21),AVERAGE(W17:W22))))))</f>
        <v>0</v>
      </c>
      <c r="AD17" s="400" t="str">
        <f>IF(AND(AC17&gt;=50,AC17&lt;=99),"MODERADO",IF(AND(AC17=100), "FUERTE",IF(AND(AC17&lt;50), "DEBIL")))</f>
        <v>DEBIL</v>
      </c>
      <c r="AE17" s="401"/>
      <c r="AF17" s="401"/>
      <c r="AG17" s="402" t="str">
        <f>IFERROR(_xlfn.IFS(AND(AD17="MODERADO",AE17="Directamente"),1,AND(AD17="FUERTE",AE17="Directamente"),2),"0")</f>
        <v>0</v>
      </c>
      <c r="AH17" s="402" t="str">
        <f>IFERROR(_xlfn.IFS(AND(AD17="MODERADO",AF17="Directamente"),1,AND(AD17="FUERTE",AF17="Directamente"),2,AND(AD17="FUERTE",AF17="Indirectamente"),1),"0")</f>
        <v>0</v>
      </c>
      <c r="AI17" s="395"/>
      <c r="AJ17" s="395"/>
      <c r="AK17" s="399">
        <f>+(AI17*AJ17)*4</f>
        <v>0</v>
      </c>
      <c r="AL17" s="396" t="b">
        <f>IF(OR(AND(AI17=3,AJ17=4),AND(AI17=2,AJ17=5),AND(AI17=2,AJ17=5),AND(AK17=20),AND(AK17&gt;=52,AK17&lt;=100)),"ZONA RIESGO EXTREMA",IF(OR(AND(AI17=5,AJ17=2),AND(AI17=4,AJ17=3),AND(AI17=1,AJ17=4),AND(AK17=16),AND(AK17&gt;=28,AK17&lt;=48)),"ZONA RIESGO ALTA",IF(OR(AND(AI17=1,AJ17=3),AND(AI17=4,AJ17=1),AND(AK17=24)),"ZONA RIESGO MODERADA",IF(AND(AK17&gt;=4,AK17&lt;=16),"ZONA RIESGO BAJA"))))</f>
        <v>0</v>
      </c>
      <c r="AM17" s="403"/>
      <c r="AN17" s="177"/>
      <c r="AO17" s="176"/>
      <c r="AP17" s="182"/>
      <c r="AQ17" s="99"/>
      <c r="AR17" s="131"/>
      <c r="AS17" s="182"/>
      <c r="AT17" s="177"/>
      <c r="AU17" s="182"/>
      <c r="AV17" s="177"/>
      <c r="AW17" s="99"/>
      <c r="AX17" s="131"/>
      <c r="AY17" s="132"/>
      <c r="AZ17" s="177"/>
      <c r="BA17" s="177"/>
      <c r="BB17" s="176"/>
      <c r="BC17" s="182"/>
      <c r="BD17" s="182"/>
      <c r="BE17" s="177"/>
      <c r="BF17" s="177"/>
      <c r="BG17" s="176"/>
      <c r="BH17" s="182"/>
      <c r="BI17" s="182"/>
      <c r="BJ17" s="177"/>
      <c r="BK17" s="177"/>
      <c r="BL17" s="176"/>
      <c r="BM17" s="182"/>
      <c r="BN17" s="182"/>
      <c r="BO17" s="131"/>
      <c r="BP17" s="131"/>
      <c r="BQ17" s="132"/>
      <c r="BR17" s="99"/>
      <c r="BS17" s="99"/>
      <c r="BT17" s="99"/>
      <c r="BU17" s="131"/>
      <c r="BV17" s="131"/>
      <c r="BW17" s="131"/>
      <c r="BX17" s="99"/>
      <c r="BY17" s="131"/>
      <c r="BZ17" s="131"/>
      <c r="CA17" s="99"/>
      <c r="CB17" s="131"/>
      <c r="CC17" s="132"/>
      <c r="CD17" s="131"/>
      <c r="CE17" s="136"/>
      <c r="CF17" s="136"/>
      <c r="CG17" s="136"/>
      <c r="CH17" s="136"/>
      <c r="CI17" s="136"/>
      <c r="CJ17" s="136"/>
      <c r="CK17" s="136"/>
      <c r="CL17" s="136"/>
      <c r="CM17" s="136"/>
      <c r="CN17" s="136"/>
      <c r="CO17" s="136"/>
      <c r="CP17" s="136"/>
      <c r="CQ17" s="136"/>
      <c r="CR17" s="136"/>
      <c r="CS17" s="136"/>
      <c r="CT17" s="136"/>
      <c r="CU17" s="136"/>
      <c r="CV17" s="136"/>
      <c r="CW17" s="136"/>
      <c r="CX17" s="136"/>
      <c r="CY17" s="136"/>
      <c r="CZ17" s="136"/>
      <c r="DA17" s="136"/>
      <c r="DB17" s="136"/>
      <c r="DC17" s="136"/>
      <c r="DD17" s="136"/>
    </row>
    <row r="18" spans="1:108" ht="21" customHeight="1" thickTop="1" thickBot="1" x14ac:dyDescent="0.35">
      <c r="A18" s="346"/>
      <c r="B18" s="347"/>
      <c r="C18" s="347"/>
      <c r="D18" s="347"/>
      <c r="E18" s="372"/>
      <c r="F18" s="347"/>
      <c r="G18" s="347"/>
      <c r="H18" s="347"/>
      <c r="I18" s="347"/>
      <c r="J18" s="346"/>
      <c r="K18" s="346"/>
      <c r="L18" s="399"/>
      <c r="M18" s="397"/>
      <c r="N18" s="176">
        <v>2</v>
      </c>
      <c r="O18" s="178"/>
      <c r="P18" s="185"/>
      <c r="Q18" s="185"/>
      <c r="R18" s="185"/>
      <c r="S18" s="185"/>
      <c r="T18" s="185"/>
      <c r="U18" s="185"/>
      <c r="V18" s="185"/>
      <c r="W18" s="101">
        <f t="shared" si="1"/>
        <v>0</v>
      </c>
      <c r="X18" s="102" t="str">
        <f t="shared" si="0"/>
        <v>DEBIL</v>
      </c>
      <c r="Y18" s="186"/>
      <c r="Z18" s="103" t="str">
        <f t="shared" si="2"/>
        <v/>
      </c>
      <c r="AA18" s="101" t="str">
        <f t="shared" si="3"/>
        <v>SI</v>
      </c>
      <c r="AB18" s="185"/>
      <c r="AC18" s="400"/>
      <c r="AD18" s="400"/>
      <c r="AE18" s="401"/>
      <c r="AF18" s="401"/>
      <c r="AG18" s="402"/>
      <c r="AH18" s="402"/>
      <c r="AI18" s="395"/>
      <c r="AJ18" s="395"/>
      <c r="AK18" s="399"/>
      <c r="AL18" s="397"/>
      <c r="AM18" s="404"/>
      <c r="AN18" s="177"/>
      <c r="AO18" s="176"/>
      <c r="AP18" s="182"/>
      <c r="AQ18" s="99"/>
      <c r="AR18" s="131"/>
      <c r="AS18" s="182"/>
      <c r="AT18" s="177"/>
      <c r="AU18" s="182"/>
      <c r="AV18" s="177"/>
      <c r="AW18" s="99"/>
      <c r="AX18" s="131"/>
      <c r="AY18" s="132"/>
      <c r="AZ18" s="177"/>
      <c r="BA18" s="177"/>
      <c r="BB18" s="176"/>
      <c r="BC18" s="182"/>
      <c r="BD18" s="182"/>
      <c r="BE18" s="177"/>
      <c r="BF18" s="177"/>
      <c r="BG18" s="176"/>
      <c r="BH18" s="182"/>
      <c r="BI18" s="182"/>
      <c r="BJ18" s="177"/>
      <c r="BK18" s="177"/>
      <c r="BL18" s="176"/>
      <c r="BM18" s="182"/>
      <c r="BN18" s="182"/>
      <c r="BO18" s="131"/>
      <c r="BP18" s="131"/>
      <c r="BQ18" s="132"/>
      <c r="BR18" s="99"/>
      <c r="BS18" s="99"/>
      <c r="BT18" s="99"/>
      <c r="BU18" s="131"/>
      <c r="BV18" s="131"/>
      <c r="BW18" s="131"/>
      <c r="BX18" s="99"/>
      <c r="BY18" s="131"/>
      <c r="BZ18" s="131"/>
      <c r="CA18" s="99"/>
      <c r="CB18" s="131"/>
      <c r="CC18" s="132"/>
      <c r="CD18" s="131"/>
      <c r="CE18" s="136"/>
      <c r="CF18" s="136"/>
      <c r="CG18" s="136"/>
      <c r="CH18" s="136"/>
      <c r="CI18" s="136"/>
      <c r="CJ18" s="136"/>
      <c r="CK18" s="136"/>
      <c r="CL18" s="136"/>
      <c r="CM18" s="136"/>
      <c r="CN18" s="136"/>
      <c r="CO18" s="136"/>
      <c r="CP18" s="136"/>
      <c r="CQ18" s="136"/>
      <c r="CR18" s="136"/>
      <c r="CS18" s="136"/>
      <c r="CT18" s="136"/>
      <c r="CU18" s="136"/>
      <c r="CV18" s="136"/>
      <c r="CW18" s="136"/>
      <c r="CX18" s="136"/>
      <c r="CY18" s="136"/>
      <c r="CZ18" s="136"/>
      <c r="DA18" s="136"/>
      <c r="DB18" s="136"/>
      <c r="DC18" s="136"/>
      <c r="DD18" s="136"/>
    </row>
    <row r="19" spans="1:108" ht="21" customHeight="1" thickTop="1" thickBot="1" x14ac:dyDescent="0.35">
      <c r="A19" s="346"/>
      <c r="B19" s="347"/>
      <c r="C19" s="347"/>
      <c r="D19" s="347"/>
      <c r="E19" s="372"/>
      <c r="F19" s="347"/>
      <c r="G19" s="347"/>
      <c r="H19" s="347"/>
      <c r="I19" s="347"/>
      <c r="J19" s="346"/>
      <c r="K19" s="346"/>
      <c r="L19" s="399"/>
      <c r="M19" s="397"/>
      <c r="N19" s="176">
        <v>3</v>
      </c>
      <c r="O19" s="180"/>
      <c r="P19" s="185"/>
      <c r="Q19" s="185"/>
      <c r="R19" s="185"/>
      <c r="S19" s="185"/>
      <c r="T19" s="185"/>
      <c r="U19" s="185"/>
      <c r="V19" s="185"/>
      <c r="W19" s="101">
        <f t="shared" si="1"/>
        <v>0</v>
      </c>
      <c r="X19" s="102" t="str">
        <f t="shared" si="0"/>
        <v>DEBIL</v>
      </c>
      <c r="Y19" s="186"/>
      <c r="Z19" s="103" t="str">
        <f t="shared" si="2"/>
        <v/>
      </c>
      <c r="AA19" s="101" t="str">
        <f t="shared" si="3"/>
        <v>SI</v>
      </c>
      <c r="AB19" s="185"/>
      <c r="AC19" s="400"/>
      <c r="AD19" s="400"/>
      <c r="AE19" s="401"/>
      <c r="AF19" s="401"/>
      <c r="AG19" s="402"/>
      <c r="AH19" s="402"/>
      <c r="AI19" s="395"/>
      <c r="AJ19" s="395"/>
      <c r="AK19" s="399"/>
      <c r="AL19" s="397"/>
      <c r="AM19" s="404"/>
      <c r="AN19" s="177"/>
      <c r="AO19" s="176"/>
      <c r="AP19" s="182"/>
      <c r="AQ19" s="99"/>
      <c r="AR19" s="131"/>
      <c r="AS19" s="182"/>
      <c r="AT19" s="177"/>
      <c r="AU19" s="182"/>
      <c r="AV19" s="177"/>
      <c r="AW19" s="99"/>
      <c r="AX19" s="131"/>
      <c r="AY19" s="132"/>
      <c r="AZ19" s="177"/>
      <c r="BA19" s="177"/>
      <c r="BB19" s="176"/>
      <c r="BC19" s="182"/>
      <c r="BD19" s="182"/>
      <c r="BE19" s="177"/>
      <c r="BF19" s="177"/>
      <c r="BG19" s="176"/>
      <c r="BH19" s="182"/>
      <c r="BI19" s="182"/>
      <c r="BJ19" s="177"/>
      <c r="BK19" s="177"/>
      <c r="BL19" s="176"/>
      <c r="BM19" s="182"/>
      <c r="BN19" s="182"/>
      <c r="BO19" s="131"/>
      <c r="BP19" s="131"/>
      <c r="BQ19" s="132"/>
      <c r="BR19" s="99"/>
      <c r="BS19" s="99"/>
      <c r="BT19" s="99"/>
      <c r="BU19" s="131"/>
      <c r="BV19" s="131"/>
      <c r="BW19" s="131"/>
      <c r="BX19" s="99"/>
      <c r="BY19" s="131"/>
      <c r="BZ19" s="131"/>
      <c r="CA19" s="99"/>
      <c r="CB19" s="131"/>
      <c r="CC19" s="132"/>
      <c r="CD19" s="131"/>
      <c r="CE19" s="136"/>
      <c r="CF19" s="136"/>
      <c r="CG19" s="136"/>
      <c r="CH19" s="136"/>
      <c r="CI19" s="136"/>
      <c r="CJ19" s="136"/>
      <c r="CK19" s="136"/>
      <c r="CL19" s="136"/>
      <c r="CM19" s="136"/>
      <c r="CN19" s="136"/>
      <c r="CO19" s="136"/>
      <c r="CP19" s="136"/>
      <c r="CQ19" s="136"/>
      <c r="CR19" s="136"/>
      <c r="CS19" s="136"/>
      <c r="CT19" s="136"/>
      <c r="CU19" s="136"/>
      <c r="CV19" s="136"/>
      <c r="CW19" s="136"/>
      <c r="CX19" s="136"/>
      <c r="CY19" s="136"/>
      <c r="CZ19" s="136"/>
      <c r="DA19" s="136"/>
      <c r="DB19" s="136"/>
      <c r="DC19" s="136"/>
      <c r="DD19" s="136"/>
    </row>
    <row r="20" spans="1:108" ht="21" customHeight="1" thickTop="1" thickBot="1" x14ac:dyDescent="0.35">
      <c r="A20" s="346"/>
      <c r="B20" s="347"/>
      <c r="C20" s="347"/>
      <c r="D20" s="347"/>
      <c r="E20" s="372"/>
      <c r="F20" s="347"/>
      <c r="G20" s="347"/>
      <c r="H20" s="347"/>
      <c r="I20" s="347"/>
      <c r="J20" s="346"/>
      <c r="K20" s="346"/>
      <c r="L20" s="399"/>
      <c r="M20" s="397"/>
      <c r="N20" s="176">
        <v>4</v>
      </c>
      <c r="O20" s="178"/>
      <c r="P20" s="185"/>
      <c r="Q20" s="185"/>
      <c r="R20" s="185"/>
      <c r="S20" s="185"/>
      <c r="T20" s="185"/>
      <c r="U20" s="185"/>
      <c r="V20" s="185"/>
      <c r="W20" s="101">
        <f t="shared" si="1"/>
        <v>0</v>
      </c>
      <c r="X20" s="102" t="str">
        <f t="shared" si="0"/>
        <v>DEBIL</v>
      </c>
      <c r="Y20" s="186"/>
      <c r="Z20" s="103" t="str">
        <f t="shared" si="2"/>
        <v/>
      </c>
      <c r="AA20" s="101" t="str">
        <f t="shared" si="3"/>
        <v>SI</v>
      </c>
      <c r="AB20" s="185"/>
      <c r="AC20" s="400"/>
      <c r="AD20" s="400"/>
      <c r="AE20" s="401"/>
      <c r="AF20" s="401"/>
      <c r="AG20" s="402"/>
      <c r="AH20" s="402"/>
      <c r="AI20" s="395"/>
      <c r="AJ20" s="395"/>
      <c r="AK20" s="399"/>
      <c r="AL20" s="397"/>
      <c r="AM20" s="404"/>
      <c r="AN20" s="177"/>
      <c r="AO20" s="176"/>
      <c r="AP20" s="182"/>
      <c r="AQ20" s="99"/>
      <c r="AR20" s="131"/>
      <c r="AS20" s="182"/>
      <c r="AT20" s="177"/>
      <c r="AU20" s="182"/>
      <c r="AV20" s="177"/>
      <c r="AW20" s="99"/>
      <c r="AX20" s="131"/>
      <c r="AY20" s="132"/>
      <c r="AZ20" s="177"/>
      <c r="BA20" s="177"/>
      <c r="BB20" s="176"/>
      <c r="BC20" s="182"/>
      <c r="BD20" s="182"/>
      <c r="BE20" s="177"/>
      <c r="BF20" s="177"/>
      <c r="BG20" s="176"/>
      <c r="BH20" s="182"/>
      <c r="BI20" s="182"/>
      <c r="BJ20" s="177"/>
      <c r="BK20" s="177"/>
      <c r="BL20" s="176"/>
      <c r="BM20" s="182"/>
      <c r="BN20" s="182"/>
      <c r="BO20" s="131"/>
      <c r="BP20" s="131"/>
      <c r="BQ20" s="132"/>
      <c r="BR20" s="99"/>
      <c r="BS20" s="99"/>
      <c r="BT20" s="99"/>
      <c r="BU20" s="131"/>
      <c r="BV20" s="131"/>
      <c r="BW20" s="131"/>
      <c r="BX20" s="99"/>
      <c r="BY20" s="131"/>
      <c r="BZ20" s="131"/>
      <c r="CA20" s="99"/>
      <c r="CB20" s="131"/>
      <c r="CC20" s="132"/>
      <c r="CD20" s="131"/>
      <c r="CE20" s="136"/>
      <c r="CF20" s="136"/>
      <c r="CG20" s="136"/>
      <c r="CH20" s="136"/>
      <c r="CI20" s="136"/>
      <c r="CJ20" s="136"/>
      <c r="CK20" s="136"/>
      <c r="CL20" s="136"/>
      <c r="CM20" s="136"/>
      <c r="CN20" s="136"/>
      <c r="CO20" s="136"/>
      <c r="CP20" s="136"/>
      <c r="CQ20" s="136"/>
      <c r="CR20" s="136"/>
      <c r="CS20" s="136"/>
      <c r="CT20" s="136"/>
      <c r="CU20" s="136"/>
      <c r="CV20" s="136"/>
      <c r="CW20" s="136"/>
      <c r="CX20" s="136"/>
      <c r="CY20" s="136"/>
      <c r="CZ20" s="136"/>
      <c r="DA20" s="136"/>
      <c r="DB20" s="136"/>
      <c r="DC20" s="136"/>
      <c r="DD20" s="136"/>
    </row>
    <row r="21" spans="1:108" ht="21" customHeight="1" thickTop="1" thickBot="1" x14ac:dyDescent="0.35">
      <c r="A21" s="346"/>
      <c r="B21" s="347"/>
      <c r="C21" s="347"/>
      <c r="D21" s="347"/>
      <c r="E21" s="372"/>
      <c r="F21" s="347"/>
      <c r="G21" s="347"/>
      <c r="H21" s="347"/>
      <c r="I21" s="347"/>
      <c r="J21" s="346"/>
      <c r="K21" s="346"/>
      <c r="L21" s="399"/>
      <c r="M21" s="397"/>
      <c r="N21" s="176">
        <v>5</v>
      </c>
      <c r="O21" s="178"/>
      <c r="P21" s="185"/>
      <c r="Q21" s="185"/>
      <c r="R21" s="185"/>
      <c r="S21" s="185"/>
      <c r="T21" s="185"/>
      <c r="U21" s="185"/>
      <c r="V21" s="185"/>
      <c r="W21" s="101">
        <f t="shared" si="1"/>
        <v>0</v>
      </c>
      <c r="X21" s="102" t="str">
        <f t="shared" si="0"/>
        <v>DEBIL</v>
      </c>
      <c r="Y21" s="186"/>
      <c r="Z21" s="103" t="str">
        <f t="shared" si="2"/>
        <v/>
      </c>
      <c r="AA21" s="101" t="str">
        <f t="shared" si="3"/>
        <v>SI</v>
      </c>
      <c r="AB21" s="185"/>
      <c r="AC21" s="400"/>
      <c r="AD21" s="400"/>
      <c r="AE21" s="401"/>
      <c r="AF21" s="401"/>
      <c r="AG21" s="402"/>
      <c r="AH21" s="402"/>
      <c r="AI21" s="395"/>
      <c r="AJ21" s="395"/>
      <c r="AK21" s="399"/>
      <c r="AL21" s="397"/>
      <c r="AM21" s="404"/>
      <c r="AN21" s="177"/>
      <c r="AO21" s="176"/>
      <c r="AP21" s="182"/>
      <c r="AQ21" s="99"/>
      <c r="AR21" s="131"/>
      <c r="AS21" s="182"/>
      <c r="AT21" s="177"/>
      <c r="AU21" s="182"/>
      <c r="AV21" s="177"/>
      <c r="AW21" s="99"/>
      <c r="AX21" s="131"/>
      <c r="AY21" s="132"/>
      <c r="AZ21" s="177"/>
      <c r="BA21" s="177"/>
      <c r="BB21" s="176"/>
      <c r="BC21" s="182"/>
      <c r="BD21" s="182"/>
      <c r="BE21" s="177"/>
      <c r="BF21" s="177"/>
      <c r="BG21" s="176"/>
      <c r="BH21" s="182"/>
      <c r="BI21" s="182"/>
      <c r="BJ21" s="177"/>
      <c r="BK21" s="177"/>
      <c r="BL21" s="176"/>
      <c r="BM21" s="182"/>
      <c r="BN21" s="182"/>
      <c r="BO21" s="131"/>
      <c r="BP21" s="131"/>
      <c r="BQ21" s="132"/>
      <c r="BR21" s="99"/>
      <c r="BS21" s="99"/>
      <c r="BT21" s="99"/>
      <c r="BU21" s="131"/>
      <c r="BV21" s="131"/>
      <c r="BW21" s="131"/>
      <c r="BX21" s="99"/>
      <c r="BY21" s="131"/>
      <c r="BZ21" s="131"/>
      <c r="CA21" s="99"/>
      <c r="CB21" s="131"/>
      <c r="CC21" s="132"/>
      <c r="CD21" s="131"/>
      <c r="CE21" s="136"/>
      <c r="CF21" s="136"/>
      <c r="CG21" s="136"/>
      <c r="CH21" s="136"/>
      <c r="CI21" s="136"/>
      <c r="CJ21" s="136"/>
      <c r="CK21" s="136"/>
      <c r="CL21" s="136"/>
      <c r="CM21" s="136"/>
      <c r="CN21" s="136"/>
      <c r="CO21" s="136"/>
      <c r="CP21" s="136"/>
      <c r="CQ21" s="136"/>
      <c r="CR21" s="136"/>
      <c r="CS21" s="136"/>
      <c r="CT21" s="136"/>
      <c r="CU21" s="136"/>
      <c r="CV21" s="136"/>
      <c r="CW21" s="136"/>
      <c r="CX21" s="136"/>
      <c r="CY21" s="136"/>
      <c r="CZ21" s="136"/>
      <c r="DA21" s="136"/>
      <c r="DB21" s="136"/>
      <c r="DC21" s="136"/>
      <c r="DD21" s="136"/>
    </row>
    <row r="22" spans="1:108" ht="21" customHeight="1" thickTop="1" thickBot="1" x14ac:dyDescent="0.35">
      <c r="A22" s="346"/>
      <c r="B22" s="347"/>
      <c r="C22" s="347"/>
      <c r="D22" s="347"/>
      <c r="E22" s="372"/>
      <c r="F22" s="347"/>
      <c r="G22" s="347"/>
      <c r="H22" s="347"/>
      <c r="I22" s="347"/>
      <c r="J22" s="346"/>
      <c r="K22" s="346"/>
      <c r="L22" s="399"/>
      <c r="M22" s="398"/>
      <c r="N22" s="176">
        <v>6</v>
      </c>
      <c r="O22" s="178"/>
      <c r="P22" s="185"/>
      <c r="Q22" s="185"/>
      <c r="R22" s="185"/>
      <c r="S22" s="185"/>
      <c r="T22" s="185"/>
      <c r="U22" s="185"/>
      <c r="V22" s="185"/>
      <c r="W22" s="101">
        <f t="shared" si="1"/>
        <v>0</v>
      </c>
      <c r="X22" s="102" t="str">
        <f t="shared" si="0"/>
        <v>DEBIL</v>
      </c>
      <c r="Y22" s="186"/>
      <c r="Z22" s="103" t="str">
        <f t="shared" si="2"/>
        <v/>
      </c>
      <c r="AA22" s="101" t="str">
        <f t="shared" si="3"/>
        <v>SI</v>
      </c>
      <c r="AB22" s="185"/>
      <c r="AC22" s="400"/>
      <c r="AD22" s="400"/>
      <c r="AE22" s="401"/>
      <c r="AF22" s="401"/>
      <c r="AG22" s="402"/>
      <c r="AH22" s="402"/>
      <c r="AI22" s="395"/>
      <c r="AJ22" s="395"/>
      <c r="AK22" s="399"/>
      <c r="AL22" s="398"/>
      <c r="AM22" s="405"/>
      <c r="AN22" s="177"/>
      <c r="AO22" s="176"/>
      <c r="AP22" s="182"/>
      <c r="AQ22" s="99"/>
      <c r="AR22" s="131"/>
      <c r="AS22" s="182"/>
      <c r="AT22" s="177"/>
      <c r="AU22" s="182"/>
      <c r="AV22" s="177"/>
      <c r="AW22" s="99"/>
      <c r="AX22" s="131"/>
      <c r="AY22" s="132"/>
      <c r="AZ22" s="177"/>
      <c r="BA22" s="177"/>
      <c r="BB22" s="176"/>
      <c r="BC22" s="182"/>
      <c r="BD22" s="182"/>
      <c r="BE22" s="177"/>
      <c r="BF22" s="177"/>
      <c r="BG22" s="176"/>
      <c r="BH22" s="182"/>
      <c r="BI22" s="182"/>
      <c r="BJ22" s="177"/>
      <c r="BK22" s="177"/>
      <c r="BL22" s="176"/>
      <c r="BM22" s="182"/>
      <c r="BN22" s="182"/>
      <c r="BO22" s="131"/>
      <c r="BP22" s="131"/>
      <c r="BQ22" s="132"/>
      <c r="BR22" s="99"/>
      <c r="BS22" s="99"/>
      <c r="BT22" s="99"/>
      <c r="BU22" s="131"/>
      <c r="BV22" s="131"/>
      <c r="BW22" s="131"/>
      <c r="BX22" s="99"/>
      <c r="BY22" s="131"/>
      <c r="BZ22" s="131"/>
      <c r="CA22" s="99"/>
      <c r="CB22" s="131"/>
      <c r="CC22" s="132"/>
      <c r="CD22" s="131"/>
      <c r="CE22" s="136"/>
      <c r="CF22" s="136"/>
      <c r="CG22" s="136"/>
      <c r="CH22" s="136"/>
      <c r="CI22" s="136"/>
      <c r="CJ22" s="136"/>
      <c r="CK22" s="136"/>
      <c r="CL22" s="136"/>
      <c r="CM22" s="136"/>
      <c r="CN22" s="136"/>
      <c r="CO22" s="136"/>
      <c r="CP22" s="136"/>
      <c r="CQ22" s="136"/>
      <c r="CR22" s="136"/>
      <c r="CS22" s="136"/>
      <c r="CT22" s="136"/>
      <c r="CU22" s="136"/>
      <c r="CV22" s="136"/>
      <c r="CW22" s="136"/>
      <c r="CX22" s="136"/>
      <c r="CY22" s="136"/>
      <c r="CZ22" s="136"/>
      <c r="DA22" s="136"/>
      <c r="DB22" s="136"/>
      <c r="DC22" s="136"/>
      <c r="DD22" s="136"/>
    </row>
    <row r="23" spans="1:108" ht="21" customHeight="1" thickTop="1" thickBot="1" x14ac:dyDescent="0.35">
      <c r="A23" s="346">
        <v>4</v>
      </c>
      <c r="B23" s="347"/>
      <c r="C23" s="347"/>
      <c r="D23" s="347"/>
      <c r="E23" s="372"/>
      <c r="F23" s="347"/>
      <c r="G23" s="347"/>
      <c r="H23" s="347"/>
      <c r="I23" s="347"/>
      <c r="J23" s="346"/>
      <c r="K23" s="346"/>
      <c r="L23" s="399">
        <f>+(J23*K23)*4</f>
        <v>0</v>
      </c>
      <c r="M23" s="396" t="b">
        <f>IF(OR(AND(J23=3,K23=4),AND(J23=2,K23=5),AND(J23=2,K23=5),AND(L23=20),AND(L23&gt;=52,L23&lt;=100)),"ZONA RIESGO EXTREMA",IF(OR(AND(J23=5,K23=2),AND(J23=4,K23=3),AND(J23=1,K23=4),AND(L23=16),AND(L23&gt;=28,L23&lt;=48)),"ZONA RIESGO ALTA",IF(OR(AND(J23=1,K23=3),AND(J23=4,K23=1),AND(L23=24)),"ZONA RIESGO MODERADA",IF(AND(L23&gt;=4,L23&lt;=16),"ZONA RIESGO BAJA"))))</f>
        <v>0</v>
      </c>
      <c r="N23" s="176">
        <v>1</v>
      </c>
      <c r="O23" s="178"/>
      <c r="P23" s="185"/>
      <c r="Q23" s="185"/>
      <c r="R23" s="185"/>
      <c r="S23" s="185"/>
      <c r="T23" s="185"/>
      <c r="U23" s="185"/>
      <c r="V23" s="185"/>
      <c r="W23" s="101">
        <f t="shared" si="1"/>
        <v>0</v>
      </c>
      <c r="X23" s="102" t="str">
        <f t="shared" si="0"/>
        <v>DEBIL</v>
      </c>
      <c r="Y23" s="186"/>
      <c r="Z23" s="103" t="str">
        <f t="shared" si="2"/>
        <v/>
      </c>
      <c r="AA23" s="101" t="str">
        <f t="shared" si="3"/>
        <v>SI</v>
      </c>
      <c r="AB23" s="185"/>
      <c r="AC23" s="400">
        <f>IF(AND(W23&gt;0,SUM(W24:W28)=0),W23,IF(AND(SUM(W23:W24)&gt;0,SUM(W25:W28)=0),AVERAGE(W23:W24),IF(AND(SUM(W23:W25)&gt;0,SUM(W26:W28)=0),AVERAGE(W23:W25),IF(AND(SUM(W23:W26)&gt;0,SUM(W27:W28)=0),AVERAGE(W23:W26),IF(AND(SUM(W23:W27)&gt;0,W28=0),AVERAGE(W23:W27),AVERAGE(W23:W28))))))</f>
        <v>0</v>
      </c>
      <c r="AD23" s="400" t="str">
        <f>IF(AND(AC23&gt;=50,AC23&lt;=99),"MODERADO",IF(AND(AC23=100), "FUERTE",IF(AND(AC23&lt;50), "DEBIL")))</f>
        <v>DEBIL</v>
      </c>
      <c r="AE23" s="401"/>
      <c r="AF23" s="401"/>
      <c r="AG23" s="402" t="str">
        <f>IFERROR(_xlfn.IFS(AND(AD23="MODERADO",AE23="Directamente"),1,AND(AD23="FUERTE",AE23="Directamente"),2),"0")</f>
        <v>0</v>
      </c>
      <c r="AH23" s="402" t="str">
        <f>IFERROR(_xlfn.IFS(AND(AD23="MODERADO",AF23="Directamente"),1,AND(AD23="FUERTE",AF23="Directamente"),2,AND(AD23="FUERTE",AF23="Indirectamente"),1),"0")</f>
        <v>0</v>
      </c>
      <c r="AI23" s="395"/>
      <c r="AJ23" s="395"/>
      <c r="AK23" s="399">
        <f>+(AI23*AJ23)*4</f>
        <v>0</v>
      </c>
      <c r="AL23" s="396" t="b">
        <f>IF(OR(AND(AI23=3,AJ23=4),AND(AI23=2,AJ23=5),AND(AI23=2,AJ23=5),AND(AK23=20),AND(AK23&gt;=52,AK23&lt;=100)),"ZONA RIESGO EXTREMA",IF(OR(AND(AI23=5,AJ23=2),AND(AI23=4,AJ23=3),AND(AI23=1,AJ23=4),AND(AK23=16),AND(AK23&gt;=28,AK23&lt;=48)),"ZONA RIESGO ALTA",IF(OR(AND(AI23=1,AJ23=3),AND(AI23=4,AJ23=1),AND(AK23=24)),"ZONA RIESGO MODERADA",IF(AND(AK23&gt;=4,AK23&lt;=16),"ZONA RIESGO BAJA"))))</f>
        <v>0</v>
      </c>
      <c r="AM23" s="403"/>
      <c r="AN23" s="177"/>
      <c r="AO23" s="176"/>
      <c r="AP23" s="182"/>
      <c r="AQ23" s="99"/>
      <c r="AR23" s="131"/>
      <c r="AS23" s="182"/>
      <c r="AT23" s="177"/>
      <c r="AU23" s="182"/>
      <c r="AV23" s="177"/>
      <c r="AW23" s="99"/>
      <c r="AX23" s="131"/>
      <c r="AY23" s="132"/>
      <c r="AZ23" s="177"/>
      <c r="BA23" s="177"/>
      <c r="BB23" s="176"/>
      <c r="BC23" s="182"/>
      <c r="BD23" s="182"/>
      <c r="BE23" s="177"/>
      <c r="BF23" s="177"/>
      <c r="BG23" s="176"/>
      <c r="BH23" s="182"/>
      <c r="BI23" s="182"/>
      <c r="BJ23" s="177"/>
      <c r="BK23" s="177"/>
      <c r="BL23" s="176"/>
      <c r="BM23" s="182"/>
      <c r="BN23" s="182"/>
      <c r="BO23" s="131"/>
      <c r="BP23" s="131"/>
      <c r="BQ23" s="132"/>
      <c r="BR23" s="99"/>
      <c r="BS23" s="99"/>
      <c r="BT23" s="99"/>
      <c r="BU23" s="131"/>
      <c r="BV23" s="131"/>
      <c r="BW23" s="131"/>
      <c r="BX23" s="99"/>
      <c r="BY23" s="131"/>
      <c r="BZ23" s="131"/>
      <c r="CA23" s="99"/>
      <c r="CB23" s="131"/>
      <c r="CC23" s="132"/>
      <c r="CD23" s="131"/>
      <c r="CE23" s="136"/>
      <c r="CF23" s="136"/>
      <c r="CG23" s="136"/>
      <c r="CH23" s="136"/>
      <c r="CI23" s="136"/>
      <c r="CJ23" s="136"/>
      <c r="CK23" s="136"/>
      <c r="CL23" s="136"/>
      <c r="CM23" s="136"/>
      <c r="CN23" s="136"/>
      <c r="CO23" s="136"/>
      <c r="CP23" s="136"/>
      <c r="CQ23" s="136"/>
      <c r="CR23" s="136"/>
      <c r="CS23" s="136"/>
      <c r="CT23" s="136"/>
      <c r="CU23" s="136"/>
      <c r="CV23" s="136"/>
      <c r="CW23" s="136"/>
      <c r="CX23" s="136"/>
      <c r="CY23" s="136"/>
      <c r="CZ23" s="136"/>
      <c r="DA23" s="136"/>
      <c r="DB23" s="136"/>
      <c r="DC23" s="136"/>
      <c r="DD23" s="136"/>
    </row>
    <row r="24" spans="1:108" ht="21" customHeight="1" thickTop="1" thickBot="1" x14ac:dyDescent="0.35">
      <c r="A24" s="346"/>
      <c r="B24" s="347"/>
      <c r="C24" s="347"/>
      <c r="D24" s="347"/>
      <c r="E24" s="372"/>
      <c r="F24" s="347"/>
      <c r="G24" s="347"/>
      <c r="H24" s="347"/>
      <c r="I24" s="347"/>
      <c r="J24" s="346"/>
      <c r="K24" s="346"/>
      <c r="L24" s="399"/>
      <c r="M24" s="397"/>
      <c r="N24" s="176">
        <v>2</v>
      </c>
      <c r="O24" s="178"/>
      <c r="P24" s="185"/>
      <c r="Q24" s="185"/>
      <c r="R24" s="185"/>
      <c r="S24" s="185"/>
      <c r="T24" s="185"/>
      <c r="U24" s="185"/>
      <c r="V24" s="185"/>
      <c r="W24" s="101">
        <f t="shared" si="1"/>
        <v>0</v>
      </c>
      <c r="X24" s="102" t="str">
        <f t="shared" si="0"/>
        <v>DEBIL</v>
      </c>
      <c r="Y24" s="186"/>
      <c r="Z24" s="103" t="str">
        <f t="shared" si="2"/>
        <v/>
      </c>
      <c r="AA24" s="101" t="str">
        <f t="shared" si="3"/>
        <v>SI</v>
      </c>
      <c r="AB24" s="185"/>
      <c r="AC24" s="400"/>
      <c r="AD24" s="400"/>
      <c r="AE24" s="401"/>
      <c r="AF24" s="401"/>
      <c r="AG24" s="402"/>
      <c r="AH24" s="402"/>
      <c r="AI24" s="395"/>
      <c r="AJ24" s="395"/>
      <c r="AK24" s="399"/>
      <c r="AL24" s="397"/>
      <c r="AM24" s="404"/>
      <c r="AN24" s="177"/>
      <c r="AO24" s="176"/>
      <c r="AP24" s="182"/>
      <c r="AQ24" s="99"/>
      <c r="AR24" s="131"/>
      <c r="AS24" s="182"/>
      <c r="AT24" s="177"/>
      <c r="AU24" s="182"/>
      <c r="AV24" s="177"/>
      <c r="AW24" s="99"/>
      <c r="AX24" s="131"/>
      <c r="AY24" s="132"/>
      <c r="AZ24" s="177"/>
      <c r="BA24" s="177"/>
      <c r="BB24" s="176"/>
      <c r="BC24" s="182"/>
      <c r="BD24" s="182"/>
      <c r="BE24" s="177"/>
      <c r="BF24" s="177"/>
      <c r="BG24" s="176"/>
      <c r="BH24" s="182"/>
      <c r="BI24" s="182"/>
      <c r="BJ24" s="177"/>
      <c r="BK24" s="177"/>
      <c r="BL24" s="176"/>
      <c r="BM24" s="182"/>
      <c r="BN24" s="182"/>
      <c r="BO24" s="131"/>
      <c r="BP24" s="131"/>
      <c r="BQ24" s="132"/>
      <c r="BR24" s="99"/>
      <c r="BS24" s="99"/>
      <c r="BT24" s="99"/>
      <c r="BU24" s="131"/>
      <c r="BV24" s="131"/>
      <c r="BW24" s="131"/>
      <c r="BX24" s="99"/>
      <c r="BY24" s="131"/>
      <c r="BZ24" s="131"/>
      <c r="CA24" s="99"/>
      <c r="CB24" s="131"/>
      <c r="CC24" s="132"/>
      <c r="CD24" s="131"/>
      <c r="CE24" s="136"/>
      <c r="CF24" s="136"/>
      <c r="CG24" s="136"/>
      <c r="CH24" s="136"/>
      <c r="CI24" s="136"/>
      <c r="CJ24" s="136"/>
      <c r="CK24" s="136"/>
      <c r="CL24" s="136"/>
      <c r="CM24" s="136"/>
      <c r="CN24" s="136"/>
      <c r="CO24" s="136"/>
      <c r="CP24" s="136"/>
      <c r="CQ24" s="136"/>
      <c r="CR24" s="136"/>
      <c r="CS24" s="136"/>
      <c r="CT24" s="136"/>
      <c r="CU24" s="136"/>
      <c r="CV24" s="136"/>
      <c r="CW24" s="136"/>
      <c r="CX24" s="136"/>
      <c r="CY24" s="136"/>
      <c r="CZ24" s="136"/>
      <c r="DA24" s="136"/>
      <c r="DB24" s="136"/>
      <c r="DC24" s="136"/>
      <c r="DD24" s="136"/>
    </row>
    <row r="25" spans="1:108" ht="21" customHeight="1" thickTop="1" thickBot="1" x14ac:dyDescent="0.35">
      <c r="A25" s="346"/>
      <c r="B25" s="347"/>
      <c r="C25" s="347"/>
      <c r="D25" s="347"/>
      <c r="E25" s="372"/>
      <c r="F25" s="347"/>
      <c r="G25" s="347"/>
      <c r="H25" s="347"/>
      <c r="I25" s="347"/>
      <c r="J25" s="346"/>
      <c r="K25" s="346"/>
      <c r="L25" s="399"/>
      <c r="M25" s="397"/>
      <c r="N25" s="176">
        <v>3</v>
      </c>
      <c r="O25" s="180"/>
      <c r="P25" s="185"/>
      <c r="Q25" s="185"/>
      <c r="R25" s="185"/>
      <c r="S25" s="185"/>
      <c r="T25" s="185"/>
      <c r="U25" s="185"/>
      <c r="V25" s="185"/>
      <c r="W25" s="101">
        <f t="shared" si="1"/>
        <v>0</v>
      </c>
      <c r="X25" s="102" t="str">
        <f t="shared" si="0"/>
        <v>DEBIL</v>
      </c>
      <c r="Y25" s="186"/>
      <c r="Z25" s="103" t="str">
        <f t="shared" si="2"/>
        <v/>
      </c>
      <c r="AA25" s="101" t="str">
        <f t="shared" si="3"/>
        <v>SI</v>
      </c>
      <c r="AB25" s="185"/>
      <c r="AC25" s="400"/>
      <c r="AD25" s="400"/>
      <c r="AE25" s="401"/>
      <c r="AF25" s="401"/>
      <c r="AG25" s="402"/>
      <c r="AH25" s="402"/>
      <c r="AI25" s="395"/>
      <c r="AJ25" s="395"/>
      <c r="AK25" s="399"/>
      <c r="AL25" s="397"/>
      <c r="AM25" s="404"/>
      <c r="AN25" s="177"/>
      <c r="AO25" s="176"/>
      <c r="AP25" s="182"/>
      <c r="AQ25" s="99"/>
      <c r="AR25" s="131"/>
      <c r="AS25" s="182"/>
      <c r="AT25" s="177"/>
      <c r="AU25" s="182"/>
      <c r="AV25" s="177"/>
      <c r="AW25" s="99"/>
      <c r="AX25" s="131"/>
      <c r="AY25" s="132"/>
      <c r="AZ25" s="177"/>
      <c r="BA25" s="177"/>
      <c r="BB25" s="176"/>
      <c r="BC25" s="182"/>
      <c r="BD25" s="182"/>
      <c r="BE25" s="177"/>
      <c r="BF25" s="177"/>
      <c r="BG25" s="176"/>
      <c r="BH25" s="182"/>
      <c r="BI25" s="182"/>
      <c r="BJ25" s="177"/>
      <c r="BK25" s="177"/>
      <c r="BL25" s="176"/>
      <c r="BM25" s="182"/>
      <c r="BN25" s="182"/>
      <c r="BO25" s="131"/>
      <c r="BP25" s="131"/>
      <c r="BQ25" s="132"/>
      <c r="BR25" s="99"/>
      <c r="BS25" s="99"/>
      <c r="BT25" s="99"/>
      <c r="BU25" s="131"/>
      <c r="BV25" s="131"/>
      <c r="BW25" s="131"/>
      <c r="BX25" s="99"/>
      <c r="BY25" s="131"/>
      <c r="BZ25" s="131"/>
      <c r="CA25" s="99"/>
      <c r="CB25" s="131"/>
      <c r="CC25" s="132"/>
      <c r="CD25" s="131"/>
      <c r="CE25" s="136"/>
      <c r="CF25" s="136"/>
      <c r="CG25" s="136"/>
      <c r="CH25" s="136"/>
      <c r="CI25" s="136"/>
      <c r="CJ25" s="136"/>
      <c r="CK25" s="136"/>
      <c r="CL25" s="136"/>
      <c r="CM25" s="136"/>
      <c r="CN25" s="136"/>
      <c r="CO25" s="136"/>
      <c r="CP25" s="136"/>
      <c r="CQ25" s="136"/>
      <c r="CR25" s="136"/>
      <c r="CS25" s="136"/>
      <c r="CT25" s="136"/>
      <c r="CU25" s="136"/>
      <c r="CV25" s="136"/>
      <c r="CW25" s="136"/>
      <c r="CX25" s="136"/>
      <c r="CY25" s="136"/>
      <c r="CZ25" s="136"/>
      <c r="DA25" s="136"/>
      <c r="DB25" s="136"/>
      <c r="DC25" s="136"/>
      <c r="DD25" s="136"/>
    </row>
    <row r="26" spans="1:108" ht="21" customHeight="1" thickTop="1" thickBot="1" x14ac:dyDescent="0.35">
      <c r="A26" s="346"/>
      <c r="B26" s="347"/>
      <c r="C26" s="347"/>
      <c r="D26" s="347"/>
      <c r="E26" s="372"/>
      <c r="F26" s="347"/>
      <c r="G26" s="347"/>
      <c r="H26" s="347"/>
      <c r="I26" s="347"/>
      <c r="J26" s="346"/>
      <c r="K26" s="346"/>
      <c r="L26" s="399"/>
      <c r="M26" s="397"/>
      <c r="N26" s="176">
        <v>4</v>
      </c>
      <c r="O26" s="178"/>
      <c r="P26" s="185"/>
      <c r="Q26" s="185"/>
      <c r="R26" s="185"/>
      <c r="S26" s="185"/>
      <c r="T26" s="185"/>
      <c r="U26" s="185"/>
      <c r="V26" s="185"/>
      <c r="W26" s="101">
        <f t="shared" si="1"/>
        <v>0</v>
      </c>
      <c r="X26" s="102" t="str">
        <f t="shared" si="0"/>
        <v>DEBIL</v>
      </c>
      <c r="Y26" s="186"/>
      <c r="Z26" s="103" t="str">
        <f t="shared" si="2"/>
        <v/>
      </c>
      <c r="AA26" s="101" t="str">
        <f t="shared" si="3"/>
        <v>SI</v>
      </c>
      <c r="AB26" s="185"/>
      <c r="AC26" s="400"/>
      <c r="AD26" s="400"/>
      <c r="AE26" s="401"/>
      <c r="AF26" s="401"/>
      <c r="AG26" s="402"/>
      <c r="AH26" s="402"/>
      <c r="AI26" s="395"/>
      <c r="AJ26" s="395"/>
      <c r="AK26" s="399"/>
      <c r="AL26" s="397"/>
      <c r="AM26" s="404"/>
      <c r="AN26" s="177"/>
      <c r="AO26" s="176"/>
      <c r="AP26" s="182"/>
      <c r="AQ26" s="99"/>
      <c r="AR26" s="131"/>
      <c r="AS26" s="182"/>
      <c r="AT26" s="177"/>
      <c r="AU26" s="182"/>
      <c r="AV26" s="177"/>
      <c r="AW26" s="99"/>
      <c r="AX26" s="131"/>
      <c r="AY26" s="132"/>
      <c r="AZ26" s="177"/>
      <c r="BA26" s="177"/>
      <c r="BB26" s="176"/>
      <c r="BC26" s="182"/>
      <c r="BD26" s="182"/>
      <c r="BE26" s="177"/>
      <c r="BF26" s="177"/>
      <c r="BG26" s="176"/>
      <c r="BH26" s="182"/>
      <c r="BI26" s="182"/>
      <c r="BJ26" s="177"/>
      <c r="BK26" s="177"/>
      <c r="BL26" s="176"/>
      <c r="BM26" s="182"/>
      <c r="BN26" s="182"/>
      <c r="BO26" s="131"/>
      <c r="BP26" s="131"/>
      <c r="BQ26" s="132"/>
      <c r="BR26" s="99"/>
      <c r="BS26" s="99"/>
      <c r="BT26" s="99"/>
      <c r="BU26" s="131"/>
      <c r="BV26" s="131"/>
      <c r="BW26" s="131"/>
      <c r="BX26" s="99"/>
      <c r="BY26" s="131"/>
      <c r="BZ26" s="131"/>
      <c r="CA26" s="99"/>
      <c r="CB26" s="131"/>
      <c r="CC26" s="132"/>
      <c r="CD26" s="131"/>
      <c r="CE26" s="136"/>
      <c r="CF26" s="136"/>
      <c r="CG26" s="136"/>
      <c r="CH26" s="136"/>
      <c r="CI26" s="136"/>
      <c r="CJ26" s="136"/>
      <c r="CK26" s="136"/>
      <c r="CL26" s="136"/>
      <c r="CM26" s="136"/>
      <c r="CN26" s="136"/>
      <c r="CO26" s="136"/>
      <c r="CP26" s="136"/>
      <c r="CQ26" s="136"/>
      <c r="CR26" s="136"/>
      <c r="CS26" s="136"/>
      <c r="CT26" s="136"/>
      <c r="CU26" s="136"/>
      <c r="CV26" s="136"/>
      <c r="CW26" s="136"/>
      <c r="CX26" s="136"/>
      <c r="CY26" s="136"/>
      <c r="CZ26" s="136"/>
      <c r="DA26" s="136"/>
      <c r="DB26" s="136"/>
      <c r="DC26" s="136"/>
      <c r="DD26" s="136"/>
    </row>
    <row r="27" spans="1:108" ht="21" customHeight="1" thickTop="1" thickBot="1" x14ac:dyDescent="0.35">
      <c r="A27" s="346"/>
      <c r="B27" s="347"/>
      <c r="C27" s="347"/>
      <c r="D27" s="347"/>
      <c r="E27" s="372"/>
      <c r="F27" s="347"/>
      <c r="G27" s="347"/>
      <c r="H27" s="347"/>
      <c r="I27" s="347"/>
      <c r="J27" s="346"/>
      <c r="K27" s="346"/>
      <c r="L27" s="399"/>
      <c r="M27" s="397"/>
      <c r="N27" s="176">
        <v>5</v>
      </c>
      <c r="O27" s="178"/>
      <c r="P27" s="185"/>
      <c r="Q27" s="185"/>
      <c r="R27" s="185"/>
      <c r="S27" s="185"/>
      <c r="T27" s="185"/>
      <c r="U27" s="185"/>
      <c r="V27" s="185"/>
      <c r="W27" s="101">
        <f t="shared" si="1"/>
        <v>0</v>
      </c>
      <c r="X27" s="102" t="str">
        <f t="shared" si="0"/>
        <v>DEBIL</v>
      </c>
      <c r="Y27" s="186"/>
      <c r="Z27" s="103" t="str">
        <f t="shared" si="2"/>
        <v/>
      </c>
      <c r="AA27" s="101" t="str">
        <f t="shared" si="3"/>
        <v>SI</v>
      </c>
      <c r="AB27" s="185"/>
      <c r="AC27" s="400"/>
      <c r="AD27" s="400"/>
      <c r="AE27" s="401"/>
      <c r="AF27" s="401"/>
      <c r="AG27" s="402"/>
      <c r="AH27" s="402"/>
      <c r="AI27" s="395"/>
      <c r="AJ27" s="395"/>
      <c r="AK27" s="399"/>
      <c r="AL27" s="397"/>
      <c r="AM27" s="404"/>
      <c r="AN27" s="177"/>
      <c r="AO27" s="176"/>
      <c r="AP27" s="182"/>
      <c r="AQ27" s="99"/>
      <c r="AR27" s="131"/>
      <c r="AS27" s="182"/>
      <c r="AT27" s="177"/>
      <c r="AU27" s="182"/>
      <c r="AV27" s="177"/>
      <c r="AW27" s="99"/>
      <c r="AX27" s="131"/>
      <c r="AY27" s="132"/>
      <c r="AZ27" s="177"/>
      <c r="BA27" s="177"/>
      <c r="BB27" s="176"/>
      <c r="BC27" s="182"/>
      <c r="BD27" s="182"/>
      <c r="BE27" s="177"/>
      <c r="BF27" s="177"/>
      <c r="BG27" s="176"/>
      <c r="BH27" s="182"/>
      <c r="BI27" s="182"/>
      <c r="BJ27" s="177"/>
      <c r="BK27" s="177"/>
      <c r="BL27" s="176"/>
      <c r="BM27" s="182"/>
      <c r="BN27" s="182"/>
      <c r="BO27" s="131"/>
      <c r="BP27" s="131"/>
      <c r="BQ27" s="132"/>
      <c r="BR27" s="99"/>
      <c r="BS27" s="99"/>
      <c r="BT27" s="99"/>
      <c r="BU27" s="131"/>
      <c r="BV27" s="131"/>
      <c r="BW27" s="131"/>
      <c r="BX27" s="99"/>
      <c r="BY27" s="131"/>
      <c r="BZ27" s="131"/>
      <c r="CA27" s="99"/>
      <c r="CB27" s="131"/>
      <c r="CC27" s="132"/>
      <c r="CD27" s="131"/>
      <c r="CE27" s="136"/>
      <c r="CF27" s="136"/>
      <c r="CG27" s="136"/>
      <c r="CH27" s="136"/>
      <c r="CI27" s="136"/>
      <c r="CJ27" s="136"/>
      <c r="CK27" s="136"/>
      <c r="CL27" s="136"/>
      <c r="CM27" s="136"/>
      <c r="CN27" s="136"/>
      <c r="CO27" s="136"/>
      <c r="CP27" s="136"/>
      <c r="CQ27" s="136"/>
      <c r="CR27" s="136"/>
      <c r="CS27" s="136"/>
      <c r="CT27" s="136"/>
      <c r="CU27" s="136"/>
      <c r="CV27" s="136"/>
      <c r="CW27" s="136"/>
      <c r="CX27" s="136"/>
      <c r="CY27" s="136"/>
      <c r="CZ27" s="136"/>
      <c r="DA27" s="136"/>
      <c r="DB27" s="136"/>
      <c r="DC27" s="136"/>
      <c r="DD27" s="136"/>
    </row>
    <row r="28" spans="1:108" ht="21" customHeight="1" thickTop="1" thickBot="1" x14ac:dyDescent="0.35">
      <c r="A28" s="346"/>
      <c r="B28" s="347"/>
      <c r="C28" s="347"/>
      <c r="D28" s="347"/>
      <c r="E28" s="372"/>
      <c r="F28" s="347"/>
      <c r="G28" s="347"/>
      <c r="H28" s="347"/>
      <c r="I28" s="347"/>
      <c r="J28" s="346"/>
      <c r="K28" s="346"/>
      <c r="L28" s="399"/>
      <c r="M28" s="398"/>
      <c r="N28" s="176">
        <v>6</v>
      </c>
      <c r="O28" s="178"/>
      <c r="P28" s="185"/>
      <c r="Q28" s="185"/>
      <c r="R28" s="185"/>
      <c r="S28" s="185"/>
      <c r="T28" s="185"/>
      <c r="U28" s="185"/>
      <c r="V28" s="185"/>
      <c r="W28" s="101">
        <f t="shared" si="1"/>
        <v>0</v>
      </c>
      <c r="X28" s="102" t="str">
        <f t="shared" si="0"/>
        <v>DEBIL</v>
      </c>
      <c r="Y28" s="186"/>
      <c r="Z28" s="103" t="str">
        <f t="shared" si="2"/>
        <v/>
      </c>
      <c r="AA28" s="101" t="str">
        <f t="shared" si="3"/>
        <v>SI</v>
      </c>
      <c r="AB28" s="185"/>
      <c r="AC28" s="400"/>
      <c r="AD28" s="400"/>
      <c r="AE28" s="401"/>
      <c r="AF28" s="401"/>
      <c r="AG28" s="402"/>
      <c r="AH28" s="402"/>
      <c r="AI28" s="395"/>
      <c r="AJ28" s="395"/>
      <c r="AK28" s="399"/>
      <c r="AL28" s="398"/>
      <c r="AM28" s="405"/>
      <c r="AN28" s="177"/>
      <c r="AO28" s="176"/>
      <c r="AP28" s="182"/>
      <c r="AQ28" s="99"/>
      <c r="AR28" s="131"/>
      <c r="AS28" s="182"/>
      <c r="AT28" s="177"/>
      <c r="AU28" s="182"/>
      <c r="AV28" s="177"/>
      <c r="AW28" s="99"/>
      <c r="AX28" s="131"/>
      <c r="AY28" s="132"/>
      <c r="AZ28" s="177"/>
      <c r="BA28" s="177"/>
      <c r="BB28" s="176"/>
      <c r="BC28" s="182"/>
      <c r="BD28" s="182"/>
      <c r="BE28" s="177"/>
      <c r="BF28" s="177"/>
      <c r="BG28" s="176"/>
      <c r="BH28" s="182"/>
      <c r="BI28" s="182"/>
      <c r="BJ28" s="177"/>
      <c r="BK28" s="177"/>
      <c r="BL28" s="176"/>
      <c r="BM28" s="182"/>
      <c r="BN28" s="182"/>
      <c r="BO28" s="131"/>
      <c r="BP28" s="131"/>
      <c r="BQ28" s="132"/>
      <c r="BR28" s="99"/>
      <c r="BS28" s="99"/>
      <c r="BT28" s="99"/>
      <c r="BU28" s="131"/>
      <c r="BV28" s="131"/>
      <c r="BW28" s="131"/>
      <c r="BX28" s="99"/>
      <c r="BY28" s="131"/>
      <c r="BZ28" s="131"/>
      <c r="CA28" s="99"/>
      <c r="CB28" s="131"/>
      <c r="CC28" s="132"/>
      <c r="CD28" s="131"/>
      <c r="CE28" s="136"/>
      <c r="CF28" s="136"/>
      <c r="CG28" s="136"/>
      <c r="CH28" s="136"/>
      <c r="CI28" s="136"/>
      <c r="CJ28" s="136"/>
      <c r="CK28" s="136"/>
      <c r="CL28" s="136"/>
      <c r="CM28" s="136"/>
      <c r="CN28" s="136"/>
      <c r="CO28" s="136"/>
      <c r="CP28" s="136"/>
      <c r="CQ28" s="136"/>
      <c r="CR28" s="136"/>
      <c r="CS28" s="136"/>
      <c r="CT28" s="136"/>
      <c r="CU28" s="136"/>
      <c r="CV28" s="136"/>
      <c r="CW28" s="136"/>
      <c r="CX28" s="136"/>
      <c r="CY28" s="136"/>
      <c r="CZ28" s="136"/>
      <c r="DA28" s="136"/>
      <c r="DB28" s="136"/>
      <c r="DC28" s="136"/>
      <c r="DD28" s="136"/>
    </row>
    <row r="29" spans="1:108" ht="21" customHeight="1" thickTop="1" thickBot="1" x14ac:dyDescent="0.35">
      <c r="A29" s="346">
        <v>5</v>
      </c>
      <c r="B29" s="347"/>
      <c r="C29" s="347"/>
      <c r="D29" s="347"/>
      <c r="E29" s="372"/>
      <c r="F29" s="347"/>
      <c r="G29" s="347"/>
      <c r="H29" s="347"/>
      <c r="I29" s="347"/>
      <c r="J29" s="346"/>
      <c r="K29" s="346"/>
      <c r="L29" s="399">
        <f>+(J29*K29)*4</f>
        <v>0</v>
      </c>
      <c r="M29" s="396" t="b">
        <f>IF(OR(AND(J29=3,K29=4),AND(J29=2,K29=5),AND(J29=2,K29=5),AND(L29=20),AND(L29&gt;=52,L29&lt;=100)),"ZONA RIESGO EXTREMA",IF(OR(AND(J29=5,K29=2),AND(J29=4,K29=3),AND(J29=1,K29=4),AND(L29=16),AND(L29&gt;=28,L29&lt;=48)),"ZONA RIESGO ALTA",IF(OR(AND(J29=1,K29=3),AND(J29=4,K29=1),AND(L29=24)),"ZONA RIESGO MODERADA",IF(AND(L29&gt;=4,L29&lt;=16),"ZONA RIESGO BAJA"))))</f>
        <v>0</v>
      </c>
      <c r="N29" s="176">
        <v>1</v>
      </c>
      <c r="O29" s="178"/>
      <c r="P29" s="185"/>
      <c r="Q29" s="185"/>
      <c r="R29" s="185"/>
      <c r="S29" s="185"/>
      <c r="T29" s="185"/>
      <c r="U29" s="185"/>
      <c r="V29" s="185"/>
      <c r="W29" s="101">
        <f t="shared" si="1"/>
        <v>0</v>
      </c>
      <c r="X29" s="102" t="str">
        <f t="shared" si="0"/>
        <v>DEBIL</v>
      </c>
      <c r="Y29" s="186"/>
      <c r="Z29" s="103" t="str">
        <f t="shared" si="2"/>
        <v/>
      </c>
      <c r="AA29" s="101" t="str">
        <f t="shared" si="3"/>
        <v>SI</v>
      </c>
      <c r="AB29" s="185"/>
      <c r="AC29" s="400">
        <f>IF(AND(W29&gt;0,SUM(W30:W34)=0),W29,IF(AND(SUM(W29:W30)&gt;0,SUM(W31:W34)=0),AVERAGE(W29:W30),IF(AND(SUM(W29:W31)&gt;0,SUM(W32:W34)=0),AVERAGE(W29:W31),IF(AND(SUM(W29:W32)&gt;0,SUM(W33:W34)=0),AVERAGE(W29:W32),IF(AND(SUM(W29:W33)&gt;0,W34=0),AVERAGE(W29:W33),AVERAGE(W29:W34))))))</f>
        <v>0</v>
      </c>
      <c r="AD29" s="400" t="str">
        <f>IF(AND(AC29&gt;=50,AC29&lt;=99),"MODERADO",IF(AND(AC29=100), "FUERTE",IF(AND(AC29&lt;50), "DEBIL")))</f>
        <v>DEBIL</v>
      </c>
      <c r="AE29" s="401"/>
      <c r="AF29" s="401"/>
      <c r="AG29" s="402" t="str">
        <f>IFERROR(_xlfn.IFS(AND(AD29="MODERADO",AE29="Directamente"),1,AND(AD29="FUERTE",AE29="Directamente"),2),"0")</f>
        <v>0</v>
      </c>
      <c r="AH29" s="402" t="str">
        <f>IFERROR(_xlfn.IFS(AND(AD29="MODERADO",AF29="Directamente"),1,AND(AD29="FUERTE",AF29="Directamente"),2,AND(AD29="FUERTE",AF29="Indirectamente"),1),"0")</f>
        <v>0</v>
      </c>
      <c r="AI29" s="395"/>
      <c r="AJ29" s="395"/>
      <c r="AK29" s="399">
        <f>+(AI29*AJ29)*4</f>
        <v>0</v>
      </c>
      <c r="AL29" s="396" t="b">
        <f>IF(OR(AND(AI29=3,AJ29=4),AND(AI29=2,AJ29=5),AND(AI29=2,AJ29=5),AND(AK29=20),AND(AK29&gt;=52,AK29&lt;=100)),"ZONA RIESGO EXTREMA",IF(OR(AND(AI29=5,AJ29=2),AND(AI29=4,AJ29=3),AND(AI29=1,AJ29=4),AND(AK29=16),AND(AK29&gt;=28,AK29&lt;=48)),"ZONA RIESGO ALTA",IF(OR(AND(AI29=1,AJ29=3),AND(AI29=4,AJ29=1),AND(AK29=24)),"ZONA RIESGO MODERADA",IF(AND(AK29&gt;=4,AK29&lt;=16),"ZONA RIESGO BAJA"))))</f>
        <v>0</v>
      </c>
      <c r="AM29" s="403"/>
      <c r="AN29" s="177"/>
      <c r="AO29" s="176"/>
      <c r="AP29" s="182"/>
      <c r="AQ29" s="99"/>
      <c r="AR29" s="131"/>
      <c r="AS29" s="182"/>
      <c r="AT29" s="177"/>
      <c r="AU29" s="182"/>
      <c r="AV29" s="177"/>
      <c r="AW29" s="99"/>
      <c r="AX29" s="131"/>
      <c r="AY29" s="132"/>
      <c r="AZ29" s="177"/>
      <c r="BA29" s="177"/>
      <c r="BB29" s="176"/>
      <c r="BC29" s="182"/>
      <c r="BD29" s="182"/>
      <c r="BE29" s="177"/>
      <c r="BF29" s="177"/>
      <c r="BG29" s="176"/>
      <c r="BH29" s="182"/>
      <c r="BI29" s="182"/>
      <c r="BJ29" s="177"/>
      <c r="BK29" s="177"/>
      <c r="BL29" s="176"/>
      <c r="BM29" s="182"/>
      <c r="BN29" s="182"/>
      <c r="BO29" s="131"/>
      <c r="BP29" s="131"/>
      <c r="BQ29" s="132"/>
      <c r="BR29" s="99"/>
      <c r="BS29" s="99"/>
      <c r="BT29" s="99"/>
      <c r="BU29" s="131"/>
      <c r="BV29" s="131"/>
      <c r="BW29" s="131"/>
      <c r="BX29" s="99"/>
      <c r="BY29" s="131"/>
      <c r="BZ29" s="131"/>
      <c r="CA29" s="99"/>
      <c r="CB29" s="131"/>
      <c r="CC29" s="132"/>
      <c r="CD29" s="131"/>
      <c r="CE29" s="136"/>
      <c r="CF29" s="136"/>
      <c r="CG29" s="136"/>
      <c r="CH29" s="136"/>
      <c r="CI29" s="136"/>
      <c r="CJ29" s="136"/>
      <c r="CK29" s="136"/>
      <c r="CL29" s="136"/>
      <c r="CM29" s="136"/>
      <c r="CN29" s="136"/>
      <c r="CO29" s="136"/>
      <c r="CP29" s="136"/>
      <c r="CQ29" s="136"/>
      <c r="CR29" s="136"/>
      <c r="CS29" s="136"/>
      <c r="CT29" s="136"/>
      <c r="CU29" s="136"/>
      <c r="CV29" s="136"/>
      <c r="CW29" s="136"/>
      <c r="CX29" s="136"/>
      <c r="CY29" s="136"/>
      <c r="CZ29" s="136"/>
      <c r="DA29" s="136"/>
      <c r="DB29" s="136"/>
      <c r="DC29" s="136"/>
      <c r="DD29" s="136"/>
    </row>
    <row r="30" spans="1:108" ht="21" customHeight="1" thickTop="1" thickBot="1" x14ac:dyDescent="0.35">
      <c r="A30" s="346"/>
      <c r="B30" s="347"/>
      <c r="C30" s="347"/>
      <c r="D30" s="347"/>
      <c r="E30" s="372"/>
      <c r="F30" s="347"/>
      <c r="G30" s="347"/>
      <c r="H30" s="347"/>
      <c r="I30" s="347"/>
      <c r="J30" s="346"/>
      <c r="K30" s="346"/>
      <c r="L30" s="399"/>
      <c r="M30" s="397"/>
      <c r="N30" s="176">
        <v>2</v>
      </c>
      <c r="O30" s="178"/>
      <c r="P30" s="185"/>
      <c r="Q30" s="185"/>
      <c r="R30" s="185"/>
      <c r="S30" s="185"/>
      <c r="T30" s="185"/>
      <c r="U30" s="185"/>
      <c r="V30" s="185"/>
      <c r="W30" s="101">
        <f t="shared" si="1"/>
        <v>0</v>
      </c>
      <c r="X30" s="102" t="str">
        <f t="shared" si="0"/>
        <v>DEBIL</v>
      </c>
      <c r="Y30" s="186"/>
      <c r="Z30" s="103" t="str">
        <f t="shared" si="2"/>
        <v/>
      </c>
      <c r="AA30" s="101" t="str">
        <f t="shared" si="3"/>
        <v>SI</v>
      </c>
      <c r="AB30" s="185"/>
      <c r="AC30" s="400"/>
      <c r="AD30" s="400"/>
      <c r="AE30" s="401"/>
      <c r="AF30" s="401"/>
      <c r="AG30" s="402"/>
      <c r="AH30" s="402"/>
      <c r="AI30" s="395"/>
      <c r="AJ30" s="395"/>
      <c r="AK30" s="399"/>
      <c r="AL30" s="397"/>
      <c r="AM30" s="404"/>
      <c r="AN30" s="177"/>
      <c r="AO30" s="176"/>
      <c r="AP30" s="182"/>
      <c r="AQ30" s="99"/>
      <c r="AR30" s="131"/>
      <c r="AS30" s="182"/>
      <c r="AT30" s="177"/>
      <c r="AU30" s="182"/>
      <c r="AV30" s="177"/>
      <c r="AW30" s="99"/>
      <c r="AX30" s="131"/>
      <c r="AY30" s="132"/>
      <c r="AZ30" s="177"/>
      <c r="BA30" s="177"/>
      <c r="BB30" s="176"/>
      <c r="BC30" s="182"/>
      <c r="BD30" s="182"/>
      <c r="BE30" s="177"/>
      <c r="BF30" s="177"/>
      <c r="BG30" s="176"/>
      <c r="BH30" s="182"/>
      <c r="BI30" s="182"/>
      <c r="BJ30" s="177"/>
      <c r="BK30" s="177"/>
      <c r="BL30" s="176"/>
      <c r="BM30" s="182"/>
      <c r="BN30" s="182"/>
      <c r="BO30" s="131"/>
      <c r="BP30" s="131"/>
      <c r="BQ30" s="132"/>
      <c r="BR30" s="99"/>
      <c r="BS30" s="99"/>
      <c r="BT30" s="99"/>
      <c r="BU30" s="131"/>
      <c r="BV30" s="131"/>
      <c r="BW30" s="131"/>
      <c r="BX30" s="99"/>
      <c r="BY30" s="131"/>
      <c r="BZ30" s="131"/>
      <c r="CA30" s="99"/>
      <c r="CB30" s="131"/>
      <c r="CC30" s="132"/>
      <c r="CD30" s="131"/>
      <c r="CE30" s="136"/>
      <c r="CF30" s="136"/>
      <c r="CG30" s="136"/>
      <c r="CH30" s="136"/>
      <c r="CI30" s="136"/>
      <c r="CJ30" s="136"/>
      <c r="CK30" s="136"/>
      <c r="CL30" s="136"/>
      <c r="CM30" s="136"/>
      <c r="CN30" s="136"/>
      <c r="CO30" s="136"/>
      <c r="CP30" s="136"/>
      <c r="CQ30" s="136"/>
      <c r="CR30" s="136"/>
      <c r="CS30" s="136"/>
      <c r="CT30" s="136"/>
      <c r="CU30" s="136"/>
      <c r="CV30" s="136"/>
      <c r="CW30" s="136"/>
      <c r="CX30" s="136"/>
      <c r="CY30" s="136"/>
      <c r="CZ30" s="136"/>
      <c r="DA30" s="136"/>
      <c r="DB30" s="136"/>
      <c r="DC30" s="136"/>
      <c r="DD30" s="136"/>
    </row>
    <row r="31" spans="1:108" ht="21" customHeight="1" thickTop="1" thickBot="1" x14ac:dyDescent="0.35">
      <c r="A31" s="346"/>
      <c r="B31" s="347"/>
      <c r="C31" s="347"/>
      <c r="D31" s="347"/>
      <c r="E31" s="372"/>
      <c r="F31" s="347"/>
      <c r="G31" s="347"/>
      <c r="H31" s="347"/>
      <c r="I31" s="347"/>
      <c r="J31" s="346"/>
      <c r="K31" s="346"/>
      <c r="L31" s="399"/>
      <c r="M31" s="397"/>
      <c r="N31" s="176">
        <v>3</v>
      </c>
      <c r="O31" s="180"/>
      <c r="P31" s="185"/>
      <c r="Q31" s="185"/>
      <c r="R31" s="185"/>
      <c r="S31" s="185"/>
      <c r="T31" s="185"/>
      <c r="U31" s="185"/>
      <c r="V31" s="185"/>
      <c r="W31" s="101">
        <f t="shared" si="1"/>
        <v>0</v>
      </c>
      <c r="X31" s="102" t="str">
        <f t="shared" si="0"/>
        <v>DEBIL</v>
      </c>
      <c r="Y31" s="186"/>
      <c r="Z31" s="103" t="str">
        <f t="shared" si="2"/>
        <v/>
      </c>
      <c r="AA31" s="101" t="str">
        <f t="shared" si="3"/>
        <v>SI</v>
      </c>
      <c r="AB31" s="185"/>
      <c r="AC31" s="400"/>
      <c r="AD31" s="400"/>
      <c r="AE31" s="401"/>
      <c r="AF31" s="401"/>
      <c r="AG31" s="402"/>
      <c r="AH31" s="402"/>
      <c r="AI31" s="395"/>
      <c r="AJ31" s="395"/>
      <c r="AK31" s="399"/>
      <c r="AL31" s="397"/>
      <c r="AM31" s="404"/>
      <c r="AN31" s="177"/>
      <c r="AO31" s="176"/>
      <c r="AP31" s="182"/>
      <c r="AQ31" s="99"/>
      <c r="AR31" s="131"/>
      <c r="AS31" s="182"/>
      <c r="AT31" s="177"/>
      <c r="AU31" s="182"/>
      <c r="AV31" s="177"/>
      <c r="AW31" s="99"/>
      <c r="AX31" s="131"/>
      <c r="AY31" s="132"/>
      <c r="AZ31" s="177"/>
      <c r="BA31" s="177"/>
      <c r="BB31" s="176"/>
      <c r="BC31" s="182"/>
      <c r="BD31" s="182"/>
      <c r="BE31" s="177"/>
      <c r="BF31" s="177"/>
      <c r="BG31" s="176"/>
      <c r="BH31" s="182"/>
      <c r="BI31" s="182"/>
      <c r="BJ31" s="177"/>
      <c r="BK31" s="177"/>
      <c r="BL31" s="176"/>
      <c r="BM31" s="182"/>
      <c r="BN31" s="182"/>
      <c r="BO31" s="131"/>
      <c r="BP31" s="131"/>
      <c r="BQ31" s="132"/>
      <c r="BR31" s="99"/>
      <c r="BS31" s="99"/>
      <c r="BT31" s="99"/>
      <c r="BU31" s="131"/>
      <c r="BV31" s="131"/>
      <c r="BW31" s="131"/>
      <c r="BX31" s="99"/>
      <c r="BY31" s="131"/>
      <c r="BZ31" s="131"/>
      <c r="CA31" s="99"/>
      <c r="CB31" s="131"/>
      <c r="CC31" s="132"/>
      <c r="CD31" s="131"/>
      <c r="CE31" s="136"/>
      <c r="CF31" s="136"/>
      <c r="CG31" s="136"/>
      <c r="CH31" s="136"/>
      <c r="CI31" s="136"/>
      <c r="CJ31" s="136"/>
      <c r="CK31" s="136"/>
      <c r="CL31" s="136"/>
      <c r="CM31" s="136"/>
      <c r="CN31" s="136"/>
      <c r="CO31" s="136"/>
      <c r="CP31" s="136"/>
      <c r="CQ31" s="136"/>
      <c r="CR31" s="136"/>
      <c r="CS31" s="136"/>
      <c r="CT31" s="136"/>
      <c r="CU31" s="136"/>
      <c r="CV31" s="136"/>
      <c r="CW31" s="136"/>
      <c r="CX31" s="136"/>
      <c r="CY31" s="136"/>
      <c r="CZ31" s="136"/>
      <c r="DA31" s="136"/>
      <c r="DB31" s="136"/>
      <c r="DC31" s="136"/>
      <c r="DD31" s="136"/>
    </row>
    <row r="32" spans="1:108" ht="21" customHeight="1" thickTop="1" thickBot="1" x14ac:dyDescent="0.35">
      <c r="A32" s="346"/>
      <c r="B32" s="347"/>
      <c r="C32" s="347"/>
      <c r="D32" s="347"/>
      <c r="E32" s="372"/>
      <c r="F32" s="347"/>
      <c r="G32" s="347"/>
      <c r="H32" s="347"/>
      <c r="I32" s="347"/>
      <c r="J32" s="346"/>
      <c r="K32" s="346"/>
      <c r="L32" s="399"/>
      <c r="M32" s="397"/>
      <c r="N32" s="176">
        <v>4</v>
      </c>
      <c r="O32" s="178"/>
      <c r="P32" s="185"/>
      <c r="Q32" s="185"/>
      <c r="R32" s="185"/>
      <c r="S32" s="185"/>
      <c r="T32" s="185"/>
      <c r="U32" s="185"/>
      <c r="V32" s="185"/>
      <c r="W32" s="101">
        <f t="shared" si="1"/>
        <v>0</v>
      </c>
      <c r="X32" s="102" t="str">
        <f t="shared" si="0"/>
        <v>DEBIL</v>
      </c>
      <c r="Y32" s="186"/>
      <c r="Z32" s="103" t="str">
        <f t="shared" si="2"/>
        <v/>
      </c>
      <c r="AA32" s="101" t="str">
        <f t="shared" si="3"/>
        <v>SI</v>
      </c>
      <c r="AB32" s="185"/>
      <c r="AC32" s="400"/>
      <c r="AD32" s="400"/>
      <c r="AE32" s="401"/>
      <c r="AF32" s="401"/>
      <c r="AG32" s="402"/>
      <c r="AH32" s="402"/>
      <c r="AI32" s="395"/>
      <c r="AJ32" s="395"/>
      <c r="AK32" s="399"/>
      <c r="AL32" s="397"/>
      <c r="AM32" s="404"/>
      <c r="AN32" s="177"/>
      <c r="AO32" s="176"/>
      <c r="AP32" s="182"/>
      <c r="AQ32" s="99"/>
      <c r="AR32" s="131"/>
      <c r="AS32" s="182"/>
      <c r="AT32" s="177"/>
      <c r="AU32" s="182"/>
      <c r="AV32" s="177"/>
      <c r="AW32" s="99"/>
      <c r="AX32" s="131"/>
      <c r="AY32" s="132"/>
      <c r="AZ32" s="177"/>
      <c r="BA32" s="177"/>
      <c r="BB32" s="176"/>
      <c r="BC32" s="182"/>
      <c r="BD32" s="182"/>
      <c r="BE32" s="177"/>
      <c r="BF32" s="177"/>
      <c r="BG32" s="176"/>
      <c r="BH32" s="182"/>
      <c r="BI32" s="182"/>
      <c r="BJ32" s="177"/>
      <c r="BK32" s="177"/>
      <c r="BL32" s="176"/>
      <c r="BM32" s="182"/>
      <c r="BN32" s="182"/>
      <c r="BO32" s="131"/>
      <c r="BP32" s="131"/>
      <c r="BQ32" s="132"/>
      <c r="BR32" s="99"/>
      <c r="BS32" s="99"/>
      <c r="BT32" s="99"/>
      <c r="BU32" s="131"/>
      <c r="BV32" s="131"/>
      <c r="BW32" s="131"/>
      <c r="BX32" s="99"/>
      <c r="BY32" s="131"/>
      <c r="BZ32" s="131"/>
      <c r="CA32" s="99"/>
      <c r="CB32" s="131"/>
      <c r="CC32" s="132"/>
      <c r="CD32" s="131"/>
      <c r="CE32" s="136"/>
      <c r="CF32" s="136"/>
      <c r="CG32" s="136"/>
      <c r="CH32" s="136"/>
      <c r="CI32" s="136"/>
      <c r="CJ32" s="136"/>
      <c r="CK32" s="136"/>
      <c r="CL32" s="136"/>
      <c r="CM32" s="136"/>
      <c r="CN32" s="136"/>
      <c r="CO32" s="136"/>
      <c r="CP32" s="136"/>
      <c r="CQ32" s="136"/>
      <c r="CR32" s="136"/>
      <c r="CS32" s="136"/>
      <c r="CT32" s="136"/>
      <c r="CU32" s="136"/>
      <c r="CV32" s="136"/>
      <c r="CW32" s="136"/>
      <c r="CX32" s="136"/>
      <c r="CY32" s="136"/>
      <c r="CZ32" s="136"/>
      <c r="DA32" s="136"/>
      <c r="DB32" s="136"/>
      <c r="DC32" s="136"/>
      <c r="DD32" s="136"/>
    </row>
    <row r="33" spans="1:108" ht="21" customHeight="1" thickTop="1" thickBot="1" x14ac:dyDescent="0.35">
      <c r="A33" s="346"/>
      <c r="B33" s="347"/>
      <c r="C33" s="347"/>
      <c r="D33" s="347"/>
      <c r="E33" s="372"/>
      <c r="F33" s="347"/>
      <c r="G33" s="347"/>
      <c r="H33" s="347"/>
      <c r="I33" s="347"/>
      <c r="J33" s="346"/>
      <c r="K33" s="346"/>
      <c r="L33" s="399"/>
      <c r="M33" s="397"/>
      <c r="N33" s="176">
        <v>5</v>
      </c>
      <c r="O33" s="178"/>
      <c r="P33" s="185"/>
      <c r="Q33" s="185"/>
      <c r="R33" s="185"/>
      <c r="S33" s="185"/>
      <c r="T33" s="185"/>
      <c r="U33" s="185"/>
      <c r="V33" s="185"/>
      <c r="W33" s="101">
        <f t="shared" si="1"/>
        <v>0</v>
      </c>
      <c r="X33" s="102" t="str">
        <f t="shared" si="0"/>
        <v>DEBIL</v>
      </c>
      <c r="Y33" s="186"/>
      <c r="Z33" s="103" t="str">
        <f t="shared" si="2"/>
        <v/>
      </c>
      <c r="AA33" s="101" t="str">
        <f t="shared" si="3"/>
        <v>SI</v>
      </c>
      <c r="AB33" s="185"/>
      <c r="AC33" s="400"/>
      <c r="AD33" s="400"/>
      <c r="AE33" s="401"/>
      <c r="AF33" s="401"/>
      <c r="AG33" s="402"/>
      <c r="AH33" s="402"/>
      <c r="AI33" s="395"/>
      <c r="AJ33" s="395"/>
      <c r="AK33" s="399"/>
      <c r="AL33" s="397"/>
      <c r="AM33" s="404"/>
      <c r="AN33" s="177"/>
      <c r="AO33" s="176"/>
      <c r="AP33" s="182"/>
      <c r="AQ33" s="99"/>
      <c r="AR33" s="131"/>
      <c r="AS33" s="182"/>
      <c r="AT33" s="177"/>
      <c r="AU33" s="182"/>
      <c r="AV33" s="177"/>
      <c r="AW33" s="99"/>
      <c r="AX33" s="131"/>
      <c r="AY33" s="132"/>
      <c r="AZ33" s="177"/>
      <c r="BA33" s="177"/>
      <c r="BB33" s="176"/>
      <c r="BC33" s="182"/>
      <c r="BD33" s="182"/>
      <c r="BE33" s="177"/>
      <c r="BF33" s="177"/>
      <c r="BG33" s="176"/>
      <c r="BH33" s="182"/>
      <c r="BI33" s="182"/>
      <c r="BJ33" s="177"/>
      <c r="BK33" s="177"/>
      <c r="BL33" s="176"/>
      <c r="BM33" s="182"/>
      <c r="BN33" s="182"/>
      <c r="BO33" s="131"/>
      <c r="BP33" s="131"/>
      <c r="BQ33" s="132"/>
      <c r="BR33" s="99"/>
      <c r="BS33" s="99"/>
      <c r="BT33" s="99"/>
      <c r="BU33" s="131"/>
      <c r="BV33" s="131"/>
      <c r="BW33" s="131"/>
      <c r="BX33" s="99"/>
      <c r="BY33" s="131"/>
      <c r="BZ33" s="131"/>
      <c r="CA33" s="99"/>
      <c r="CB33" s="131"/>
      <c r="CC33" s="132"/>
      <c r="CD33" s="131"/>
      <c r="CE33" s="136"/>
      <c r="CF33" s="136"/>
      <c r="CG33" s="136"/>
      <c r="CH33" s="136"/>
      <c r="CI33" s="136"/>
      <c r="CJ33" s="136"/>
      <c r="CK33" s="136"/>
      <c r="CL33" s="136"/>
      <c r="CM33" s="136"/>
      <c r="CN33" s="136"/>
      <c r="CO33" s="136"/>
      <c r="CP33" s="136"/>
      <c r="CQ33" s="136"/>
      <c r="CR33" s="136"/>
      <c r="CS33" s="136"/>
      <c r="CT33" s="136"/>
      <c r="CU33" s="136"/>
      <c r="CV33" s="136"/>
      <c r="CW33" s="136"/>
      <c r="CX33" s="136"/>
      <c r="CY33" s="136"/>
      <c r="CZ33" s="136"/>
      <c r="DA33" s="136"/>
      <c r="DB33" s="136"/>
      <c r="DC33" s="136"/>
      <c r="DD33" s="136"/>
    </row>
    <row r="34" spans="1:108" ht="21" customHeight="1" thickTop="1" thickBot="1" x14ac:dyDescent="0.35">
      <c r="A34" s="346"/>
      <c r="B34" s="347"/>
      <c r="C34" s="347"/>
      <c r="D34" s="347"/>
      <c r="E34" s="372"/>
      <c r="F34" s="347"/>
      <c r="G34" s="347"/>
      <c r="H34" s="347"/>
      <c r="I34" s="347"/>
      <c r="J34" s="346"/>
      <c r="K34" s="346"/>
      <c r="L34" s="399"/>
      <c r="M34" s="398"/>
      <c r="N34" s="176">
        <v>6</v>
      </c>
      <c r="O34" s="178"/>
      <c r="P34" s="185"/>
      <c r="Q34" s="185"/>
      <c r="R34" s="185"/>
      <c r="S34" s="185"/>
      <c r="T34" s="185"/>
      <c r="U34" s="185"/>
      <c r="V34" s="185"/>
      <c r="W34" s="101">
        <f t="shared" si="1"/>
        <v>0</v>
      </c>
      <c r="X34" s="102" t="str">
        <f t="shared" si="0"/>
        <v>DEBIL</v>
      </c>
      <c r="Y34" s="186"/>
      <c r="Z34" s="103" t="str">
        <f t="shared" si="2"/>
        <v/>
      </c>
      <c r="AA34" s="101" t="str">
        <f t="shared" si="3"/>
        <v>SI</v>
      </c>
      <c r="AB34" s="185"/>
      <c r="AC34" s="400"/>
      <c r="AD34" s="400"/>
      <c r="AE34" s="401"/>
      <c r="AF34" s="401"/>
      <c r="AG34" s="402"/>
      <c r="AH34" s="402"/>
      <c r="AI34" s="395"/>
      <c r="AJ34" s="395"/>
      <c r="AK34" s="399"/>
      <c r="AL34" s="398"/>
      <c r="AM34" s="405"/>
      <c r="AN34" s="177"/>
      <c r="AO34" s="176"/>
      <c r="AP34" s="182"/>
      <c r="AQ34" s="99"/>
      <c r="AR34" s="131"/>
      <c r="AS34" s="182"/>
      <c r="AT34" s="177"/>
      <c r="AU34" s="182"/>
      <c r="AV34" s="177"/>
      <c r="AW34" s="99"/>
      <c r="AX34" s="131"/>
      <c r="AY34" s="132"/>
      <c r="AZ34" s="177"/>
      <c r="BA34" s="177"/>
      <c r="BB34" s="176"/>
      <c r="BC34" s="182"/>
      <c r="BD34" s="182"/>
      <c r="BE34" s="177"/>
      <c r="BF34" s="177"/>
      <c r="BG34" s="176"/>
      <c r="BH34" s="182"/>
      <c r="BI34" s="182"/>
      <c r="BJ34" s="177"/>
      <c r="BK34" s="177"/>
      <c r="BL34" s="176"/>
      <c r="BM34" s="182"/>
      <c r="BN34" s="182"/>
      <c r="BO34" s="131"/>
      <c r="BP34" s="131"/>
      <c r="BQ34" s="132"/>
      <c r="BR34" s="99"/>
      <c r="BS34" s="99"/>
      <c r="BT34" s="99"/>
      <c r="BU34" s="131"/>
      <c r="BV34" s="131"/>
      <c r="BW34" s="131"/>
      <c r="BX34" s="99"/>
      <c r="BY34" s="131"/>
      <c r="BZ34" s="131"/>
      <c r="CA34" s="99"/>
      <c r="CB34" s="131"/>
      <c r="CC34" s="132"/>
      <c r="CD34" s="131"/>
      <c r="CE34" s="136"/>
      <c r="CF34" s="136"/>
      <c r="CG34" s="136"/>
      <c r="CH34" s="136"/>
      <c r="CI34" s="136"/>
      <c r="CJ34" s="136"/>
      <c r="CK34" s="136"/>
      <c r="CL34" s="136"/>
      <c r="CM34" s="136"/>
      <c r="CN34" s="136"/>
      <c r="CO34" s="136"/>
      <c r="CP34" s="136"/>
      <c r="CQ34" s="136"/>
      <c r="CR34" s="136"/>
      <c r="CS34" s="136"/>
      <c r="CT34" s="136"/>
      <c r="CU34" s="136"/>
      <c r="CV34" s="136"/>
      <c r="CW34" s="136"/>
      <c r="CX34" s="136"/>
      <c r="CY34" s="136"/>
      <c r="CZ34" s="136"/>
      <c r="DA34" s="136"/>
      <c r="DB34" s="136"/>
      <c r="DC34" s="136"/>
      <c r="DD34" s="136"/>
    </row>
    <row r="35" spans="1:108" ht="21" customHeight="1" thickTop="1" thickBot="1" x14ac:dyDescent="0.35">
      <c r="A35" s="346">
        <v>6</v>
      </c>
      <c r="B35" s="347"/>
      <c r="C35" s="347"/>
      <c r="D35" s="347"/>
      <c r="E35" s="372"/>
      <c r="F35" s="347"/>
      <c r="G35" s="347"/>
      <c r="H35" s="347"/>
      <c r="I35" s="347"/>
      <c r="J35" s="346"/>
      <c r="K35" s="346"/>
      <c r="L35" s="399">
        <f>+(J35*K35)*4</f>
        <v>0</v>
      </c>
      <c r="M35" s="396" t="b">
        <f>IF(OR(AND(J35=3,K35=4),AND(J35=2,K35=5),AND(J35=2,K35=5),AND(L35=20),AND(L35&gt;=52,L35&lt;=100)),"ZONA RIESGO EXTREMA",IF(OR(AND(J35=5,K35=2),AND(J35=4,K35=3),AND(J35=1,K35=4),AND(L35=16),AND(L35&gt;=28,L35&lt;=48)),"ZONA RIESGO ALTA",IF(OR(AND(J35=1,K35=3),AND(J35=4,K35=1),AND(L35=24)),"ZONA RIESGO MODERADA",IF(AND(L35&gt;=4,L35&lt;=16),"ZONA RIESGO BAJA"))))</f>
        <v>0</v>
      </c>
      <c r="N35" s="176">
        <v>1</v>
      </c>
      <c r="O35" s="178"/>
      <c r="P35" s="185"/>
      <c r="Q35" s="185"/>
      <c r="R35" s="185"/>
      <c r="S35" s="185"/>
      <c r="T35" s="185"/>
      <c r="U35" s="185"/>
      <c r="V35" s="185"/>
      <c r="W35" s="101">
        <f t="shared" si="1"/>
        <v>0</v>
      </c>
      <c r="X35" s="102" t="str">
        <f t="shared" si="0"/>
        <v>DEBIL</v>
      </c>
      <c r="Y35" s="186"/>
      <c r="Z35" s="103" t="str">
        <f t="shared" si="2"/>
        <v/>
      </c>
      <c r="AA35" s="101" t="str">
        <f t="shared" si="3"/>
        <v>SI</v>
      </c>
      <c r="AB35" s="185"/>
      <c r="AC35" s="400">
        <f>IF(AND(W35&gt;0,SUM(W36:W40)=0),W35,IF(AND(SUM(W35:W36)&gt;0,SUM(W37:W40)=0),AVERAGE(W35:W36),IF(AND(SUM(W35:W37)&gt;0,SUM(W38:W40)=0),AVERAGE(W35:W37),IF(AND(SUM(W35:W38)&gt;0,SUM(W39:W40)=0),AVERAGE(W35:W38),IF(AND(SUM(W35:W39)&gt;0,W40=0),AVERAGE(W35:W39),AVERAGE(W35:W40))))))</f>
        <v>0</v>
      </c>
      <c r="AD35" s="400" t="str">
        <f>IF(AND(AC35&gt;=50,AC35&lt;=99),"MODERADO",IF(AND(AC35=100), "FUERTE",IF(AND(AC35&lt;50), "DEBIL")))</f>
        <v>DEBIL</v>
      </c>
      <c r="AE35" s="401"/>
      <c r="AF35" s="401"/>
      <c r="AG35" s="402" t="str">
        <f>IFERROR(_xlfn.IFS(AND(AD35="MODERADO",AE35="Directamente"),1,AND(AD35="FUERTE",AE35="Directamente"),2),"0")</f>
        <v>0</v>
      </c>
      <c r="AH35" s="402" t="str">
        <f>IFERROR(_xlfn.IFS(AND(AD35="MODERADO",AF35="Directamente"),1,AND(AD35="FUERTE",AF35="Directamente"),2,AND(AD35="FUERTE",AF35="Indirectamente"),1),"0")</f>
        <v>0</v>
      </c>
      <c r="AI35" s="395"/>
      <c r="AJ35" s="395"/>
      <c r="AK35" s="399">
        <f>+(AI35*AJ35)*4</f>
        <v>0</v>
      </c>
      <c r="AL35" s="396" t="b">
        <f>IF(OR(AND(AI35=3,AJ35=4),AND(AI35=2,AJ35=5),AND(AI35=2,AJ35=5),AND(AK35=20),AND(AK35&gt;=52,AK35&lt;=100)),"ZONA RIESGO EXTREMA",IF(OR(AND(AI35=5,AJ35=2),AND(AI35=4,AJ35=3),AND(AI35=1,AJ35=4),AND(AK35=16),AND(AK35&gt;=28,AK35&lt;=48)),"ZONA RIESGO ALTA",IF(OR(AND(AI35=1,AJ35=3),AND(AI35=4,AJ35=1),AND(AK35=24)),"ZONA RIESGO MODERADA",IF(AND(AK35&gt;=4,AK35&lt;=16),"ZONA RIESGO BAJA"))))</f>
        <v>0</v>
      </c>
      <c r="AM35" s="403"/>
      <c r="AN35" s="177"/>
      <c r="AO35" s="176"/>
      <c r="AP35" s="182"/>
      <c r="AQ35" s="99"/>
      <c r="AR35" s="131"/>
      <c r="AS35" s="182"/>
      <c r="AT35" s="177"/>
      <c r="AU35" s="182"/>
      <c r="AV35" s="177"/>
      <c r="AW35" s="99"/>
      <c r="AX35" s="131"/>
      <c r="AY35" s="132"/>
      <c r="AZ35" s="177"/>
      <c r="BA35" s="177"/>
      <c r="BB35" s="176"/>
      <c r="BC35" s="182"/>
      <c r="BD35" s="182"/>
      <c r="BE35" s="177"/>
      <c r="BF35" s="177"/>
      <c r="BG35" s="176"/>
      <c r="BH35" s="182"/>
      <c r="BI35" s="182"/>
      <c r="BJ35" s="177"/>
      <c r="BK35" s="177"/>
      <c r="BL35" s="176"/>
      <c r="BM35" s="182"/>
      <c r="BN35" s="182"/>
      <c r="BO35" s="131"/>
      <c r="BP35" s="131"/>
      <c r="BQ35" s="132"/>
      <c r="BR35" s="99"/>
      <c r="BS35" s="99"/>
      <c r="BT35" s="99"/>
      <c r="BU35" s="131"/>
      <c r="BV35" s="131"/>
      <c r="BW35" s="131"/>
      <c r="BX35" s="99"/>
      <c r="BY35" s="131"/>
      <c r="BZ35" s="131"/>
      <c r="CA35" s="99"/>
      <c r="CB35" s="131"/>
      <c r="CC35" s="132"/>
      <c r="CD35" s="131"/>
      <c r="CE35" s="136"/>
      <c r="CF35" s="136"/>
      <c r="CG35" s="136"/>
      <c r="CH35" s="136"/>
      <c r="CI35" s="136"/>
      <c r="CJ35" s="136"/>
      <c r="CK35" s="136"/>
      <c r="CL35" s="136"/>
      <c r="CM35" s="136"/>
      <c r="CN35" s="136"/>
      <c r="CO35" s="136"/>
      <c r="CP35" s="136"/>
      <c r="CQ35" s="136"/>
      <c r="CR35" s="136"/>
      <c r="CS35" s="136"/>
      <c r="CT35" s="136"/>
      <c r="CU35" s="136"/>
      <c r="CV35" s="136"/>
      <c r="CW35" s="136"/>
      <c r="CX35" s="136"/>
      <c r="CY35" s="136"/>
      <c r="CZ35" s="136"/>
      <c r="DA35" s="136"/>
      <c r="DB35" s="136"/>
      <c r="DC35" s="136"/>
      <c r="DD35" s="136"/>
    </row>
    <row r="36" spans="1:108" ht="21" customHeight="1" thickTop="1" thickBot="1" x14ac:dyDescent="0.35">
      <c r="A36" s="346"/>
      <c r="B36" s="347"/>
      <c r="C36" s="347"/>
      <c r="D36" s="347"/>
      <c r="E36" s="372"/>
      <c r="F36" s="347"/>
      <c r="G36" s="347"/>
      <c r="H36" s="347"/>
      <c r="I36" s="347"/>
      <c r="J36" s="346"/>
      <c r="K36" s="346"/>
      <c r="L36" s="399"/>
      <c r="M36" s="397"/>
      <c r="N36" s="176">
        <v>2</v>
      </c>
      <c r="O36" s="178"/>
      <c r="P36" s="185"/>
      <c r="Q36" s="185"/>
      <c r="R36" s="185"/>
      <c r="S36" s="185"/>
      <c r="T36" s="185"/>
      <c r="U36" s="185"/>
      <c r="V36" s="185"/>
      <c r="W36" s="101">
        <f t="shared" si="1"/>
        <v>0</v>
      </c>
      <c r="X36" s="102" t="str">
        <f t="shared" si="0"/>
        <v>DEBIL</v>
      </c>
      <c r="Y36" s="186"/>
      <c r="Z36" s="103" t="str">
        <f t="shared" si="2"/>
        <v/>
      </c>
      <c r="AA36" s="101" t="str">
        <f t="shared" si="3"/>
        <v>SI</v>
      </c>
      <c r="AB36" s="185"/>
      <c r="AC36" s="400"/>
      <c r="AD36" s="400"/>
      <c r="AE36" s="401"/>
      <c r="AF36" s="401"/>
      <c r="AG36" s="402"/>
      <c r="AH36" s="402"/>
      <c r="AI36" s="395"/>
      <c r="AJ36" s="395"/>
      <c r="AK36" s="399"/>
      <c r="AL36" s="397"/>
      <c r="AM36" s="404"/>
      <c r="AN36" s="177"/>
      <c r="AO36" s="176"/>
      <c r="AP36" s="182"/>
      <c r="AQ36" s="99"/>
      <c r="AR36" s="131"/>
      <c r="AS36" s="182"/>
      <c r="AT36" s="177"/>
      <c r="AU36" s="182"/>
      <c r="AV36" s="177"/>
      <c r="AW36" s="99"/>
      <c r="AX36" s="131"/>
      <c r="AY36" s="132"/>
      <c r="AZ36" s="177"/>
      <c r="BA36" s="177"/>
      <c r="BB36" s="176"/>
      <c r="BC36" s="182"/>
      <c r="BD36" s="182"/>
      <c r="BE36" s="177"/>
      <c r="BF36" s="177"/>
      <c r="BG36" s="176"/>
      <c r="BH36" s="182"/>
      <c r="BI36" s="182"/>
      <c r="BJ36" s="177"/>
      <c r="BK36" s="177"/>
      <c r="BL36" s="176"/>
      <c r="BM36" s="182"/>
      <c r="BN36" s="182"/>
      <c r="BO36" s="131"/>
      <c r="BP36" s="131"/>
      <c r="BQ36" s="132"/>
      <c r="BR36" s="99"/>
      <c r="BS36" s="99"/>
      <c r="BT36" s="99"/>
      <c r="BU36" s="131"/>
      <c r="BV36" s="131"/>
      <c r="BW36" s="131"/>
      <c r="BX36" s="99"/>
      <c r="BY36" s="131"/>
      <c r="BZ36" s="131"/>
      <c r="CA36" s="99"/>
      <c r="CB36" s="131"/>
      <c r="CC36" s="132"/>
      <c r="CD36" s="131"/>
      <c r="CE36" s="136"/>
      <c r="CF36" s="136"/>
      <c r="CG36" s="136"/>
      <c r="CH36" s="136"/>
      <c r="CI36" s="136"/>
      <c r="CJ36" s="136"/>
      <c r="CK36" s="136"/>
      <c r="CL36" s="136"/>
      <c r="CM36" s="136"/>
      <c r="CN36" s="136"/>
      <c r="CO36" s="136"/>
      <c r="CP36" s="136"/>
      <c r="CQ36" s="136"/>
      <c r="CR36" s="136"/>
      <c r="CS36" s="136"/>
      <c r="CT36" s="136"/>
      <c r="CU36" s="136"/>
      <c r="CV36" s="136"/>
      <c r="CW36" s="136"/>
      <c r="CX36" s="136"/>
      <c r="CY36" s="136"/>
      <c r="CZ36" s="136"/>
      <c r="DA36" s="136"/>
      <c r="DB36" s="136"/>
      <c r="DC36" s="136"/>
      <c r="DD36" s="136"/>
    </row>
    <row r="37" spans="1:108" ht="21" customHeight="1" thickTop="1" thickBot="1" x14ac:dyDescent="0.35">
      <c r="A37" s="346"/>
      <c r="B37" s="347"/>
      <c r="C37" s="347"/>
      <c r="D37" s="347"/>
      <c r="E37" s="372"/>
      <c r="F37" s="347"/>
      <c r="G37" s="347"/>
      <c r="H37" s="347"/>
      <c r="I37" s="347"/>
      <c r="J37" s="346"/>
      <c r="K37" s="346"/>
      <c r="L37" s="399"/>
      <c r="M37" s="397"/>
      <c r="N37" s="176">
        <v>3</v>
      </c>
      <c r="O37" s="180"/>
      <c r="P37" s="185"/>
      <c r="Q37" s="185"/>
      <c r="R37" s="185"/>
      <c r="S37" s="185"/>
      <c r="T37" s="185"/>
      <c r="U37" s="185"/>
      <c r="V37" s="185"/>
      <c r="W37" s="101">
        <f t="shared" si="1"/>
        <v>0</v>
      </c>
      <c r="X37" s="102" t="str">
        <f t="shared" si="0"/>
        <v>DEBIL</v>
      </c>
      <c r="Y37" s="186"/>
      <c r="Z37" s="103" t="str">
        <f t="shared" si="2"/>
        <v/>
      </c>
      <c r="AA37" s="101" t="str">
        <f t="shared" si="3"/>
        <v>SI</v>
      </c>
      <c r="AB37" s="185"/>
      <c r="AC37" s="400"/>
      <c r="AD37" s="400"/>
      <c r="AE37" s="401"/>
      <c r="AF37" s="401"/>
      <c r="AG37" s="402"/>
      <c r="AH37" s="402"/>
      <c r="AI37" s="395"/>
      <c r="AJ37" s="395"/>
      <c r="AK37" s="399"/>
      <c r="AL37" s="397"/>
      <c r="AM37" s="404"/>
      <c r="AN37" s="177"/>
      <c r="AO37" s="176"/>
      <c r="AP37" s="182"/>
      <c r="AQ37" s="99"/>
      <c r="AR37" s="131"/>
      <c r="AS37" s="182"/>
      <c r="AT37" s="177"/>
      <c r="AU37" s="182"/>
      <c r="AV37" s="177"/>
      <c r="AW37" s="99"/>
      <c r="AX37" s="131"/>
      <c r="AY37" s="132"/>
      <c r="AZ37" s="177"/>
      <c r="BA37" s="177"/>
      <c r="BB37" s="176"/>
      <c r="BC37" s="182"/>
      <c r="BD37" s="182"/>
      <c r="BE37" s="177"/>
      <c r="BF37" s="177"/>
      <c r="BG37" s="176"/>
      <c r="BH37" s="182"/>
      <c r="BI37" s="182"/>
      <c r="BJ37" s="177"/>
      <c r="BK37" s="177"/>
      <c r="BL37" s="176"/>
      <c r="BM37" s="182"/>
      <c r="BN37" s="182"/>
      <c r="BO37" s="131"/>
      <c r="BP37" s="131"/>
      <c r="BQ37" s="132"/>
      <c r="BR37" s="99"/>
      <c r="BS37" s="99"/>
      <c r="BT37" s="99"/>
      <c r="BU37" s="131"/>
      <c r="BV37" s="131"/>
      <c r="BW37" s="131"/>
      <c r="BX37" s="99"/>
      <c r="BY37" s="131"/>
      <c r="BZ37" s="131"/>
      <c r="CA37" s="99"/>
      <c r="CB37" s="131"/>
      <c r="CC37" s="132"/>
      <c r="CD37" s="131"/>
      <c r="CE37" s="136"/>
      <c r="CF37" s="136"/>
      <c r="CG37" s="136"/>
      <c r="CH37" s="136"/>
      <c r="CI37" s="136"/>
      <c r="CJ37" s="136"/>
      <c r="CK37" s="136"/>
      <c r="CL37" s="136"/>
      <c r="CM37" s="136"/>
      <c r="CN37" s="136"/>
      <c r="CO37" s="136"/>
      <c r="CP37" s="136"/>
      <c r="CQ37" s="136"/>
      <c r="CR37" s="136"/>
      <c r="CS37" s="136"/>
      <c r="CT37" s="136"/>
      <c r="CU37" s="136"/>
      <c r="CV37" s="136"/>
      <c r="CW37" s="136"/>
      <c r="CX37" s="136"/>
      <c r="CY37" s="136"/>
      <c r="CZ37" s="136"/>
      <c r="DA37" s="136"/>
      <c r="DB37" s="136"/>
      <c r="DC37" s="136"/>
      <c r="DD37" s="136"/>
    </row>
    <row r="38" spans="1:108" ht="21" customHeight="1" thickTop="1" thickBot="1" x14ac:dyDescent="0.35">
      <c r="A38" s="346"/>
      <c r="B38" s="347"/>
      <c r="C38" s="347"/>
      <c r="D38" s="347"/>
      <c r="E38" s="372"/>
      <c r="F38" s="347"/>
      <c r="G38" s="347"/>
      <c r="H38" s="347"/>
      <c r="I38" s="347"/>
      <c r="J38" s="346"/>
      <c r="K38" s="346"/>
      <c r="L38" s="399"/>
      <c r="M38" s="397"/>
      <c r="N38" s="176">
        <v>4</v>
      </c>
      <c r="O38" s="178"/>
      <c r="P38" s="185"/>
      <c r="Q38" s="185"/>
      <c r="R38" s="185"/>
      <c r="S38" s="185"/>
      <c r="T38" s="185"/>
      <c r="U38" s="185"/>
      <c r="V38" s="185"/>
      <c r="W38" s="101">
        <f t="shared" si="1"/>
        <v>0</v>
      </c>
      <c r="X38" s="102" t="str">
        <f t="shared" si="0"/>
        <v>DEBIL</v>
      </c>
      <c r="Y38" s="186"/>
      <c r="Z38" s="103" t="str">
        <f t="shared" si="2"/>
        <v/>
      </c>
      <c r="AA38" s="101" t="str">
        <f t="shared" si="3"/>
        <v>SI</v>
      </c>
      <c r="AB38" s="185"/>
      <c r="AC38" s="400"/>
      <c r="AD38" s="400"/>
      <c r="AE38" s="401"/>
      <c r="AF38" s="401"/>
      <c r="AG38" s="402"/>
      <c r="AH38" s="402"/>
      <c r="AI38" s="395"/>
      <c r="AJ38" s="395"/>
      <c r="AK38" s="399"/>
      <c r="AL38" s="397"/>
      <c r="AM38" s="404"/>
      <c r="AN38" s="177"/>
      <c r="AO38" s="176"/>
      <c r="AP38" s="182"/>
      <c r="AQ38" s="99"/>
      <c r="AR38" s="131"/>
      <c r="AS38" s="182"/>
      <c r="AT38" s="177"/>
      <c r="AU38" s="182"/>
      <c r="AV38" s="177"/>
      <c r="AW38" s="99"/>
      <c r="AX38" s="131"/>
      <c r="AY38" s="132"/>
      <c r="AZ38" s="177"/>
      <c r="BA38" s="177"/>
      <c r="BB38" s="176"/>
      <c r="BC38" s="182"/>
      <c r="BD38" s="182"/>
      <c r="BE38" s="177"/>
      <c r="BF38" s="177"/>
      <c r="BG38" s="176"/>
      <c r="BH38" s="182"/>
      <c r="BI38" s="182"/>
      <c r="BJ38" s="177"/>
      <c r="BK38" s="177"/>
      <c r="BL38" s="176"/>
      <c r="BM38" s="182"/>
      <c r="BN38" s="182"/>
      <c r="BO38" s="131"/>
      <c r="BP38" s="131"/>
      <c r="BQ38" s="132"/>
      <c r="BR38" s="99"/>
      <c r="BS38" s="99"/>
      <c r="BT38" s="99"/>
      <c r="BU38" s="131"/>
      <c r="BV38" s="131"/>
      <c r="BW38" s="131"/>
      <c r="BX38" s="99"/>
      <c r="BY38" s="131"/>
      <c r="BZ38" s="131"/>
      <c r="CA38" s="99"/>
      <c r="CB38" s="131"/>
      <c r="CC38" s="132"/>
      <c r="CD38" s="131"/>
      <c r="CE38" s="136"/>
      <c r="CF38" s="136"/>
      <c r="CG38" s="136"/>
      <c r="CH38" s="136"/>
      <c r="CI38" s="136"/>
      <c r="CJ38" s="136"/>
      <c r="CK38" s="136"/>
      <c r="CL38" s="136"/>
      <c r="CM38" s="136"/>
      <c r="CN38" s="136"/>
      <c r="CO38" s="136"/>
      <c r="CP38" s="136"/>
      <c r="CQ38" s="136"/>
      <c r="CR38" s="136"/>
      <c r="CS38" s="136"/>
      <c r="CT38" s="136"/>
      <c r="CU38" s="136"/>
      <c r="CV38" s="136"/>
      <c r="CW38" s="136"/>
      <c r="CX38" s="136"/>
      <c r="CY38" s="136"/>
      <c r="CZ38" s="136"/>
      <c r="DA38" s="136"/>
      <c r="DB38" s="136"/>
      <c r="DC38" s="136"/>
      <c r="DD38" s="136"/>
    </row>
    <row r="39" spans="1:108" ht="21" customHeight="1" thickTop="1" thickBot="1" x14ac:dyDescent="0.35">
      <c r="A39" s="346"/>
      <c r="B39" s="347"/>
      <c r="C39" s="347"/>
      <c r="D39" s="347"/>
      <c r="E39" s="372"/>
      <c r="F39" s="347"/>
      <c r="G39" s="347"/>
      <c r="H39" s="347"/>
      <c r="I39" s="347"/>
      <c r="J39" s="346"/>
      <c r="K39" s="346"/>
      <c r="L39" s="399"/>
      <c r="M39" s="397"/>
      <c r="N39" s="176">
        <v>5</v>
      </c>
      <c r="O39" s="178"/>
      <c r="P39" s="185"/>
      <c r="Q39" s="185"/>
      <c r="R39" s="185"/>
      <c r="S39" s="185"/>
      <c r="T39" s="185"/>
      <c r="U39" s="185"/>
      <c r="V39" s="185"/>
      <c r="W39" s="101">
        <f t="shared" si="1"/>
        <v>0</v>
      </c>
      <c r="X39" s="102" t="str">
        <f t="shared" si="0"/>
        <v>DEBIL</v>
      </c>
      <c r="Y39" s="186"/>
      <c r="Z39" s="103" t="str">
        <f t="shared" si="2"/>
        <v/>
      </c>
      <c r="AA39" s="101" t="str">
        <f t="shared" si="3"/>
        <v>SI</v>
      </c>
      <c r="AB39" s="185"/>
      <c r="AC39" s="400"/>
      <c r="AD39" s="400"/>
      <c r="AE39" s="401"/>
      <c r="AF39" s="401"/>
      <c r="AG39" s="402"/>
      <c r="AH39" s="402"/>
      <c r="AI39" s="395"/>
      <c r="AJ39" s="395"/>
      <c r="AK39" s="399"/>
      <c r="AL39" s="397"/>
      <c r="AM39" s="404"/>
      <c r="AN39" s="177"/>
      <c r="AO39" s="176"/>
      <c r="AP39" s="182"/>
      <c r="AQ39" s="99"/>
      <c r="AR39" s="131"/>
      <c r="AS39" s="182"/>
      <c r="AT39" s="177"/>
      <c r="AU39" s="182"/>
      <c r="AV39" s="177"/>
      <c r="AW39" s="99"/>
      <c r="AX39" s="131"/>
      <c r="AY39" s="132"/>
      <c r="AZ39" s="177"/>
      <c r="BA39" s="177"/>
      <c r="BB39" s="176"/>
      <c r="BC39" s="182"/>
      <c r="BD39" s="182"/>
      <c r="BE39" s="177"/>
      <c r="BF39" s="177"/>
      <c r="BG39" s="176"/>
      <c r="BH39" s="182"/>
      <c r="BI39" s="182"/>
      <c r="BJ39" s="177"/>
      <c r="BK39" s="177"/>
      <c r="BL39" s="176"/>
      <c r="BM39" s="182"/>
      <c r="BN39" s="182"/>
      <c r="BO39" s="131"/>
      <c r="BP39" s="131"/>
      <c r="BQ39" s="132"/>
      <c r="BR39" s="99"/>
      <c r="BS39" s="99"/>
      <c r="BT39" s="99"/>
      <c r="BU39" s="131"/>
      <c r="BV39" s="131"/>
      <c r="BW39" s="131"/>
      <c r="BX39" s="99"/>
      <c r="BY39" s="131"/>
      <c r="BZ39" s="131"/>
      <c r="CA39" s="99"/>
      <c r="CB39" s="131"/>
      <c r="CC39" s="132"/>
      <c r="CD39" s="131"/>
      <c r="CE39" s="136"/>
      <c r="CF39" s="136"/>
      <c r="CG39" s="136"/>
      <c r="CH39" s="136"/>
      <c r="CI39" s="136"/>
      <c r="CJ39" s="136"/>
      <c r="CK39" s="136"/>
      <c r="CL39" s="136"/>
      <c r="CM39" s="136"/>
      <c r="CN39" s="136"/>
      <c r="CO39" s="136"/>
      <c r="CP39" s="136"/>
      <c r="CQ39" s="136"/>
      <c r="CR39" s="136"/>
      <c r="CS39" s="136"/>
      <c r="CT39" s="136"/>
      <c r="CU39" s="136"/>
      <c r="CV39" s="136"/>
      <c r="CW39" s="136"/>
      <c r="CX39" s="136"/>
      <c r="CY39" s="136"/>
      <c r="CZ39" s="136"/>
      <c r="DA39" s="136"/>
      <c r="DB39" s="136"/>
      <c r="DC39" s="136"/>
      <c r="DD39" s="136"/>
    </row>
    <row r="40" spans="1:108" ht="21" customHeight="1" thickTop="1" thickBot="1" x14ac:dyDescent="0.35">
      <c r="A40" s="346"/>
      <c r="B40" s="347"/>
      <c r="C40" s="347"/>
      <c r="D40" s="347"/>
      <c r="E40" s="372"/>
      <c r="F40" s="347"/>
      <c r="G40" s="347"/>
      <c r="H40" s="347"/>
      <c r="I40" s="347"/>
      <c r="J40" s="346"/>
      <c r="K40" s="346"/>
      <c r="L40" s="399"/>
      <c r="M40" s="398"/>
      <c r="N40" s="176">
        <v>6</v>
      </c>
      <c r="O40" s="178"/>
      <c r="P40" s="185"/>
      <c r="Q40" s="185"/>
      <c r="R40" s="185"/>
      <c r="S40" s="185"/>
      <c r="T40" s="185"/>
      <c r="U40" s="185"/>
      <c r="V40" s="185"/>
      <c r="W40" s="101">
        <f t="shared" si="1"/>
        <v>0</v>
      </c>
      <c r="X40" s="102" t="str">
        <f t="shared" si="0"/>
        <v>DEBIL</v>
      </c>
      <c r="Y40" s="186"/>
      <c r="Z40" s="103" t="str">
        <f t="shared" si="2"/>
        <v/>
      </c>
      <c r="AA40" s="101" t="str">
        <f t="shared" si="3"/>
        <v>SI</v>
      </c>
      <c r="AB40" s="185"/>
      <c r="AC40" s="400"/>
      <c r="AD40" s="400"/>
      <c r="AE40" s="401"/>
      <c r="AF40" s="401"/>
      <c r="AG40" s="402"/>
      <c r="AH40" s="402"/>
      <c r="AI40" s="395"/>
      <c r="AJ40" s="395"/>
      <c r="AK40" s="399"/>
      <c r="AL40" s="398"/>
      <c r="AM40" s="405"/>
      <c r="AN40" s="177"/>
      <c r="AO40" s="176"/>
      <c r="AP40" s="182"/>
      <c r="AQ40" s="99"/>
      <c r="AR40" s="131"/>
      <c r="AS40" s="182"/>
      <c r="AT40" s="177"/>
      <c r="AU40" s="182"/>
      <c r="AV40" s="177"/>
      <c r="AW40" s="99"/>
      <c r="AX40" s="131"/>
      <c r="AY40" s="132"/>
      <c r="AZ40" s="177"/>
      <c r="BA40" s="177"/>
      <c r="BB40" s="176"/>
      <c r="BC40" s="182"/>
      <c r="BD40" s="182"/>
      <c r="BE40" s="131"/>
      <c r="BF40" s="131"/>
      <c r="BG40" s="132"/>
      <c r="BH40" s="99"/>
      <c r="BI40" s="99"/>
      <c r="BJ40" s="177"/>
      <c r="BK40" s="177"/>
      <c r="BL40" s="176"/>
      <c r="BM40" s="182"/>
      <c r="BN40" s="182"/>
      <c r="BO40" s="131"/>
      <c r="BP40" s="131"/>
      <c r="BQ40" s="132"/>
      <c r="BR40" s="99"/>
      <c r="BS40" s="99"/>
      <c r="BT40" s="99"/>
      <c r="BU40" s="131"/>
      <c r="BV40" s="131"/>
      <c r="BW40" s="131"/>
      <c r="BX40" s="99"/>
      <c r="BY40" s="131"/>
      <c r="BZ40" s="131"/>
      <c r="CA40" s="99"/>
      <c r="CB40" s="131"/>
      <c r="CC40" s="132"/>
      <c r="CD40" s="131"/>
      <c r="CE40" s="136"/>
      <c r="CF40" s="136"/>
      <c r="CG40" s="136"/>
      <c r="CH40" s="136"/>
      <c r="CI40" s="136"/>
      <c r="CJ40" s="136"/>
      <c r="CK40" s="136"/>
      <c r="CL40" s="136"/>
      <c r="CM40" s="136"/>
      <c r="CN40" s="136"/>
      <c r="CO40" s="136"/>
      <c r="CP40" s="136"/>
      <c r="CQ40" s="136"/>
      <c r="CR40" s="136"/>
      <c r="CS40" s="136"/>
      <c r="CT40" s="136"/>
      <c r="CU40" s="136"/>
      <c r="CV40" s="136"/>
      <c r="CW40" s="136"/>
      <c r="CX40" s="136"/>
      <c r="CY40" s="136"/>
      <c r="CZ40" s="136"/>
      <c r="DA40" s="136"/>
      <c r="DB40" s="136"/>
      <c r="DC40" s="136"/>
      <c r="DD40" s="136"/>
    </row>
    <row r="41" spans="1:108" ht="21" customHeight="1" thickTop="1" thickBot="1" x14ac:dyDescent="0.35">
      <c r="A41" s="346">
        <v>7</v>
      </c>
      <c r="B41" s="347"/>
      <c r="C41" s="347"/>
      <c r="D41" s="347"/>
      <c r="E41" s="372"/>
      <c r="F41" s="347"/>
      <c r="G41" s="347"/>
      <c r="H41" s="347"/>
      <c r="I41" s="347"/>
      <c r="J41" s="346"/>
      <c r="K41" s="346"/>
      <c r="L41" s="399">
        <f>+(J41*K41)*4</f>
        <v>0</v>
      </c>
      <c r="M41" s="396" t="b">
        <f>IF(OR(AND(J41=3,K41=4),AND(J41=2,K41=5),AND(J41=2,K41=5),AND(L41=20),AND(L41&gt;=52,L41&lt;=100)),"ZONA RIESGO EXTREMA",IF(OR(AND(J41=5,K41=2),AND(J41=4,K41=3),AND(J41=1,K41=4),AND(L41=16),AND(L41&gt;=28,L41&lt;=48)),"ZONA RIESGO ALTA",IF(OR(AND(J41=1,K41=3),AND(J41=4,K41=1),AND(L41=24)),"ZONA RIESGO MODERADA",IF(AND(L41&gt;=4,L41&lt;=16),"ZONA RIESGO BAJA"))))</f>
        <v>0</v>
      </c>
      <c r="N41" s="176">
        <v>1</v>
      </c>
      <c r="O41" s="178"/>
      <c r="P41" s="185"/>
      <c r="Q41" s="185"/>
      <c r="R41" s="185"/>
      <c r="S41" s="185"/>
      <c r="T41" s="185"/>
      <c r="U41" s="185"/>
      <c r="V41" s="185"/>
      <c r="W41" s="101">
        <f t="shared" si="1"/>
        <v>0</v>
      </c>
      <c r="X41" s="102" t="str">
        <f t="shared" si="0"/>
        <v>DEBIL</v>
      </c>
      <c r="Y41" s="186"/>
      <c r="Z41" s="103" t="str">
        <f t="shared" si="2"/>
        <v/>
      </c>
      <c r="AA41" s="101" t="str">
        <f t="shared" si="3"/>
        <v>SI</v>
      </c>
      <c r="AB41" s="185"/>
      <c r="AC41" s="400">
        <f>IF(AND(W41&gt;0,SUM(W42:W46)=0),W41,IF(AND(SUM(W41:W42)&gt;0,SUM(W43:W46)=0),AVERAGE(W41:W42),IF(AND(SUM(W41:W43)&gt;0,SUM(W44:W46)=0),AVERAGE(W41:W43),IF(AND(SUM(W41:W44)&gt;0,SUM(W45:W46)=0),AVERAGE(W41:W44),IF(AND(SUM(W41:W45)&gt;0,W46=0),AVERAGE(W41:W45),AVERAGE(W41:W46))))))</f>
        <v>0</v>
      </c>
      <c r="AD41" s="400" t="str">
        <f>IF(AND(AC41&gt;=50,AC41&lt;=99),"MODERADO",IF(AND(AC41=100), "FUERTE",IF(AND(AC41&lt;50), "DEBIL")))</f>
        <v>DEBIL</v>
      </c>
      <c r="AE41" s="401"/>
      <c r="AF41" s="401"/>
      <c r="AG41" s="402" t="str">
        <f>IFERROR(_xlfn.IFS(AND(AD41="MODERADO",AE41="Directamente"),1,AND(AD41="FUERTE",AE41="Directamente"),2),"0")</f>
        <v>0</v>
      </c>
      <c r="AH41" s="402" t="str">
        <f>IFERROR(_xlfn.IFS(AND(AD41="MODERADO",AF41="Directamente"),1,AND(AD41="FUERTE",AF41="Directamente"),2,AND(AD41="FUERTE",AF41="Indirectamente"),1),"0")</f>
        <v>0</v>
      </c>
      <c r="AI41" s="395"/>
      <c r="AJ41" s="395"/>
      <c r="AK41" s="399">
        <f>+(AI41*AJ41)*4</f>
        <v>0</v>
      </c>
      <c r="AL41" s="396" t="b">
        <f>IF(OR(AND(AI41=3,AJ41=4),AND(AI41=2,AJ41=5),AND(AI41=2,AJ41=5),AND(AK41=20),AND(AK41&gt;=52,AK41&lt;=100)),"ZONA RIESGO EXTREMA",IF(OR(AND(AI41=5,AJ41=2),AND(AI41=4,AJ41=3),AND(AI41=1,AJ41=4),AND(AK41=16),AND(AK41&gt;=28,AK41&lt;=48)),"ZONA RIESGO ALTA",IF(OR(AND(AI41=1,AJ41=3),AND(AI41=4,AJ41=1),AND(AK41=24)),"ZONA RIESGO MODERADA",IF(AND(AK41&gt;=4,AK41&lt;=16),"ZONA RIESGO BAJA"))))</f>
        <v>0</v>
      </c>
      <c r="AM41" s="403"/>
      <c r="AN41" s="177"/>
      <c r="AO41" s="176"/>
      <c r="AP41" s="182"/>
      <c r="AQ41" s="99"/>
      <c r="AR41" s="131"/>
      <c r="AS41" s="182"/>
      <c r="AT41" s="177"/>
      <c r="AU41" s="182"/>
      <c r="AV41" s="177"/>
      <c r="AW41" s="99"/>
      <c r="AX41" s="131"/>
      <c r="AY41" s="132"/>
      <c r="AZ41" s="177"/>
      <c r="BA41" s="177"/>
      <c r="BB41" s="176"/>
      <c r="BC41" s="182"/>
      <c r="BD41" s="182"/>
      <c r="BE41" s="131"/>
      <c r="BF41" s="131"/>
      <c r="BG41" s="132"/>
      <c r="BH41" s="99"/>
      <c r="BI41" s="99"/>
      <c r="BJ41" s="177"/>
      <c r="BK41" s="177"/>
      <c r="BL41" s="176"/>
      <c r="BM41" s="182"/>
      <c r="BN41" s="182"/>
      <c r="BO41" s="131"/>
      <c r="BP41" s="131"/>
      <c r="BQ41" s="132"/>
      <c r="BR41" s="99"/>
      <c r="BS41" s="99"/>
      <c r="BT41" s="99"/>
      <c r="BU41" s="131"/>
      <c r="BV41" s="131"/>
      <c r="BW41" s="131"/>
      <c r="BX41" s="99"/>
      <c r="BY41" s="131"/>
      <c r="BZ41" s="131"/>
      <c r="CA41" s="99"/>
      <c r="CB41" s="131"/>
      <c r="CC41" s="132"/>
      <c r="CD41" s="131"/>
      <c r="CE41" s="136"/>
      <c r="CF41" s="136"/>
      <c r="CG41" s="136"/>
      <c r="CH41" s="136"/>
      <c r="CI41" s="136"/>
      <c r="CJ41" s="136"/>
      <c r="CK41" s="136"/>
      <c r="CL41" s="136"/>
      <c r="CM41" s="136"/>
      <c r="CN41" s="136"/>
      <c r="CO41" s="136"/>
      <c r="CP41" s="136"/>
      <c r="CQ41" s="136"/>
      <c r="CR41" s="136"/>
      <c r="CS41" s="136"/>
      <c r="CT41" s="136"/>
      <c r="CU41" s="136"/>
      <c r="CV41" s="136"/>
      <c r="CW41" s="136"/>
      <c r="CX41" s="136"/>
      <c r="CY41" s="136"/>
      <c r="CZ41" s="136"/>
      <c r="DA41" s="136"/>
      <c r="DB41" s="136"/>
      <c r="DC41" s="136"/>
      <c r="DD41" s="136"/>
    </row>
    <row r="42" spans="1:108" ht="21" customHeight="1" thickTop="1" thickBot="1" x14ac:dyDescent="0.35">
      <c r="A42" s="346"/>
      <c r="B42" s="347"/>
      <c r="C42" s="347"/>
      <c r="D42" s="347"/>
      <c r="E42" s="372"/>
      <c r="F42" s="347"/>
      <c r="G42" s="347"/>
      <c r="H42" s="347"/>
      <c r="I42" s="347"/>
      <c r="J42" s="346"/>
      <c r="K42" s="346"/>
      <c r="L42" s="399"/>
      <c r="M42" s="397"/>
      <c r="N42" s="176">
        <v>2</v>
      </c>
      <c r="O42" s="178"/>
      <c r="P42" s="185"/>
      <c r="Q42" s="185"/>
      <c r="R42" s="185"/>
      <c r="S42" s="185"/>
      <c r="T42" s="185"/>
      <c r="U42" s="185"/>
      <c r="V42" s="185"/>
      <c r="W42" s="101">
        <f t="shared" si="1"/>
        <v>0</v>
      </c>
      <c r="X42" s="102" t="str">
        <f t="shared" si="0"/>
        <v>DEBIL</v>
      </c>
      <c r="Y42" s="186"/>
      <c r="Z42" s="103" t="str">
        <f t="shared" si="2"/>
        <v/>
      </c>
      <c r="AA42" s="101" t="str">
        <f t="shared" si="3"/>
        <v>SI</v>
      </c>
      <c r="AB42" s="185"/>
      <c r="AC42" s="400"/>
      <c r="AD42" s="400"/>
      <c r="AE42" s="401"/>
      <c r="AF42" s="401"/>
      <c r="AG42" s="402"/>
      <c r="AH42" s="402"/>
      <c r="AI42" s="395"/>
      <c r="AJ42" s="395"/>
      <c r="AK42" s="399"/>
      <c r="AL42" s="397"/>
      <c r="AM42" s="404"/>
      <c r="AN42" s="177"/>
      <c r="AO42" s="176"/>
      <c r="AP42" s="182"/>
      <c r="AQ42" s="99"/>
      <c r="AR42" s="131"/>
      <c r="AS42" s="182"/>
      <c r="AT42" s="177"/>
      <c r="AU42" s="182"/>
      <c r="AV42" s="177"/>
      <c r="AW42" s="99"/>
      <c r="AX42" s="131"/>
      <c r="AY42" s="132"/>
      <c r="AZ42" s="177"/>
      <c r="BA42" s="177"/>
      <c r="BB42" s="176"/>
      <c r="BC42" s="182"/>
      <c r="BD42" s="182"/>
      <c r="BE42" s="131"/>
      <c r="BF42" s="131"/>
      <c r="BG42" s="132"/>
      <c r="BH42" s="99"/>
      <c r="BI42" s="99"/>
      <c r="BJ42" s="177"/>
      <c r="BK42" s="177"/>
      <c r="BL42" s="176"/>
      <c r="BM42" s="182"/>
      <c r="BN42" s="182"/>
      <c r="BO42" s="131"/>
      <c r="BP42" s="131"/>
      <c r="BQ42" s="132"/>
      <c r="BR42" s="99"/>
      <c r="BS42" s="99"/>
      <c r="BT42" s="99"/>
      <c r="BU42" s="131"/>
      <c r="BV42" s="131"/>
      <c r="BW42" s="131"/>
      <c r="BX42" s="99"/>
      <c r="BY42" s="131"/>
      <c r="BZ42" s="131"/>
      <c r="CA42" s="99"/>
      <c r="CB42" s="131"/>
      <c r="CC42" s="132"/>
      <c r="CD42" s="131"/>
      <c r="CE42" s="136"/>
      <c r="CF42" s="136"/>
      <c r="CG42" s="136"/>
      <c r="CH42" s="136"/>
      <c r="CI42" s="136"/>
      <c r="CJ42" s="136"/>
      <c r="CK42" s="136"/>
      <c r="CL42" s="136"/>
      <c r="CM42" s="136"/>
      <c r="CN42" s="136"/>
      <c r="CO42" s="136"/>
      <c r="CP42" s="136"/>
      <c r="CQ42" s="136"/>
      <c r="CR42" s="136"/>
      <c r="CS42" s="136"/>
      <c r="CT42" s="136"/>
      <c r="CU42" s="136"/>
      <c r="CV42" s="136"/>
      <c r="CW42" s="136"/>
      <c r="CX42" s="136"/>
      <c r="CY42" s="136"/>
      <c r="CZ42" s="136"/>
      <c r="DA42" s="136"/>
      <c r="DB42" s="136"/>
      <c r="DC42" s="136"/>
      <c r="DD42" s="136"/>
    </row>
    <row r="43" spans="1:108" ht="21" customHeight="1" thickTop="1" thickBot="1" x14ac:dyDescent="0.35">
      <c r="A43" s="346"/>
      <c r="B43" s="347"/>
      <c r="C43" s="347"/>
      <c r="D43" s="347"/>
      <c r="E43" s="372"/>
      <c r="F43" s="347"/>
      <c r="G43" s="347"/>
      <c r="H43" s="347"/>
      <c r="I43" s="347"/>
      <c r="J43" s="346"/>
      <c r="K43" s="346"/>
      <c r="L43" s="399"/>
      <c r="M43" s="397"/>
      <c r="N43" s="176">
        <v>3</v>
      </c>
      <c r="O43" s="180"/>
      <c r="P43" s="185"/>
      <c r="Q43" s="185"/>
      <c r="R43" s="185"/>
      <c r="S43" s="185"/>
      <c r="T43" s="185"/>
      <c r="U43" s="185"/>
      <c r="V43" s="185"/>
      <c r="W43" s="101">
        <f t="shared" si="1"/>
        <v>0</v>
      </c>
      <c r="X43" s="102" t="str">
        <f t="shared" si="0"/>
        <v>DEBIL</v>
      </c>
      <c r="Y43" s="186"/>
      <c r="Z43" s="103" t="str">
        <f t="shared" si="2"/>
        <v/>
      </c>
      <c r="AA43" s="101" t="str">
        <f t="shared" si="3"/>
        <v>SI</v>
      </c>
      <c r="AB43" s="185"/>
      <c r="AC43" s="400"/>
      <c r="AD43" s="400"/>
      <c r="AE43" s="401"/>
      <c r="AF43" s="401"/>
      <c r="AG43" s="402"/>
      <c r="AH43" s="402"/>
      <c r="AI43" s="395"/>
      <c r="AJ43" s="395"/>
      <c r="AK43" s="399"/>
      <c r="AL43" s="397"/>
      <c r="AM43" s="404"/>
      <c r="AN43" s="177"/>
      <c r="AO43" s="176"/>
      <c r="AP43" s="182"/>
      <c r="AQ43" s="99"/>
      <c r="AR43" s="131"/>
      <c r="AS43" s="182"/>
      <c r="AT43" s="177"/>
      <c r="AU43" s="182"/>
      <c r="AV43" s="177"/>
      <c r="AW43" s="99"/>
      <c r="AX43" s="131"/>
      <c r="AY43" s="132"/>
      <c r="AZ43" s="177"/>
      <c r="BA43" s="177"/>
      <c r="BB43" s="176"/>
      <c r="BC43" s="182"/>
      <c r="BD43" s="182"/>
      <c r="BE43" s="131"/>
      <c r="BF43" s="131"/>
      <c r="BG43" s="132"/>
      <c r="BH43" s="99"/>
      <c r="BI43" s="99"/>
      <c r="BJ43" s="177"/>
      <c r="BK43" s="177"/>
      <c r="BL43" s="176"/>
      <c r="BM43" s="182"/>
      <c r="BN43" s="182"/>
      <c r="BO43" s="131"/>
      <c r="BP43" s="131"/>
      <c r="BQ43" s="132"/>
      <c r="BR43" s="99"/>
      <c r="BS43" s="99"/>
      <c r="BT43" s="99"/>
      <c r="BU43" s="131"/>
      <c r="BV43" s="131"/>
      <c r="BW43" s="131"/>
      <c r="BX43" s="99"/>
      <c r="BY43" s="131"/>
      <c r="BZ43" s="131"/>
      <c r="CA43" s="99"/>
      <c r="CB43" s="131"/>
      <c r="CC43" s="132"/>
      <c r="CD43" s="131"/>
      <c r="CE43" s="136"/>
      <c r="CF43" s="136"/>
      <c r="CG43" s="136"/>
      <c r="CH43" s="136"/>
      <c r="CI43" s="136"/>
      <c r="CJ43" s="136"/>
      <c r="CK43" s="136"/>
      <c r="CL43" s="136"/>
      <c r="CM43" s="136"/>
      <c r="CN43" s="136"/>
      <c r="CO43" s="136"/>
      <c r="CP43" s="136"/>
      <c r="CQ43" s="136"/>
      <c r="CR43" s="136"/>
      <c r="CS43" s="136"/>
      <c r="CT43" s="136"/>
      <c r="CU43" s="136"/>
      <c r="CV43" s="136"/>
      <c r="CW43" s="136"/>
      <c r="CX43" s="136"/>
      <c r="CY43" s="136"/>
      <c r="CZ43" s="136"/>
      <c r="DA43" s="136"/>
      <c r="DB43" s="136"/>
      <c r="DC43" s="136"/>
      <c r="DD43" s="136"/>
    </row>
    <row r="44" spans="1:108" ht="21" customHeight="1" thickTop="1" thickBot="1" x14ac:dyDescent="0.35">
      <c r="A44" s="346"/>
      <c r="B44" s="347"/>
      <c r="C44" s="347"/>
      <c r="D44" s="347"/>
      <c r="E44" s="372"/>
      <c r="F44" s="347"/>
      <c r="G44" s="347"/>
      <c r="H44" s="347"/>
      <c r="I44" s="347"/>
      <c r="J44" s="346"/>
      <c r="K44" s="346"/>
      <c r="L44" s="399"/>
      <c r="M44" s="397"/>
      <c r="N44" s="176">
        <v>4</v>
      </c>
      <c r="O44" s="178"/>
      <c r="P44" s="185"/>
      <c r="Q44" s="185"/>
      <c r="R44" s="185"/>
      <c r="S44" s="185"/>
      <c r="T44" s="185"/>
      <c r="U44" s="185"/>
      <c r="V44" s="185"/>
      <c r="W44" s="101">
        <f t="shared" si="1"/>
        <v>0</v>
      </c>
      <c r="X44" s="102" t="str">
        <f t="shared" si="0"/>
        <v>DEBIL</v>
      </c>
      <c r="Y44" s="186"/>
      <c r="Z44" s="103" t="str">
        <f t="shared" si="2"/>
        <v/>
      </c>
      <c r="AA44" s="101" t="str">
        <f t="shared" si="3"/>
        <v>SI</v>
      </c>
      <c r="AB44" s="185"/>
      <c r="AC44" s="400"/>
      <c r="AD44" s="400"/>
      <c r="AE44" s="401"/>
      <c r="AF44" s="401"/>
      <c r="AG44" s="402"/>
      <c r="AH44" s="402"/>
      <c r="AI44" s="395"/>
      <c r="AJ44" s="395"/>
      <c r="AK44" s="399"/>
      <c r="AL44" s="397"/>
      <c r="AM44" s="404"/>
      <c r="AN44" s="177"/>
      <c r="AO44" s="176"/>
      <c r="AP44" s="182"/>
      <c r="AQ44" s="99"/>
      <c r="AR44" s="131"/>
      <c r="AS44" s="182"/>
      <c r="AT44" s="177"/>
      <c r="AU44" s="182"/>
      <c r="AV44" s="177"/>
      <c r="AW44" s="99"/>
      <c r="AX44" s="131"/>
      <c r="AY44" s="132"/>
      <c r="AZ44" s="177"/>
      <c r="BA44" s="177"/>
      <c r="BB44" s="176"/>
      <c r="BC44" s="182"/>
      <c r="BD44" s="182"/>
      <c r="BE44" s="131"/>
      <c r="BF44" s="131"/>
      <c r="BG44" s="132"/>
      <c r="BH44" s="99"/>
      <c r="BI44" s="99"/>
      <c r="BJ44" s="177"/>
      <c r="BK44" s="177"/>
      <c r="BL44" s="176"/>
      <c r="BM44" s="182"/>
      <c r="BN44" s="182"/>
      <c r="BO44" s="131"/>
      <c r="BP44" s="131"/>
      <c r="BQ44" s="132"/>
      <c r="BR44" s="99"/>
      <c r="BS44" s="99"/>
      <c r="BT44" s="99"/>
      <c r="BU44" s="131"/>
      <c r="BV44" s="131"/>
      <c r="BW44" s="131"/>
      <c r="BX44" s="99"/>
      <c r="BY44" s="131"/>
      <c r="BZ44" s="131"/>
      <c r="CA44" s="99"/>
      <c r="CB44" s="131"/>
      <c r="CC44" s="132"/>
      <c r="CD44" s="131"/>
      <c r="CE44" s="136"/>
      <c r="CF44" s="136"/>
      <c r="CG44" s="136"/>
      <c r="CH44" s="136"/>
      <c r="CI44" s="136"/>
      <c r="CJ44" s="136"/>
      <c r="CK44" s="136"/>
      <c r="CL44" s="136"/>
      <c r="CM44" s="136"/>
      <c r="CN44" s="136"/>
      <c r="CO44" s="136"/>
      <c r="CP44" s="136"/>
      <c r="CQ44" s="136"/>
      <c r="CR44" s="136"/>
      <c r="CS44" s="136"/>
      <c r="CT44" s="136"/>
      <c r="CU44" s="136"/>
      <c r="CV44" s="136"/>
      <c r="CW44" s="136"/>
      <c r="CX44" s="136"/>
      <c r="CY44" s="136"/>
      <c r="CZ44" s="136"/>
      <c r="DA44" s="136"/>
      <c r="DB44" s="136"/>
      <c r="DC44" s="136"/>
      <c r="DD44" s="136"/>
    </row>
    <row r="45" spans="1:108" ht="21" customHeight="1" thickTop="1" thickBot="1" x14ac:dyDescent="0.35">
      <c r="A45" s="346"/>
      <c r="B45" s="347"/>
      <c r="C45" s="347"/>
      <c r="D45" s="347"/>
      <c r="E45" s="372"/>
      <c r="F45" s="347"/>
      <c r="G45" s="347"/>
      <c r="H45" s="347"/>
      <c r="I45" s="347"/>
      <c r="J45" s="346"/>
      <c r="K45" s="346"/>
      <c r="L45" s="399"/>
      <c r="M45" s="397"/>
      <c r="N45" s="176">
        <v>5</v>
      </c>
      <c r="O45" s="178"/>
      <c r="P45" s="185"/>
      <c r="Q45" s="185"/>
      <c r="R45" s="185"/>
      <c r="S45" s="185"/>
      <c r="T45" s="185"/>
      <c r="U45" s="185"/>
      <c r="V45" s="185"/>
      <c r="W45" s="101">
        <f t="shared" si="1"/>
        <v>0</v>
      </c>
      <c r="X45" s="102" t="str">
        <f t="shared" si="0"/>
        <v>DEBIL</v>
      </c>
      <c r="Y45" s="186"/>
      <c r="Z45" s="103" t="str">
        <f t="shared" si="2"/>
        <v/>
      </c>
      <c r="AA45" s="101" t="str">
        <f t="shared" si="3"/>
        <v>SI</v>
      </c>
      <c r="AB45" s="185"/>
      <c r="AC45" s="400"/>
      <c r="AD45" s="400"/>
      <c r="AE45" s="401"/>
      <c r="AF45" s="401"/>
      <c r="AG45" s="402"/>
      <c r="AH45" s="402"/>
      <c r="AI45" s="395"/>
      <c r="AJ45" s="395"/>
      <c r="AK45" s="399"/>
      <c r="AL45" s="397"/>
      <c r="AM45" s="404"/>
      <c r="AN45" s="177"/>
      <c r="AO45" s="176"/>
      <c r="AP45" s="182"/>
      <c r="AQ45" s="99"/>
      <c r="AR45" s="131"/>
      <c r="AS45" s="182"/>
      <c r="AT45" s="177"/>
      <c r="AU45" s="182"/>
      <c r="AV45" s="177"/>
      <c r="AW45" s="99"/>
      <c r="AX45" s="131"/>
      <c r="AY45" s="132"/>
      <c r="AZ45" s="177"/>
      <c r="BA45" s="177"/>
      <c r="BB45" s="176"/>
      <c r="BC45" s="182"/>
      <c r="BD45" s="182"/>
      <c r="BE45" s="131"/>
      <c r="BF45" s="131"/>
      <c r="BG45" s="132"/>
      <c r="BH45" s="99"/>
      <c r="BI45" s="99"/>
      <c r="BJ45" s="177"/>
      <c r="BK45" s="177"/>
      <c r="BL45" s="176"/>
      <c r="BM45" s="182"/>
      <c r="BN45" s="182"/>
      <c r="BO45" s="131"/>
      <c r="BP45" s="131"/>
      <c r="BQ45" s="132"/>
      <c r="BR45" s="99"/>
      <c r="BS45" s="99"/>
      <c r="BT45" s="99"/>
      <c r="BU45" s="131"/>
      <c r="BV45" s="131"/>
      <c r="BW45" s="131"/>
      <c r="BX45" s="99"/>
      <c r="BY45" s="131"/>
      <c r="BZ45" s="131"/>
      <c r="CA45" s="99"/>
      <c r="CB45" s="131"/>
      <c r="CC45" s="132"/>
      <c r="CD45" s="131"/>
      <c r="CE45" s="136"/>
      <c r="CF45" s="136"/>
      <c r="CG45" s="136"/>
      <c r="CH45" s="136"/>
      <c r="CI45" s="136"/>
      <c r="CJ45" s="136"/>
      <c r="CK45" s="136"/>
      <c r="CL45" s="136"/>
      <c r="CM45" s="136"/>
      <c r="CN45" s="136"/>
      <c r="CO45" s="136"/>
      <c r="CP45" s="136"/>
      <c r="CQ45" s="136"/>
      <c r="CR45" s="136"/>
      <c r="CS45" s="136"/>
      <c r="CT45" s="136"/>
      <c r="CU45" s="136"/>
      <c r="CV45" s="136"/>
      <c r="CW45" s="136"/>
      <c r="CX45" s="136"/>
      <c r="CY45" s="136"/>
      <c r="CZ45" s="136"/>
      <c r="DA45" s="136"/>
      <c r="DB45" s="136"/>
      <c r="DC45" s="136"/>
      <c r="DD45" s="136"/>
    </row>
    <row r="46" spans="1:108" ht="21" customHeight="1" thickTop="1" thickBot="1" x14ac:dyDescent="0.35">
      <c r="A46" s="346"/>
      <c r="B46" s="347"/>
      <c r="C46" s="347"/>
      <c r="D46" s="347"/>
      <c r="E46" s="372"/>
      <c r="F46" s="347"/>
      <c r="G46" s="347"/>
      <c r="H46" s="347"/>
      <c r="I46" s="347"/>
      <c r="J46" s="346"/>
      <c r="K46" s="346"/>
      <c r="L46" s="399"/>
      <c r="M46" s="398"/>
      <c r="N46" s="176">
        <v>6</v>
      </c>
      <c r="O46" s="178"/>
      <c r="P46" s="185"/>
      <c r="Q46" s="185"/>
      <c r="R46" s="185"/>
      <c r="S46" s="185"/>
      <c r="T46" s="185"/>
      <c r="U46" s="185"/>
      <c r="V46" s="185"/>
      <c r="W46" s="101">
        <f t="shared" si="1"/>
        <v>0</v>
      </c>
      <c r="X46" s="102" t="str">
        <f t="shared" si="0"/>
        <v>DEBIL</v>
      </c>
      <c r="Y46" s="186"/>
      <c r="Z46" s="103" t="str">
        <f t="shared" si="2"/>
        <v/>
      </c>
      <c r="AA46" s="101" t="str">
        <f t="shared" si="3"/>
        <v>SI</v>
      </c>
      <c r="AB46" s="185"/>
      <c r="AC46" s="400"/>
      <c r="AD46" s="400"/>
      <c r="AE46" s="401"/>
      <c r="AF46" s="401"/>
      <c r="AG46" s="402"/>
      <c r="AH46" s="402"/>
      <c r="AI46" s="395"/>
      <c r="AJ46" s="395"/>
      <c r="AK46" s="399"/>
      <c r="AL46" s="398"/>
      <c r="AM46" s="405"/>
      <c r="AN46" s="177"/>
      <c r="AO46" s="176"/>
      <c r="AP46" s="182"/>
      <c r="AQ46" s="99"/>
      <c r="AR46" s="131"/>
      <c r="AS46" s="182"/>
      <c r="AT46" s="177"/>
      <c r="AU46" s="182"/>
      <c r="AV46" s="177"/>
      <c r="AW46" s="99"/>
      <c r="AX46" s="131"/>
      <c r="AY46" s="132"/>
      <c r="AZ46" s="177"/>
      <c r="BA46" s="177"/>
      <c r="BB46" s="176"/>
      <c r="BC46" s="182"/>
      <c r="BD46" s="182"/>
      <c r="BE46" s="131"/>
      <c r="BF46" s="131"/>
      <c r="BG46" s="132"/>
      <c r="BH46" s="99"/>
      <c r="BI46" s="99"/>
      <c r="BJ46" s="177"/>
      <c r="BK46" s="177"/>
      <c r="BL46" s="176"/>
      <c r="BM46" s="182"/>
      <c r="BN46" s="182"/>
      <c r="BO46" s="131"/>
      <c r="BP46" s="131"/>
      <c r="BQ46" s="132"/>
      <c r="BR46" s="99"/>
      <c r="BS46" s="99"/>
      <c r="BT46" s="99"/>
      <c r="BU46" s="131"/>
      <c r="BV46" s="131"/>
      <c r="BW46" s="131"/>
      <c r="BX46" s="99"/>
      <c r="BY46" s="131"/>
      <c r="BZ46" s="131"/>
      <c r="CA46" s="99"/>
      <c r="CB46" s="131"/>
      <c r="CC46" s="132"/>
      <c r="CD46" s="131"/>
      <c r="CE46" s="136"/>
      <c r="CF46" s="136"/>
      <c r="CG46" s="136"/>
      <c r="CH46" s="136"/>
      <c r="CI46" s="136"/>
      <c r="CJ46" s="136"/>
      <c r="CK46" s="136"/>
      <c r="CL46" s="136"/>
      <c r="CM46" s="136"/>
      <c r="CN46" s="136"/>
      <c r="CO46" s="136"/>
      <c r="CP46" s="136"/>
      <c r="CQ46" s="136"/>
      <c r="CR46" s="136"/>
      <c r="CS46" s="136"/>
      <c r="CT46" s="136"/>
      <c r="CU46" s="136"/>
      <c r="CV46" s="136"/>
      <c r="CW46" s="136"/>
      <c r="CX46" s="136"/>
      <c r="CY46" s="136"/>
      <c r="CZ46" s="136"/>
      <c r="DA46" s="136"/>
      <c r="DB46" s="136"/>
      <c r="DC46" s="136"/>
      <c r="DD46" s="136"/>
    </row>
    <row r="47" spans="1:108" ht="21" customHeight="1" thickTop="1" thickBot="1" x14ac:dyDescent="0.35">
      <c r="A47" s="346">
        <v>8</v>
      </c>
      <c r="B47" s="347"/>
      <c r="C47" s="347"/>
      <c r="D47" s="347"/>
      <c r="E47" s="372"/>
      <c r="F47" s="347"/>
      <c r="G47" s="347"/>
      <c r="H47" s="347"/>
      <c r="I47" s="347"/>
      <c r="J47" s="346"/>
      <c r="K47" s="346"/>
      <c r="L47" s="399">
        <f>+(J47*K47)*4</f>
        <v>0</v>
      </c>
      <c r="M47" s="396" t="b">
        <f>IF(OR(AND(J47=3,K47=4),AND(J47=2,K47=5),AND(J47=2,K47=5),AND(L47=20),AND(L47&gt;=52,L47&lt;=100)),"ZONA RIESGO EXTREMA",IF(OR(AND(J47=5,K47=2),AND(J47=4,K47=3),AND(J47=1,K47=4),AND(L47=16),AND(L47&gt;=28,L47&lt;=48)),"ZONA RIESGO ALTA",IF(OR(AND(J47=1,K47=3),AND(J47=4,K47=1),AND(L47=24)),"ZONA RIESGO MODERADA",IF(AND(L47&gt;=4,L47&lt;=16),"ZONA RIESGO BAJA"))))</f>
        <v>0</v>
      </c>
      <c r="N47" s="176">
        <v>1</v>
      </c>
      <c r="O47" s="178"/>
      <c r="P47" s="185"/>
      <c r="Q47" s="185"/>
      <c r="R47" s="185"/>
      <c r="S47" s="185"/>
      <c r="T47" s="185"/>
      <c r="U47" s="185"/>
      <c r="V47" s="185"/>
      <c r="W47" s="101">
        <f t="shared" si="1"/>
        <v>0</v>
      </c>
      <c r="X47" s="102" t="str">
        <f t="shared" si="0"/>
        <v>DEBIL</v>
      </c>
      <c r="Y47" s="186"/>
      <c r="Z47" s="103" t="str">
        <f t="shared" si="2"/>
        <v/>
      </c>
      <c r="AA47" s="101" t="str">
        <f t="shared" si="3"/>
        <v>SI</v>
      </c>
      <c r="AB47" s="185"/>
      <c r="AC47" s="400">
        <f>IF(AND(W47&gt;0,SUM(W48:W52)=0),W47,IF(AND(SUM(W47:W48)&gt;0,SUM(W49:W52)=0),AVERAGE(W47:W48),IF(AND(SUM(W47:W49)&gt;0,SUM(W50:W52)=0),AVERAGE(W47:W49),IF(AND(SUM(W47:W50)&gt;0,SUM(W51:W52)=0),AVERAGE(W47:W50),IF(AND(SUM(W47:W51)&gt;0,W52=0),AVERAGE(W47:W51),AVERAGE(W47:W52))))))</f>
        <v>0</v>
      </c>
      <c r="AD47" s="400" t="str">
        <f>IF(AND(AC47&gt;=50,AC47&lt;=99),"MODERADO",IF(AND(AC47=100), "FUERTE",IF(AND(AC47&lt;50), "DEBIL")))</f>
        <v>DEBIL</v>
      </c>
      <c r="AE47" s="401"/>
      <c r="AF47" s="401"/>
      <c r="AG47" s="402" t="str">
        <f>IFERROR(_xlfn.IFS(AND(AD47="MODERADO",AE47="Directamente"),1,AND(AD47="FUERTE",AE47="Directamente"),2),"0")</f>
        <v>0</v>
      </c>
      <c r="AH47" s="402" t="str">
        <f>IFERROR(_xlfn.IFS(AND(AD47="MODERADO",AF47="Directamente"),1,AND(AD47="FUERTE",AF47="Directamente"),2,AND(AD47="FUERTE",AF47="Indirectamente"),1),"0")</f>
        <v>0</v>
      </c>
      <c r="AI47" s="395"/>
      <c r="AJ47" s="395"/>
      <c r="AK47" s="399">
        <f>+(AI47*AJ47)*4</f>
        <v>0</v>
      </c>
      <c r="AL47" s="396" t="b">
        <f>IF(OR(AND(AI47=3,AJ47=4),AND(AI47=2,AJ47=5),AND(AI47=2,AJ47=5),AND(AK47=20),AND(AK47&gt;=52,AK47&lt;=100)),"ZONA RIESGO EXTREMA",IF(OR(AND(AI47=5,AJ47=2),AND(AI47=4,AJ47=3),AND(AI47=1,AJ47=4),AND(AK47=16),AND(AK47&gt;=28,AK47&lt;=48)),"ZONA RIESGO ALTA",IF(OR(AND(AI47=1,AJ47=3),AND(AI47=4,AJ47=1),AND(AK47=24)),"ZONA RIESGO MODERADA",IF(AND(AK47&gt;=4,AK47&lt;=16),"ZONA RIESGO BAJA"))))</f>
        <v>0</v>
      </c>
      <c r="AM47" s="403"/>
      <c r="AN47" s="177"/>
      <c r="AO47" s="176"/>
      <c r="AP47" s="182"/>
      <c r="AQ47" s="99"/>
      <c r="AR47" s="131"/>
      <c r="AS47" s="182"/>
      <c r="AT47" s="177"/>
      <c r="AU47" s="182"/>
      <c r="AV47" s="177"/>
      <c r="AW47" s="99"/>
      <c r="AX47" s="131"/>
      <c r="AY47" s="132"/>
      <c r="AZ47" s="177"/>
      <c r="BA47" s="177"/>
      <c r="BB47" s="176"/>
      <c r="BC47" s="182"/>
      <c r="BD47" s="182"/>
      <c r="BE47" s="131"/>
      <c r="BF47" s="131"/>
      <c r="BG47" s="132"/>
      <c r="BH47" s="99"/>
      <c r="BI47" s="99"/>
      <c r="BJ47" s="177"/>
      <c r="BK47" s="177"/>
      <c r="BL47" s="176"/>
      <c r="BM47" s="182"/>
      <c r="BN47" s="182"/>
      <c r="BO47" s="131"/>
      <c r="BP47" s="131"/>
      <c r="BQ47" s="132"/>
      <c r="BR47" s="99"/>
      <c r="BS47" s="99"/>
      <c r="BT47" s="99"/>
      <c r="BU47" s="131"/>
      <c r="BV47" s="131"/>
      <c r="BW47" s="131"/>
      <c r="BX47" s="99"/>
      <c r="BY47" s="131"/>
      <c r="BZ47" s="131"/>
      <c r="CA47" s="99"/>
      <c r="CB47" s="131"/>
      <c r="CC47" s="132"/>
      <c r="CD47" s="131"/>
      <c r="CE47" s="136"/>
      <c r="CF47" s="136"/>
      <c r="CG47" s="136"/>
      <c r="CH47" s="136"/>
      <c r="CI47" s="136"/>
      <c r="CJ47" s="136"/>
      <c r="CK47" s="136"/>
      <c r="CL47" s="136"/>
      <c r="CM47" s="136"/>
      <c r="CN47" s="136"/>
      <c r="CO47" s="136"/>
      <c r="CP47" s="136"/>
      <c r="CQ47" s="136"/>
      <c r="CR47" s="136"/>
      <c r="CS47" s="136"/>
      <c r="CT47" s="136"/>
      <c r="CU47" s="136"/>
      <c r="CV47" s="136"/>
      <c r="CW47" s="136"/>
      <c r="CX47" s="136"/>
      <c r="CY47" s="136"/>
      <c r="CZ47" s="136"/>
      <c r="DA47" s="136"/>
      <c r="DB47" s="136"/>
      <c r="DC47" s="136"/>
      <c r="DD47" s="136"/>
    </row>
    <row r="48" spans="1:108" ht="21" customHeight="1" thickTop="1" thickBot="1" x14ac:dyDescent="0.35">
      <c r="A48" s="346"/>
      <c r="B48" s="347"/>
      <c r="C48" s="347"/>
      <c r="D48" s="347"/>
      <c r="E48" s="372"/>
      <c r="F48" s="347"/>
      <c r="G48" s="347"/>
      <c r="H48" s="347"/>
      <c r="I48" s="347"/>
      <c r="J48" s="346"/>
      <c r="K48" s="346"/>
      <c r="L48" s="399"/>
      <c r="M48" s="397"/>
      <c r="N48" s="176">
        <v>2</v>
      </c>
      <c r="O48" s="178"/>
      <c r="P48" s="185"/>
      <c r="Q48" s="185"/>
      <c r="R48" s="185"/>
      <c r="S48" s="185"/>
      <c r="T48" s="185"/>
      <c r="U48" s="185"/>
      <c r="V48" s="185"/>
      <c r="W48" s="101">
        <f t="shared" si="1"/>
        <v>0</v>
      </c>
      <c r="X48" s="102" t="str">
        <f t="shared" si="0"/>
        <v>DEBIL</v>
      </c>
      <c r="Y48" s="186"/>
      <c r="Z48" s="103" t="str">
        <f t="shared" si="2"/>
        <v/>
      </c>
      <c r="AA48" s="101" t="str">
        <f t="shared" si="3"/>
        <v>SI</v>
      </c>
      <c r="AB48" s="185"/>
      <c r="AC48" s="400"/>
      <c r="AD48" s="400"/>
      <c r="AE48" s="401"/>
      <c r="AF48" s="401"/>
      <c r="AG48" s="402"/>
      <c r="AH48" s="402"/>
      <c r="AI48" s="395"/>
      <c r="AJ48" s="395"/>
      <c r="AK48" s="399"/>
      <c r="AL48" s="397"/>
      <c r="AM48" s="404"/>
      <c r="AN48" s="177"/>
      <c r="AO48" s="176"/>
      <c r="AP48" s="182"/>
      <c r="AQ48" s="99"/>
      <c r="AR48" s="131"/>
      <c r="AS48" s="182"/>
      <c r="AT48" s="177"/>
      <c r="AU48" s="182"/>
      <c r="AV48" s="177"/>
      <c r="AW48" s="99"/>
      <c r="AX48" s="131"/>
      <c r="AY48" s="132"/>
      <c r="AZ48" s="177"/>
      <c r="BA48" s="177"/>
      <c r="BB48" s="176"/>
      <c r="BC48" s="182"/>
      <c r="BD48" s="182"/>
      <c r="BE48" s="131"/>
      <c r="BF48" s="131"/>
      <c r="BG48" s="132"/>
      <c r="BH48" s="99"/>
      <c r="BI48" s="99"/>
      <c r="BJ48" s="177"/>
      <c r="BK48" s="177"/>
      <c r="BL48" s="176"/>
      <c r="BM48" s="182"/>
      <c r="BN48" s="182"/>
      <c r="BO48" s="131"/>
      <c r="BP48" s="131"/>
      <c r="BQ48" s="132"/>
      <c r="BR48" s="99"/>
      <c r="BS48" s="99"/>
      <c r="BT48" s="99"/>
      <c r="BU48" s="131"/>
      <c r="BV48" s="131"/>
      <c r="BW48" s="131"/>
      <c r="BX48" s="99"/>
      <c r="BY48" s="131"/>
      <c r="BZ48" s="131"/>
      <c r="CA48" s="99"/>
      <c r="CB48" s="131"/>
      <c r="CC48" s="132"/>
      <c r="CD48" s="131"/>
      <c r="CE48" s="136"/>
      <c r="CF48" s="136"/>
      <c r="CG48" s="136"/>
      <c r="CH48" s="136"/>
      <c r="CI48" s="136"/>
      <c r="CJ48" s="136"/>
      <c r="CK48" s="136"/>
      <c r="CL48" s="136"/>
      <c r="CM48" s="136"/>
      <c r="CN48" s="136"/>
      <c r="CO48" s="136"/>
      <c r="CP48" s="136"/>
      <c r="CQ48" s="136"/>
      <c r="CR48" s="136"/>
      <c r="CS48" s="136"/>
      <c r="CT48" s="136"/>
      <c r="CU48" s="136"/>
      <c r="CV48" s="136"/>
      <c r="CW48" s="136"/>
      <c r="CX48" s="136"/>
      <c r="CY48" s="136"/>
      <c r="CZ48" s="136"/>
      <c r="DA48" s="136"/>
      <c r="DB48" s="136"/>
      <c r="DC48" s="136"/>
      <c r="DD48" s="136"/>
    </row>
    <row r="49" spans="1:108" ht="21" customHeight="1" thickTop="1" thickBot="1" x14ac:dyDescent="0.35">
      <c r="A49" s="346"/>
      <c r="B49" s="347"/>
      <c r="C49" s="347"/>
      <c r="D49" s="347"/>
      <c r="E49" s="372"/>
      <c r="F49" s="347"/>
      <c r="G49" s="347"/>
      <c r="H49" s="347"/>
      <c r="I49" s="347"/>
      <c r="J49" s="346"/>
      <c r="K49" s="346"/>
      <c r="L49" s="399"/>
      <c r="M49" s="397"/>
      <c r="N49" s="176">
        <v>3</v>
      </c>
      <c r="O49" s="180"/>
      <c r="P49" s="185"/>
      <c r="Q49" s="185"/>
      <c r="R49" s="185"/>
      <c r="S49" s="185"/>
      <c r="T49" s="185"/>
      <c r="U49" s="185"/>
      <c r="V49" s="185"/>
      <c r="W49" s="101">
        <f t="shared" si="1"/>
        <v>0</v>
      </c>
      <c r="X49" s="102" t="str">
        <f t="shared" si="0"/>
        <v>DEBIL</v>
      </c>
      <c r="Y49" s="186"/>
      <c r="Z49" s="103" t="str">
        <f t="shared" si="2"/>
        <v/>
      </c>
      <c r="AA49" s="101" t="str">
        <f t="shared" si="3"/>
        <v>SI</v>
      </c>
      <c r="AB49" s="185"/>
      <c r="AC49" s="400"/>
      <c r="AD49" s="400"/>
      <c r="AE49" s="401"/>
      <c r="AF49" s="401"/>
      <c r="AG49" s="402"/>
      <c r="AH49" s="402"/>
      <c r="AI49" s="395"/>
      <c r="AJ49" s="395"/>
      <c r="AK49" s="399"/>
      <c r="AL49" s="397"/>
      <c r="AM49" s="404"/>
      <c r="AN49" s="177"/>
      <c r="AO49" s="176"/>
      <c r="AP49" s="182"/>
      <c r="AQ49" s="99"/>
      <c r="AR49" s="131"/>
      <c r="AS49" s="182"/>
      <c r="AT49" s="177"/>
      <c r="AU49" s="182"/>
      <c r="AV49" s="177"/>
      <c r="AW49" s="99"/>
      <c r="AX49" s="131"/>
      <c r="AY49" s="132"/>
      <c r="AZ49" s="177"/>
      <c r="BA49" s="177"/>
      <c r="BB49" s="176"/>
      <c r="BC49" s="182"/>
      <c r="BD49" s="182"/>
      <c r="BE49" s="131"/>
      <c r="BF49" s="131"/>
      <c r="BG49" s="132"/>
      <c r="BH49" s="99"/>
      <c r="BI49" s="99"/>
      <c r="BJ49" s="177"/>
      <c r="BK49" s="177"/>
      <c r="BL49" s="176"/>
      <c r="BM49" s="182"/>
      <c r="BN49" s="182"/>
      <c r="BO49" s="131"/>
      <c r="BP49" s="131"/>
      <c r="BQ49" s="132"/>
      <c r="BR49" s="99"/>
      <c r="BS49" s="99"/>
      <c r="BT49" s="99"/>
      <c r="BU49" s="131"/>
      <c r="BV49" s="131"/>
      <c r="BW49" s="131"/>
      <c r="BX49" s="99"/>
      <c r="BY49" s="131"/>
      <c r="BZ49" s="131"/>
      <c r="CA49" s="99"/>
      <c r="CB49" s="131"/>
      <c r="CC49" s="132"/>
      <c r="CD49" s="131"/>
      <c r="CE49" s="136"/>
      <c r="CF49" s="136"/>
      <c r="CG49" s="136"/>
      <c r="CH49" s="136"/>
      <c r="CI49" s="136"/>
      <c r="CJ49" s="136"/>
      <c r="CK49" s="136"/>
      <c r="CL49" s="136"/>
      <c r="CM49" s="136"/>
      <c r="CN49" s="136"/>
      <c r="CO49" s="136"/>
      <c r="CP49" s="136"/>
      <c r="CQ49" s="136"/>
      <c r="CR49" s="136"/>
      <c r="CS49" s="136"/>
      <c r="CT49" s="136"/>
      <c r="CU49" s="136"/>
      <c r="CV49" s="136"/>
      <c r="CW49" s="136"/>
      <c r="CX49" s="136"/>
      <c r="CY49" s="136"/>
      <c r="CZ49" s="136"/>
      <c r="DA49" s="136"/>
      <c r="DB49" s="136"/>
      <c r="DC49" s="136"/>
      <c r="DD49" s="136"/>
    </row>
    <row r="50" spans="1:108" ht="21" customHeight="1" thickTop="1" thickBot="1" x14ac:dyDescent="0.35">
      <c r="A50" s="346"/>
      <c r="B50" s="347"/>
      <c r="C50" s="347"/>
      <c r="D50" s="347"/>
      <c r="E50" s="372"/>
      <c r="F50" s="347"/>
      <c r="G50" s="347"/>
      <c r="H50" s="347"/>
      <c r="I50" s="347"/>
      <c r="J50" s="346"/>
      <c r="K50" s="346"/>
      <c r="L50" s="399"/>
      <c r="M50" s="397"/>
      <c r="N50" s="176">
        <v>4</v>
      </c>
      <c r="O50" s="178"/>
      <c r="P50" s="185"/>
      <c r="Q50" s="185"/>
      <c r="R50" s="185"/>
      <c r="S50" s="185"/>
      <c r="T50" s="185"/>
      <c r="U50" s="185"/>
      <c r="V50" s="185"/>
      <c r="W50" s="101">
        <f t="shared" si="1"/>
        <v>0</v>
      </c>
      <c r="X50" s="102" t="str">
        <f t="shared" si="0"/>
        <v>DEBIL</v>
      </c>
      <c r="Y50" s="186"/>
      <c r="Z50" s="103" t="str">
        <f t="shared" si="2"/>
        <v/>
      </c>
      <c r="AA50" s="101" t="str">
        <f t="shared" si="3"/>
        <v>SI</v>
      </c>
      <c r="AB50" s="185"/>
      <c r="AC50" s="400"/>
      <c r="AD50" s="400"/>
      <c r="AE50" s="401"/>
      <c r="AF50" s="401"/>
      <c r="AG50" s="402"/>
      <c r="AH50" s="402"/>
      <c r="AI50" s="395"/>
      <c r="AJ50" s="395"/>
      <c r="AK50" s="399"/>
      <c r="AL50" s="397"/>
      <c r="AM50" s="404"/>
      <c r="AN50" s="177"/>
      <c r="AO50" s="176"/>
      <c r="AP50" s="182"/>
      <c r="AQ50" s="99"/>
      <c r="AR50" s="131"/>
      <c r="AS50" s="182"/>
      <c r="AT50" s="177"/>
      <c r="AU50" s="182"/>
      <c r="AV50" s="177"/>
      <c r="AW50" s="99"/>
      <c r="AX50" s="131"/>
      <c r="AY50" s="132"/>
      <c r="AZ50" s="177"/>
      <c r="BA50" s="177"/>
      <c r="BB50" s="176"/>
      <c r="BC50" s="182"/>
      <c r="BD50" s="182"/>
      <c r="BE50" s="131"/>
      <c r="BF50" s="131"/>
      <c r="BG50" s="132"/>
      <c r="BH50" s="99"/>
      <c r="BI50" s="99"/>
      <c r="BJ50" s="177"/>
      <c r="BK50" s="177"/>
      <c r="BL50" s="176"/>
      <c r="BM50" s="182"/>
      <c r="BN50" s="182"/>
      <c r="BO50" s="131"/>
      <c r="BP50" s="131"/>
      <c r="BQ50" s="132"/>
      <c r="BR50" s="99"/>
      <c r="BS50" s="99"/>
      <c r="BT50" s="99"/>
      <c r="BU50" s="131"/>
      <c r="BV50" s="131"/>
      <c r="BW50" s="131"/>
      <c r="BX50" s="99"/>
      <c r="BY50" s="131"/>
      <c r="BZ50" s="131"/>
      <c r="CA50" s="99"/>
      <c r="CB50" s="131"/>
      <c r="CC50" s="132"/>
      <c r="CD50" s="131"/>
      <c r="CE50" s="136"/>
      <c r="CF50" s="136"/>
      <c r="CG50" s="136"/>
      <c r="CH50" s="136"/>
      <c r="CI50" s="136"/>
      <c r="CJ50" s="136"/>
      <c r="CK50" s="136"/>
      <c r="CL50" s="136"/>
      <c r="CM50" s="136"/>
      <c r="CN50" s="136"/>
      <c r="CO50" s="136"/>
      <c r="CP50" s="136"/>
      <c r="CQ50" s="136"/>
      <c r="CR50" s="136"/>
      <c r="CS50" s="136"/>
      <c r="CT50" s="136"/>
      <c r="CU50" s="136"/>
      <c r="CV50" s="136"/>
      <c r="CW50" s="136"/>
      <c r="CX50" s="136"/>
      <c r="CY50" s="136"/>
      <c r="CZ50" s="136"/>
      <c r="DA50" s="136"/>
      <c r="DB50" s="136"/>
      <c r="DC50" s="136"/>
      <c r="DD50" s="136"/>
    </row>
    <row r="51" spans="1:108" ht="21" customHeight="1" thickTop="1" thickBot="1" x14ac:dyDescent="0.35">
      <c r="A51" s="346"/>
      <c r="B51" s="347"/>
      <c r="C51" s="347"/>
      <c r="D51" s="347"/>
      <c r="E51" s="372"/>
      <c r="F51" s="347"/>
      <c r="G51" s="347"/>
      <c r="H51" s="347"/>
      <c r="I51" s="347"/>
      <c r="J51" s="346"/>
      <c r="K51" s="346"/>
      <c r="L51" s="399"/>
      <c r="M51" s="397"/>
      <c r="N51" s="176">
        <v>5</v>
      </c>
      <c r="O51" s="178"/>
      <c r="P51" s="185"/>
      <c r="Q51" s="185"/>
      <c r="R51" s="185"/>
      <c r="S51" s="185"/>
      <c r="T51" s="185"/>
      <c r="U51" s="185"/>
      <c r="V51" s="185"/>
      <c r="W51" s="101">
        <f t="shared" si="1"/>
        <v>0</v>
      </c>
      <c r="X51" s="102" t="str">
        <f t="shared" si="0"/>
        <v>DEBIL</v>
      </c>
      <c r="Y51" s="186"/>
      <c r="Z51" s="103" t="str">
        <f t="shared" si="2"/>
        <v/>
      </c>
      <c r="AA51" s="101" t="str">
        <f t="shared" si="3"/>
        <v>SI</v>
      </c>
      <c r="AB51" s="185"/>
      <c r="AC51" s="400"/>
      <c r="AD51" s="400"/>
      <c r="AE51" s="401"/>
      <c r="AF51" s="401"/>
      <c r="AG51" s="402"/>
      <c r="AH51" s="402"/>
      <c r="AI51" s="395"/>
      <c r="AJ51" s="395"/>
      <c r="AK51" s="399"/>
      <c r="AL51" s="397"/>
      <c r="AM51" s="404"/>
      <c r="AN51" s="177"/>
      <c r="AO51" s="176"/>
      <c r="AP51" s="182"/>
      <c r="AQ51" s="99"/>
      <c r="AR51" s="131"/>
      <c r="AS51" s="182"/>
      <c r="AT51" s="177"/>
      <c r="AU51" s="182"/>
      <c r="AV51" s="177"/>
      <c r="AW51" s="99"/>
      <c r="AX51" s="131"/>
      <c r="AY51" s="132"/>
      <c r="AZ51" s="177"/>
      <c r="BA51" s="177"/>
      <c r="BB51" s="176"/>
      <c r="BC51" s="182"/>
      <c r="BD51" s="182"/>
      <c r="BE51" s="131"/>
      <c r="BF51" s="131"/>
      <c r="BG51" s="132"/>
      <c r="BH51" s="99"/>
      <c r="BI51" s="99"/>
      <c r="BJ51" s="177"/>
      <c r="BK51" s="177"/>
      <c r="BL51" s="176"/>
      <c r="BM51" s="182"/>
      <c r="BN51" s="182"/>
      <c r="BO51" s="131"/>
      <c r="BP51" s="131"/>
      <c r="BQ51" s="132"/>
      <c r="BR51" s="99"/>
      <c r="BS51" s="99"/>
      <c r="BT51" s="99"/>
      <c r="BU51" s="131"/>
      <c r="BV51" s="131"/>
      <c r="BW51" s="131"/>
      <c r="BX51" s="99"/>
      <c r="BY51" s="131"/>
      <c r="BZ51" s="131"/>
      <c r="CA51" s="99"/>
      <c r="CB51" s="131"/>
      <c r="CC51" s="132"/>
      <c r="CD51" s="131"/>
      <c r="CE51" s="136"/>
      <c r="CF51" s="136"/>
      <c r="CG51" s="136"/>
      <c r="CH51" s="136"/>
      <c r="CI51" s="136"/>
      <c r="CJ51" s="136"/>
      <c r="CK51" s="136"/>
      <c r="CL51" s="136"/>
      <c r="CM51" s="136"/>
      <c r="CN51" s="136"/>
      <c r="CO51" s="136"/>
      <c r="CP51" s="136"/>
      <c r="CQ51" s="136"/>
      <c r="CR51" s="136"/>
      <c r="CS51" s="136"/>
      <c r="CT51" s="136"/>
      <c r="CU51" s="136"/>
      <c r="CV51" s="136"/>
      <c r="CW51" s="136"/>
      <c r="CX51" s="136"/>
      <c r="CY51" s="136"/>
      <c r="CZ51" s="136"/>
      <c r="DA51" s="136"/>
      <c r="DB51" s="136"/>
      <c r="DC51" s="136"/>
      <c r="DD51" s="136"/>
    </row>
    <row r="52" spans="1:108" ht="21" customHeight="1" thickTop="1" thickBot="1" x14ac:dyDescent="0.35">
      <c r="A52" s="346"/>
      <c r="B52" s="347"/>
      <c r="C52" s="347"/>
      <c r="D52" s="347"/>
      <c r="E52" s="372"/>
      <c r="F52" s="347"/>
      <c r="G52" s="347"/>
      <c r="H52" s="347"/>
      <c r="I52" s="347"/>
      <c r="J52" s="346"/>
      <c r="K52" s="346"/>
      <c r="L52" s="399"/>
      <c r="M52" s="398"/>
      <c r="N52" s="176">
        <v>6</v>
      </c>
      <c r="O52" s="178"/>
      <c r="P52" s="185"/>
      <c r="Q52" s="185"/>
      <c r="R52" s="185"/>
      <c r="S52" s="185"/>
      <c r="T52" s="185"/>
      <c r="U52" s="185"/>
      <c r="V52" s="185"/>
      <c r="W52" s="101">
        <f t="shared" si="1"/>
        <v>0</v>
      </c>
      <c r="X52" s="102" t="str">
        <f t="shared" si="0"/>
        <v>DEBIL</v>
      </c>
      <c r="Y52" s="186"/>
      <c r="Z52" s="103" t="str">
        <f t="shared" si="2"/>
        <v/>
      </c>
      <c r="AA52" s="101" t="str">
        <f t="shared" si="3"/>
        <v>SI</v>
      </c>
      <c r="AB52" s="185"/>
      <c r="AC52" s="400"/>
      <c r="AD52" s="400"/>
      <c r="AE52" s="401"/>
      <c r="AF52" s="401"/>
      <c r="AG52" s="402"/>
      <c r="AH52" s="402"/>
      <c r="AI52" s="395"/>
      <c r="AJ52" s="395"/>
      <c r="AK52" s="399"/>
      <c r="AL52" s="398"/>
      <c r="AM52" s="405"/>
      <c r="AN52" s="177"/>
      <c r="AO52" s="176"/>
      <c r="AP52" s="182"/>
      <c r="AQ52" s="99"/>
      <c r="AR52" s="131"/>
      <c r="AS52" s="99"/>
      <c r="AT52" s="131"/>
      <c r="AU52" s="182"/>
      <c r="AV52" s="177"/>
      <c r="AW52" s="99"/>
      <c r="AX52" s="131"/>
      <c r="AY52" s="132"/>
      <c r="AZ52" s="177"/>
      <c r="BA52" s="177"/>
      <c r="BB52" s="176"/>
      <c r="BC52" s="182"/>
      <c r="BD52" s="182"/>
      <c r="BE52" s="131"/>
      <c r="BF52" s="131"/>
      <c r="BG52" s="132"/>
      <c r="BH52" s="99"/>
      <c r="BI52" s="99"/>
      <c r="BJ52" s="177"/>
      <c r="BK52" s="177"/>
      <c r="BL52" s="176"/>
      <c r="BM52" s="182"/>
      <c r="BN52" s="182"/>
      <c r="BO52" s="131"/>
      <c r="BP52" s="131"/>
      <c r="BQ52" s="132"/>
      <c r="BR52" s="99"/>
      <c r="BS52" s="99"/>
      <c r="BT52" s="99"/>
      <c r="BU52" s="131"/>
      <c r="BV52" s="131"/>
      <c r="BW52" s="131"/>
      <c r="BX52" s="99"/>
      <c r="BY52" s="131"/>
      <c r="BZ52" s="131"/>
      <c r="CA52" s="99"/>
      <c r="CB52" s="131"/>
      <c r="CC52" s="132"/>
      <c r="CD52" s="131"/>
      <c r="CE52" s="136"/>
      <c r="CF52" s="136"/>
      <c r="CG52" s="136"/>
      <c r="CH52" s="136"/>
      <c r="CI52" s="136"/>
      <c r="CJ52" s="136"/>
      <c r="CK52" s="136"/>
      <c r="CL52" s="136"/>
      <c r="CM52" s="136"/>
      <c r="CN52" s="136"/>
      <c r="CO52" s="136"/>
      <c r="CP52" s="136"/>
      <c r="CQ52" s="136"/>
      <c r="CR52" s="136"/>
      <c r="CS52" s="136"/>
      <c r="CT52" s="136"/>
      <c r="CU52" s="136"/>
      <c r="CV52" s="136"/>
      <c r="CW52" s="136"/>
      <c r="CX52" s="136"/>
      <c r="CY52" s="136"/>
      <c r="CZ52" s="136"/>
      <c r="DA52" s="136"/>
      <c r="DB52" s="136"/>
      <c r="DC52" s="136"/>
      <c r="DD52" s="136"/>
    </row>
    <row r="53" spans="1:108" ht="21" customHeight="1" thickTop="1" thickBot="1" x14ac:dyDescent="0.35">
      <c r="A53" s="346">
        <v>9</v>
      </c>
      <c r="B53" s="347"/>
      <c r="C53" s="347"/>
      <c r="D53" s="347"/>
      <c r="E53" s="372"/>
      <c r="F53" s="347"/>
      <c r="G53" s="347"/>
      <c r="H53" s="347"/>
      <c r="I53" s="347"/>
      <c r="J53" s="346"/>
      <c r="K53" s="346"/>
      <c r="L53" s="399">
        <f>+(J53*K53)*4</f>
        <v>0</v>
      </c>
      <c r="M53" s="396" t="b">
        <f>IF(OR(AND(J53=3,K53=4),AND(J53=2,K53=5),AND(J53=2,K53=5),AND(L53=20),AND(L53&gt;=52,L53&lt;=100)),"ZONA RIESGO EXTREMA",IF(OR(AND(J53=5,K53=2),AND(J53=4,K53=3),AND(J53=1,K53=4),AND(L53=16),AND(L53&gt;=28,L53&lt;=48)),"ZONA RIESGO ALTA",IF(OR(AND(J53=1,K53=3),AND(J53=4,K53=1),AND(L53=24)),"ZONA RIESGO MODERADA",IF(AND(L53&gt;=4,L53&lt;=16),"ZONA RIESGO BAJA"))))</f>
        <v>0</v>
      </c>
      <c r="N53" s="176">
        <v>1</v>
      </c>
      <c r="O53" s="178"/>
      <c r="P53" s="185"/>
      <c r="Q53" s="185"/>
      <c r="R53" s="185"/>
      <c r="S53" s="185"/>
      <c r="T53" s="185"/>
      <c r="U53" s="185"/>
      <c r="V53" s="185"/>
      <c r="W53" s="101">
        <f t="shared" si="1"/>
        <v>0</v>
      </c>
      <c r="X53" s="102" t="str">
        <f t="shared" si="0"/>
        <v>DEBIL</v>
      </c>
      <c r="Y53" s="186"/>
      <c r="Z53" s="103" t="str">
        <f t="shared" si="2"/>
        <v/>
      </c>
      <c r="AA53" s="101" t="str">
        <f t="shared" si="3"/>
        <v>SI</v>
      </c>
      <c r="AB53" s="185"/>
      <c r="AC53" s="400">
        <f>IF(AND(W53&gt;0,SUM(W54:W58)=0),W53,IF(AND(SUM(W53:W54)&gt;0,SUM(W55:W58)=0),AVERAGE(W53:W54),IF(AND(SUM(W53:W55)&gt;0,SUM(W56:W58)=0),AVERAGE(W53:W55),IF(AND(SUM(W53:W56)&gt;0,SUM(W57:W58)=0),AVERAGE(W53:W56),IF(AND(SUM(W53:W57)&gt;0,W58=0),AVERAGE(W53:W57),AVERAGE(W53:W58))))))</f>
        <v>0</v>
      </c>
      <c r="AD53" s="400" t="str">
        <f>IF(AND(AC53&gt;=50,AC53&lt;=99),"MODERADO",IF(AND(AC53=100), "FUERTE",IF(AND(AC53&lt;50), "DEBIL")))</f>
        <v>DEBIL</v>
      </c>
      <c r="AE53" s="401"/>
      <c r="AF53" s="401"/>
      <c r="AG53" s="402" t="str">
        <f>IFERROR(_xlfn.IFS(AND(AD53="MODERADO",AE53="Directamente"),1,AND(AD53="FUERTE",AE53="Directamente"),2),"0")</f>
        <v>0</v>
      </c>
      <c r="AH53" s="402" t="str">
        <f>IFERROR(_xlfn.IFS(AND(AD53="MODERADO",AF53="Directamente"),1,AND(AD53="FUERTE",AF53="Directamente"),2,AND(AD53="FUERTE",AF53="Indirectamente"),1),"0")</f>
        <v>0</v>
      </c>
      <c r="AI53" s="395"/>
      <c r="AJ53" s="395"/>
      <c r="AK53" s="399">
        <f>+(AI53*AJ53)*4</f>
        <v>0</v>
      </c>
      <c r="AL53" s="396" t="b">
        <f>IF(OR(AND(AI53=3,AJ53=4),AND(AI53=2,AJ53=5),AND(AI53=2,AJ53=5),AND(AK53=20),AND(AK53&gt;=52,AK53&lt;=100)),"ZONA RIESGO EXTREMA",IF(OR(AND(AI53=5,AJ53=2),AND(AI53=4,AJ53=3),AND(AI53=1,AJ53=4),AND(AK53=16),AND(AK53&gt;=28,AK53&lt;=48)),"ZONA RIESGO ALTA",IF(OR(AND(AI53=1,AJ53=3),AND(AI53=4,AJ53=1),AND(AK53=24)),"ZONA RIESGO MODERADA",IF(AND(AK53&gt;=4,AK53&lt;=16),"ZONA RIESGO BAJA"))))</f>
        <v>0</v>
      </c>
      <c r="AM53" s="403"/>
      <c r="AN53" s="177"/>
      <c r="AO53" s="176"/>
      <c r="AP53" s="182"/>
      <c r="AQ53" s="99"/>
      <c r="AR53" s="131"/>
      <c r="AS53" s="99"/>
      <c r="AT53" s="131"/>
      <c r="AU53" s="182"/>
      <c r="AV53" s="177"/>
      <c r="AW53" s="99"/>
      <c r="AX53" s="131"/>
      <c r="AY53" s="132"/>
      <c r="AZ53" s="177"/>
      <c r="BA53" s="177"/>
      <c r="BB53" s="176"/>
      <c r="BC53" s="182"/>
      <c r="BD53" s="182"/>
      <c r="BE53" s="131"/>
      <c r="BF53" s="131"/>
      <c r="BG53" s="132"/>
      <c r="BH53" s="99"/>
      <c r="BI53" s="99"/>
      <c r="BJ53" s="177"/>
      <c r="BK53" s="177"/>
      <c r="BL53" s="176"/>
      <c r="BM53" s="182"/>
      <c r="BN53" s="182"/>
      <c r="BO53" s="131"/>
      <c r="BP53" s="131"/>
      <c r="BQ53" s="132"/>
      <c r="BR53" s="99"/>
      <c r="BS53" s="99"/>
      <c r="BT53" s="99"/>
      <c r="BU53" s="131"/>
      <c r="BV53" s="131"/>
      <c r="BW53" s="131"/>
      <c r="BX53" s="99"/>
      <c r="BY53" s="131"/>
      <c r="BZ53" s="131"/>
      <c r="CA53" s="99"/>
      <c r="CB53" s="131"/>
      <c r="CC53" s="132"/>
      <c r="CD53" s="131"/>
      <c r="CE53" s="136"/>
      <c r="CF53" s="136"/>
      <c r="CG53" s="136"/>
      <c r="CH53" s="136"/>
      <c r="CI53" s="136"/>
      <c r="CJ53" s="136"/>
      <c r="CK53" s="136"/>
      <c r="CL53" s="136"/>
      <c r="CM53" s="136"/>
      <c r="CN53" s="136"/>
      <c r="CO53" s="136"/>
      <c r="CP53" s="136"/>
      <c r="CQ53" s="136"/>
      <c r="CR53" s="136"/>
      <c r="CS53" s="136"/>
      <c r="CT53" s="136"/>
      <c r="CU53" s="136"/>
      <c r="CV53" s="136"/>
      <c r="CW53" s="136"/>
      <c r="CX53" s="136"/>
      <c r="CY53" s="136"/>
      <c r="CZ53" s="136"/>
      <c r="DA53" s="136"/>
      <c r="DB53" s="136"/>
      <c r="DC53" s="136"/>
      <c r="DD53" s="136"/>
    </row>
    <row r="54" spans="1:108" ht="21" customHeight="1" thickTop="1" thickBot="1" x14ac:dyDescent="0.35">
      <c r="A54" s="346"/>
      <c r="B54" s="347"/>
      <c r="C54" s="347"/>
      <c r="D54" s="347"/>
      <c r="E54" s="372"/>
      <c r="F54" s="347"/>
      <c r="G54" s="347"/>
      <c r="H54" s="347"/>
      <c r="I54" s="347"/>
      <c r="J54" s="346"/>
      <c r="K54" s="346"/>
      <c r="L54" s="399"/>
      <c r="M54" s="397"/>
      <c r="N54" s="176">
        <v>2</v>
      </c>
      <c r="O54" s="178"/>
      <c r="P54" s="185"/>
      <c r="Q54" s="185"/>
      <c r="R54" s="185"/>
      <c r="S54" s="185"/>
      <c r="T54" s="185"/>
      <c r="U54" s="185"/>
      <c r="V54" s="185"/>
      <c r="W54" s="101">
        <f t="shared" si="1"/>
        <v>0</v>
      </c>
      <c r="X54" s="102" t="str">
        <f t="shared" si="0"/>
        <v>DEBIL</v>
      </c>
      <c r="Y54" s="186"/>
      <c r="Z54" s="103" t="str">
        <f t="shared" si="2"/>
        <v/>
      </c>
      <c r="AA54" s="101" t="str">
        <f t="shared" si="3"/>
        <v>SI</v>
      </c>
      <c r="AB54" s="185"/>
      <c r="AC54" s="400"/>
      <c r="AD54" s="400"/>
      <c r="AE54" s="401"/>
      <c r="AF54" s="401"/>
      <c r="AG54" s="402"/>
      <c r="AH54" s="402"/>
      <c r="AI54" s="395"/>
      <c r="AJ54" s="395"/>
      <c r="AK54" s="399"/>
      <c r="AL54" s="397"/>
      <c r="AM54" s="404"/>
      <c r="AN54" s="177"/>
      <c r="AO54" s="176"/>
      <c r="AP54" s="182"/>
      <c r="AQ54" s="99"/>
      <c r="AR54" s="131"/>
      <c r="AS54" s="99"/>
      <c r="AT54" s="131"/>
      <c r="AU54" s="182"/>
      <c r="AV54" s="177"/>
      <c r="AW54" s="99"/>
      <c r="AX54" s="131"/>
      <c r="AY54" s="132"/>
      <c r="AZ54" s="177"/>
      <c r="BA54" s="177"/>
      <c r="BB54" s="176"/>
      <c r="BC54" s="182"/>
      <c r="BD54" s="182"/>
      <c r="BE54" s="131"/>
      <c r="BF54" s="131"/>
      <c r="BG54" s="132"/>
      <c r="BH54" s="99"/>
      <c r="BI54" s="99"/>
      <c r="BJ54" s="177"/>
      <c r="BK54" s="177"/>
      <c r="BL54" s="176"/>
      <c r="BM54" s="182"/>
      <c r="BN54" s="182"/>
      <c r="BO54" s="131"/>
      <c r="BP54" s="131"/>
      <c r="BQ54" s="132"/>
      <c r="BR54" s="99"/>
      <c r="BS54" s="99"/>
      <c r="BT54" s="99"/>
      <c r="BU54" s="131"/>
      <c r="BV54" s="131"/>
      <c r="BW54" s="131"/>
      <c r="BX54" s="99"/>
      <c r="BY54" s="131"/>
      <c r="BZ54" s="131"/>
      <c r="CA54" s="99"/>
      <c r="CB54" s="131"/>
      <c r="CC54" s="132"/>
      <c r="CD54" s="131"/>
      <c r="CE54" s="136"/>
      <c r="CF54" s="136"/>
      <c r="CG54" s="136"/>
      <c r="CH54" s="136"/>
      <c r="CI54" s="136"/>
      <c r="CJ54" s="136"/>
      <c r="CK54" s="136"/>
      <c r="CL54" s="136"/>
      <c r="CM54" s="136"/>
      <c r="CN54" s="136"/>
      <c r="CO54" s="136"/>
      <c r="CP54" s="136"/>
      <c r="CQ54" s="136"/>
      <c r="CR54" s="136"/>
      <c r="CS54" s="136"/>
      <c r="CT54" s="136"/>
      <c r="CU54" s="136"/>
      <c r="CV54" s="136"/>
      <c r="CW54" s="136"/>
      <c r="CX54" s="136"/>
      <c r="CY54" s="136"/>
      <c r="CZ54" s="136"/>
      <c r="DA54" s="136"/>
      <c r="DB54" s="136"/>
      <c r="DC54" s="136"/>
      <c r="DD54" s="136"/>
    </row>
    <row r="55" spans="1:108" ht="21" customHeight="1" thickTop="1" thickBot="1" x14ac:dyDescent="0.35">
      <c r="A55" s="346"/>
      <c r="B55" s="347"/>
      <c r="C55" s="347"/>
      <c r="D55" s="347"/>
      <c r="E55" s="372"/>
      <c r="F55" s="347"/>
      <c r="G55" s="347"/>
      <c r="H55" s="347"/>
      <c r="I55" s="347"/>
      <c r="J55" s="346"/>
      <c r="K55" s="346"/>
      <c r="L55" s="399"/>
      <c r="M55" s="397"/>
      <c r="N55" s="176">
        <v>3</v>
      </c>
      <c r="O55" s="180"/>
      <c r="P55" s="185"/>
      <c r="Q55" s="185"/>
      <c r="R55" s="185"/>
      <c r="S55" s="185"/>
      <c r="T55" s="185"/>
      <c r="U55" s="185"/>
      <c r="V55" s="185"/>
      <c r="W55" s="101">
        <f t="shared" si="1"/>
        <v>0</v>
      </c>
      <c r="X55" s="102" t="str">
        <f t="shared" si="0"/>
        <v>DEBIL</v>
      </c>
      <c r="Y55" s="186"/>
      <c r="Z55" s="103" t="str">
        <f t="shared" si="2"/>
        <v/>
      </c>
      <c r="AA55" s="101" t="str">
        <f t="shared" si="3"/>
        <v>SI</v>
      </c>
      <c r="AB55" s="185"/>
      <c r="AC55" s="400"/>
      <c r="AD55" s="400"/>
      <c r="AE55" s="401"/>
      <c r="AF55" s="401"/>
      <c r="AG55" s="402"/>
      <c r="AH55" s="402"/>
      <c r="AI55" s="395"/>
      <c r="AJ55" s="395"/>
      <c r="AK55" s="399"/>
      <c r="AL55" s="397"/>
      <c r="AM55" s="404"/>
      <c r="AN55" s="177"/>
      <c r="AO55" s="176"/>
      <c r="AP55" s="182"/>
      <c r="AQ55" s="99"/>
      <c r="AR55" s="131"/>
      <c r="AS55" s="99"/>
      <c r="AT55" s="131"/>
      <c r="AU55" s="182"/>
      <c r="AV55" s="177"/>
      <c r="AW55" s="99"/>
      <c r="AX55" s="131"/>
      <c r="AY55" s="132"/>
      <c r="AZ55" s="131"/>
      <c r="BA55" s="131"/>
      <c r="BB55" s="132"/>
      <c r="BC55" s="99"/>
      <c r="BD55" s="99"/>
      <c r="BE55" s="131"/>
      <c r="BF55" s="131"/>
      <c r="BG55" s="132"/>
      <c r="BH55" s="99"/>
      <c r="BI55" s="99"/>
      <c r="BJ55" s="177"/>
      <c r="BK55" s="177"/>
      <c r="BL55" s="176"/>
      <c r="BM55" s="182"/>
      <c r="BN55" s="182"/>
      <c r="BO55" s="131"/>
      <c r="BP55" s="131"/>
      <c r="BQ55" s="132"/>
      <c r="BR55" s="99"/>
      <c r="BS55" s="99"/>
      <c r="BT55" s="99"/>
      <c r="BU55" s="131"/>
      <c r="BV55" s="131"/>
      <c r="BW55" s="131"/>
      <c r="BX55" s="99"/>
      <c r="BY55" s="131"/>
      <c r="BZ55" s="131"/>
      <c r="CA55" s="99"/>
      <c r="CB55" s="131"/>
      <c r="CC55" s="132"/>
      <c r="CD55" s="131"/>
      <c r="CE55" s="136"/>
      <c r="CF55" s="136"/>
      <c r="CG55" s="136"/>
      <c r="CH55" s="136"/>
      <c r="CI55" s="136"/>
      <c r="CJ55" s="136"/>
      <c r="CK55" s="136"/>
      <c r="CL55" s="136"/>
      <c r="CM55" s="136"/>
      <c r="CN55" s="136"/>
      <c r="CO55" s="136"/>
      <c r="CP55" s="136"/>
      <c r="CQ55" s="136"/>
      <c r="CR55" s="136"/>
      <c r="CS55" s="136"/>
      <c r="CT55" s="136"/>
      <c r="CU55" s="136"/>
      <c r="CV55" s="136"/>
      <c r="CW55" s="136"/>
      <c r="CX55" s="136"/>
      <c r="CY55" s="136"/>
      <c r="CZ55" s="136"/>
      <c r="DA55" s="136"/>
      <c r="DB55" s="136"/>
      <c r="DC55" s="136"/>
      <c r="DD55" s="136"/>
    </row>
    <row r="56" spans="1:108" ht="21" customHeight="1" thickTop="1" thickBot="1" x14ac:dyDescent="0.35">
      <c r="A56" s="346"/>
      <c r="B56" s="347"/>
      <c r="C56" s="347"/>
      <c r="D56" s="347"/>
      <c r="E56" s="372"/>
      <c r="F56" s="347"/>
      <c r="G56" s="347"/>
      <c r="H56" s="347"/>
      <c r="I56" s="347"/>
      <c r="J56" s="346"/>
      <c r="K56" s="346"/>
      <c r="L56" s="399"/>
      <c r="M56" s="397"/>
      <c r="N56" s="176">
        <v>4</v>
      </c>
      <c r="O56" s="178"/>
      <c r="P56" s="185"/>
      <c r="Q56" s="185"/>
      <c r="R56" s="185"/>
      <c r="S56" s="185"/>
      <c r="T56" s="185"/>
      <c r="U56" s="185"/>
      <c r="V56" s="185"/>
      <c r="W56" s="101">
        <f t="shared" si="1"/>
        <v>0</v>
      </c>
      <c r="X56" s="102" t="str">
        <f t="shared" si="0"/>
        <v>DEBIL</v>
      </c>
      <c r="Y56" s="186"/>
      <c r="Z56" s="103" t="str">
        <f t="shared" si="2"/>
        <v/>
      </c>
      <c r="AA56" s="101" t="str">
        <f t="shared" si="3"/>
        <v>SI</v>
      </c>
      <c r="AB56" s="185"/>
      <c r="AC56" s="400"/>
      <c r="AD56" s="400"/>
      <c r="AE56" s="401"/>
      <c r="AF56" s="401"/>
      <c r="AG56" s="402"/>
      <c r="AH56" s="402"/>
      <c r="AI56" s="395"/>
      <c r="AJ56" s="395"/>
      <c r="AK56" s="399"/>
      <c r="AL56" s="397"/>
      <c r="AM56" s="404"/>
      <c r="AN56" s="177"/>
      <c r="AO56" s="176"/>
      <c r="AP56" s="182"/>
      <c r="AQ56" s="99"/>
      <c r="AR56" s="131"/>
      <c r="AS56" s="99"/>
      <c r="AT56" s="131"/>
      <c r="AU56" s="182"/>
      <c r="AV56" s="177"/>
      <c r="AW56" s="99"/>
      <c r="AX56" s="131"/>
      <c r="AY56" s="132"/>
      <c r="AZ56" s="131"/>
      <c r="BA56" s="131"/>
      <c r="BB56" s="132"/>
      <c r="BC56" s="99"/>
      <c r="BD56" s="99"/>
      <c r="BE56" s="131"/>
      <c r="BF56" s="131"/>
      <c r="BG56" s="132"/>
      <c r="BH56" s="99"/>
      <c r="BI56" s="99"/>
      <c r="BJ56" s="177"/>
      <c r="BK56" s="177"/>
      <c r="BL56" s="176"/>
      <c r="BM56" s="182"/>
      <c r="BN56" s="182"/>
      <c r="BO56" s="131"/>
      <c r="BP56" s="131"/>
      <c r="BQ56" s="132"/>
      <c r="BR56" s="99"/>
      <c r="BS56" s="99"/>
      <c r="BT56" s="99"/>
      <c r="BU56" s="131"/>
      <c r="BV56" s="131"/>
      <c r="BW56" s="131"/>
      <c r="BX56" s="99"/>
      <c r="BY56" s="131"/>
      <c r="BZ56" s="131"/>
      <c r="CA56" s="99"/>
      <c r="CB56" s="131"/>
      <c r="CC56" s="132"/>
      <c r="CD56" s="131"/>
      <c r="CE56" s="136"/>
      <c r="CF56" s="136"/>
      <c r="CG56" s="136"/>
      <c r="CH56" s="136"/>
      <c r="CI56" s="136"/>
      <c r="CJ56" s="136"/>
      <c r="CK56" s="136"/>
      <c r="CL56" s="136"/>
      <c r="CM56" s="136"/>
      <c r="CN56" s="136"/>
      <c r="CO56" s="136"/>
      <c r="CP56" s="136"/>
      <c r="CQ56" s="136"/>
      <c r="CR56" s="136"/>
      <c r="CS56" s="136"/>
      <c r="CT56" s="136"/>
      <c r="CU56" s="136"/>
      <c r="CV56" s="136"/>
      <c r="CW56" s="136"/>
      <c r="CX56" s="136"/>
      <c r="CY56" s="136"/>
      <c r="CZ56" s="136"/>
      <c r="DA56" s="136"/>
      <c r="DB56" s="136"/>
      <c r="DC56" s="136"/>
      <c r="DD56" s="136"/>
    </row>
    <row r="57" spans="1:108" ht="21" customHeight="1" thickTop="1" thickBot="1" x14ac:dyDescent="0.35">
      <c r="A57" s="346"/>
      <c r="B57" s="347"/>
      <c r="C57" s="347"/>
      <c r="D57" s="347"/>
      <c r="E57" s="372"/>
      <c r="F57" s="347"/>
      <c r="G57" s="347"/>
      <c r="H57" s="347"/>
      <c r="I57" s="347"/>
      <c r="J57" s="346"/>
      <c r="K57" s="346"/>
      <c r="L57" s="399"/>
      <c r="M57" s="397"/>
      <c r="N57" s="176">
        <v>5</v>
      </c>
      <c r="O57" s="178"/>
      <c r="P57" s="185"/>
      <c r="Q57" s="185"/>
      <c r="R57" s="185"/>
      <c r="S57" s="185"/>
      <c r="T57" s="185"/>
      <c r="U57" s="185"/>
      <c r="V57" s="185"/>
      <c r="W57" s="101">
        <f t="shared" si="1"/>
        <v>0</v>
      </c>
      <c r="X57" s="102" t="str">
        <f t="shared" si="0"/>
        <v>DEBIL</v>
      </c>
      <c r="Y57" s="186"/>
      <c r="Z57" s="103" t="str">
        <f t="shared" si="2"/>
        <v/>
      </c>
      <c r="AA57" s="101" t="str">
        <f t="shared" si="3"/>
        <v>SI</v>
      </c>
      <c r="AB57" s="185"/>
      <c r="AC57" s="400"/>
      <c r="AD57" s="400"/>
      <c r="AE57" s="401"/>
      <c r="AF57" s="401"/>
      <c r="AG57" s="402"/>
      <c r="AH57" s="402"/>
      <c r="AI57" s="395"/>
      <c r="AJ57" s="395"/>
      <c r="AK57" s="399"/>
      <c r="AL57" s="397"/>
      <c r="AM57" s="404"/>
      <c r="AN57" s="177"/>
      <c r="AO57" s="176"/>
      <c r="AP57" s="182"/>
      <c r="AQ57" s="99"/>
      <c r="AR57" s="131"/>
      <c r="AS57" s="99"/>
      <c r="AT57" s="131"/>
      <c r="AU57" s="182"/>
      <c r="AV57" s="177"/>
      <c r="AW57" s="99"/>
      <c r="AX57" s="131"/>
      <c r="AY57" s="132"/>
      <c r="AZ57" s="131"/>
      <c r="BA57" s="131"/>
      <c r="BB57" s="132"/>
      <c r="BC57" s="99"/>
      <c r="BD57" s="99"/>
      <c r="BE57" s="131"/>
      <c r="BF57" s="131"/>
      <c r="BG57" s="132"/>
      <c r="BH57" s="99"/>
      <c r="BI57" s="99"/>
      <c r="BJ57" s="177"/>
      <c r="BK57" s="177"/>
      <c r="BL57" s="176"/>
      <c r="BM57" s="182"/>
      <c r="BN57" s="182"/>
      <c r="BO57" s="131"/>
      <c r="BP57" s="131"/>
      <c r="BQ57" s="132"/>
      <c r="BR57" s="99"/>
      <c r="BS57" s="99"/>
      <c r="BT57" s="99"/>
      <c r="BU57" s="131"/>
      <c r="BV57" s="131"/>
      <c r="BW57" s="131"/>
      <c r="BX57" s="99"/>
      <c r="BY57" s="131"/>
      <c r="BZ57" s="131"/>
      <c r="CA57" s="99"/>
      <c r="CB57" s="131"/>
      <c r="CC57" s="132"/>
      <c r="CD57" s="131"/>
      <c r="CE57" s="136"/>
      <c r="CF57" s="136"/>
      <c r="CG57" s="136"/>
      <c r="CH57" s="136"/>
      <c r="CI57" s="136"/>
      <c r="CJ57" s="136"/>
      <c r="CK57" s="136"/>
      <c r="CL57" s="136"/>
      <c r="CM57" s="136"/>
      <c r="CN57" s="136"/>
      <c r="CO57" s="136"/>
      <c r="CP57" s="136"/>
      <c r="CQ57" s="136"/>
      <c r="CR57" s="136"/>
      <c r="CS57" s="136"/>
      <c r="CT57" s="136"/>
      <c r="CU57" s="136"/>
      <c r="CV57" s="136"/>
      <c r="CW57" s="136"/>
      <c r="CX57" s="136"/>
      <c r="CY57" s="136"/>
      <c r="CZ57" s="136"/>
      <c r="DA57" s="136"/>
      <c r="DB57" s="136"/>
      <c r="DC57" s="136"/>
      <c r="DD57" s="136"/>
    </row>
    <row r="58" spans="1:108" ht="21" customHeight="1" thickTop="1" thickBot="1" x14ac:dyDescent="0.35">
      <c r="A58" s="346"/>
      <c r="B58" s="347"/>
      <c r="C58" s="347"/>
      <c r="D58" s="347"/>
      <c r="E58" s="372"/>
      <c r="F58" s="347"/>
      <c r="G58" s="347"/>
      <c r="H58" s="347"/>
      <c r="I58" s="347"/>
      <c r="J58" s="346"/>
      <c r="K58" s="346"/>
      <c r="L58" s="399"/>
      <c r="M58" s="398"/>
      <c r="N58" s="176">
        <v>6</v>
      </c>
      <c r="O58" s="178"/>
      <c r="P58" s="185"/>
      <c r="Q58" s="185"/>
      <c r="R58" s="185"/>
      <c r="S58" s="185"/>
      <c r="T58" s="185"/>
      <c r="U58" s="185"/>
      <c r="V58" s="185"/>
      <c r="W58" s="101">
        <f t="shared" si="1"/>
        <v>0</v>
      </c>
      <c r="X58" s="102" t="str">
        <f t="shared" si="0"/>
        <v>DEBIL</v>
      </c>
      <c r="Y58" s="186"/>
      <c r="Z58" s="103" t="str">
        <f t="shared" si="2"/>
        <v/>
      </c>
      <c r="AA58" s="101" t="str">
        <f t="shared" si="3"/>
        <v>SI</v>
      </c>
      <c r="AB58" s="185"/>
      <c r="AC58" s="400"/>
      <c r="AD58" s="400"/>
      <c r="AE58" s="401"/>
      <c r="AF58" s="401"/>
      <c r="AG58" s="402"/>
      <c r="AH58" s="402"/>
      <c r="AI58" s="395"/>
      <c r="AJ58" s="395"/>
      <c r="AK58" s="399"/>
      <c r="AL58" s="398"/>
      <c r="AM58" s="405"/>
      <c r="AN58" s="177"/>
      <c r="AO58" s="176"/>
      <c r="AP58" s="182"/>
      <c r="AQ58" s="99"/>
      <c r="AR58" s="131"/>
      <c r="AS58" s="99"/>
      <c r="AT58" s="131"/>
      <c r="AU58" s="182"/>
      <c r="AV58" s="177"/>
      <c r="AW58" s="99"/>
      <c r="AX58" s="131"/>
      <c r="AY58" s="132"/>
      <c r="AZ58" s="131"/>
      <c r="BA58" s="131"/>
      <c r="BB58" s="132"/>
      <c r="BC58" s="99"/>
      <c r="BD58" s="99"/>
      <c r="BE58" s="131"/>
      <c r="BF58" s="131"/>
      <c r="BG58" s="132"/>
      <c r="BH58" s="99"/>
      <c r="BI58" s="99"/>
      <c r="BJ58" s="177"/>
      <c r="BK58" s="177"/>
      <c r="BL58" s="176"/>
      <c r="BM58" s="182"/>
      <c r="BN58" s="182"/>
      <c r="BO58" s="131"/>
      <c r="BP58" s="131"/>
      <c r="BQ58" s="132"/>
      <c r="BR58" s="99"/>
      <c r="BS58" s="99"/>
      <c r="BT58" s="99"/>
      <c r="BU58" s="131"/>
      <c r="BV58" s="131"/>
      <c r="BW58" s="131"/>
      <c r="BX58" s="99"/>
      <c r="BY58" s="131"/>
      <c r="BZ58" s="131"/>
      <c r="CA58" s="99"/>
      <c r="CB58" s="131"/>
      <c r="CC58" s="132"/>
      <c r="CD58" s="131"/>
      <c r="CE58" s="136"/>
      <c r="CF58" s="136"/>
      <c r="CG58" s="136"/>
      <c r="CH58" s="136"/>
      <c r="CI58" s="136"/>
      <c r="CJ58" s="136"/>
      <c r="CK58" s="136"/>
      <c r="CL58" s="136"/>
      <c r="CM58" s="136"/>
      <c r="CN58" s="136"/>
      <c r="CO58" s="136"/>
      <c r="CP58" s="136"/>
      <c r="CQ58" s="136"/>
      <c r="CR58" s="136"/>
      <c r="CS58" s="136"/>
      <c r="CT58" s="136"/>
      <c r="CU58" s="136"/>
      <c r="CV58" s="136"/>
      <c r="CW58" s="136"/>
      <c r="CX58" s="136"/>
      <c r="CY58" s="136"/>
      <c r="CZ58" s="136"/>
      <c r="DA58" s="136"/>
      <c r="DB58" s="136"/>
      <c r="DC58" s="136"/>
      <c r="DD58" s="136"/>
    </row>
    <row r="59" spans="1:108" ht="21" customHeight="1" thickTop="1" thickBot="1" x14ac:dyDescent="0.35">
      <c r="A59" s="346">
        <v>10</v>
      </c>
      <c r="B59" s="347"/>
      <c r="C59" s="347"/>
      <c r="D59" s="347"/>
      <c r="E59" s="372"/>
      <c r="F59" s="347"/>
      <c r="G59" s="347"/>
      <c r="H59" s="347"/>
      <c r="I59" s="347"/>
      <c r="J59" s="346"/>
      <c r="K59" s="346"/>
      <c r="L59" s="399">
        <f>+(J59*K59)*4</f>
        <v>0</v>
      </c>
      <c r="M59" s="396" t="b">
        <f>IF(OR(AND(J59=3,K59=4),AND(J59=2,K59=5),AND(J59=2,K59=5),AND(L59=20),AND(L59&gt;=52,L59&lt;=100)),"ZONA RIESGO EXTREMA",IF(OR(AND(J59=5,K59=2),AND(J59=4,K59=3),AND(J59=1,K59=4),AND(L59=16),AND(L59&gt;=28,L59&lt;=48)),"ZONA RIESGO ALTA",IF(OR(AND(J59=1,K59=3),AND(J59=4,K59=1),AND(L59=24)),"ZONA RIESGO MODERADA",IF(AND(L59&gt;=4,L59&lt;=16),"ZONA RIESGO BAJA"))))</f>
        <v>0</v>
      </c>
      <c r="N59" s="176">
        <v>1</v>
      </c>
      <c r="O59" s="178"/>
      <c r="P59" s="185"/>
      <c r="Q59" s="185"/>
      <c r="R59" s="185"/>
      <c r="S59" s="185"/>
      <c r="T59" s="185"/>
      <c r="U59" s="185"/>
      <c r="V59" s="185"/>
      <c r="W59" s="101">
        <f t="shared" si="1"/>
        <v>0</v>
      </c>
      <c r="X59" s="102" t="str">
        <f t="shared" si="0"/>
        <v>DEBIL</v>
      </c>
      <c r="Y59" s="186"/>
      <c r="Z59" s="103" t="str">
        <f t="shared" si="2"/>
        <v/>
      </c>
      <c r="AA59" s="101" t="str">
        <f t="shared" si="3"/>
        <v>SI</v>
      </c>
      <c r="AB59" s="185"/>
      <c r="AC59" s="400">
        <f>IF(AND(W59&gt;0,SUM(W60:W64)=0),W59,IF(AND(SUM(W59:W60)&gt;0,SUM(W61:W64)=0),AVERAGE(W59:W60),IF(AND(SUM(W59:W61)&gt;0,SUM(W62:W64)=0),AVERAGE(W59:W61),IF(AND(SUM(W59:W62)&gt;0,SUM(W63:W64)=0),AVERAGE(W59:W62),IF(AND(SUM(W59:W63)&gt;0,W64=0),AVERAGE(W59:W63),AVERAGE(W59:W64))))))</f>
        <v>0</v>
      </c>
      <c r="AD59" s="400" t="str">
        <f>IF(AND(AC59&gt;=50,AC59&lt;=99),"MODERADO",IF(AND(AC59=100), "FUERTE",IF(AND(AC59&lt;50), "DEBIL")))</f>
        <v>DEBIL</v>
      </c>
      <c r="AE59" s="401"/>
      <c r="AF59" s="401"/>
      <c r="AG59" s="402" t="str">
        <f>IFERROR(_xlfn.IFS(AND(AD59="MODERADO",AE59="Directamente"),1,AND(AD59="FUERTE",AE59="Directamente"),2),"0")</f>
        <v>0</v>
      </c>
      <c r="AH59" s="402" t="str">
        <f>IFERROR(_xlfn.IFS(AND(AD59="MODERADO",AF59="Directamente"),1,AND(AD59="FUERTE",AF59="Directamente"),2,AND(AD59="FUERTE",AF59="Indirectamente"),1),"0")</f>
        <v>0</v>
      </c>
      <c r="AI59" s="395"/>
      <c r="AJ59" s="395"/>
      <c r="AK59" s="399">
        <f>+(AI59*AJ59)*4</f>
        <v>0</v>
      </c>
      <c r="AL59" s="396" t="b">
        <f>IF(OR(AND(AI59=3,AJ59=4),AND(AI59=2,AJ59=5),AND(AI59=2,AJ59=5),AND(AK59=20),AND(AK59&gt;=52,AK59&lt;=100)),"ZONA RIESGO EXTREMA",IF(OR(AND(AI59=5,AJ59=2),AND(AI59=4,AJ59=3),AND(AI59=1,AJ59=4),AND(AK59=16),AND(AK59&gt;=28,AK59&lt;=48)),"ZONA RIESGO ALTA",IF(OR(AND(AI59=1,AJ59=3),AND(AI59=4,AJ59=1),AND(AK59=24)),"ZONA RIESGO MODERADA",IF(AND(AK59&gt;=4,AK59&lt;=16),"ZONA RIESGO BAJA"))))</f>
        <v>0</v>
      </c>
      <c r="AM59" s="403"/>
      <c r="AN59" s="177"/>
      <c r="AO59" s="176"/>
      <c r="AP59" s="182"/>
      <c r="AQ59" s="99"/>
      <c r="AR59" s="131"/>
      <c r="AS59" s="99"/>
      <c r="AT59" s="131"/>
      <c r="AU59" s="182"/>
      <c r="AV59" s="177"/>
      <c r="AW59" s="99"/>
      <c r="AX59" s="131"/>
      <c r="AY59" s="132"/>
      <c r="AZ59" s="131"/>
      <c r="BA59" s="131"/>
      <c r="BB59" s="132"/>
      <c r="BC59" s="99"/>
      <c r="BD59" s="99"/>
      <c r="BE59" s="131"/>
      <c r="BF59" s="131"/>
      <c r="BG59" s="132"/>
      <c r="BH59" s="99"/>
      <c r="BI59" s="99"/>
      <c r="BJ59" s="177"/>
      <c r="BK59" s="177"/>
      <c r="BL59" s="176"/>
      <c r="BM59" s="182"/>
      <c r="BN59" s="182"/>
      <c r="BO59" s="131"/>
      <c r="BP59" s="131"/>
      <c r="BQ59" s="132"/>
      <c r="BR59" s="99"/>
      <c r="BS59" s="99"/>
      <c r="BT59" s="99"/>
      <c r="BU59" s="131"/>
      <c r="BV59" s="131"/>
      <c r="BW59" s="131"/>
      <c r="BX59" s="99"/>
      <c r="BY59" s="131"/>
      <c r="BZ59" s="131"/>
      <c r="CA59" s="99"/>
      <c r="CB59" s="131"/>
      <c r="CC59" s="132"/>
      <c r="CD59" s="131"/>
      <c r="CE59" s="136"/>
      <c r="CF59" s="136"/>
      <c r="CG59" s="136"/>
      <c r="CH59" s="136"/>
      <c r="CI59" s="136"/>
      <c r="CJ59" s="136"/>
      <c r="CK59" s="136"/>
      <c r="CL59" s="136"/>
      <c r="CM59" s="136"/>
      <c r="CN59" s="136"/>
      <c r="CO59" s="136"/>
      <c r="CP59" s="136"/>
      <c r="CQ59" s="136"/>
      <c r="CR59" s="136"/>
      <c r="CS59" s="136"/>
      <c r="CT59" s="136"/>
      <c r="CU59" s="136"/>
      <c r="CV59" s="136"/>
      <c r="CW59" s="136"/>
      <c r="CX59" s="136"/>
      <c r="CY59" s="136"/>
      <c r="CZ59" s="136"/>
      <c r="DA59" s="136"/>
      <c r="DB59" s="136"/>
      <c r="DC59" s="136"/>
      <c r="DD59" s="136"/>
    </row>
    <row r="60" spans="1:108" ht="21" customHeight="1" thickTop="1" thickBot="1" x14ac:dyDescent="0.35">
      <c r="A60" s="346"/>
      <c r="B60" s="347"/>
      <c r="C60" s="347"/>
      <c r="D60" s="347"/>
      <c r="E60" s="372"/>
      <c r="F60" s="347"/>
      <c r="G60" s="347"/>
      <c r="H60" s="347"/>
      <c r="I60" s="347"/>
      <c r="J60" s="346"/>
      <c r="K60" s="346"/>
      <c r="L60" s="399"/>
      <c r="M60" s="397"/>
      <c r="N60" s="176">
        <v>2</v>
      </c>
      <c r="O60" s="178"/>
      <c r="P60" s="185"/>
      <c r="Q60" s="185"/>
      <c r="R60" s="185"/>
      <c r="S60" s="185"/>
      <c r="T60" s="185"/>
      <c r="U60" s="185"/>
      <c r="V60" s="185"/>
      <c r="W60" s="101">
        <f t="shared" si="1"/>
        <v>0</v>
      </c>
      <c r="X60" s="102" t="str">
        <f t="shared" si="0"/>
        <v>DEBIL</v>
      </c>
      <c r="Y60" s="186"/>
      <c r="Z60" s="103" t="str">
        <f t="shared" si="2"/>
        <v/>
      </c>
      <c r="AA60" s="101" t="str">
        <f t="shared" si="3"/>
        <v>SI</v>
      </c>
      <c r="AB60" s="185"/>
      <c r="AC60" s="400"/>
      <c r="AD60" s="400"/>
      <c r="AE60" s="401"/>
      <c r="AF60" s="401"/>
      <c r="AG60" s="402"/>
      <c r="AH60" s="402"/>
      <c r="AI60" s="395"/>
      <c r="AJ60" s="395"/>
      <c r="AK60" s="399"/>
      <c r="AL60" s="397"/>
      <c r="AM60" s="404"/>
      <c r="AN60" s="177"/>
      <c r="AO60" s="176"/>
      <c r="AP60" s="182"/>
      <c r="AQ60" s="99"/>
      <c r="AR60" s="131"/>
      <c r="AS60" s="99"/>
      <c r="AT60" s="131"/>
      <c r="AU60" s="182"/>
      <c r="AV60" s="177"/>
      <c r="AW60" s="99"/>
      <c r="AX60" s="131"/>
      <c r="AY60" s="132"/>
      <c r="AZ60" s="131"/>
      <c r="BA60" s="131"/>
      <c r="BB60" s="132"/>
      <c r="BC60" s="99"/>
      <c r="BD60" s="99"/>
      <c r="BE60" s="131"/>
      <c r="BF60" s="131"/>
      <c r="BG60" s="132"/>
      <c r="BH60" s="99"/>
      <c r="BI60" s="99"/>
      <c r="BJ60" s="177"/>
      <c r="BK60" s="177"/>
      <c r="BL60" s="176"/>
      <c r="BM60" s="182"/>
      <c r="BN60" s="182"/>
      <c r="BO60" s="131"/>
      <c r="BP60" s="131"/>
      <c r="BQ60" s="132"/>
      <c r="BR60" s="99"/>
      <c r="BS60" s="99"/>
      <c r="BT60" s="99"/>
      <c r="BU60" s="131"/>
      <c r="BV60" s="131"/>
      <c r="BW60" s="131"/>
      <c r="BX60" s="99"/>
      <c r="BY60" s="131"/>
      <c r="BZ60" s="131"/>
      <c r="CA60" s="99"/>
      <c r="CB60" s="131"/>
      <c r="CC60" s="132"/>
      <c r="CD60" s="131"/>
    </row>
    <row r="61" spans="1:108" ht="21" customHeight="1" thickTop="1" thickBot="1" x14ac:dyDescent="0.35">
      <c r="A61" s="346"/>
      <c r="B61" s="347"/>
      <c r="C61" s="347"/>
      <c r="D61" s="347"/>
      <c r="E61" s="372"/>
      <c r="F61" s="347"/>
      <c r="G61" s="347"/>
      <c r="H61" s="347"/>
      <c r="I61" s="347"/>
      <c r="J61" s="346"/>
      <c r="K61" s="346"/>
      <c r="L61" s="399"/>
      <c r="M61" s="397"/>
      <c r="N61" s="176">
        <v>3</v>
      </c>
      <c r="O61" s="180"/>
      <c r="P61" s="185"/>
      <c r="Q61" s="185"/>
      <c r="R61" s="185"/>
      <c r="S61" s="185"/>
      <c r="T61" s="185"/>
      <c r="U61" s="185"/>
      <c r="V61" s="185"/>
      <c r="W61" s="101">
        <f t="shared" si="1"/>
        <v>0</v>
      </c>
      <c r="X61" s="102" t="str">
        <f t="shared" si="0"/>
        <v>DEBIL</v>
      </c>
      <c r="Y61" s="186"/>
      <c r="Z61" s="103" t="str">
        <f t="shared" si="2"/>
        <v/>
      </c>
      <c r="AA61" s="101" t="str">
        <f t="shared" si="3"/>
        <v>SI</v>
      </c>
      <c r="AB61" s="185"/>
      <c r="AC61" s="400"/>
      <c r="AD61" s="400"/>
      <c r="AE61" s="401"/>
      <c r="AF61" s="401"/>
      <c r="AG61" s="402"/>
      <c r="AH61" s="402"/>
      <c r="AI61" s="395"/>
      <c r="AJ61" s="395"/>
      <c r="AK61" s="399"/>
      <c r="AL61" s="397"/>
      <c r="AM61" s="404"/>
      <c r="AN61" s="177"/>
      <c r="AO61" s="176"/>
      <c r="AP61" s="182"/>
      <c r="AQ61" s="99"/>
      <c r="AR61" s="131"/>
      <c r="AS61" s="99"/>
      <c r="AT61" s="131"/>
      <c r="AU61" s="182"/>
      <c r="AV61" s="177"/>
      <c r="AW61" s="99"/>
      <c r="AX61" s="131"/>
      <c r="AY61" s="132"/>
      <c r="AZ61" s="131"/>
      <c r="BA61" s="131"/>
      <c r="BB61" s="132"/>
      <c r="BC61" s="99"/>
      <c r="BD61" s="99"/>
      <c r="BE61" s="131"/>
      <c r="BF61" s="131"/>
      <c r="BG61" s="132"/>
      <c r="BH61" s="99"/>
      <c r="BI61" s="99"/>
      <c r="BJ61" s="177"/>
      <c r="BK61" s="177"/>
      <c r="BL61" s="176"/>
      <c r="BM61" s="182"/>
      <c r="BN61" s="182"/>
      <c r="BO61" s="131"/>
      <c r="BP61" s="131"/>
      <c r="BQ61" s="132"/>
      <c r="BR61" s="99"/>
      <c r="BS61" s="99"/>
      <c r="BT61" s="99"/>
      <c r="BU61" s="131"/>
      <c r="BV61" s="131"/>
      <c r="BW61" s="131"/>
      <c r="BX61" s="99"/>
      <c r="BY61" s="131"/>
      <c r="BZ61" s="131"/>
      <c r="CA61" s="99"/>
      <c r="CB61" s="131"/>
      <c r="CC61" s="132"/>
      <c r="CD61" s="131"/>
    </row>
    <row r="62" spans="1:108" ht="21" customHeight="1" thickTop="1" thickBot="1" x14ac:dyDescent="0.35">
      <c r="A62" s="346"/>
      <c r="B62" s="347"/>
      <c r="C62" s="347"/>
      <c r="D62" s="347"/>
      <c r="E62" s="372"/>
      <c r="F62" s="347"/>
      <c r="G62" s="347"/>
      <c r="H62" s="347"/>
      <c r="I62" s="347"/>
      <c r="J62" s="346"/>
      <c r="K62" s="346"/>
      <c r="L62" s="399"/>
      <c r="M62" s="397"/>
      <c r="N62" s="176">
        <v>4</v>
      </c>
      <c r="O62" s="178"/>
      <c r="P62" s="185"/>
      <c r="Q62" s="185"/>
      <c r="R62" s="185"/>
      <c r="S62" s="185"/>
      <c r="T62" s="185"/>
      <c r="U62" s="185"/>
      <c r="V62" s="185"/>
      <c r="W62" s="101">
        <f t="shared" si="1"/>
        <v>0</v>
      </c>
      <c r="X62" s="102" t="str">
        <f t="shared" si="0"/>
        <v>DEBIL</v>
      </c>
      <c r="Y62" s="186"/>
      <c r="Z62" s="103" t="str">
        <f t="shared" si="2"/>
        <v/>
      </c>
      <c r="AA62" s="101" t="str">
        <f t="shared" si="3"/>
        <v>SI</v>
      </c>
      <c r="AB62" s="185"/>
      <c r="AC62" s="400"/>
      <c r="AD62" s="400"/>
      <c r="AE62" s="401"/>
      <c r="AF62" s="401"/>
      <c r="AG62" s="402"/>
      <c r="AH62" s="402"/>
      <c r="AI62" s="395"/>
      <c r="AJ62" s="395"/>
      <c r="AK62" s="399"/>
      <c r="AL62" s="397"/>
      <c r="AM62" s="404"/>
      <c r="AN62" s="177"/>
      <c r="AO62" s="176"/>
      <c r="AP62" s="182"/>
      <c r="AQ62" s="99"/>
      <c r="AR62" s="131"/>
      <c r="AS62" s="99"/>
      <c r="AT62" s="131"/>
      <c r="AU62" s="182"/>
      <c r="AV62" s="177"/>
      <c r="AW62" s="99"/>
      <c r="AX62" s="131"/>
      <c r="AY62" s="132"/>
      <c r="AZ62" s="131"/>
      <c r="BA62" s="131"/>
      <c r="BB62" s="132"/>
      <c r="BC62" s="99"/>
      <c r="BD62" s="99"/>
      <c r="BE62" s="131"/>
      <c r="BF62" s="131"/>
      <c r="BG62" s="132"/>
      <c r="BH62" s="99"/>
      <c r="BI62" s="99"/>
      <c r="BJ62" s="177"/>
      <c r="BK62" s="177"/>
      <c r="BL62" s="176"/>
      <c r="BM62" s="182"/>
      <c r="BN62" s="182"/>
      <c r="BO62" s="131"/>
      <c r="BP62" s="131"/>
      <c r="BQ62" s="132"/>
      <c r="BR62" s="99"/>
      <c r="BS62" s="99"/>
      <c r="BT62" s="99"/>
      <c r="BU62" s="131"/>
      <c r="BV62" s="131"/>
      <c r="BW62" s="131"/>
      <c r="BX62" s="99"/>
      <c r="BY62" s="131"/>
      <c r="BZ62" s="131"/>
      <c r="CA62" s="99"/>
      <c r="CB62" s="131"/>
      <c r="CC62" s="132"/>
      <c r="CD62" s="131"/>
    </row>
    <row r="63" spans="1:108" ht="21" customHeight="1" thickTop="1" thickBot="1" x14ac:dyDescent="0.35">
      <c r="A63" s="346"/>
      <c r="B63" s="347"/>
      <c r="C63" s="347"/>
      <c r="D63" s="347"/>
      <c r="E63" s="372"/>
      <c r="F63" s="347"/>
      <c r="G63" s="347"/>
      <c r="H63" s="347"/>
      <c r="I63" s="347"/>
      <c r="J63" s="346"/>
      <c r="K63" s="346"/>
      <c r="L63" s="399"/>
      <c r="M63" s="397"/>
      <c r="N63" s="176">
        <v>5</v>
      </c>
      <c r="O63" s="178"/>
      <c r="P63" s="185"/>
      <c r="Q63" s="185"/>
      <c r="R63" s="185"/>
      <c r="S63" s="185"/>
      <c r="T63" s="185"/>
      <c r="U63" s="185"/>
      <c r="V63" s="185"/>
      <c r="W63" s="101">
        <f t="shared" si="1"/>
        <v>0</v>
      </c>
      <c r="X63" s="102" t="str">
        <f t="shared" si="0"/>
        <v>DEBIL</v>
      </c>
      <c r="Y63" s="186"/>
      <c r="Z63" s="103" t="str">
        <f t="shared" si="2"/>
        <v/>
      </c>
      <c r="AA63" s="101" t="str">
        <f t="shared" si="3"/>
        <v>SI</v>
      </c>
      <c r="AB63" s="185"/>
      <c r="AC63" s="400"/>
      <c r="AD63" s="400"/>
      <c r="AE63" s="401"/>
      <c r="AF63" s="401"/>
      <c r="AG63" s="402"/>
      <c r="AH63" s="402"/>
      <c r="AI63" s="395"/>
      <c r="AJ63" s="395"/>
      <c r="AK63" s="399"/>
      <c r="AL63" s="397"/>
      <c r="AM63" s="404"/>
      <c r="AN63" s="177"/>
      <c r="AO63" s="176"/>
      <c r="AP63" s="182"/>
      <c r="AQ63" s="99"/>
      <c r="AR63" s="131"/>
      <c r="AS63" s="99"/>
      <c r="AT63" s="131"/>
      <c r="AU63" s="182"/>
      <c r="AV63" s="177"/>
      <c r="AW63" s="99"/>
      <c r="AX63" s="131"/>
      <c r="AY63" s="132"/>
      <c r="AZ63" s="131"/>
      <c r="BA63" s="131"/>
      <c r="BB63" s="132"/>
      <c r="BC63" s="99"/>
      <c r="BD63" s="99"/>
      <c r="BE63" s="131"/>
      <c r="BF63" s="131"/>
      <c r="BG63" s="132"/>
      <c r="BH63" s="99"/>
      <c r="BI63" s="99"/>
      <c r="BJ63" s="177"/>
      <c r="BK63" s="177"/>
      <c r="BL63" s="176"/>
      <c r="BM63" s="182"/>
      <c r="BN63" s="182"/>
      <c r="BO63" s="131"/>
      <c r="BP63" s="131"/>
      <c r="BQ63" s="132"/>
      <c r="BR63" s="99"/>
      <c r="BS63" s="99"/>
      <c r="BT63" s="99"/>
      <c r="BU63" s="131"/>
      <c r="BV63" s="131"/>
      <c r="BW63" s="131"/>
      <c r="BX63" s="99"/>
      <c r="BY63" s="131"/>
      <c r="BZ63" s="131"/>
      <c r="CA63" s="99"/>
      <c r="CB63" s="131"/>
      <c r="CC63" s="132"/>
      <c r="CD63" s="131"/>
    </row>
    <row r="64" spans="1:108" ht="21" customHeight="1" thickTop="1" thickBot="1" x14ac:dyDescent="0.35">
      <c r="A64" s="346"/>
      <c r="B64" s="347"/>
      <c r="C64" s="347"/>
      <c r="D64" s="347"/>
      <c r="E64" s="372"/>
      <c r="F64" s="347"/>
      <c r="G64" s="347"/>
      <c r="H64" s="347"/>
      <c r="I64" s="347"/>
      <c r="J64" s="346"/>
      <c r="K64" s="346"/>
      <c r="L64" s="399"/>
      <c r="M64" s="398"/>
      <c r="N64" s="176">
        <v>6</v>
      </c>
      <c r="O64" s="178"/>
      <c r="P64" s="185"/>
      <c r="Q64" s="185"/>
      <c r="R64" s="185"/>
      <c r="S64" s="185"/>
      <c r="T64" s="185"/>
      <c r="U64" s="185"/>
      <c r="V64" s="185"/>
      <c r="W64" s="101">
        <f t="shared" si="1"/>
        <v>0</v>
      </c>
      <c r="X64" s="102" t="str">
        <f t="shared" si="0"/>
        <v>DEBIL</v>
      </c>
      <c r="Y64" s="186"/>
      <c r="Z64" s="103" t="str">
        <f t="shared" si="2"/>
        <v/>
      </c>
      <c r="AA64" s="101" t="str">
        <f t="shared" si="3"/>
        <v>SI</v>
      </c>
      <c r="AB64" s="185"/>
      <c r="AC64" s="400"/>
      <c r="AD64" s="400"/>
      <c r="AE64" s="401"/>
      <c r="AF64" s="401"/>
      <c r="AG64" s="402"/>
      <c r="AH64" s="402"/>
      <c r="AI64" s="395"/>
      <c r="AJ64" s="395"/>
      <c r="AK64" s="399"/>
      <c r="AL64" s="398"/>
      <c r="AM64" s="405"/>
      <c r="AN64" s="177"/>
      <c r="AO64" s="176"/>
      <c r="AP64" s="182"/>
      <c r="AQ64" s="99"/>
      <c r="AR64" s="131"/>
      <c r="AS64" s="99"/>
      <c r="AT64" s="131"/>
      <c r="AU64" s="182"/>
      <c r="AV64" s="177"/>
      <c r="AW64" s="99"/>
      <c r="AX64" s="131"/>
      <c r="AY64" s="132"/>
      <c r="AZ64" s="131"/>
      <c r="BA64" s="131"/>
      <c r="BB64" s="132"/>
      <c r="BC64" s="99"/>
      <c r="BD64" s="99"/>
      <c r="BE64" s="131"/>
      <c r="BF64" s="131"/>
      <c r="BG64" s="132"/>
      <c r="BH64" s="99"/>
      <c r="BI64" s="99"/>
      <c r="BJ64" s="177"/>
      <c r="BK64" s="177"/>
      <c r="BL64" s="176"/>
      <c r="BM64" s="182"/>
      <c r="BN64" s="182"/>
      <c r="BO64" s="131"/>
      <c r="BP64" s="131"/>
      <c r="BQ64" s="132"/>
      <c r="BR64" s="99"/>
      <c r="BS64" s="99"/>
      <c r="BT64" s="99"/>
      <c r="BU64" s="131"/>
      <c r="BV64" s="131"/>
      <c r="BW64" s="131"/>
      <c r="BX64" s="99"/>
      <c r="BY64" s="131"/>
      <c r="BZ64" s="131"/>
      <c r="CA64" s="99"/>
      <c r="CB64" s="131"/>
      <c r="CC64" s="132"/>
      <c r="CD64" s="131"/>
    </row>
    <row r="65" ht="21" customHeight="1" thickTop="1" x14ac:dyDescent="0.3"/>
  </sheetData>
  <sheetProtection algorithmName="SHA-512" hashValue="sLGlXySGIMimS+bgmsYEvrmco2cUfHlbx+MgsRj4shkVHyreV0t4AM874IJUnftsNzAm5EAitduLW95eob2tuA==" saltValue="SE+ZXYzIReDtg2wlKMh8OQ==" spinCount="100000" sheet="1" formatCells="0" formatColumns="0" formatRows="0"/>
  <mergeCells count="333">
    <mergeCell ref="AN2:AY2"/>
    <mergeCell ref="AZ2:BD2"/>
    <mergeCell ref="BE2:BI2"/>
    <mergeCell ref="W3:W4"/>
    <mergeCell ref="Z3:Z4"/>
    <mergeCell ref="AA3:AA4"/>
    <mergeCell ref="BT2:BW2"/>
    <mergeCell ref="A3:A4"/>
    <mergeCell ref="B3:B4"/>
    <mergeCell ref="C3:C4"/>
    <mergeCell ref="D3:D4"/>
    <mergeCell ref="F3:F4"/>
    <mergeCell ref="G3:G4"/>
    <mergeCell ref="H3:H4"/>
    <mergeCell ref="E3:E4"/>
    <mergeCell ref="P3:P4"/>
    <mergeCell ref="Q3:Q4"/>
    <mergeCell ref="Y3:Y4"/>
    <mergeCell ref="AB3:AB4"/>
    <mergeCell ref="AE3:AE4"/>
    <mergeCell ref="AF3:AF4"/>
    <mergeCell ref="AM3:AM4"/>
    <mergeCell ref="R3:R4"/>
    <mergeCell ref="U3:U4"/>
    <mergeCell ref="N3:N4"/>
    <mergeCell ref="O3:O4"/>
    <mergeCell ref="I3:I4"/>
    <mergeCell ref="T3:T4"/>
    <mergeCell ref="S3:S4"/>
    <mergeCell ref="V3:V4"/>
    <mergeCell ref="CB3:CB4"/>
    <mergeCell ref="CC3:CC4"/>
    <mergeCell ref="AI5:AI10"/>
    <mergeCell ref="AJ5:AJ10"/>
    <mergeCell ref="AG5:AG10"/>
    <mergeCell ref="AC3:AD4"/>
    <mergeCell ref="AD5:AD10"/>
    <mergeCell ref="M3:M4"/>
    <mergeCell ref="M5:M10"/>
    <mergeCell ref="BO3:BO4"/>
    <mergeCell ref="BP3:BP4"/>
    <mergeCell ref="BT3:BT4"/>
    <mergeCell ref="BU3:BU4"/>
    <mergeCell ref="J3:J4"/>
    <mergeCell ref="K3:K4"/>
    <mergeCell ref="AH5:AH10"/>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CD3:CD4"/>
    <mergeCell ref="BV3:BV4"/>
    <mergeCell ref="BW3:BW4"/>
    <mergeCell ref="CA3:CA4"/>
    <mergeCell ref="AG3:AG4"/>
    <mergeCell ref="AH3:AH4"/>
    <mergeCell ref="AI3:AI4"/>
    <mergeCell ref="AJ3:AJ4"/>
    <mergeCell ref="AK3:AK4"/>
    <mergeCell ref="BS3:BS4"/>
    <mergeCell ref="BH3:BH4"/>
    <mergeCell ref="BI3:BI4"/>
    <mergeCell ref="BJ3:BJ4"/>
    <mergeCell ref="BK3:BK4"/>
    <mergeCell ref="BL3:BL4"/>
    <mergeCell ref="BM3:BM4"/>
    <mergeCell ref="BN3:BN4"/>
    <mergeCell ref="J17:J22"/>
    <mergeCell ref="K17:K22"/>
    <mergeCell ref="A17:A22"/>
    <mergeCell ref="B17:B22"/>
    <mergeCell ref="C17:C22"/>
    <mergeCell ref="D17:D22"/>
    <mergeCell ref="F17:F22"/>
    <mergeCell ref="G17:G22"/>
    <mergeCell ref="L17:L22"/>
    <mergeCell ref="H17:H22"/>
    <mergeCell ref="E17:E22"/>
    <mergeCell ref="I17:I22"/>
    <mergeCell ref="K29:K34"/>
    <mergeCell ref="A29:A34"/>
    <mergeCell ref="B29:B34"/>
    <mergeCell ref="C29:C34"/>
    <mergeCell ref="D29:D34"/>
    <mergeCell ref="F29:F34"/>
    <mergeCell ref="G29:G34"/>
    <mergeCell ref="G23:G28"/>
    <mergeCell ref="H23:H28"/>
    <mergeCell ref="E23:E28"/>
    <mergeCell ref="I23:I28"/>
    <mergeCell ref="J23:J28"/>
    <mergeCell ref="K23:K28"/>
    <mergeCell ref="A23:A28"/>
    <mergeCell ref="B23:B28"/>
    <mergeCell ref="C23:C28"/>
    <mergeCell ref="D23:D28"/>
    <mergeCell ref="F23:F28"/>
    <mergeCell ref="H29:H34"/>
    <mergeCell ref="E29:E34"/>
    <mergeCell ref="I29:I34"/>
    <mergeCell ref="J29:J34"/>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I59:I64"/>
    <mergeCell ref="J59:J64"/>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G53:G58"/>
    <mergeCell ref="G59:G64"/>
    <mergeCell ref="H59:H64"/>
    <mergeCell ref="E59:E64"/>
    <mergeCell ref="L5:L10"/>
    <mergeCell ref="AC5:AC10"/>
    <mergeCell ref="AE5:AE10"/>
    <mergeCell ref="AF5:AF10"/>
    <mergeCell ref="AC17:AC22"/>
    <mergeCell ref="AC23:AC28"/>
    <mergeCell ref="AC29:AC34"/>
    <mergeCell ref="H53:H58"/>
    <mergeCell ref="E53:E58"/>
    <mergeCell ref="I53:I58"/>
    <mergeCell ref="J53:J58"/>
    <mergeCell ref="K53:K58"/>
    <mergeCell ref="H41:H46"/>
    <mergeCell ref="E41:E46"/>
    <mergeCell ref="I41:I46"/>
    <mergeCell ref="J41:J46"/>
    <mergeCell ref="K41:K46"/>
    <mergeCell ref="I35:I40"/>
    <mergeCell ref="J35:J40"/>
    <mergeCell ref="K35:K40"/>
    <mergeCell ref="AF35:AF40"/>
    <mergeCell ref="AE41:AE46"/>
    <mergeCell ref="AF41:AF46"/>
    <mergeCell ref="AF47:AF52"/>
    <mergeCell ref="AH11:AH16"/>
    <mergeCell ref="AH17:AH22"/>
    <mergeCell ref="AH23:AH28"/>
    <mergeCell ref="AH29:AH34"/>
    <mergeCell ref="AH35:AH40"/>
    <mergeCell ref="AH41:AH46"/>
    <mergeCell ref="AH47:AH52"/>
    <mergeCell ref="AG35:AG40"/>
    <mergeCell ref="AG41:AG46"/>
    <mergeCell ref="AG47:AG52"/>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G53:AG58"/>
    <mergeCell ref="AG59:AG64"/>
    <mergeCell ref="AC53:AC58"/>
    <mergeCell ref="AC59:AC64"/>
    <mergeCell ref="AD11:AD16"/>
    <mergeCell ref="AE11:AE16"/>
    <mergeCell ref="AF11:AF16"/>
    <mergeCell ref="AD17:AD22"/>
    <mergeCell ref="AE17:AE22"/>
    <mergeCell ref="AF17:AF22"/>
    <mergeCell ref="AD23:AD28"/>
    <mergeCell ref="AE23:AE28"/>
    <mergeCell ref="AD41:AD46"/>
    <mergeCell ref="AC35:AC40"/>
    <mergeCell ref="AC41:AC46"/>
    <mergeCell ref="AC47:AC52"/>
    <mergeCell ref="AD47:AD52"/>
    <mergeCell ref="AE47:AE52"/>
    <mergeCell ref="AD53:AD58"/>
    <mergeCell ref="AE53:AE58"/>
    <mergeCell ref="AF53:AF58"/>
    <mergeCell ref="AD59:AD64"/>
    <mergeCell ref="AE59:AE64"/>
    <mergeCell ref="AF59:AF64"/>
    <mergeCell ref="AK53:AK58"/>
    <mergeCell ref="AL53:AL58"/>
    <mergeCell ref="AL3:AL4"/>
    <mergeCell ref="AK5:AK10"/>
    <mergeCell ref="AL5:AL10"/>
    <mergeCell ref="AK11:AK16"/>
    <mergeCell ref="AL11:AL16"/>
    <mergeCell ref="AK17:AK22"/>
    <mergeCell ref="AL17:AL22"/>
    <mergeCell ref="AK23:AK28"/>
    <mergeCell ref="AL23:AL28"/>
    <mergeCell ref="AK59:AK64"/>
    <mergeCell ref="AL59:AL64"/>
    <mergeCell ref="J2:M2"/>
    <mergeCell ref="N2:AH2"/>
    <mergeCell ref="AI2:AL2"/>
    <mergeCell ref="AM5:AM10"/>
    <mergeCell ref="BX2:BZ2"/>
    <mergeCell ref="BX3:BX4"/>
    <mergeCell ref="BY3:BY4"/>
    <mergeCell ref="BZ3:BZ4"/>
    <mergeCell ref="AM11:AM16"/>
    <mergeCell ref="AM17:AM22"/>
    <mergeCell ref="AM23:AM28"/>
    <mergeCell ref="AM29:AM34"/>
    <mergeCell ref="AM35:AM40"/>
    <mergeCell ref="AM41:AM46"/>
    <mergeCell ref="AM47:AM52"/>
    <mergeCell ref="AM53:AM58"/>
    <mergeCell ref="AM59:AM64"/>
    <mergeCell ref="AG11:AG16"/>
    <mergeCell ref="AG17:AG22"/>
    <mergeCell ref="AG23:AG28"/>
    <mergeCell ref="AG29:AG34"/>
    <mergeCell ref="AK29:AK34"/>
    <mergeCell ref="AJ53:AJ58"/>
    <mergeCell ref="AJ59:AJ64"/>
    <mergeCell ref="AH53:AH58"/>
    <mergeCell ref="AH59:AH64"/>
    <mergeCell ref="AI11:AI16"/>
    <mergeCell ref="AI17:AI22"/>
    <mergeCell ref="AI23:AI28"/>
    <mergeCell ref="AI29:AI34"/>
    <mergeCell ref="AI35:AI40"/>
    <mergeCell ref="AI41:AI46"/>
    <mergeCell ref="AI47:AI52"/>
    <mergeCell ref="AI53:AI58"/>
    <mergeCell ref="AI59:AI64"/>
    <mergeCell ref="CA2:CD2"/>
    <mergeCell ref="A2:I2"/>
    <mergeCell ref="AJ11:AJ16"/>
    <mergeCell ref="AJ17:AJ22"/>
    <mergeCell ref="AJ23:AJ28"/>
    <mergeCell ref="AJ29:AJ34"/>
    <mergeCell ref="AJ35:AJ40"/>
    <mergeCell ref="AJ41:AJ46"/>
    <mergeCell ref="AJ47:AJ52"/>
    <mergeCell ref="AL29:AL34"/>
    <mergeCell ref="AK35:AK40"/>
    <mergeCell ref="AL35:AL40"/>
    <mergeCell ref="AK41:AK46"/>
    <mergeCell ref="AL41:AL46"/>
    <mergeCell ref="AK47:AK52"/>
    <mergeCell ref="AL47:AL52"/>
    <mergeCell ref="X3:X4"/>
    <mergeCell ref="AC11:AC16"/>
    <mergeCell ref="AF23:AF28"/>
    <mergeCell ref="AD29:AD34"/>
    <mergeCell ref="AE29:AE34"/>
    <mergeCell ref="AF29:AF34"/>
    <mergeCell ref="AD35:AD40"/>
    <mergeCell ref="AE35:AE40"/>
    <mergeCell ref="BJ2:BN2"/>
    <mergeCell ref="BO2:BS2"/>
    <mergeCell ref="AN3:AN4"/>
    <mergeCell ref="AO3:AO4"/>
    <mergeCell ref="AP3:AP4"/>
    <mergeCell ref="AQ3:AQ4"/>
    <mergeCell ref="AR3:AR4"/>
    <mergeCell ref="AS3:AS4"/>
    <mergeCell ref="AT3:AT4"/>
    <mergeCell ref="AU3:AU4"/>
    <mergeCell ref="AV3:AV4"/>
    <mergeCell ref="AW3:AW4"/>
    <mergeCell ref="AX3:AX4"/>
    <mergeCell ref="AY3:AY4"/>
    <mergeCell ref="AZ3:AZ4"/>
    <mergeCell ref="BA3:BA4"/>
    <mergeCell ref="BB3:BB4"/>
    <mergeCell ref="BC3:BC4"/>
    <mergeCell ref="BD3:BD4"/>
    <mergeCell ref="BE3:BE4"/>
    <mergeCell ref="BF3:BF4"/>
    <mergeCell ref="BG3:BG4"/>
    <mergeCell ref="BQ3:BQ4"/>
    <mergeCell ref="BR3:BR4"/>
  </mergeCells>
  <conditionalFormatting sqref="M5 M11 M17 M23 M29 M35 M41 M47 M53 M59">
    <cfRule type="cellIs" dxfId="131" priority="32" stopIfTrue="1" operator="equal">
      <formula>"Muy Alta"</formula>
    </cfRule>
    <cfRule type="containsText" dxfId="130" priority="33" operator="containsText" text="ZONA RIESGO ALTA">
      <formula>NOT(ISERROR(SEARCH("ZONA RIESGO ALTA",M5)))</formula>
    </cfRule>
    <cfRule type="containsText" dxfId="129" priority="34" operator="containsText" text="ZONA RIESGO MODERADA">
      <formula>NOT(ISERROR(SEARCH("ZONA RIESGO MODERADA",M5)))</formula>
    </cfRule>
    <cfRule type="containsText" dxfId="128" priority="35" operator="containsText" text="ZONA RIESGO BAJA">
      <formula>NOT(ISERROR(SEARCH("ZONA RIESGO BAJA",M5)))</formula>
    </cfRule>
    <cfRule type="cellIs" dxfId="127" priority="36" operator="equal">
      <formula>"Muy Baja"</formula>
    </cfRule>
  </conditionalFormatting>
  <conditionalFormatting sqref="M5:M64">
    <cfRule type="containsText" dxfId="126" priority="31" operator="containsText" text="ZONA RIESGO EXTREMA">
      <formula>NOT(ISERROR(SEARCH("ZONA RIESGO EXTREMA",M5)))</formula>
    </cfRule>
  </conditionalFormatting>
  <conditionalFormatting sqref="X5:X64">
    <cfRule type="containsText" dxfId="125" priority="28" operator="containsText" text="DEBIL">
      <formula>NOT(ISERROR(SEARCH("DEBIL",X5)))</formula>
    </cfRule>
    <cfRule type="containsText" dxfId="124" priority="29" operator="containsText" text="MODERADO">
      <formula>NOT(ISERROR(SEARCH("MODERADO",X5)))</formula>
    </cfRule>
    <cfRule type="containsText" dxfId="123" priority="30" operator="containsText" text="FUERTE">
      <formula>NOT(ISERROR(SEARCH("FUERTE",X5)))</formula>
    </cfRule>
  </conditionalFormatting>
  <conditionalFormatting sqref="AC5:AD5 AC11:AD11 AC17:AD17 AC23:AD23 AC29:AD29 AC35:AD35 AC41:AD41 AC47:AD47 AC53:AD53 AC59:AD59">
    <cfRule type="containsText" dxfId="122" priority="17" operator="containsText" text="DEBIL">
      <formula>NOT(ISERROR(SEARCH("DEBIL",AC5)))</formula>
    </cfRule>
    <cfRule type="containsText" dxfId="121" priority="18" operator="containsText" text="MODERADO">
      <formula>NOT(ISERROR(SEARCH("MODERADO",AC5)))</formula>
    </cfRule>
    <cfRule type="containsText" dxfId="120" priority="19" operator="containsText" text="FUERTE">
      <formula>NOT(ISERROR(SEARCH("FUERTE",AC5)))</formula>
    </cfRule>
  </conditionalFormatting>
  <conditionalFormatting sqref="AI5:AJ5 AI11:AJ11 AI17:AJ17 AI23:AJ23 AI29:AJ29 AI35:AJ35 AI41:AJ41 AI47:AJ47 AI53:AJ53 AI59:AJ59">
    <cfRule type="containsText" dxfId="119" priority="1" operator="containsText" text="casi seguro">
      <formula>NOT(ISERROR(SEARCH("casi seguro",AI5)))</formula>
    </cfRule>
    <cfRule type="containsText" dxfId="118" priority="2" operator="containsText" text="PROBABLE">
      <formula>NOT(ISERROR(SEARCH("PROBABLE",AI5)))</formula>
    </cfRule>
    <cfRule type="containsText" dxfId="117" priority="3" operator="containsText" text="posible">
      <formula>NOT(ISERROR(SEARCH("posible",AI5)))</formula>
    </cfRule>
    <cfRule type="containsText" dxfId="116" priority="4" operator="containsText" text="Improbable">
      <formula>NOT(ISERROR(SEARCH("Improbable",AI5)))</formula>
    </cfRule>
    <cfRule type="containsText" dxfId="115" priority="5" operator="containsText" text="Rara vez">
      <formula>NOT(ISERROR(SEARCH("Rara vez",AI5)))</formula>
    </cfRule>
  </conditionalFormatting>
  <conditionalFormatting sqref="AL5 AL11 AL17 AL23 AL29 AL35 AL41 AL47 AL53 AL59">
    <cfRule type="cellIs" dxfId="110" priority="12" stopIfTrue="1" operator="equal">
      <formula>"Muy Alta"</formula>
    </cfRule>
    <cfRule type="containsText" dxfId="109" priority="13" operator="containsText" text="ZONA RIESGO ALTA">
      <formula>NOT(ISERROR(SEARCH("ZONA RIESGO ALTA",AL5)))</formula>
    </cfRule>
    <cfRule type="containsText" dxfId="108" priority="14" operator="containsText" text="ZONA RIESGO MODERADA">
      <formula>NOT(ISERROR(SEARCH("ZONA RIESGO MODERADA",AL5)))</formula>
    </cfRule>
    <cfRule type="containsText" dxfId="107" priority="15" operator="containsText" text="ZONA RIESGO BAJA">
      <formula>NOT(ISERROR(SEARCH("ZONA RIESGO BAJA",AL5)))</formula>
    </cfRule>
    <cfRule type="cellIs" dxfId="106" priority="16" operator="equal">
      <formula>"Muy Baja"</formula>
    </cfRule>
  </conditionalFormatting>
  <conditionalFormatting sqref="AL5:AL64">
    <cfRule type="containsText" dxfId="105" priority="11" operator="containsText" text="ZONA RIESGO EXTREMA">
      <formula>NOT(ISERROR(SEARCH("ZONA RIESGO EXTREMA",AL5)))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Z5:Z64" xr:uid="{CDA47DC9-BEE1-4BF6-B501-57E6A4035779}"/>
  </dataValidations>
  <pageMargins left="0.70866141732283472" right="0.70866141732283472" top="0.74803149606299213" bottom="0.74803149606299213" header="0.31496062992125984" footer="0.31496062992125984"/>
  <pageSetup paperSize="9" scale="23" orientation="landscape" r:id="rId1"/>
  <headerFooter>
    <oddHeader>&amp;L&amp;G&amp;C&amp;"Arial,Negrita"&amp;12MAPA Y PLAN DE MANEJO DE RIESGOS Y OPORTUNIDADES</oddHeader>
    <oddFooter>&amp;C&amp;N&amp;RDES-FM-12
V11</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6" operator="containsText" id="{AD203612-25EC-4686-BFE9-6479FC2C2B07}">
            <xm:f>NOT(ISERROR(SEARCH(#REF!,AI5)))</xm:f>
            <xm:f>#REF!</xm:f>
            <x14:dxf>
              <fill>
                <gradientFill degree="180">
                  <stop position="0">
                    <color rgb="FF008744"/>
                  </stop>
                  <stop position="1">
                    <color theme="0"/>
                  </stop>
                </gradientFill>
              </fill>
            </x14:dxf>
          </x14:cfRule>
          <x14:cfRule type="containsText" priority="8" operator="containsText" id="{DA000740-0671-441C-928E-6090D22BF798}">
            <xm:f>NOT(ISERROR(SEARCH(#REF!,AI5)))</xm:f>
            <xm:f>#REF!</xm:f>
            <x14:dxf>
              <fill>
                <gradientFill degree="180">
                  <stop position="0">
                    <color rgb="FF008744"/>
                  </stop>
                  <stop position="1">
                    <color rgb="FFFFFFFF"/>
                  </stop>
                </gradientFill>
              </fill>
            </x14:dxf>
          </x14:cfRule>
          <x14:cfRule type="containsText" priority="9" operator="containsText" id="{4967739F-55D5-41FA-8786-9A66FF772A44}">
            <xm:f>NOT(ISERROR(SEARCH(#REF!,AI5)))</xm:f>
            <xm:f>#REF!</xm:f>
            <x14:dxf>
              <fill>
                <gradientFill>
                  <stop position="0">
                    <color theme="0"/>
                  </stop>
                  <stop position="1">
                    <color rgb="FFFFFF00"/>
                  </stop>
                </gradientFill>
              </fill>
            </x14:dxf>
          </x14:cfRule>
          <x14:cfRule type="containsText" priority="10" operator="containsText" id="{415CE5F9-37B2-4B45-A599-4D477427DE99}">
            <xm:f>NOT(ISERROR(SEARCH(#REF!,AI5)))</xm:f>
            <xm:f>#REF!</xm:f>
            <x14:dxf>
              <fill>
                <gradientFill degree="180">
                  <stop position="0">
                    <color rgb="FFFFA700"/>
                  </stop>
                  <stop position="1">
                    <color theme="0"/>
                  </stop>
                </gradientFill>
              </fill>
            </x14:dxf>
          </x14:cfRule>
          <xm:sqref>AI5:AJ5 AI11:AJ11 AI17:AJ17 AI23:AJ23 AI29:AJ29 AI35:AJ35 AI41:AJ41 AI47:AJ47 AI53:AJ53 AI59:AJ59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9DB6158-6A13-4E5D-9AC6-2D6B222A4CB4}">
          <x14:formula1>
            <xm:f>Hoja1!$A$26:$A$39</xm:f>
          </x14:formula1>
          <xm:sqref>B5:B64</xm:sqref>
        </x14:dataValidation>
        <x14:dataValidation type="list" allowBlank="1" showInputMessage="1" showErrorMessage="1" xr:uid="{92ED92C5-324C-402B-A60A-04BC3C806C94}">
          <x14:formula1>
            <xm:f>Hoja1!$B$26:$B$39</xm:f>
          </x14:formula1>
          <xm:sqref>C5:C64</xm:sqref>
        </x14:dataValidation>
        <x14:dataValidation type="list" allowBlank="1" showInputMessage="1" showErrorMessage="1" xr:uid="{86723610-28F4-4075-BDFA-0099D43FD7A1}">
          <x14:formula1>
            <xm:f>'Opciones Tratamiento'!$E$2:$E$4</xm:f>
          </x14:formula1>
          <xm:sqref>F5:F64</xm:sqref>
        </x14:dataValidation>
        <x14:dataValidation type="list" allowBlank="1" showInputMessage="1" showErrorMessage="1" xr:uid="{18AFC08B-4FD0-406A-8C6D-23CFC049DF41}">
          <x14:formula1>
            <xm:f>'Opciones Tratamiento'!$B$24:$B$27</xm:f>
          </x14:formula1>
          <xm:sqref>I5:I64</xm:sqref>
        </x14:dataValidation>
        <x14:dataValidation type="list" allowBlank="1" showInputMessage="1" showErrorMessage="1" xr:uid="{BF5E8BFD-9A2A-417A-B1BF-4B2B6935D014}">
          <x14:formula1>
            <xm:f>Hoja1!$A$43:$A$47</xm:f>
          </x14:formula1>
          <xm:sqref>J5:J64 AI5:AI64</xm:sqref>
        </x14:dataValidation>
        <x14:dataValidation type="list" allowBlank="1" showInputMessage="1" showErrorMessage="1" xr:uid="{2A266D6D-7963-480F-BFC1-27A7A2B60A4D}">
          <x14:formula1>
            <xm:f>Hoja1!$B$45:$B$47</xm:f>
          </x14:formula1>
          <xm:sqref>K5:K64 AJ5:AJ64</xm:sqref>
        </x14:dataValidation>
        <x14:dataValidation type="list" allowBlank="1" showInputMessage="1" showErrorMessage="1" xr:uid="{2E8ACB5A-7C52-4D35-A316-B7B729C30508}">
          <x14:formula1>
            <xm:f>Hoja1!$A$52:$A$54</xm:f>
          </x14:formula1>
          <xm:sqref>P5:P64</xm:sqref>
        </x14:dataValidation>
        <x14:dataValidation type="list" allowBlank="1" showInputMessage="1" showErrorMessage="1" xr:uid="{FDEB5476-AA0C-486C-988A-1D939D97F111}">
          <x14:formula1>
            <xm:f>Hoja1!$B$52:$B$53</xm:f>
          </x14:formula1>
          <xm:sqref>Q5:U64</xm:sqref>
        </x14:dataValidation>
        <x14:dataValidation type="list" allowBlank="1" showInputMessage="1" showErrorMessage="1" xr:uid="{CDA8CDAB-6774-401C-AC21-6C4D2DDA430C}">
          <x14:formula1>
            <xm:f>Hoja1!$C$52:$C$54</xm:f>
          </x14:formula1>
          <xm:sqref>V5:V64</xm:sqref>
        </x14:dataValidation>
        <x14:dataValidation type="list" allowBlank="1" showInputMessage="1" showErrorMessage="1" xr:uid="{8333B0D8-328B-400E-A02A-56512965B7F4}">
          <x14:formula1>
            <xm:f>Hoja1!$A$56:$A$58</xm:f>
          </x14:formula1>
          <xm:sqref>Y5:Y64</xm:sqref>
        </x14:dataValidation>
        <x14:dataValidation type="list" allowBlank="1" showInputMessage="1" showErrorMessage="1" xr:uid="{08F858F7-A64D-45DD-B769-7EFC66C44FEA}">
          <x14:formula1>
            <xm:f>Hoja1!$B$60:$B$62</xm:f>
          </x14:formula1>
          <xm:sqref>AE5:AF64</xm:sqref>
        </x14:dataValidation>
        <x14:dataValidation type="list" allowBlank="1" showInputMessage="1" showErrorMessage="1" xr:uid="{966999B3-FCAD-4A72-AAE8-B03A2C1CD78A}">
          <x14:formula1>
            <xm:f>Hoja1!$A$64:$A$66</xm:f>
          </x14:formula1>
          <xm:sqref>AM5:AM64</xm:sqref>
        </x14:dataValidation>
        <x14:dataValidation type="list" allowBlank="1" showInputMessage="1" showErrorMessage="1" xr:uid="{076F224C-E017-4ECB-95BA-84FF5D2A5920}">
          <x14:formula1>
            <xm:f>'Opciones Tratamiento'!$B$20:$B$22</xm:f>
          </x14:formula1>
          <xm:sqref>AY5:AY64</xm:sqref>
        </x14:dataValidation>
        <x14:dataValidation type="list" allowBlank="1" showInputMessage="1" showErrorMessage="1" xr:uid="{839850E5-79EC-4688-B708-D770704F85D2}">
          <x14:formula1>
            <xm:f>Hoja1!$A$23:$A$24</xm:f>
          </x14:formula1>
          <xm:sqref>BD5:BD64 BI5:BI64 BN5:BN64 BS5:BS64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E64"/>
  <sheetViews>
    <sheetView topLeftCell="BU5" zoomScale="70" zoomScaleNormal="70" zoomScalePageLayoutView="20" workbookViewId="0">
      <selection activeCell="CB6" sqref="CB6"/>
    </sheetView>
  </sheetViews>
  <sheetFormatPr baseColWidth="10" defaultColWidth="11.42578125" defaultRowHeight="33" customHeight="1" x14ac:dyDescent="0.3"/>
  <cols>
    <col min="1" max="1" width="4" style="2" bestFit="1" customWidth="1"/>
    <col min="2" max="4" width="18.7109375" style="93" customWidth="1"/>
    <col min="5" max="5" width="32.42578125" style="1" customWidth="1"/>
    <col min="6" max="7" width="18.7109375" style="93" customWidth="1"/>
    <col min="8" max="9" width="14.140625" style="2" customWidth="1"/>
    <col min="10" max="10" width="18.85546875" style="2" customWidth="1"/>
    <col min="11" max="11" width="19" style="181" customWidth="1"/>
    <col min="12" max="12" width="32.42578125" style="1" customWidth="1"/>
    <col min="13" max="13" width="17.85546875" style="1" customWidth="1"/>
    <col min="14" max="14" width="18.85546875" style="1" customWidth="1"/>
    <col min="15" max="15" width="6.28515625" style="1" bestFit="1" customWidth="1"/>
    <col min="16" max="16" width="27" style="1" customWidth="1"/>
    <col min="17" max="17" width="16.140625" style="1" customWidth="1"/>
    <col min="18" max="18" width="17.5703125" style="1" customWidth="1"/>
    <col min="19" max="19" width="6.28515625" style="1" bestFit="1" customWidth="1"/>
    <col min="20" max="20" width="16" style="1" customWidth="1"/>
    <col min="21" max="21" width="5.85546875" style="1" customWidth="1"/>
    <col min="22" max="22" width="31" style="1" customWidth="1"/>
    <col min="23" max="24" width="15.140625" style="1" hidden="1" customWidth="1"/>
    <col min="25" max="25" width="21" style="1" hidden="1" customWidth="1"/>
    <col min="26" max="26" width="19.28515625" style="1" hidden="1" customWidth="1"/>
    <col min="27" max="27" width="28.42578125" style="1" hidden="1" customWidth="1"/>
    <col min="28" max="28" width="6.85546875" style="1" hidden="1" customWidth="1"/>
    <col min="29" max="29" width="5" style="1" hidden="1" customWidth="1"/>
    <col min="30" max="30" width="5.5703125" style="1" hidden="1" customWidth="1"/>
    <col min="31" max="31" width="7.140625" style="1" hidden="1" customWidth="1"/>
    <col min="32" max="32" width="6.7109375" style="1" hidden="1" customWidth="1"/>
    <col min="33" max="33" width="7.5703125" style="1" hidden="1" customWidth="1"/>
    <col min="34" max="34" width="8.140625" style="1" hidden="1" customWidth="1"/>
    <col min="35" max="35" width="8.7109375" style="1" hidden="1" customWidth="1"/>
    <col min="36" max="36" width="10.42578125" style="1" hidden="1" customWidth="1"/>
    <col min="37" max="37" width="9.28515625" style="1" hidden="1" customWidth="1"/>
    <col min="38" max="38" width="9.140625" style="1" hidden="1" customWidth="1"/>
    <col min="39" max="39" width="8.42578125" style="1" hidden="1" customWidth="1"/>
    <col min="40" max="40" width="7.28515625" style="1" hidden="1" customWidth="1"/>
    <col min="41" max="41" width="25.28515625" style="1" customWidth="1"/>
    <col min="42" max="42" width="18.85546875" style="1" customWidth="1"/>
    <col min="43" max="43" width="22.140625" style="1" customWidth="1"/>
    <col min="44" max="44" width="20.5703125" style="137" hidden="1" customWidth="1"/>
    <col min="45" max="45" width="18.5703125" style="137" hidden="1" customWidth="1"/>
    <col min="46" max="46" width="20.5703125" style="137" hidden="1" customWidth="1"/>
    <col min="47" max="47" width="18.5703125" style="137" hidden="1" customWidth="1"/>
    <col min="48" max="48" width="20.5703125" style="137" hidden="1" customWidth="1"/>
    <col min="49" max="49" width="18.5703125" style="137" hidden="1" customWidth="1"/>
    <col min="50" max="50" width="20.5703125" style="137" customWidth="1"/>
    <col min="51" max="51" width="18.5703125" style="137" customWidth="1"/>
    <col min="52" max="52" width="21" style="137" customWidth="1"/>
    <col min="53" max="54" width="23" style="137" hidden="1" customWidth="1"/>
    <col min="55" max="55" width="18.85546875" style="137" hidden="1" customWidth="1"/>
    <col min="56" max="56" width="16.85546875" style="137" hidden="1" customWidth="1"/>
    <col min="57" max="57" width="19.5703125" style="137" hidden="1" customWidth="1"/>
    <col min="58" max="59" width="23" style="137" hidden="1" customWidth="1"/>
    <col min="60" max="60" width="18.85546875" style="137" hidden="1" customWidth="1"/>
    <col min="61" max="61" width="16.85546875" style="137" hidden="1" customWidth="1"/>
    <col min="62" max="62" width="19.5703125" style="137" hidden="1" customWidth="1"/>
    <col min="63" max="64" width="23" style="1" hidden="1" customWidth="1"/>
    <col min="65" max="65" width="18.85546875" style="1" hidden="1" customWidth="1"/>
    <col min="66" max="66" width="16.85546875" style="1" hidden="1" customWidth="1"/>
    <col min="67" max="67" width="19.5703125" style="1" hidden="1" customWidth="1"/>
    <col min="68" max="69" width="23" style="137" customWidth="1"/>
    <col min="70" max="70" width="18.85546875" style="137" customWidth="1"/>
    <col min="71" max="71" width="16.85546875" style="137" customWidth="1"/>
    <col min="72" max="72" width="19.5703125" style="137" customWidth="1"/>
    <col min="73" max="73" width="20.5703125" style="137" customWidth="1"/>
    <col min="74" max="75" width="23" style="137" customWidth="1"/>
    <col min="76" max="76" width="18.5703125" style="137" customWidth="1"/>
    <col min="77" max="77" width="20.5703125" style="137" customWidth="1"/>
    <col min="78" max="78" width="23" style="137" customWidth="1"/>
    <col min="79" max="79" width="18.5703125" style="137" customWidth="1"/>
    <col min="80" max="80" width="43.7109375" style="137" customWidth="1"/>
    <col min="81" max="81" width="42.7109375" style="137" customWidth="1"/>
    <col min="82" max="82" width="37.140625" style="137" customWidth="1"/>
    <col min="83" max="83" width="54.5703125" style="137" customWidth="1"/>
    <col min="84" max="16384" width="11.42578125" style="137"/>
  </cols>
  <sheetData>
    <row r="1" spans="1:109" ht="33" customHeight="1" x14ac:dyDescent="0.3">
      <c r="A1" s="169"/>
      <c r="B1" s="170"/>
      <c r="C1" s="170"/>
      <c r="D1" s="170"/>
      <c r="E1" s="3"/>
      <c r="F1" s="170"/>
      <c r="G1" s="170"/>
      <c r="H1" s="171"/>
      <c r="I1" s="171"/>
      <c r="J1" s="171"/>
      <c r="K1" s="172"/>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136"/>
      <c r="AP1" s="136"/>
      <c r="AQ1" s="136"/>
      <c r="AR1" s="136"/>
      <c r="AS1" s="136"/>
      <c r="AT1" s="136"/>
      <c r="AU1" s="136"/>
      <c r="AV1" s="136"/>
      <c r="AW1" s="136"/>
      <c r="AX1" s="136"/>
      <c r="AY1" s="136"/>
      <c r="AZ1" s="136"/>
      <c r="BA1" s="136"/>
      <c r="BB1" s="136"/>
      <c r="BC1" s="136"/>
      <c r="BD1" s="136"/>
      <c r="BE1" s="136"/>
      <c r="BF1" s="136"/>
      <c r="BG1" s="136"/>
      <c r="BH1" s="136"/>
      <c r="BI1" s="136"/>
      <c r="BJ1" s="136"/>
      <c r="BK1" s="3"/>
      <c r="BL1" s="3"/>
      <c r="BM1" s="3"/>
      <c r="BN1" s="3"/>
      <c r="BO1" s="3"/>
      <c r="BP1" s="136"/>
      <c r="BQ1" s="136"/>
      <c r="BR1" s="136"/>
      <c r="BS1" s="136"/>
      <c r="BT1" s="136"/>
      <c r="BU1" s="136"/>
      <c r="BV1" s="136"/>
      <c r="BW1" s="136"/>
      <c r="BX1" s="136"/>
      <c r="BY1" s="136"/>
      <c r="BZ1" s="136"/>
      <c r="CA1" s="136"/>
      <c r="CB1" s="136"/>
      <c r="CC1" s="136"/>
      <c r="CD1" s="136"/>
      <c r="CE1" s="136"/>
      <c r="CF1" s="136"/>
      <c r="CG1" s="136"/>
      <c r="CH1" s="136"/>
      <c r="CI1" s="136"/>
      <c r="CJ1" s="136"/>
      <c r="CK1" s="136"/>
      <c r="CL1" s="136"/>
      <c r="CM1" s="136"/>
      <c r="CN1" s="136"/>
      <c r="CO1" s="136"/>
      <c r="CP1" s="136"/>
      <c r="CQ1" s="136"/>
      <c r="CR1" s="136"/>
      <c r="CS1" s="136"/>
      <c r="CT1" s="136"/>
      <c r="CU1" s="136"/>
      <c r="CV1" s="136"/>
      <c r="CW1" s="136"/>
      <c r="CX1" s="136"/>
      <c r="CY1" s="136"/>
      <c r="CZ1" s="136"/>
      <c r="DA1" s="136"/>
      <c r="DB1" s="136"/>
      <c r="DC1" s="136"/>
      <c r="DD1" s="136"/>
      <c r="DE1" s="136"/>
    </row>
    <row r="2" spans="1:109" ht="33" customHeight="1" x14ac:dyDescent="0.3">
      <c r="A2" s="351" t="s">
        <v>141</v>
      </c>
      <c r="B2" s="352"/>
      <c r="C2" s="352"/>
      <c r="D2" s="352"/>
      <c r="E2" s="352"/>
      <c r="F2" s="352"/>
      <c r="G2" s="352"/>
      <c r="H2" s="352"/>
      <c r="I2" s="352"/>
      <c r="J2" s="352"/>
      <c r="K2" s="352"/>
      <c r="L2" s="353"/>
      <c r="M2" s="351" t="s">
        <v>142</v>
      </c>
      <c r="N2" s="352"/>
      <c r="O2" s="352"/>
      <c r="P2" s="352"/>
      <c r="Q2" s="352"/>
      <c r="R2" s="352"/>
      <c r="S2" s="352"/>
      <c r="T2" s="353"/>
      <c r="U2" s="381" t="s">
        <v>143</v>
      </c>
      <c r="V2" s="381"/>
      <c r="W2" s="381"/>
      <c r="X2" s="381"/>
      <c r="Y2" s="381"/>
      <c r="Z2" s="381"/>
      <c r="AA2" s="381"/>
      <c r="AB2" s="381"/>
      <c r="AC2" s="381"/>
      <c r="AD2" s="381"/>
      <c r="AE2" s="381"/>
      <c r="AF2" s="381"/>
      <c r="AG2" s="381"/>
      <c r="AH2" s="381" t="s">
        <v>144</v>
      </c>
      <c r="AI2" s="381"/>
      <c r="AJ2" s="381"/>
      <c r="AK2" s="381"/>
      <c r="AL2" s="381"/>
      <c r="AM2" s="381"/>
      <c r="AN2" s="381"/>
      <c r="AO2" s="391" t="s">
        <v>145</v>
      </c>
      <c r="AP2" s="391"/>
      <c r="AQ2" s="391"/>
      <c r="AR2" s="391"/>
      <c r="AS2" s="391"/>
      <c r="AT2" s="391"/>
      <c r="AU2" s="391"/>
      <c r="AV2" s="391"/>
      <c r="AW2" s="391"/>
      <c r="AX2" s="391"/>
      <c r="AY2" s="391"/>
      <c r="AZ2" s="391"/>
      <c r="BA2" s="344" t="s">
        <v>146</v>
      </c>
      <c r="BB2" s="344"/>
      <c r="BC2" s="344"/>
      <c r="BD2" s="344"/>
      <c r="BE2" s="344"/>
      <c r="BF2" s="344" t="s">
        <v>147</v>
      </c>
      <c r="BG2" s="344"/>
      <c r="BH2" s="344"/>
      <c r="BI2" s="344"/>
      <c r="BJ2" s="344"/>
      <c r="BK2" s="344" t="s">
        <v>148</v>
      </c>
      <c r="BL2" s="344"/>
      <c r="BM2" s="344"/>
      <c r="BN2" s="344"/>
      <c r="BO2" s="344"/>
      <c r="BP2" s="344" t="s">
        <v>149</v>
      </c>
      <c r="BQ2" s="344"/>
      <c r="BR2" s="344"/>
      <c r="BS2" s="344"/>
      <c r="BT2" s="344"/>
      <c r="BU2" s="389" t="s">
        <v>150</v>
      </c>
      <c r="BV2" s="389"/>
      <c r="BW2" s="389"/>
      <c r="BX2" s="389"/>
      <c r="BY2" s="357" t="s">
        <v>151</v>
      </c>
      <c r="BZ2" s="357"/>
      <c r="CA2" s="357"/>
      <c r="CB2" s="348" t="s">
        <v>152</v>
      </c>
      <c r="CC2" s="349"/>
      <c r="CD2" s="349"/>
      <c r="CE2" s="350"/>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row>
    <row r="3" spans="1:109" ht="33" customHeight="1" x14ac:dyDescent="0.3">
      <c r="A3" s="377" t="s">
        <v>153</v>
      </c>
      <c r="B3" s="378" t="s">
        <v>7</v>
      </c>
      <c r="C3" s="378" t="s">
        <v>9</v>
      </c>
      <c r="D3" s="378" t="s">
        <v>11</v>
      </c>
      <c r="E3" s="381" t="s">
        <v>21</v>
      </c>
      <c r="F3" s="378" t="s">
        <v>362</v>
      </c>
      <c r="G3" s="378" t="s">
        <v>363</v>
      </c>
      <c r="H3" s="381" t="s">
        <v>15</v>
      </c>
      <c r="I3" s="381" t="s">
        <v>364</v>
      </c>
      <c r="J3" s="381" t="s">
        <v>365</v>
      </c>
      <c r="K3" s="378" t="s">
        <v>23</v>
      </c>
      <c r="L3" s="381" t="s">
        <v>366</v>
      </c>
      <c r="M3" s="378" t="s">
        <v>156</v>
      </c>
      <c r="N3" s="378" t="s">
        <v>157</v>
      </c>
      <c r="O3" s="381" t="s">
        <v>158</v>
      </c>
      <c r="P3" s="378" t="s">
        <v>159</v>
      </c>
      <c r="Q3" s="378" t="s">
        <v>160</v>
      </c>
      <c r="R3" s="378" t="s">
        <v>161</v>
      </c>
      <c r="S3" s="381" t="s">
        <v>158</v>
      </c>
      <c r="T3" s="378" t="s">
        <v>29</v>
      </c>
      <c r="U3" s="380" t="s">
        <v>162</v>
      </c>
      <c r="V3" s="378" t="s">
        <v>31</v>
      </c>
      <c r="W3" s="378" t="s">
        <v>33</v>
      </c>
      <c r="X3" s="382" t="s">
        <v>163</v>
      </c>
      <c r="Y3" s="383"/>
      <c r="Z3" s="383"/>
      <c r="AA3" s="384"/>
      <c r="AB3" s="378" t="s">
        <v>164</v>
      </c>
      <c r="AC3" s="378"/>
      <c r="AD3" s="378"/>
      <c r="AE3" s="378"/>
      <c r="AF3" s="378"/>
      <c r="AG3" s="378"/>
      <c r="AH3" s="380" t="s">
        <v>165</v>
      </c>
      <c r="AI3" s="380" t="s">
        <v>166</v>
      </c>
      <c r="AJ3" s="380" t="s">
        <v>158</v>
      </c>
      <c r="AK3" s="380" t="s">
        <v>167</v>
      </c>
      <c r="AL3" s="380" t="s">
        <v>158</v>
      </c>
      <c r="AM3" s="380" t="s">
        <v>168</v>
      </c>
      <c r="AN3" s="380" t="s">
        <v>49</v>
      </c>
      <c r="AO3" s="365" t="s">
        <v>169</v>
      </c>
      <c r="AP3" s="365" t="s">
        <v>170</v>
      </c>
      <c r="AQ3" s="365" t="s">
        <v>171</v>
      </c>
      <c r="AR3" s="365" t="s">
        <v>172</v>
      </c>
      <c r="AS3" s="365" t="s">
        <v>173</v>
      </c>
      <c r="AT3" s="365" t="s">
        <v>172</v>
      </c>
      <c r="AU3" s="366" t="s">
        <v>174</v>
      </c>
      <c r="AV3" s="365" t="s">
        <v>172</v>
      </c>
      <c r="AW3" s="365" t="s">
        <v>175</v>
      </c>
      <c r="AX3" s="365" t="s">
        <v>172</v>
      </c>
      <c r="AY3" s="366" t="s">
        <v>176</v>
      </c>
      <c r="AZ3" s="365" t="s">
        <v>53</v>
      </c>
      <c r="BA3" s="345" t="s">
        <v>177</v>
      </c>
      <c r="BB3" s="345" t="s">
        <v>178</v>
      </c>
      <c r="BC3" s="345" t="s">
        <v>170</v>
      </c>
      <c r="BD3" s="345" t="s">
        <v>179</v>
      </c>
      <c r="BE3" s="345" t="s">
        <v>180</v>
      </c>
      <c r="BF3" s="345" t="s">
        <v>177</v>
      </c>
      <c r="BG3" s="345" t="s">
        <v>178</v>
      </c>
      <c r="BH3" s="345" t="s">
        <v>170</v>
      </c>
      <c r="BI3" s="345" t="s">
        <v>179</v>
      </c>
      <c r="BJ3" s="345" t="s">
        <v>180</v>
      </c>
      <c r="BK3" s="345" t="s">
        <v>177</v>
      </c>
      <c r="BL3" s="345" t="s">
        <v>178</v>
      </c>
      <c r="BM3" s="345" t="s">
        <v>170</v>
      </c>
      <c r="BN3" s="345" t="s">
        <v>179</v>
      </c>
      <c r="BO3" s="345" t="s">
        <v>180</v>
      </c>
      <c r="BP3" s="345" t="s">
        <v>177</v>
      </c>
      <c r="BQ3" s="345" t="s">
        <v>178</v>
      </c>
      <c r="BR3" s="345" t="s">
        <v>170</v>
      </c>
      <c r="BS3" s="345" t="s">
        <v>179</v>
      </c>
      <c r="BT3" s="345" t="s">
        <v>180</v>
      </c>
      <c r="BU3" s="390" t="s">
        <v>182</v>
      </c>
      <c r="BV3" s="390" t="s">
        <v>317</v>
      </c>
      <c r="BW3" s="390" t="s">
        <v>183</v>
      </c>
      <c r="BX3" s="390" t="s">
        <v>178</v>
      </c>
      <c r="BY3" s="358" t="s">
        <v>172</v>
      </c>
      <c r="BZ3" s="358" t="s">
        <v>184</v>
      </c>
      <c r="CA3" s="358" t="s">
        <v>185</v>
      </c>
      <c r="CB3" s="394" t="s">
        <v>186</v>
      </c>
      <c r="CC3" s="394" t="s">
        <v>187</v>
      </c>
      <c r="CD3" s="394" t="s">
        <v>188</v>
      </c>
      <c r="CE3" s="394" t="s">
        <v>189</v>
      </c>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row>
    <row r="4" spans="1:109" s="139" customFormat="1" ht="99.75" customHeight="1" x14ac:dyDescent="0.25">
      <c r="A4" s="377"/>
      <c r="B4" s="378"/>
      <c r="C4" s="378"/>
      <c r="D4" s="378"/>
      <c r="E4" s="381"/>
      <c r="F4" s="378"/>
      <c r="G4" s="378"/>
      <c r="H4" s="381"/>
      <c r="I4" s="381"/>
      <c r="J4" s="381"/>
      <c r="K4" s="378"/>
      <c r="L4" s="381"/>
      <c r="M4" s="378"/>
      <c r="N4" s="378"/>
      <c r="O4" s="381"/>
      <c r="P4" s="378"/>
      <c r="Q4" s="378"/>
      <c r="R4" s="381"/>
      <c r="S4" s="381"/>
      <c r="T4" s="378"/>
      <c r="U4" s="380"/>
      <c r="V4" s="378"/>
      <c r="W4" s="378"/>
      <c r="X4" s="174" t="s">
        <v>367</v>
      </c>
      <c r="Y4" s="174" t="s">
        <v>368</v>
      </c>
      <c r="Z4" s="174" t="s">
        <v>192</v>
      </c>
      <c r="AA4" s="174" t="s">
        <v>193</v>
      </c>
      <c r="AB4" s="175" t="s">
        <v>70</v>
      </c>
      <c r="AC4" s="175" t="s">
        <v>194</v>
      </c>
      <c r="AD4" s="175" t="s">
        <v>195</v>
      </c>
      <c r="AE4" s="175" t="s">
        <v>196</v>
      </c>
      <c r="AF4" s="175" t="s">
        <v>197</v>
      </c>
      <c r="AG4" s="175" t="s">
        <v>179</v>
      </c>
      <c r="AH4" s="380"/>
      <c r="AI4" s="380"/>
      <c r="AJ4" s="380"/>
      <c r="AK4" s="380"/>
      <c r="AL4" s="380"/>
      <c r="AM4" s="380"/>
      <c r="AN4" s="380"/>
      <c r="AO4" s="365"/>
      <c r="AP4" s="365"/>
      <c r="AQ4" s="365"/>
      <c r="AR4" s="365"/>
      <c r="AS4" s="365"/>
      <c r="AT4" s="365"/>
      <c r="AU4" s="367"/>
      <c r="AV4" s="365"/>
      <c r="AW4" s="365"/>
      <c r="AX4" s="365"/>
      <c r="AY4" s="367"/>
      <c r="AZ4" s="365"/>
      <c r="BA4" s="345"/>
      <c r="BB4" s="345"/>
      <c r="BC4" s="345"/>
      <c r="BD4" s="345"/>
      <c r="BE4" s="345"/>
      <c r="BF4" s="345"/>
      <c r="BG4" s="345"/>
      <c r="BH4" s="345"/>
      <c r="BI4" s="345"/>
      <c r="BJ4" s="345"/>
      <c r="BK4" s="345"/>
      <c r="BL4" s="345"/>
      <c r="BM4" s="345"/>
      <c r="BN4" s="345"/>
      <c r="BO4" s="345"/>
      <c r="BP4" s="345"/>
      <c r="BQ4" s="345"/>
      <c r="BR4" s="345"/>
      <c r="BS4" s="345"/>
      <c r="BT4" s="345"/>
      <c r="BU4" s="390"/>
      <c r="BV4" s="390"/>
      <c r="BW4" s="390"/>
      <c r="BX4" s="390"/>
      <c r="BY4" s="358"/>
      <c r="BZ4" s="358"/>
      <c r="CA4" s="358"/>
      <c r="CB4" s="394"/>
      <c r="CC4" s="394"/>
      <c r="CD4" s="394"/>
      <c r="CE4" s="394"/>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row>
    <row r="5" spans="1:109" s="141" customFormat="1" ht="299.25" customHeight="1" x14ac:dyDescent="0.25">
      <c r="A5" s="346">
        <v>1</v>
      </c>
      <c r="B5" s="347" t="s">
        <v>72</v>
      </c>
      <c r="C5" s="347" t="s">
        <v>198</v>
      </c>
      <c r="D5" s="347" t="s">
        <v>199</v>
      </c>
      <c r="E5" s="372" t="s">
        <v>126</v>
      </c>
      <c r="F5" s="347" t="s">
        <v>369</v>
      </c>
      <c r="G5" s="347" t="s">
        <v>370</v>
      </c>
      <c r="H5" s="347" t="s">
        <v>201</v>
      </c>
      <c r="I5" s="177" t="s">
        <v>371</v>
      </c>
      <c r="J5" s="177" t="s">
        <v>372</v>
      </c>
      <c r="K5" s="347" t="s">
        <v>204</v>
      </c>
      <c r="L5" s="372" t="s">
        <v>373</v>
      </c>
      <c r="M5" s="346" t="s">
        <v>374</v>
      </c>
      <c r="N5" s="373" t="str">
        <f>IF(M5&lt;=0,"",IF(M5&lt;=2,"Muy Baja",IF(M5&lt;=24,"Baja",IF(M5&lt;=500,"Media",IF(M5&lt;=5000,"Alta","Muy Alta")))))</f>
        <v>Muy Alta</v>
      </c>
      <c r="O5" s="370">
        <f>IF(N5="","",IF(N5="Muy Baja",0.2,IF(N5="Baja",0.4,IF(N5="Media",0.6,IF(N5="Alta",0.8,IF(N5="Muy Alta",1,))))))</f>
        <v>1</v>
      </c>
      <c r="P5" s="416" t="s">
        <v>205</v>
      </c>
      <c r="Q5" s="370" t="str">
        <f ca="1">IF(NOT(ISERROR(MATCH(P5,'Tabla Impacto'!$B$221:$B$223,0))),'Tabla Impacto'!$F$223&amp;"Por favor no seleccionar los criterios de impacto(Afectación Económica o presupuestal y Pérdida Reputacional)",P5)</f>
        <v xml:space="preserve">     El riesgo afecta la imagen de la entidad con algunos usuarios de relevancia frente al logro de los objetivos</v>
      </c>
      <c r="R5" s="373" t="str">
        <f ca="1">IF(OR(Q5='Tabla Impacto'!$C$11,Q5='Tabla Impacto'!$D$11),"Leve",IF(OR(Q5='Tabla Impacto'!$C$12,Q5='Tabla Impacto'!$D$12),"Menor",IF(OR(Q5='Tabla Impacto'!$C$13,Q5='Tabla Impacto'!$D$13),"Moderado",IF(OR(Q5='Tabla Impacto'!$C$14,Q5='Tabla Impacto'!$D$14),"Mayor",IF(OR(Q5='Tabla Impacto'!$C$15,Q5='Tabla Impacto'!$D$15),"Catastrófico","")))))</f>
        <v>Moderado</v>
      </c>
      <c r="S5" s="370">
        <f ca="1">IF(R5="","",IF(R5="Leve",0.2,IF(R5="Menor",0.4,IF(R5="Moderado",0.6,IF(R5="Mayor",0.8,IF(R5="Catastrófico",1,))))))</f>
        <v>0.6</v>
      </c>
      <c r="T5" s="371" t="str">
        <f ca="1">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Alto</v>
      </c>
      <c r="U5" s="176">
        <v>1</v>
      </c>
      <c r="V5" s="178" t="s">
        <v>375</v>
      </c>
      <c r="W5" s="133" t="str">
        <f t="shared" ref="W5:W36" si="0">IF(OR(AB5="Preventivo",AB5="Detectivo"),"Probabilidad",IF(AB5="Correctivo","Impacto",""))</f>
        <v>Probabilidad</v>
      </c>
      <c r="X5" s="133" t="s">
        <v>207</v>
      </c>
      <c r="Y5" s="133" t="s">
        <v>207</v>
      </c>
      <c r="Z5" s="133" t="s">
        <v>207</v>
      </c>
      <c r="AA5" s="133" t="s">
        <v>207</v>
      </c>
      <c r="AB5" s="179" t="s">
        <v>208</v>
      </c>
      <c r="AC5" s="179" t="s">
        <v>209</v>
      </c>
      <c r="AD5" s="97" t="str">
        <f t="shared" ref="AD5" si="1">IF(AND(AB5="Preventivo",AC5="Automático"),"50%",IF(AND(AB5="Preventivo",AC5="Manual"),"40%",IF(AND(AB5="Detectivo",AC5="Automático"),"40%",IF(AND(AB5="Detectivo",AC5="Manual"),"30%",IF(AND(AB5="Correctivo",AC5="Automático"),"35%",IF(AND(AB5="Correctivo",AC5="Manual"),"25%",""))))))</f>
        <v>40%</v>
      </c>
      <c r="AE5" s="179" t="s">
        <v>210</v>
      </c>
      <c r="AF5" s="179" t="s">
        <v>285</v>
      </c>
      <c r="AG5" s="179" t="s">
        <v>212</v>
      </c>
      <c r="AH5" s="147">
        <f>IFERROR(IF(W5="Probabilidad",(O5-(+O5*AD5)),IF(W5="Impacto",O5,"")),"")</f>
        <v>0.6</v>
      </c>
      <c r="AI5" s="130" t="str">
        <f>IFERROR(IF(AH5="","",IF(AH5&lt;=0.2,"Muy Baja",IF(AH5&lt;=0.4,"Baja",IF(AH5&lt;=0.6,"Media",IF(AH5&lt;=0.8,"Alta","Muy Alta"))))),"")</f>
        <v>Media</v>
      </c>
      <c r="AJ5" s="97">
        <f t="shared" ref="AJ5" si="2">+AH5</f>
        <v>0.6</v>
      </c>
      <c r="AK5" s="130" t="str">
        <f ca="1">IFERROR(IF(AL5="","",IF(AL5&lt;=0.2,"Leve",IF(AL5&lt;=0.4,"Menor",IF(AL5&lt;=0.6,"Moderado",IF(AL5&lt;=0.8,"Mayor","Catastrófico"))))),"")</f>
        <v>Moderado</v>
      </c>
      <c r="AL5" s="97">
        <f ca="1">IFERROR(IF(W5="Impacto",(S5-(+S5*AD5)),IF(W5="Probabilidad",S5,"")),"")</f>
        <v>0.6</v>
      </c>
      <c r="AM5" s="98" t="str">
        <f t="shared" ref="AM5" ca="1" si="3">IFERROR(IF(OR(AND(AI5="Muy Baja",AK5="Leve"),AND(AI5="Muy Baja",AK5="Menor"),AND(AI5="Baja",AK5="Leve")),"Bajo",IF(OR(AND(AI5="Muy baja",AK5="Moderado"),AND(AI5="Baja",AK5="Menor"),AND(AI5="Baja",AK5="Moderado"),AND(AI5="Media",AK5="Leve"),AND(AI5="Media",AK5="Menor"),AND(AI5="Media",AK5="Moderado"),AND(AI5="Alta",AK5="Leve"),AND(AI5="Alta",AK5="Menor")),"Moderado",IF(OR(AND(AI5="Muy Baja",AK5="Mayor"),AND(AI5="Baja",AK5="Mayor"),AND(AI5="Media",AK5="Mayor"),AND(AI5="Alta",AK5="Moderado"),AND(AI5="Alta",AK5="Mayor"),AND(AI5="Muy Alta",AK5="Leve"),AND(AI5="Muy Alta",AK5="Menor"),AND(AI5="Muy Alta",AK5="Moderado"),AND(AI5="Muy Alta",AK5="Mayor")),"Alto",IF(OR(AND(AI5="Muy Baja",AK5="Catastrófico"),AND(AI5="Baja",AK5="Catastrófico"),AND(AI5="Media",AK5="Catastrófico"),AND(AI5="Alta",AK5="Catastrófico"),AND(AI5="Muy Alta",AK5="Catastrófico")),"Extremo","")))),"")</f>
        <v>Moderado</v>
      </c>
      <c r="AN5" s="354" t="s">
        <v>213</v>
      </c>
      <c r="AO5" s="177" t="s">
        <v>376</v>
      </c>
      <c r="AP5" s="177" t="s">
        <v>377</v>
      </c>
      <c r="AQ5" s="182">
        <v>45291</v>
      </c>
      <c r="AR5" s="194">
        <v>45016</v>
      </c>
      <c r="AS5" s="232" t="s">
        <v>378</v>
      </c>
      <c r="AT5" s="194" t="s">
        <v>379</v>
      </c>
      <c r="AU5" s="231" t="s">
        <v>380</v>
      </c>
      <c r="AV5" s="182">
        <v>45148</v>
      </c>
      <c r="AW5" s="177" t="s">
        <v>381</v>
      </c>
      <c r="AX5" s="99">
        <v>45212</v>
      </c>
      <c r="AY5" s="131" t="s">
        <v>382</v>
      </c>
      <c r="AZ5" s="132" t="s">
        <v>222</v>
      </c>
      <c r="BA5" s="177" t="s">
        <v>383</v>
      </c>
      <c r="BB5" s="231" t="s">
        <v>380</v>
      </c>
      <c r="BC5" s="177" t="s">
        <v>384</v>
      </c>
      <c r="BD5" s="182" t="s">
        <v>385</v>
      </c>
      <c r="BE5" s="182" t="s">
        <v>225</v>
      </c>
      <c r="BF5" s="194" t="s">
        <v>386</v>
      </c>
      <c r="BG5" s="231" t="s">
        <v>380</v>
      </c>
      <c r="BH5" s="177" t="s">
        <v>384</v>
      </c>
      <c r="BI5" s="182" t="s">
        <v>385</v>
      </c>
      <c r="BJ5" s="182" t="s">
        <v>225</v>
      </c>
      <c r="BK5" s="194" t="s">
        <v>261</v>
      </c>
      <c r="BL5" s="231" t="s">
        <v>380</v>
      </c>
      <c r="BM5" s="177" t="s">
        <v>384</v>
      </c>
      <c r="BN5" s="182" t="s">
        <v>385</v>
      </c>
      <c r="BO5" s="194" t="s">
        <v>225</v>
      </c>
      <c r="BP5" s="134" t="s">
        <v>387</v>
      </c>
      <c r="BQ5" s="255" t="s">
        <v>380</v>
      </c>
      <c r="BR5" s="131" t="s">
        <v>384</v>
      </c>
      <c r="BS5" s="99" t="s">
        <v>385</v>
      </c>
      <c r="BT5" s="134" t="s">
        <v>225</v>
      </c>
      <c r="BU5" s="99"/>
      <c r="BV5" s="134" t="s">
        <v>280</v>
      </c>
      <c r="BW5" s="131"/>
      <c r="BX5" s="131"/>
      <c r="BY5" s="134" t="s">
        <v>683</v>
      </c>
      <c r="BZ5" s="226" t="s">
        <v>693</v>
      </c>
      <c r="CA5" s="226" t="s">
        <v>695</v>
      </c>
      <c r="CB5" s="251" t="s">
        <v>388</v>
      </c>
      <c r="CC5" s="285" t="s">
        <v>389</v>
      </c>
      <c r="CD5" s="252" t="s">
        <v>390</v>
      </c>
      <c r="CE5" s="252" t="s">
        <v>391</v>
      </c>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row>
    <row r="6" spans="1:109" ht="193.5" customHeight="1" x14ac:dyDescent="0.3">
      <c r="A6" s="346"/>
      <c r="B6" s="347"/>
      <c r="C6" s="347"/>
      <c r="D6" s="347"/>
      <c r="E6" s="372"/>
      <c r="F6" s="347"/>
      <c r="G6" s="347"/>
      <c r="H6" s="347"/>
      <c r="I6" s="177"/>
      <c r="J6" s="177"/>
      <c r="K6" s="347"/>
      <c r="L6" s="372"/>
      <c r="M6" s="346"/>
      <c r="N6" s="373"/>
      <c r="O6" s="370"/>
      <c r="P6" s="416"/>
      <c r="Q6" s="370">
        <f>IF(NOT(ISERROR(MATCH(P6,_xlfn.ANCHORARRAY(E17),0))),O19&amp;"Por favor no seleccionar los criterios de impacto",P6)</f>
        <v>0</v>
      </c>
      <c r="R6" s="373"/>
      <c r="S6" s="370"/>
      <c r="T6" s="371"/>
      <c r="U6" s="176">
        <v>2</v>
      </c>
      <c r="V6" s="178" t="s">
        <v>392</v>
      </c>
      <c r="W6" s="133" t="str">
        <f t="shared" si="0"/>
        <v>Probabilidad</v>
      </c>
      <c r="X6" s="133" t="s">
        <v>207</v>
      </c>
      <c r="Y6" s="133" t="s">
        <v>207</v>
      </c>
      <c r="Z6" s="133" t="s">
        <v>207</v>
      </c>
      <c r="AA6" s="133" t="s">
        <v>207</v>
      </c>
      <c r="AB6" s="179" t="s">
        <v>208</v>
      </c>
      <c r="AC6" s="179" t="s">
        <v>209</v>
      </c>
      <c r="AD6" s="97" t="str">
        <f t="shared" ref="AD6:AD64" si="4">IF(AND(AB6="Preventivo",AC6="Automático"),"50%",IF(AND(AB6="Preventivo",AC6="Manual"),"40%",IF(AND(AB6="Detectivo",AC6="Automático"),"40%",IF(AND(AB6="Detectivo",AC6="Manual"),"30%",IF(AND(AB6="Correctivo",AC6="Automático"),"35%",IF(AND(AB6="Correctivo",AC6="Manual"),"25%",""))))))</f>
        <v>40%</v>
      </c>
      <c r="AE6" s="179" t="s">
        <v>210</v>
      </c>
      <c r="AF6" s="179" t="s">
        <v>211</v>
      </c>
      <c r="AG6" s="179" t="s">
        <v>212</v>
      </c>
      <c r="AH6" s="147">
        <f>IFERROR(IF(AND(W5="Probabilidad",W6="Probabilidad"),(AJ5-(+AJ5*AD6)),IF(W6="Probabilidad",(O5-(+O5*AD6)),IF(W6="Impacto",AJ5,""))),"")</f>
        <v>0.36</v>
      </c>
      <c r="AI6" s="130" t="str">
        <f t="shared" ref="AI6:AI64" si="5">IFERROR(IF(AH6="","",IF(AH6&lt;=0.2,"Muy Baja",IF(AH6&lt;=0.4,"Baja",IF(AH6&lt;=0.6,"Media",IF(AH6&lt;=0.8,"Alta","Muy Alta"))))),"")</f>
        <v>Baja</v>
      </c>
      <c r="AJ6" s="97">
        <f t="shared" ref="AJ6:AJ36" si="6">+AH6</f>
        <v>0.36</v>
      </c>
      <c r="AK6" s="130" t="str">
        <f t="shared" ref="AK6:AK64" ca="1" si="7">IFERROR(IF(AL6="","",IF(AL6&lt;=0.2,"Leve",IF(AL6&lt;=0.4,"Menor",IF(AL6&lt;=0.6,"Moderado",IF(AL6&lt;=0.8,"Mayor","Catastrófico"))))),"")</f>
        <v>Moderado</v>
      </c>
      <c r="AL6" s="97">
        <f ca="1">IFERROR(IF(AND(W5="Impacto",W6="Impacto"),(AL5-(+AL5*AD6)),IF(W6="Impacto",($S$5-(+$S$5*AD6)),IF(W6="Probabilidad",AL5,""))),"")</f>
        <v>0.6</v>
      </c>
      <c r="AM6" s="98" t="str">
        <f t="shared" ref="AM6:AM36" ca="1" si="8">IFERROR(IF(OR(AND(AI6="Muy Baja",AK6="Leve"),AND(AI6="Muy Baja",AK6="Menor"),AND(AI6="Baja",AK6="Leve")),"Bajo",IF(OR(AND(AI6="Muy baja",AK6="Moderado"),AND(AI6="Baja",AK6="Menor"),AND(AI6="Baja",AK6="Moderado"),AND(AI6="Media",AK6="Leve"),AND(AI6="Media",AK6="Menor"),AND(AI6="Media",AK6="Moderado"),AND(AI6="Alta",AK6="Leve"),AND(AI6="Alta",AK6="Menor")),"Moderado",IF(OR(AND(AI6="Muy Baja",AK6="Mayor"),AND(AI6="Baja",AK6="Mayor"),AND(AI6="Media",AK6="Mayor"),AND(AI6="Alta",AK6="Moderado"),AND(AI6="Alta",AK6="Mayor"),AND(AI6="Muy Alta",AK6="Leve"),AND(AI6="Muy Alta",AK6="Menor"),AND(AI6="Muy Alta",AK6="Moderado"),AND(AI6="Muy Alta",AK6="Mayor")),"Alto",IF(OR(AND(AI6="Muy Baja",AK6="Catastrófico"),AND(AI6="Baja",AK6="Catastrófico"),AND(AI6="Media",AK6="Catastrófico"),AND(AI6="Alta",AK6="Catastrófico"),AND(AI6="Muy Alta",AK6="Catastrófico")),"Extremo","")))),"")</f>
        <v>Moderado</v>
      </c>
      <c r="AN6" s="355"/>
      <c r="AO6" s="177"/>
      <c r="AP6" s="176"/>
      <c r="AQ6" s="182"/>
      <c r="AR6" s="182">
        <v>45016</v>
      </c>
      <c r="AS6" s="177" t="s">
        <v>393</v>
      </c>
      <c r="AT6" s="194" t="s">
        <v>394</v>
      </c>
      <c r="AU6" s="177" t="s">
        <v>395</v>
      </c>
      <c r="AV6" s="182"/>
      <c r="AW6" s="177"/>
      <c r="AX6" s="134"/>
      <c r="AY6" s="134"/>
      <c r="AZ6" s="132" t="s">
        <v>222</v>
      </c>
      <c r="BA6" s="194">
        <v>44651</v>
      </c>
      <c r="BB6" s="177" t="s">
        <v>395</v>
      </c>
      <c r="BC6" s="177" t="s">
        <v>223</v>
      </c>
      <c r="BD6" s="194" t="s">
        <v>397</v>
      </c>
      <c r="BE6" s="194" t="s">
        <v>225</v>
      </c>
      <c r="BF6" s="194" t="s">
        <v>398</v>
      </c>
      <c r="BG6" s="177" t="s">
        <v>395</v>
      </c>
      <c r="BH6" s="177" t="s">
        <v>223</v>
      </c>
      <c r="BI6" s="194" t="s">
        <v>399</v>
      </c>
      <c r="BJ6" s="182" t="s">
        <v>225</v>
      </c>
      <c r="BK6" s="194" t="s">
        <v>252</v>
      </c>
      <c r="BL6" s="177" t="s">
        <v>395</v>
      </c>
      <c r="BM6" s="177" t="s">
        <v>223</v>
      </c>
      <c r="BN6" s="194" t="s">
        <v>396</v>
      </c>
      <c r="BO6" s="182" t="s">
        <v>225</v>
      </c>
      <c r="BP6" s="134" t="s">
        <v>400</v>
      </c>
      <c r="BQ6" s="131" t="s">
        <v>401</v>
      </c>
      <c r="BR6" s="131" t="s">
        <v>223</v>
      </c>
      <c r="BS6" s="134" t="s">
        <v>396</v>
      </c>
      <c r="BT6" s="99" t="s">
        <v>225</v>
      </c>
      <c r="BU6" s="99"/>
      <c r="BV6" s="131"/>
      <c r="BW6" s="131"/>
      <c r="BX6" s="131"/>
      <c r="BY6" s="134" t="s">
        <v>683</v>
      </c>
      <c r="BZ6" s="131" t="s">
        <v>694</v>
      </c>
      <c r="CA6" s="131"/>
      <c r="CB6" s="253" t="s">
        <v>235</v>
      </c>
      <c r="CC6" s="254" t="s">
        <v>402</v>
      </c>
      <c r="CD6" s="254" t="s">
        <v>403</v>
      </c>
      <c r="CE6" s="247" t="s">
        <v>404</v>
      </c>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row>
    <row r="7" spans="1:109" ht="27.75" customHeight="1" x14ac:dyDescent="0.3">
      <c r="A7" s="346"/>
      <c r="B7" s="347"/>
      <c r="C7" s="347"/>
      <c r="D7" s="347"/>
      <c r="E7" s="372"/>
      <c r="F7" s="347"/>
      <c r="G7" s="347"/>
      <c r="H7" s="347"/>
      <c r="I7" s="177"/>
      <c r="J7" s="177"/>
      <c r="K7" s="347"/>
      <c r="L7" s="372"/>
      <c r="M7" s="346"/>
      <c r="N7" s="373"/>
      <c r="O7" s="370"/>
      <c r="P7" s="416"/>
      <c r="Q7" s="370">
        <f>IF(NOT(ISERROR(MATCH(P7,_xlfn.ANCHORARRAY(E18),0))),O20&amp;"Por favor no seleccionar los criterios de impacto",P7)</f>
        <v>0</v>
      </c>
      <c r="R7" s="373"/>
      <c r="S7" s="370"/>
      <c r="T7" s="371"/>
      <c r="U7" s="176">
        <v>3</v>
      </c>
      <c r="V7" s="180"/>
      <c r="W7" s="133" t="str">
        <f t="shared" si="0"/>
        <v/>
      </c>
      <c r="X7" s="133"/>
      <c r="Y7" s="133"/>
      <c r="Z7" s="133"/>
      <c r="AA7" s="133"/>
      <c r="AB7" s="179"/>
      <c r="AC7" s="179"/>
      <c r="AD7" s="97" t="str">
        <f t="shared" si="4"/>
        <v/>
      </c>
      <c r="AE7" s="179"/>
      <c r="AF7" s="179"/>
      <c r="AG7" s="179"/>
      <c r="AH7" s="147" t="str">
        <f>IFERROR(IF(AND(W6="Probabilidad",W7="Probabilidad"),(AJ6-(+AJ6*AD7)),IF(AND(W6="Impacto",W7="Probabilidad"),(AJ5-(+AJ5*AD7)),IF(W7="Impacto",AJ6,""))),"")</f>
        <v/>
      </c>
      <c r="AI7" s="130" t="str">
        <f t="shared" si="5"/>
        <v/>
      </c>
      <c r="AJ7" s="97" t="str">
        <f t="shared" si="6"/>
        <v/>
      </c>
      <c r="AK7" s="130" t="str">
        <f t="shared" si="7"/>
        <v/>
      </c>
      <c r="AL7" s="97" t="str">
        <f>IFERROR(IF(AND(W6="Impacto",W7="Impacto"),(AL6-(+AL6*AD7)),IF(AND(W6="Probabilidad",W7="Impacto"),(AL5-(+AL5*AD7)),IF(W7="Probabilidad",AL6,""))),"")</f>
        <v/>
      </c>
      <c r="AM7" s="98" t="str">
        <f t="shared" si="8"/>
        <v/>
      </c>
      <c r="AN7" s="355"/>
      <c r="AO7" s="177"/>
      <c r="AP7" s="176"/>
      <c r="AQ7" s="182"/>
      <c r="AR7" s="182"/>
      <c r="AS7" s="177"/>
      <c r="AT7" s="182"/>
      <c r="AU7" s="177"/>
      <c r="AV7" s="182"/>
      <c r="AW7" s="177"/>
      <c r="AX7" s="99"/>
      <c r="AY7" s="131"/>
      <c r="AZ7" s="132"/>
      <c r="BA7" s="177"/>
      <c r="BB7" s="177"/>
      <c r="BC7" s="176"/>
      <c r="BD7" s="182"/>
      <c r="BE7" s="182"/>
      <c r="BF7" s="177"/>
      <c r="BG7" s="177"/>
      <c r="BH7" s="176"/>
      <c r="BI7" s="182"/>
      <c r="BJ7" s="182"/>
      <c r="BK7" s="177"/>
      <c r="BL7" s="177"/>
      <c r="BM7" s="176"/>
      <c r="BN7" s="182"/>
      <c r="BO7" s="182"/>
      <c r="BP7" s="131"/>
      <c r="BQ7" s="131"/>
      <c r="BR7" s="132"/>
      <c r="BS7" s="99"/>
      <c r="BT7" s="99"/>
      <c r="BU7" s="99"/>
      <c r="BV7" s="131"/>
      <c r="BW7" s="131"/>
      <c r="BX7" s="131"/>
      <c r="BY7" s="99"/>
      <c r="BZ7" s="131"/>
      <c r="CA7" s="131"/>
      <c r="CB7" s="99"/>
      <c r="CC7" s="131"/>
      <c r="CD7" s="132"/>
      <c r="CE7" s="131"/>
      <c r="CF7" s="136"/>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row>
    <row r="8" spans="1:109" ht="15.75" customHeight="1" x14ac:dyDescent="0.3">
      <c r="A8" s="346"/>
      <c r="B8" s="347"/>
      <c r="C8" s="347"/>
      <c r="D8" s="347"/>
      <c r="E8" s="372"/>
      <c r="F8" s="347"/>
      <c r="G8" s="347"/>
      <c r="H8" s="347"/>
      <c r="I8" s="177"/>
      <c r="J8" s="177"/>
      <c r="K8" s="347"/>
      <c r="L8" s="372"/>
      <c r="M8" s="346"/>
      <c r="N8" s="373"/>
      <c r="O8" s="370"/>
      <c r="P8" s="416"/>
      <c r="Q8" s="370">
        <f>IF(NOT(ISERROR(MATCH(P8,_xlfn.ANCHORARRAY(E19),0))),O21&amp;"Por favor no seleccionar los criterios de impacto",P8)</f>
        <v>0</v>
      </c>
      <c r="R8" s="373"/>
      <c r="S8" s="370"/>
      <c r="T8" s="371"/>
      <c r="U8" s="176">
        <v>4</v>
      </c>
      <c r="V8" s="178"/>
      <c r="W8" s="133" t="str">
        <f t="shared" si="0"/>
        <v/>
      </c>
      <c r="X8" s="133"/>
      <c r="Y8" s="133"/>
      <c r="Z8" s="133"/>
      <c r="AA8" s="133"/>
      <c r="AB8" s="179"/>
      <c r="AC8" s="179"/>
      <c r="AD8" s="97" t="str">
        <f t="shared" si="4"/>
        <v/>
      </c>
      <c r="AE8" s="179"/>
      <c r="AF8" s="179"/>
      <c r="AG8" s="179"/>
      <c r="AH8" s="147" t="str">
        <f>IFERROR(IF(AND(W7="Probabilidad",W8="Probabilidad"),(AJ7-(+AJ7*AD8)),IF(AND(W7="Impacto",W8="Probabilidad"),(AJ6-(+AJ6*AD8)),IF(W8="Impacto",AJ7,""))),"")</f>
        <v/>
      </c>
      <c r="AI8" s="130" t="str">
        <f t="shared" si="5"/>
        <v/>
      </c>
      <c r="AJ8" s="97" t="str">
        <f t="shared" si="6"/>
        <v/>
      </c>
      <c r="AK8" s="130" t="str">
        <f t="shared" si="7"/>
        <v/>
      </c>
      <c r="AL8" s="97" t="str">
        <f>IFERROR(IF(AND(W7="Impacto",W8="Impacto"),(AL7-(+AL7*AD8)),IF(AND(W7="Probabilidad",W8="Impacto"),(AL6-(+AL6*AD8)),IF(W8="Probabilidad",AL7,""))),"")</f>
        <v/>
      </c>
      <c r="AM8" s="98" t="str">
        <f t="shared" si="8"/>
        <v/>
      </c>
      <c r="AN8" s="355"/>
      <c r="AO8" s="177"/>
      <c r="AP8" s="176"/>
      <c r="AQ8" s="182"/>
      <c r="AR8" s="182"/>
      <c r="AS8" s="177"/>
      <c r="AT8" s="182"/>
      <c r="AU8" s="177"/>
      <c r="AV8" s="182"/>
      <c r="AW8" s="177"/>
      <c r="AX8" s="99"/>
      <c r="AY8" s="131"/>
      <c r="AZ8" s="132"/>
      <c r="BA8" s="177"/>
      <c r="BB8" s="177"/>
      <c r="BC8" s="176"/>
      <c r="BD8" s="182"/>
      <c r="BE8" s="182"/>
      <c r="BF8" s="177"/>
      <c r="BG8" s="177"/>
      <c r="BH8" s="176"/>
      <c r="BI8" s="182"/>
      <c r="BJ8" s="182"/>
      <c r="BK8" s="177"/>
      <c r="BL8" s="177"/>
      <c r="BM8" s="176"/>
      <c r="BN8" s="182"/>
      <c r="BO8" s="182"/>
      <c r="BP8" s="131"/>
      <c r="BQ8" s="131"/>
      <c r="BR8" s="132"/>
      <c r="BS8" s="99"/>
      <c r="BT8" s="99"/>
      <c r="BU8" s="99"/>
      <c r="BV8" s="131"/>
      <c r="BW8" s="131"/>
      <c r="BX8" s="131"/>
      <c r="BY8" s="99"/>
      <c r="BZ8" s="131"/>
      <c r="CA8" s="131"/>
      <c r="CB8" s="99"/>
      <c r="CC8" s="131"/>
      <c r="CD8" s="132"/>
      <c r="CE8" s="131"/>
      <c r="CF8" s="136"/>
      <c r="CG8" s="136"/>
      <c r="CH8" s="136"/>
      <c r="CI8" s="136"/>
      <c r="CJ8" s="136"/>
      <c r="CK8" s="136"/>
      <c r="CL8" s="136"/>
      <c r="CM8" s="136"/>
      <c r="CN8" s="136"/>
      <c r="CO8" s="136"/>
      <c r="CP8" s="136"/>
      <c r="CQ8" s="136"/>
      <c r="CR8" s="136"/>
      <c r="CS8" s="136"/>
      <c r="CT8" s="136"/>
      <c r="CU8" s="136"/>
      <c r="CV8" s="136"/>
      <c r="CW8" s="136"/>
      <c r="CX8" s="136"/>
      <c r="CY8" s="136"/>
      <c r="CZ8" s="136"/>
      <c r="DA8" s="136"/>
      <c r="DB8" s="136"/>
      <c r="DC8" s="136"/>
      <c r="DD8" s="136"/>
      <c r="DE8" s="136"/>
    </row>
    <row r="9" spans="1:109" ht="15.75" customHeight="1" x14ac:dyDescent="0.3">
      <c r="A9" s="346"/>
      <c r="B9" s="347"/>
      <c r="C9" s="347"/>
      <c r="D9" s="347"/>
      <c r="E9" s="372"/>
      <c r="F9" s="347"/>
      <c r="G9" s="347"/>
      <c r="H9" s="347"/>
      <c r="I9" s="177"/>
      <c r="J9" s="177"/>
      <c r="K9" s="347"/>
      <c r="L9" s="372"/>
      <c r="M9" s="346"/>
      <c r="N9" s="373"/>
      <c r="O9" s="370"/>
      <c r="P9" s="416"/>
      <c r="Q9" s="370">
        <f>IF(NOT(ISERROR(MATCH(P9,_xlfn.ANCHORARRAY(E20),0))),O22&amp;"Por favor no seleccionar los criterios de impacto",P9)</f>
        <v>0</v>
      </c>
      <c r="R9" s="373"/>
      <c r="S9" s="370"/>
      <c r="T9" s="371"/>
      <c r="U9" s="176">
        <v>5</v>
      </c>
      <c r="V9" s="178"/>
      <c r="W9" s="133" t="str">
        <f t="shared" si="0"/>
        <v/>
      </c>
      <c r="X9" s="133"/>
      <c r="Y9" s="133"/>
      <c r="Z9" s="133"/>
      <c r="AA9" s="133"/>
      <c r="AB9" s="179"/>
      <c r="AC9" s="179"/>
      <c r="AD9" s="97" t="str">
        <f t="shared" si="4"/>
        <v/>
      </c>
      <c r="AE9" s="179"/>
      <c r="AF9" s="179"/>
      <c r="AG9" s="179"/>
      <c r="AH9" s="147" t="str">
        <f>IFERROR(IF(AND(W8="Probabilidad",W9="Probabilidad"),(AJ8-(+AJ8*AD9)),IF(AND(W8="Impacto",W9="Probabilidad"),(AJ7-(+AJ7*AD9)),IF(W9="Impacto",AJ8,""))),"")</f>
        <v/>
      </c>
      <c r="AI9" s="130" t="str">
        <f t="shared" si="5"/>
        <v/>
      </c>
      <c r="AJ9" s="97" t="str">
        <f t="shared" si="6"/>
        <v/>
      </c>
      <c r="AK9" s="130" t="str">
        <f t="shared" si="7"/>
        <v/>
      </c>
      <c r="AL9" s="97" t="str">
        <f>IFERROR(IF(AND(W8="Impacto",W9="Impacto"),(AL8-(+AL8*AD9)),IF(AND(W8="Probabilidad",W9="Impacto"),(AL7-(+AL7*AD9)),IF(W9="Probabilidad",AL8,""))),"")</f>
        <v/>
      </c>
      <c r="AM9" s="98" t="str">
        <f t="shared" si="8"/>
        <v/>
      </c>
      <c r="AN9" s="355"/>
      <c r="AO9" s="177"/>
      <c r="AP9" s="176"/>
      <c r="AQ9" s="182"/>
      <c r="AR9" s="182"/>
      <c r="AS9" s="177"/>
      <c r="AT9" s="182"/>
      <c r="AU9" s="177"/>
      <c r="AV9" s="182"/>
      <c r="AW9" s="177"/>
      <c r="AX9" s="99"/>
      <c r="AY9" s="131"/>
      <c r="AZ9" s="132"/>
      <c r="BA9" s="177"/>
      <c r="BB9" s="177"/>
      <c r="BC9" s="176"/>
      <c r="BD9" s="182"/>
      <c r="BE9" s="182"/>
      <c r="BF9" s="177"/>
      <c r="BG9" s="177"/>
      <c r="BH9" s="176"/>
      <c r="BI9" s="182"/>
      <c r="BJ9" s="182"/>
      <c r="BK9" s="177"/>
      <c r="BL9" s="177"/>
      <c r="BM9" s="176"/>
      <c r="BN9" s="182"/>
      <c r="BO9" s="182"/>
      <c r="BP9" s="131"/>
      <c r="BQ9" s="131"/>
      <c r="BR9" s="132"/>
      <c r="BS9" s="99"/>
      <c r="BT9" s="99"/>
      <c r="BU9" s="99"/>
      <c r="BV9" s="131"/>
      <c r="BW9" s="131"/>
      <c r="BX9" s="131"/>
      <c r="BY9" s="99"/>
      <c r="BZ9" s="131"/>
      <c r="CA9" s="131"/>
      <c r="CB9" s="99"/>
      <c r="CC9" s="131"/>
      <c r="CD9" s="132"/>
      <c r="CE9" s="131"/>
      <c r="CF9" s="136"/>
      <c r="CG9" s="136"/>
      <c r="CH9" s="136"/>
      <c r="CI9" s="136"/>
      <c r="CJ9" s="136"/>
      <c r="CK9" s="136"/>
      <c r="CL9" s="136"/>
      <c r="CM9" s="136"/>
      <c r="CN9" s="136"/>
      <c r="CO9" s="136"/>
      <c r="CP9" s="136"/>
      <c r="CQ9" s="136"/>
      <c r="CR9" s="136"/>
      <c r="CS9" s="136"/>
      <c r="CT9" s="136"/>
      <c r="CU9" s="136"/>
      <c r="CV9" s="136"/>
      <c r="CW9" s="136"/>
      <c r="CX9" s="136"/>
      <c r="CY9" s="136"/>
      <c r="CZ9" s="136"/>
      <c r="DA9" s="136"/>
      <c r="DB9" s="136"/>
      <c r="DC9" s="136"/>
      <c r="DD9" s="136"/>
      <c r="DE9" s="136"/>
    </row>
    <row r="10" spans="1:109" ht="30" customHeight="1" x14ac:dyDescent="0.3">
      <c r="A10" s="346"/>
      <c r="B10" s="347"/>
      <c r="C10" s="347"/>
      <c r="D10" s="347"/>
      <c r="E10" s="372"/>
      <c r="F10" s="347"/>
      <c r="G10" s="347"/>
      <c r="H10" s="347"/>
      <c r="I10" s="177"/>
      <c r="J10" s="177"/>
      <c r="K10" s="347"/>
      <c r="L10" s="372"/>
      <c r="M10" s="346"/>
      <c r="N10" s="373"/>
      <c r="O10" s="370"/>
      <c r="P10" s="416"/>
      <c r="Q10" s="370">
        <f>IF(NOT(ISERROR(MATCH(P10,_xlfn.ANCHORARRAY(E21),0))),O23&amp;"Por favor no seleccionar los criterios de impacto",P10)</f>
        <v>0</v>
      </c>
      <c r="R10" s="373"/>
      <c r="S10" s="370"/>
      <c r="T10" s="371"/>
      <c r="U10" s="176">
        <v>6</v>
      </c>
      <c r="V10" s="178"/>
      <c r="W10" s="133" t="str">
        <f t="shared" si="0"/>
        <v/>
      </c>
      <c r="X10" s="133"/>
      <c r="Y10" s="133"/>
      <c r="Z10" s="133"/>
      <c r="AA10" s="133"/>
      <c r="AB10" s="179"/>
      <c r="AC10" s="179"/>
      <c r="AD10" s="97" t="str">
        <f t="shared" si="4"/>
        <v/>
      </c>
      <c r="AE10" s="179"/>
      <c r="AF10" s="179"/>
      <c r="AG10" s="179"/>
      <c r="AH10" s="147" t="str">
        <f>IFERROR(IF(AND(W9="Probabilidad",W10="Probabilidad"),(AJ9-(+AJ9*AD10)),IF(AND(W9="Impacto",W10="Probabilidad"),(AJ8-(+AJ8*AD10)),IF(W10="Impacto",AJ9,""))),"")</f>
        <v/>
      </c>
      <c r="AI10" s="130" t="str">
        <f t="shared" si="5"/>
        <v/>
      </c>
      <c r="AJ10" s="97" t="str">
        <f t="shared" si="6"/>
        <v/>
      </c>
      <c r="AK10" s="130" t="str">
        <f t="shared" si="7"/>
        <v/>
      </c>
      <c r="AL10" s="97" t="str">
        <f>IFERROR(IF(AND(W9="Impacto",W10="Impacto"),(AL9-(+AL9*AD10)),IF(AND(W9="Probabilidad",W10="Impacto"),(AL8-(+AL8*AD10)),IF(W10="Probabilidad",AL9,""))),"")</f>
        <v/>
      </c>
      <c r="AM10" s="98" t="str">
        <f t="shared" si="8"/>
        <v/>
      </c>
      <c r="AN10" s="356"/>
      <c r="AO10" s="177"/>
      <c r="AP10" s="176"/>
      <c r="AQ10" s="182"/>
      <c r="AR10" s="182"/>
      <c r="AS10" s="177"/>
      <c r="AT10" s="182"/>
      <c r="AU10" s="177"/>
      <c r="AV10" s="182"/>
      <c r="AW10" s="177"/>
      <c r="AX10" s="99"/>
      <c r="AY10" s="131"/>
      <c r="AZ10" s="132"/>
      <c r="BA10" s="177"/>
      <c r="BB10" s="177"/>
      <c r="BC10" s="176"/>
      <c r="BD10" s="182"/>
      <c r="BE10" s="182"/>
      <c r="BF10" s="177"/>
      <c r="BG10" s="177"/>
      <c r="BH10" s="176"/>
      <c r="BI10" s="182"/>
      <c r="BJ10" s="182"/>
      <c r="BK10" s="177"/>
      <c r="BL10" s="177"/>
      <c r="BM10" s="176"/>
      <c r="BN10" s="182"/>
      <c r="BO10" s="182"/>
      <c r="BP10" s="131"/>
      <c r="BQ10" s="131"/>
      <c r="BR10" s="132"/>
      <c r="BS10" s="99"/>
      <c r="BT10" s="99"/>
      <c r="BU10" s="99"/>
      <c r="BV10" s="131"/>
      <c r="BW10" s="131"/>
      <c r="BX10" s="131"/>
      <c r="BY10" s="99"/>
      <c r="BZ10" s="131"/>
      <c r="CA10" s="131"/>
      <c r="CB10" s="99"/>
      <c r="CC10" s="131"/>
      <c r="CD10" s="132"/>
      <c r="CE10" s="131"/>
      <c r="CF10" s="136"/>
      <c r="CG10" s="136"/>
      <c r="CH10" s="136"/>
      <c r="CI10" s="136"/>
      <c r="CJ10" s="136"/>
      <c r="CK10" s="136"/>
      <c r="CL10" s="136"/>
      <c r="CM10" s="136"/>
      <c r="CN10" s="136"/>
      <c r="CO10" s="136"/>
      <c r="CP10" s="136"/>
      <c r="CQ10" s="136"/>
      <c r="CR10" s="136"/>
      <c r="CS10" s="136"/>
      <c r="CT10" s="136"/>
      <c r="CU10" s="136"/>
      <c r="CV10" s="136"/>
      <c r="CW10" s="136"/>
      <c r="CX10" s="136"/>
      <c r="CY10" s="136"/>
      <c r="CZ10" s="136"/>
      <c r="DA10" s="136"/>
      <c r="DB10" s="136"/>
      <c r="DC10" s="136"/>
      <c r="DD10" s="136"/>
      <c r="DE10" s="136"/>
    </row>
    <row r="11" spans="1:109" ht="15.75" customHeight="1" x14ac:dyDescent="0.3">
      <c r="A11" s="346">
        <v>2</v>
      </c>
      <c r="B11" s="347"/>
      <c r="C11" s="347"/>
      <c r="D11" s="347"/>
      <c r="E11" s="372"/>
      <c r="F11" s="347"/>
      <c r="G11" s="347"/>
      <c r="H11" s="347"/>
      <c r="I11" s="177"/>
      <c r="J11" s="177"/>
      <c r="K11" s="347"/>
      <c r="L11" s="372"/>
      <c r="M11" s="346"/>
      <c r="N11" s="373" t="str">
        <f>IF(M11&lt;=0,"",IF(M11&lt;=2,"Muy Baja",IF(M11&lt;=24,"Baja",IF(M11&lt;=500,"Media",IF(M11&lt;=5000,"Alta","Muy Alta")))))</f>
        <v/>
      </c>
      <c r="O11" s="370" t="str">
        <f>IF(N11="","",IF(N11="Muy Baja",0.2,IF(N11="Baja",0.4,IF(N11="Media",0.6,IF(N11="Alta",0.8,IF(N11="Muy Alta",1,))))))</f>
        <v/>
      </c>
      <c r="P11" s="416"/>
      <c r="Q11" s="370">
        <f ca="1">IF(NOT(ISERROR(MATCH(P11,'Tabla Impacto'!$B$221:$B$223,0))),'Tabla Impacto'!$F$223&amp;"Por favor no seleccionar los criterios de impacto(Afectación Económica o presupuestal y Pérdida Reputacional)",P11)</f>
        <v>0</v>
      </c>
      <c r="R11" s="373" t="str">
        <f ca="1">IF(OR(Q11='Tabla Impacto'!$C$11,Q11='Tabla Impacto'!$D$11),"Leve",IF(OR(Q11='Tabla Impacto'!$C$12,Q11='Tabla Impacto'!$D$12),"Menor",IF(OR(Q11='Tabla Impacto'!$C$13,Q11='Tabla Impacto'!$D$13),"Moderado",IF(OR(Q11='Tabla Impacto'!$C$14,Q11='Tabla Impacto'!$D$14),"Mayor",IF(OR(Q11='Tabla Impacto'!$C$15,Q11='Tabla Impacto'!$D$15),"Catastrófico","")))))</f>
        <v/>
      </c>
      <c r="S11" s="370" t="str">
        <f ca="1">IF(R11="","",IF(R11="Leve",0.2,IF(R11="Menor",0.4,IF(R11="Moderado",0.6,IF(R11="Mayor",0.8,IF(R11="Catastrófico",1,))))))</f>
        <v/>
      </c>
      <c r="T11" s="371" t="str">
        <f ca="1">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
      </c>
      <c r="U11" s="176">
        <v>1</v>
      </c>
      <c r="V11" s="178"/>
      <c r="W11" s="133" t="str">
        <f t="shared" si="0"/>
        <v/>
      </c>
      <c r="X11" s="133"/>
      <c r="Y11" s="133"/>
      <c r="Z11" s="133"/>
      <c r="AA11" s="133"/>
      <c r="AB11" s="179"/>
      <c r="AC11" s="179"/>
      <c r="AD11" s="97" t="str">
        <f t="shared" si="4"/>
        <v/>
      </c>
      <c r="AE11" s="179"/>
      <c r="AF11" s="179"/>
      <c r="AG11" s="179"/>
      <c r="AH11" s="148" t="str">
        <f>IFERROR(IF(W11="Probabilidad",(O11-(+O11*AD11)),IF(W11="Impacto",O11,"")),"")</f>
        <v/>
      </c>
      <c r="AI11" s="130" t="str">
        <f>IFERROR(IF(AH11="","",IF(AH11&lt;=0.2,"Muy Baja",IF(AH11&lt;=0.4,"Baja",IF(AH11&lt;=0.6,"Media",IF(AH11&lt;=0.8,"Alta","Muy Alta"))))),"")</f>
        <v/>
      </c>
      <c r="AJ11" s="97" t="str">
        <f t="shared" si="6"/>
        <v/>
      </c>
      <c r="AK11" s="130" t="str">
        <f>IFERROR(IF(AL11="","",IF(AL11&lt;=0.2,"Leve",IF(AL11&lt;=0.4,"Menor",IF(AL11&lt;=0.6,"Moderado",IF(AL11&lt;=0.8,"Mayor","Catastrófico"))))),"")</f>
        <v/>
      </c>
      <c r="AL11" s="97" t="str">
        <f>IFERROR(IF(W11="Impacto",(S11-(+S11*AD11)),IF(W11="Probabilidad",S11,"")),"")</f>
        <v/>
      </c>
      <c r="AM11" s="98" t="str">
        <f t="shared" si="8"/>
        <v/>
      </c>
      <c r="AN11" s="354"/>
      <c r="AO11" s="177"/>
      <c r="AP11" s="176"/>
      <c r="AQ11" s="182"/>
      <c r="AR11" s="182"/>
      <c r="AS11" s="177"/>
      <c r="AT11" s="182"/>
      <c r="AU11" s="177"/>
      <c r="AV11" s="182"/>
      <c r="AW11" s="177"/>
      <c r="AX11" s="99"/>
      <c r="AY11" s="131"/>
      <c r="AZ11" s="132"/>
      <c r="BA11" s="177"/>
      <c r="BB11" s="177"/>
      <c r="BC11" s="176"/>
      <c r="BD11" s="182"/>
      <c r="BE11" s="182"/>
      <c r="BF11" s="177"/>
      <c r="BG11" s="177"/>
      <c r="BH11" s="176"/>
      <c r="BI11" s="182"/>
      <c r="BJ11" s="182"/>
      <c r="BK11" s="177"/>
      <c r="BL11" s="177"/>
      <c r="BM11" s="176"/>
      <c r="BN11" s="182"/>
      <c r="BO11" s="182"/>
      <c r="BP11" s="131"/>
      <c r="BQ11" s="131"/>
      <c r="BR11" s="132"/>
      <c r="BS11" s="99"/>
      <c r="BT11" s="99"/>
      <c r="BU11" s="99"/>
      <c r="BV11" s="131"/>
      <c r="BW11" s="131"/>
      <c r="BX11" s="131"/>
      <c r="BY11" s="99"/>
      <c r="BZ11" s="131"/>
      <c r="CA11" s="131"/>
      <c r="CB11" s="99"/>
      <c r="CC11" s="131"/>
      <c r="CD11" s="132"/>
      <c r="CE11" s="131"/>
      <c r="CF11" s="136"/>
      <c r="CG11" s="136"/>
      <c r="CH11" s="136"/>
      <c r="CI11" s="136"/>
      <c r="CJ11" s="136"/>
      <c r="CK11" s="136"/>
      <c r="CL11" s="136"/>
      <c r="CM11" s="136"/>
      <c r="CN11" s="136"/>
      <c r="CO11" s="136"/>
      <c r="CP11" s="136"/>
      <c r="CQ11" s="136"/>
      <c r="CR11" s="136"/>
      <c r="CS11" s="136"/>
      <c r="CT11" s="136"/>
      <c r="CU11" s="136"/>
      <c r="CV11" s="136"/>
      <c r="CW11" s="136"/>
      <c r="CX11" s="136"/>
      <c r="CY11" s="136"/>
      <c r="CZ11" s="136"/>
      <c r="DA11" s="136"/>
      <c r="DB11" s="136"/>
      <c r="DC11" s="136"/>
      <c r="DD11" s="136"/>
      <c r="DE11" s="136"/>
    </row>
    <row r="12" spans="1:109" ht="15.75" customHeight="1" x14ac:dyDescent="0.3">
      <c r="A12" s="346"/>
      <c r="B12" s="347"/>
      <c r="C12" s="347"/>
      <c r="D12" s="347"/>
      <c r="E12" s="372"/>
      <c r="F12" s="347"/>
      <c r="G12" s="347"/>
      <c r="H12" s="347"/>
      <c r="I12" s="177"/>
      <c r="J12" s="177"/>
      <c r="K12" s="347"/>
      <c r="L12" s="372"/>
      <c r="M12" s="346"/>
      <c r="N12" s="373"/>
      <c r="O12" s="370"/>
      <c r="P12" s="416"/>
      <c r="Q12" s="370">
        <f t="shared" ref="Q12:Q16" si="9">IF(NOT(ISERROR(MATCH(P12,_xlfn.ANCHORARRAY(E23),0))),O25&amp;"Por favor no seleccionar los criterios de impacto",P12)</f>
        <v>0</v>
      </c>
      <c r="R12" s="373"/>
      <c r="S12" s="370"/>
      <c r="T12" s="371"/>
      <c r="U12" s="176">
        <v>2</v>
      </c>
      <c r="V12" s="178"/>
      <c r="W12" s="133" t="str">
        <f t="shared" si="0"/>
        <v/>
      </c>
      <c r="X12" s="133"/>
      <c r="Y12" s="133"/>
      <c r="Z12" s="133"/>
      <c r="AA12" s="133"/>
      <c r="AB12" s="179"/>
      <c r="AC12" s="179"/>
      <c r="AD12" s="97" t="str">
        <f t="shared" si="4"/>
        <v/>
      </c>
      <c r="AE12" s="179"/>
      <c r="AF12" s="179"/>
      <c r="AG12" s="179"/>
      <c r="AH12" s="148" t="str">
        <f>IFERROR(IF(AND(W11="Probabilidad",W12="Probabilidad"),(AJ11-(+AJ11*AD12)),IF(W12="Probabilidad",(O11-(+O11*AD12)),IF(W12="Impacto",AJ11,""))),"")</f>
        <v/>
      </c>
      <c r="AI12" s="130" t="str">
        <f t="shared" si="5"/>
        <v/>
      </c>
      <c r="AJ12" s="97" t="str">
        <f t="shared" si="6"/>
        <v/>
      </c>
      <c r="AK12" s="130" t="str">
        <f t="shared" si="7"/>
        <v/>
      </c>
      <c r="AL12" s="97" t="str">
        <f>IFERROR(IF(AND(W11="Impacto",W12="Impacto"),(AL5-(+AL5*AD12)),IF(W12="Impacto",($S$11-(+$S$11*AD12)),IF(W12="Probabilidad",AL5,""))),"")</f>
        <v/>
      </c>
      <c r="AM12" s="98" t="str">
        <f t="shared" si="8"/>
        <v/>
      </c>
      <c r="AN12" s="355"/>
      <c r="AO12" s="177"/>
      <c r="AP12" s="176"/>
      <c r="AQ12" s="182"/>
      <c r="AR12" s="182"/>
      <c r="AS12" s="177"/>
      <c r="AT12" s="182"/>
      <c r="AU12" s="177"/>
      <c r="AV12" s="182"/>
      <c r="AW12" s="177"/>
      <c r="AX12" s="99"/>
      <c r="AY12" s="131"/>
      <c r="AZ12" s="132"/>
      <c r="BA12" s="177"/>
      <c r="BB12" s="177"/>
      <c r="BC12" s="176"/>
      <c r="BD12" s="182"/>
      <c r="BE12" s="182"/>
      <c r="BF12" s="177"/>
      <c r="BG12" s="177"/>
      <c r="BH12" s="176"/>
      <c r="BI12" s="182"/>
      <c r="BJ12" s="182"/>
      <c r="BK12" s="177"/>
      <c r="BL12" s="177"/>
      <c r="BM12" s="176"/>
      <c r="BN12" s="182"/>
      <c r="BO12" s="182"/>
      <c r="BP12" s="131"/>
      <c r="BQ12" s="131"/>
      <c r="BR12" s="132"/>
      <c r="BS12" s="99"/>
      <c r="BT12" s="99"/>
      <c r="BU12" s="99"/>
      <c r="BV12" s="131"/>
      <c r="BW12" s="131"/>
      <c r="BX12" s="131"/>
      <c r="BY12" s="99"/>
      <c r="BZ12" s="131"/>
      <c r="CA12" s="131"/>
      <c r="CB12" s="99"/>
      <c r="CC12" s="131"/>
      <c r="CD12" s="132"/>
      <c r="CE12" s="131"/>
      <c r="CF12" s="136"/>
      <c r="CG12" s="136"/>
      <c r="CH12" s="136"/>
      <c r="CI12" s="136"/>
      <c r="CJ12" s="136"/>
      <c r="CK12" s="136"/>
      <c r="CL12" s="136"/>
      <c r="CM12" s="136"/>
      <c r="CN12" s="136"/>
      <c r="CO12" s="136"/>
      <c r="CP12" s="136"/>
      <c r="CQ12" s="136"/>
      <c r="CR12" s="136"/>
      <c r="CS12" s="136"/>
      <c r="CT12" s="136"/>
      <c r="CU12" s="136"/>
      <c r="CV12" s="136"/>
      <c r="CW12" s="136"/>
      <c r="CX12" s="136"/>
      <c r="CY12" s="136"/>
      <c r="CZ12" s="136"/>
      <c r="DA12" s="136"/>
      <c r="DB12" s="136"/>
      <c r="DC12" s="136"/>
      <c r="DD12" s="136"/>
      <c r="DE12" s="136"/>
    </row>
    <row r="13" spans="1:109" ht="15.75" customHeight="1" x14ac:dyDescent="0.3">
      <c r="A13" s="346"/>
      <c r="B13" s="347"/>
      <c r="C13" s="347"/>
      <c r="D13" s="347"/>
      <c r="E13" s="372"/>
      <c r="F13" s="347"/>
      <c r="G13" s="347"/>
      <c r="H13" s="347"/>
      <c r="I13" s="177"/>
      <c r="J13" s="177"/>
      <c r="K13" s="347"/>
      <c r="L13" s="372"/>
      <c r="M13" s="346"/>
      <c r="N13" s="373"/>
      <c r="O13" s="370"/>
      <c r="P13" s="416"/>
      <c r="Q13" s="370">
        <f t="shared" si="9"/>
        <v>0</v>
      </c>
      <c r="R13" s="373"/>
      <c r="S13" s="370"/>
      <c r="T13" s="371"/>
      <c r="U13" s="176">
        <v>3</v>
      </c>
      <c r="V13" s="180"/>
      <c r="W13" s="133" t="str">
        <f t="shared" si="0"/>
        <v/>
      </c>
      <c r="X13" s="133"/>
      <c r="Y13" s="133"/>
      <c r="Z13" s="133"/>
      <c r="AA13" s="133"/>
      <c r="AB13" s="179"/>
      <c r="AC13" s="179"/>
      <c r="AD13" s="97" t="str">
        <f t="shared" si="4"/>
        <v/>
      </c>
      <c r="AE13" s="179"/>
      <c r="AF13" s="179"/>
      <c r="AG13" s="179"/>
      <c r="AH13" s="148" t="str">
        <f>IFERROR(IF(AND(W12="Probabilidad",W13="Probabilidad"),(AJ12-(+AJ12*AD13)),IF(AND(W12="Impacto",W13="Probabilidad"),(AJ11-(+AJ11*AD13)),IF(W13="Impacto",AJ12,""))),"")</f>
        <v/>
      </c>
      <c r="AI13" s="130" t="str">
        <f t="shared" si="5"/>
        <v/>
      </c>
      <c r="AJ13" s="97" t="str">
        <f t="shared" si="6"/>
        <v/>
      </c>
      <c r="AK13" s="130" t="str">
        <f t="shared" si="7"/>
        <v/>
      </c>
      <c r="AL13" s="97" t="str">
        <f>IFERROR(IF(AND(W12="Impacto",W13="Impacto"),(AL12-(+AL12*AD13)),IF(AND(W12="Probabilidad",W13="Impacto"),(AL11-(+AL11*AD13)),IF(W13="Probabilidad",AL12,""))),"")</f>
        <v/>
      </c>
      <c r="AM13" s="98" t="str">
        <f t="shared" si="8"/>
        <v/>
      </c>
      <c r="AN13" s="355"/>
      <c r="AO13" s="177"/>
      <c r="AP13" s="176"/>
      <c r="AQ13" s="182"/>
      <c r="AR13" s="182"/>
      <c r="AS13" s="177"/>
      <c r="AT13" s="182"/>
      <c r="AU13" s="177"/>
      <c r="AV13" s="182"/>
      <c r="AW13" s="177"/>
      <c r="AX13" s="99"/>
      <c r="AY13" s="131"/>
      <c r="AZ13" s="132"/>
      <c r="BA13" s="177"/>
      <c r="BB13" s="177"/>
      <c r="BC13" s="176"/>
      <c r="BD13" s="182"/>
      <c r="BE13" s="182"/>
      <c r="BF13" s="177"/>
      <c r="BG13" s="177"/>
      <c r="BH13" s="176"/>
      <c r="BI13" s="182"/>
      <c r="BJ13" s="182"/>
      <c r="BK13" s="177"/>
      <c r="BL13" s="177"/>
      <c r="BM13" s="176"/>
      <c r="BN13" s="182"/>
      <c r="BO13" s="182"/>
      <c r="BP13" s="131"/>
      <c r="BQ13" s="131"/>
      <c r="BR13" s="132"/>
      <c r="BS13" s="99"/>
      <c r="BT13" s="99"/>
      <c r="BU13" s="99"/>
      <c r="BV13" s="131"/>
      <c r="BW13" s="131"/>
      <c r="BX13" s="131"/>
      <c r="BY13" s="99"/>
      <c r="BZ13" s="131"/>
      <c r="CA13" s="131"/>
      <c r="CB13" s="99"/>
      <c r="CC13" s="131"/>
      <c r="CD13" s="132"/>
      <c r="CE13" s="131"/>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6"/>
      <c r="DD13" s="136"/>
      <c r="DE13" s="136"/>
    </row>
    <row r="14" spans="1:109" ht="15.75" customHeight="1" x14ac:dyDescent="0.3">
      <c r="A14" s="346"/>
      <c r="B14" s="347"/>
      <c r="C14" s="347"/>
      <c r="D14" s="347"/>
      <c r="E14" s="372"/>
      <c r="F14" s="347"/>
      <c r="G14" s="347"/>
      <c r="H14" s="347"/>
      <c r="I14" s="177"/>
      <c r="J14" s="177"/>
      <c r="K14" s="347"/>
      <c r="L14" s="372"/>
      <c r="M14" s="346"/>
      <c r="N14" s="373"/>
      <c r="O14" s="370"/>
      <c r="P14" s="416"/>
      <c r="Q14" s="370">
        <f t="shared" si="9"/>
        <v>0</v>
      </c>
      <c r="R14" s="373"/>
      <c r="S14" s="370"/>
      <c r="T14" s="371"/>
      <c r="U14" s="176">
        <v>4</v>
      </c>
      <c r="V14" s="178"/>
      <c r="W14" s="133" t="str">
        <f t="shared" si="0"/>
        <v/>
      </c>
      <c r="X14" s="133"/>
      <c r="Y14" s="133"/>
      <c r="Z14" s="133"/>
      <c r="AA14" s="133"/>
      <c r="AB14" s="179"/>
      <c r="AC14" s="179"/>
      <c r="AD14" s="97" t="str">
        <f t="shared" si="4"/>
        <v/>
      </c>
      <c r="AE14" s="179"/>
      <c r="AF14" s="179"/>
      <c r="AG14" s="179"/>
      <c r="AH14" s="148" t="str">
        <f>IFERROR(IF(AND(W13="Probabilidad",W14="Probabilidad"),(AJ13-(+AJ13*AD14)),IF(AND(W13="Impacto",W14="Probabilidad"),(AJ12-(+AJ12*AD14)),IF(W14="Impacto",AJ13,""))),"")</f>
        <v/>
      </c>
      <c r="AI14" s="130" t="str">
        <f t="shared" si="5"/>
        <v/>
      </c>
      <c r="AJ14" s="97" t="str">
        <f t="shared" si="6"/>
        <v/>
      </c>
      <c r="AK14" s="130" t="str">
        <f t="shared" si="7"/>
        <v/>
      </c>
      <c r="AL14" s="97" t="str">
        <f>IFERROR(IF(AND(W13="Impacto",W14="Impacto"),(AL13-(+AL13*AD14)),IF(AND(W13="Probabilidad",W14="Impacto"),(AL12-(+AL12*AD14)),IF(W14="Probabilidad",AL13,""))),"")</f>
        <v/>
      </c>
      <c r="AM14" s="98" t="str">
        <f t="shared" si="8"/>
        <v/>
      </c>
      <c r="AN14" s="355"/>
      <c r="AO14" s="177"/>
      <c r="AP14" s="176"/>
      <c r="AQ14" s="182"/>
      <c r="AR14" s="182"/>
      <c r="AS14" s="177"/>
      <c r="AT14" s="182"/>
      <c r="AU14" s="177"/>
      <c r="AV14" s="182"/>
      <c r="AW14" s="177"/>
      <c r="AX14" s="99"/>
      <c r="AY14" s="131"/>
      <c r="AZ14" s="132"/>
      <c r="BA14" s="177"/>
      <c r="BB14" s="177"/>
      <c r="BC14" s="176"/>
      <c r="BD14" s="182"/>
      <c r="BE14" s="182"/>
      <c r="BF14" s="177"/>
      <c r="BG14" s="177"/>
      <c r="BH14" s="176"/>
      <c r="BI14" s="182"/>
      <c r="BJ14" s="182"/>
      <c r="BK14" s="177"/>
      <c r="BL14" s="177"/>
      <c r="BM14" s="176"/>
      <c r="BN14" s="182"/>
      <c r="BO14" s="182"/>
      <c r="BP14" s="131"/>
      <c r="BQ14" s="131"/>
      <c r="BR14" s="132"/>
      <c r="BS14" s="99"/>
      <c r="BT14" s="99"/>
      <c r="BU14" s="99"/>
      <c r="BV14" s="131"/>
      <c r="BW14" s="131"/>
      <c r="BX14" s="131"/>
      <c r="BY14" s="99"/>
      <c r="BZ14" s="131"/>
      <c r="CA14" s="131"/>
      <c r="CB14" s="99"/>
      <c r="CC14" s="131"/>
      <c r="CD14" s="132"/>
      <c r="CE14" s="131"/>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c r="DC14" s="136"/>
      <c r="DD14" s="136"/>
      <c r="DE14" s="136"/>
    </row>
    <row r="15" spans="1:109" ht="15.75" customHeight="1" x14ac:dyDescent="0.3">
      <c r="A15" s="346"/>
      <c r="B15" s="347"/>
      <c r="C15" s="347"/>
      <c r="D15" s="347"/>
      <c r="E15" s="372"/>
      <c r="F15" s="347"/>
      <c r="G15" s="347"/>
      <c r="H15" s="347"/>
      <c r="I15" s="177"/>
      <c r="J15" s="177"/>
      <c r="K15" s="347"/>
      <c r="L15" s="372"/>
      <c r="M15" s="346"/>
      <c r="N15" s="373"/>
      <c r="O15" s="370"/>
      <c r="P15" s="416"/>
      <c r="Q15" s="370">
        <f t="shared" si="9"/>
        <v>0</v>
      </c>
      <c r="R15" s="373"/>
      <c r="S15" s="370"/>
      <c r="T15" s="371"/>
      <c r="U15" s="176">
        <v>5</v>
      </c>
      <c r="V15" s="178"/>
      <c r="W15" s="133" t="str">
        <f t="shared" si="0"/>
        <v/>
      </c>
      <c r="X15" s="133"/>
      <c r="Y15" s="133"/>
      <c r="Z15" s="133"/>
      <c r="AA15" s="133"/>
      <c r="AB15" s="179"/>
      <c r="AC15" s="179"/>
      <c r="AD15" s="97" t="str">
        <f t="shared" si="4"/>
        <v/>
      </c>
      <c r="AE15" s="179"/>
      <c r="AF15" s="179"/>
      <c r="AG15" s="179"/>
      <c r="AH15" s="148" t="str">
        <f>IFERROR(IF(AND(W14="Probabilidad",W15="Probabilidad"),(AJ14-(+AJ14*AD15)),IF(AND(W14="Impacto",W15="Probabilidad"),(AJ13-(+AJ13*AD15)),IF(W15="Impacto",AJ14,""))),"")</f>
        <v/>
      </c>
      <c r="AI15" s="130" t="str">
        <f t="shared" si="5"/>
        <v/>
      </c>
      <c r="AJ15" s="97" t="str">
        <f t="shared" si="6"/>
        <v/>
      </c>
      <c r="AK15" s="130" t="str">
        <f t="shared" si="7"/>
        <v/>
      </c>
      <c r="AL15" s="97" t="str">
        <f>IFERROR(IF(AND(W14="Impacto",W15="Impacto"),(AL14-(+AL14*AD15)),IF(AND(W14="Probabilidad",W15="Impacto"),(AL13-(+AL13*AD15)),IF(W15="Probabilidad",AL14,""))),"")</f>
        <v/>
      </c>
      <c r="AM15" s="98" t="str">
        <f t="shared" si="8"/>
        <v/>
      </c>
      <c r="AN15" s="355"/>
      <c r="AO15" s="177"/>
      <c r="AP15" s="176"/>
      <c r="AQ15" s="182"/>
      <c r="AR15" s="182"/>
      <c r="AS15" s="177"/>
      <c r="AT15" s="182"/>
      <c r="AU15" s="177"/>
      <c r="AV15" s="182"/>
      <c r="AW15" s="177"/>
      <c r="AX15" s="99"/>
      <c r="AY15" s="131"/>
      <c r="AZ15" s="132"/>
      <c r="BA15" s="177"/>
      <c r="BB15" s="177"/>
      <c r="BC15" s="176"/>
      <c r="BD15" s="182"/>
      <c r="BE15" s="182"/>
      <c r="BF15" s="177"/>
      <c r="BG15" s="177"/>
      <c r="BH15" s="176"/>
      <c r="BI15" s="182"/>
      <c r="BJ15" s="182"/>
      <c r="BK15" s="177"/>
      <c r="BL15" s="177"/>
      <c r="BM15" s="176"/>
      <c r="BN15" s="182"/>
      <c r="BO15" s="182"/>
      <c r="BP15" s="131"/>
      <c r="BQ15" s="131"/>
      <c r="BR15" s="132"/>
      <c r="BS15" s="99"/>
      <c r="BT15" s="99"/>
      <c r="BU15" s="99"/>
      <c r="BV15" s="131"/>
      <c r="BW15" s="131"/>
      <c r="BX15" s="131"/>
      <c r="BY15" s="99"/>
      <c r="BZ15" s="131"/>
      <c r="CA15" s="131"/>
      <c r="CB15" s="99"/>
      <c r="CC15" s="131"/>
      <c r="CD15" s="132"/>
      <c r="CE15" s="131"/>
      <c r="CF15" s="136"/>
      <c r="CG15" s="136"/>
      <c r="CH15" s="136"/>
      <c r="CI15" s="136"/>
      <c r="CJ15" s="136"/>
      <c r="CK15" s="136"/>
      <c r="CL15" s="136"/>
      <c r="CM15" s="136"/>
      <c r="CN15" s="136"/>
      <c r="CO15" s="136"/>
      <c r="CP15" s="136"/>
      <c r="CQ15" s="136"/>
      <c r="CR15" s="136"/>
      <c r="CS15" s="136"/>
      <c r="CT15" s="136"/>
      <c r="CU15" s="136"/>
      <c r="CV15" s="136"/>
      <c r="CW15" s="136"/>
      <c r="CX15" s="136"/>
      <c r="CY15" s="136"/>
      <c r="CZ15" s="136"/>
      <c r="DA15" s="136"/>
      <c r="DB15" s="136"/>
      <c r="DC15" s="136"/>
      <c r="DD15" s="136"/>
      <c r="DE15" s="136"/>
    </row>
    <row r="16" spans="1:109" ht="15.75" customHeight="1" x14ac:dyDescent="0.3">
      <c r="A16" s="346"/>
      <c r="B16" s="347"/>
      <c r="C16" s="347"/>
      <c r="D16" s="347"/>
      <c r="E16" s="372"/>
      <c r="F16" s="347"/>
      <c r="G16" s="347"/>
      <c r="H16" s="347"/>
      <c r="I16" s="177"/>
      <c r="J16" s="177"/>
      <c r="K16" s="347"/>
      <c r="L16" s="372"/>
      <c r="M16" s="346"/>
      <c r="N16" s="373"/>
      <c r="O16" s="370"/>
      <c r="P16" s="416"/>
      <c r="Q16" s="370">
        <f t="shared" si="9"/>
        <v>0</v>
      </c>
      <c r="R16" s="373"/>
      <c r="S16" s="370"/>
      <c r="T16" s="371"/>
      <c r="U16" s="176">
        <v>6</v>
      </c>
      <c r="V16" s="178"/>
      <c r="W16" s="133" t="str">
        <f t="shared" si="0"/>
        <v/>
      </c>
      <c r="X16" s="133"/>
      <c r="Y16" s="133"/>
      <c r="Z16" s="133"/>
      <c r="AA16" s="133"/>
      <c r="AB16" s="179"/>
      <c r="AC16" s="179"/>
      <c r="AD16" s="97" t="str">
        <f t="shared" si="4"/>
        <v/>
      </c>
      <c r="AE16" s="179"/>
      <c r="AF16" s="179"/>
      <c r="AG16" s="179"/>
      <c r="AH16" s="148" t="str">
        <f>IFERROR(IF(AND(W15="Probabilidad",W16="Probabilidad"),(AJ15-(+AJ15*AD16)),IF(AND(W15="Impacto",W16="Probabilidad"),(AJ14-(+AJ14*AD16)),IF(W16="Impacto",AJ15,""))),"")</f>
        <v/>
      </c>
      <c r="AI16" s="130" t="str">
        <f t="shared" si="5"/>
        <v/>
      </c>
      <c r="AJ16" s="97" t="str">
        <f t="shared" si="6"/>
        <v/>
      </c>
      <c r="AK16" s="130" t="str">
        <f t="shared" si="7"/>
        <v/>
      </c>
      <c r="AL16" s="97" t="str">
        <f>IFERROR(IF(AND(W15="Impacto",W16="Impacto"),(AL15-(+AL15*AD16)),IF(AND(W15="Probabilidad",W16="Impacto"),(AL14-(+AL14*AD16)),IF(W16="Probabilidad",AL15,""))),"")</f>
        <v/>
      </c>
      <c r="AM16" s="98" t="str">
        <f t="shared" si="8"/>
        <v/>
      </c>
      <c r="AN16" s="356"/>
      <c r="AO16" s="177"/>
      <c r="AP16" s="176"/>
      <c r="AQ16" s="182"/>
      <c r="AR16" s="182"/>
      <c r="AS16" s="177"/>
      <c r="AT16" s="182"/>
      <c r="AU16" s="177"/>
      <c r="AV16" s="182"/>
      <c r="AW16" s="177"/>
      <c r="AX16" s="99"/>
      <c r="AY16" s="131"/>
      <c r="AZ16" s="132"/>
      <c r="BA16" s="177"/>
      <c r="BB16" s="177"/>
      <c r="BC16" s="176"/>
      <c r="BD16" s="182"/>
      <c r="BE16" s="182"/>
      <c r="BF16" s="177"/>
      <c r="BG16" s="177"/>
      <c r="BH16" s="176"/>
      <c r="BI16" s="182"/>
      <c r="BJ16" s="182"/>
      <c r="BK16" s="177"/>
      <c r="BL16" s="177"/>
      <c r="BM16" s="176"/>
      <c r="BN16" s="182"/>
      <c r="BO16" s="182"/>
      <c r="BP16" s="131"/>
      <c r="BQ16" s="131"/>
      <c r="BR16" s="132"/>
      <c r="BS16" s="99"/>
      <c r="BT16" s="99"/>
      <c r="BU16" s="99"/>
      <c r="BV16" s="131"/>
      <c r="BW16" s="131"/>
      <c r="BX16" s="131"/>
      <c r="BY16" s="99"/>
      <c r="BZ16" s="131"/>
      <c r="CA16" s="131"/>
      <c r="CB16" s="99"/>
      <c r="CC16" s="131"/>
      <c r="CD16" s="132"/>
      <c r="CE16" s="131"/>
      <c r="CF16" s="136"/>
      <c r="CG16" s="136"/>
      <c r="CH16" s="136"/>
      <c r="CI16" s="136"/>
      <c r="CJ16" s="136"/>
      <c r="CK16" s="136"/>
      <c r="CL16" s="136"/>
      <c r="CM16" s="136"/>
      <c r="CN16" s="136"/>
      <c r="CO16" s="136"/>
      <c r="CP16" s="136"/>
      <c r="CQ16" s="136"/>
      <c r="CR16" s="136"/>
      <c r="CS16" s="136"/>
      <c r="CT16" s="136"/>
      <c r="CU16" s="136"/>
      <c r="CV16" s="136"/>
      <c r="CW16" s="136"/>
      <c r="CX16" s="136"/>
      <c r="CY16" s="136"/>
      <c r="CZ16" s="136"/>
      <c r="DA16" s="136"/>
      <c r="DB16" s="136"/>
      <c r="DC16" s="136"/>
      <c r="DD16" s="136"/>
      <c r="DE16" s="136"/>
    </row>
    <row r="17" spans="1:109" ht="15.75" customHeight="1" x14ac:dyDescent="0.3">
      <c r="A17" s="346">
        <v>3</v>
      </c>
      <c r="B17" s="347"/>
      <c r="C17" s="347"/>
      <c r="D17" s="347"/>
      <c r="E17" s="372"/>
      <c r="F17" s="347"/>
      <c r="G17" s="347"/>
      <c r="H17" s="347"/>
      <c r="I17" s="177"/>
      <c r="J17" s="177"/>
      <c r="K17" s="347"/>
      <c r="L17" s="372"/>
      <c r="M17" s="346"/>
      <c r="N17" s="373" t="str">
        <f>IF(M17&lt;=0,"",IF(M17&lt;=2,"Muy Baja",IF(M17&lt;=24,"Baja",IF(M17&lt;=500,"Media",IF(M17&lt;=5000,"Alta","Muy Alta")))))</f>
        <v/>
      </c>
      <c r="O17" s="370" t="str">
        <f>IF(N17="","",IF(N17="Muy Baja",0.2,IF(N17="Baja",0.4,IF(N17="Media",0.6,IF(N17="Alta",0.8,IF(N17="Muy Alta",1,))))))</f>
        <v/>
      </c>
      <c r="P17" s="416"/>
      <c r="Q17" s="370">
        <f ca="1">IF(NOT(ISERROR(MATCH(P17,'Tabla Impacto'!$B$221:$B$223,0))),'Tabla Impacto'!$F$223&amp;"Por favor no seleccionar los criterios de impacto(Afectación Económica o presupuestal y Pérdida Reputacional)",P17)</f>
        <v>0</v>
      </c>
      <c r="R17" s="373" t="str">
        <f ca="1">IF(OR(Q17='Tabla Impacto'!$C$11,Q17='Tabla Impacto'!$D$11),"Leve",IF(OR(Q17='Tabla Impacto'!$C$12,Q17='Tabla Impacto'!$D$12),"Menor",IF(OR(Q17='Tabla Impacto'!$C$13,Q17='Tabla Impacto'!$D$13),"Moderado",IF(OR(Q17='Tabla Impacto'!$C$14,Q17='Tabla Impacto'!$D$14),"Mayor",IF(OR(Q17='Tabla Impacto'!$C$15,Q17='Tabla Impacto'!$D$15),"Catastrófico","")))))</f>
        <v/>
      </c>
      <c r="S17" s="370" t="str">
        <f ca="1">IF(R17="","",IF(R17="Leve",0.2,IF(R17="Menor",0.4,IF(R17="Moderado",0.6,IF(R17="Mayor",0.8,IF(R17="Catastrófico",1,))))))</f>
        <v/>
      </c>
      <c r="T17" s="371" t="str">
        <f ca="1">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
      </c>
      <c r="U17" s="176">
        <v>1</v>
      </c>
      <c r="V17" s="178"/>
      <c r="W17" s="133" t="str">
        <f t="shared" si="0"/>
        <v/>
      </c>
      <c r="X17" s="133"/>
      <c r="Y17" s="133"/>
      <c r="Z17" s="133"/>
      <c r="AA17" s="133"/>
      <c r="AB17" s="179"/>
      <c r="AC17" s="179"/>
      <c r="AD17" s="97" t="str">
        <f t="shared" si="4"/>
        <v/>
      </c>
      <c r="AE17" s="179"/>
      <c r="AF17" s="179"/>
      <c r="AG17" s="179"/>
      <c r="AH17" s="148" t="str">
        <f>IFERROR(IF(W17="Probabilidad",(O17-(+O17*AD17)),IF(W17="Impacto",O17,"")),"")</f>
        <v/>
      </c>
      <c r="AI17" s="130" t="str">
        <f>IFERROR(IF(AH17="","",IF(AH17&lt;=0.2,"Muy Baja",IF(AH17&lt;=0.4,"Baja",IF(AH17&lt;=0.6,"Media",IF(AH17&lt;=0.8,"Alta","Muy Alta"))))),"")</f>
        <v/>
      </c>
      <c r="AJ17" s="97" t="str">
        <f t="shared" si="6"/>
        <v/>
      </c>
      <c r="AK17" s="130" t="str">
        <f>IFERROR(IF(AL17="","",IF(AL17&lt;=0.2,"Leve",IF(AL17&lt;=0.4,"Menor",IF(AL17&lt;=0.6,"Moderado",IF(AL17&lt;=0.8,"Mayor","Catastrófico"))))),"")</f>
        <v/>
      </c>
      <c r="AL17" s="97" t="str">
        <f>IFERROR(IF(W17="Impacto",(S17-(+S17*AD17)),IF(W17="Probabilidad",S17,"")),"")</f>
        <v/>
      </c>
      <c r="AM17" s="98" t="str">
        <f t="shared" si="8"/>
        <v/>
      </c>
      <c r="AN17" s="354"/>
      <c r="AO17" s="177"/>
      <c r="AP17" s="176"/>
      <c r="AQ17" s="182"/>
      <c r="AR17" s="182"/>
      <c r="AS17" s="177"/>
      <c r="AT17" s="182"/>
      <c r="AU17" s="177"/>
      <c r="AV17" s="182"/>
      <c r="AW17" s="177"/>
      <c r="AX17" s="99"/>
      <c r="AY17" s="131"/>
      <c r="AZ17" s="132"/>
      <c r="BA17" s="177"/>
      <c r="BB17" s="177"/>
      <c r="BC17" s="176"/>
      <c r="BD17" s="182"/>
      <c r="BE17" s="182"/>
      <c r="BF17" s="177"/>
      <c r="BG17" s="177"/>
      <c r="BH17" s="176"/>
      <c r="BI17" s="182"/>
      <c r="BJ17" s="182"/>
      <c r="BK17" s="177"/>
      <c r="BL17" s="177"/>
      <c r="BM17" s="176"/>
      <c r="BN17" s="182"/>
      <c r="BO17" s="182"/>
      <c r="BP17" s="131"/>
      <c r="BQ17" s="131"/>
      <c r="BR17" s="132"/>
      <c r="BS17" s="99"/>
      <c r="BT17" s="99"/>
      <c r="BU17" s="99"/>
      <c r="BV17" s="131"/>
      <c r="BW17" s="131"/>
      <c r="BX17" s="131"/>
      <c r="BY17" s="99"/>
      <c r="BZ17" s="131"/>
      <c r="CA17" s="131"/>
      <c r="CB17" s="99"/>
      <c r="CC17" s="131"/>
      <c r="CD17" s="132"/>
      <c r="CE17" s="131"/>
      <c r="CF17" s="136"/>
      <c r="CG17" s="136"/>
      <c r="CH17" s="136"/>
      <c r="CI17" s="136"/>
      <c r="CJ17" s="136"/>
      <c r="CK17" s="136"/>
      <c r="CL17" s="136"/>
      <c r="CM17" s="136"/>
      <c r="CN17" s="136"/>
      <c r="CO17" s="136"/>
      <c r="CP17" s="136"/>
      <c r="CQ17" s="136"/>
      <c r="CR17" s="136"/>
      <c r="CS17" s="136"/>
      <c r="CT17" s="136"/>
      <c r="CU17" s="136"/>
      <c r="CV17" s="136"/>
      <c r="CW17" s="136"/>
      <c r="CX17" s="136"/>
      <c r="CY17" s="136"/>
      <c r="CZ17" s="136"/>
      <c r="DA17" s="136"/>
      <c r="DB17" s="136"/>
      <c r="DC17" s="136"/>
      <c r="DD17" s="136"/>
      <c r="DE17" s="136"/>
    </row>
    <row r="18" spans="1:109" ht="15.75" customHeight="1" x14ac:dyDescent="0.3">
      <c r="A18" s="346"/>
      <c r="B18" s="347"/>
      <c r="C18" s="347"/>
      <c r="D18" s="347"/>
      <c r="E18" s="372"/>
      <c r="F18" s="347"/>
      <c r="G18" s="347"/>
      <c r="H18" s="347"/>
      <c r="I18" s="177"/>
      <c r="J18" s="177"/>
      <c r="K18" s="347"/>
      <c r="L18" s="372"/>
      <c r="M18" s="346"/>
      <c r="N18" s="373"/>
      <c r="O18" s="370"/>
      <c r="P18" s="416"/>
      <c r="Q18" s="370">
        <f t="shared" ref="Q18:Q22" si="10">IF(NOT(ISERROR(MATCH(P18,_xlfn.ANCHORARRAY(E29),0))),O31&amp;"Por favor no seleccionar los criterios de impacto",P18)</f>
        <v>0</v>
      </c>
      <c r="R18" s="373"/>
      <c r="S18" s="370"/>
      <c r="T18" s="371"/>
      <c r="U18" s="176">
        <v>2</v>
      </c>
      <c r="V18" s="178"/>
      <c r="W18" s="133" t="str">
        <f t="shared" si="0"/>
        <v/>
      </c>
      <c r="X18" s="133"/>
      <c r="Y18" s="133"/>
      <c r="Z18" s="133"/>
      <c r="AA18" s="133"/>
      <c r="AB18" s="179"/>
      <c r="AC18" s="179"/>
      <c r="AD18" s="97" t="str">
        <f t="shared" si="4"/>
        <v/>
      </c>
      <c r="AE18" s="179"/>
      <c r="AF18" s="179"/>
      <c r="AG18" s="179"/>
      <c r="AH18" s="148" t="str">
        <f>IFERROR(IF(AND(W17="Probabilidad",W18="Probabilidad"),(AJ17-(+AJ17*AD18)),IF(W18="Probabilidad",(O17-(+O17*AD18)),IF(W18="Impacto",AJ17,""))),"")</f>
        <v/>
      </c>
      <c r="AI18" s="130" t="str">
        <f t="shared" si="5"/>
        <v/>
      </c>
      <c r="AJ18" s="97" t="str">
        <f t="shared" si="6"/>
        <v/>
      </c>
      <c r="AK18" s="130" t="str">
        <f t="shared" si="7"/>
        <v/>
      </c>
      <c r="AL18" s="97" t="str">
        <f>IFERROR(IF(AND(W17="Impacto",W18="Impacto"),(AL11-(+AL11*AD18)),IF(W18="Impacto",($S$17-(+$S$17*AD18)),IF(W18="Probabilidad",AL11,""))),"")</f>
        <v/>
      </c>
      <c r="AM18" s="98" t="str">
        <f t="shared" si="8"/>
        <v/>
      </c>
      <c r="AN18" s="355"/>
      <c r="AO18" s="177"/>
      <c r="AP18" s="176"/>
      <c r="AQ18" s="182"/>
      <c r="AR18" s="182"/>
      <c r="AS18" s="177"/>
      <c r="AT18" s="182"/>
      <c r="AU18" s="177"/>
      <c r="AV18" s="182"/>
      <c r="AW18" s="177"/>
      <c r="AX18" s="99"/>
      <c r="AY18" s="131"/>
      <c r="AZ18" s="132"/>
      <c r="BA18" s="177"/>
      <c r="BB18" s="177"/>
      <c r="BC18" s="176"/>
      <c r="BD18" s="182"/>
      <c r="BE18" s="182"/>
      <c r="BF18" s="177"/>
      <c r="BG18" s="177"/>
      <c r="BH18" s="176"/>
      <c r="BI18" s="182"/>
      <c r="BJ18" s="182"/>
      <c r="BK18" s="177"/>
      <c r="BL18" s="177"/>
      <c r="BM18" s="176"/>
      <c r="BN18" s="182"/>
      <c r="BO18" s="182"/>
      <c r="BP18" s="131"/>
      <c r="BQ18" s="131"/>
      <c r="BR18" s="132"/>
      <c r="BS18" s="99"/>
      <c r="BT18" s="99"/>
      <c r="BU18" s="99"/>
      <c r="BV18" s="131"/>
      <c r="BW18" s="131"/>
      <c r="BX18" s="131"/>
      <c r="BY18" s="99"/>
      <c r="BZ18" s="131"/>
      <c r="CA18" s="131"/>
      <c r="CB18" s="99"/>
      <c r="CC18" s="131"/>
      <c r="CD18" s="132"/>
      <c r="CE18" s="131"/>
      <c r="CF18" s="136"/>
      <c r="CG18" s="136"/>
      <c r="CH18" s="136"/>
      <c r="CI18" s="136"/>
      <c r="CJ18" s="136"/>
      <c r="CK18" s="136"/>
      <c r="CL18" s="136"/>
      <c r="CM18" s="136"/>
      <c r="CN18" s="136"/>
      <c r="CO18" s="136"/>
      <c r="CP18" s="136"/>
      <c r="CQ18" s="136"/>
      <c r="CR18" s="136"/>
      <c r="CS18" s="136"/>
      <c r="CT18" s="136"/>
      <c r="CU18" s="136"/>
      <c r="CV18" s="136"/>
      <c r="CW18" s="136"/>
      <c r="CX18" s="136"/>
      <c r="CY18" s="136"/>
      <c r="CZ18" s="136"/>
      <c r="DA18" s="136"/>
      <c r="DB18" s="136"/>
      <c r="DC18" s="136"/>
      <c r="DD18" s="136"/>
      <c r="DE18" s="136"/>
    </row>
    <row r="19" spans="1:109" ht="15.75" customHeight="1" x14ac:dyDescent="0.3">
      <c r="A19" s="346"/>
      <c r="B19" s="347"/>
      <c r="C19" s="347"/>
      <c r="D19" s="347"/>
      <c r="E19" s="372"/>
      <c r="F19" s="347"/>
      <c r="G19" s="347"/>
      <c r="H19" s="347"/>
      <c r="I19" s="177"/>
      <c r="J19" s="177"/>
      <c r="K19" s="347"/>
      <c r="L19" s="372"/>
      <c r="M19" s="346"/>
      <c r="N19" s="373"/>
      <c r="O19" s="370"/>
      <c r="P19" s="416"/>
      <c r="Q19" s="370">
        <f t="shared" si="10"/>
        <v>0</v>
      </c>
      <c r="R19" s="373"/>
      <c r="S19" s="370"/>
      <c r="T19" s="371"/>
      <c r="U19" s="176">
        <v>3</v>
      </c>
      <c r="V19" s="180"/>
      <c r="W19" s="133" t="str">
        <f t="shared" si="0"/>
        <v/>
      </c>
      <c r="X19" s="133"/>
      <c r="Y19" s="133"/>
      <c r="Z19" s="133"/>
      <c r="AA19" s="133"/>
      <c r="AB19" s="179"/>
      <c r="AC19" s="179"/>
      <c r="AD19" s="97" t="str">
        <f t="shared" si="4"/>
        <v/>
      </c>
      <c r="AE19" s="179"/>
      <c r="AF19" s="179"/>
      <c r="AG19" s="179"/>
      <c r="AH19" s="148" t="str">
        <f>IFERROR(IF(AND(W18="Probabilidad",W19="Probabilidad"),(AJ18-(+AJ18*AD19)),IF(AND(W18="Impacto",W19="Probabilidad"),(AJ17-(+AJ17*AD19)),IF(W19="Impacto",AJ18,""))),"")</f>
        <v/>
      </c>
      <c r="AI19" s="130" t="str">
        <f t="shared" si="5"/>
        <v/>
      </c>
      <c r="AJ19" s="97" t="str">
        <f t="shared" si="6"/>
        <v/>
      </c>
      <c r="AK19" s="130" t="str">
        <f t="shared" si="7"/>
        <v/>
      </c>
      <c r="AL19" s="97" t="str">
        <f>IFERROR(IF(AND(W18="Impacto",W19="Impacto"),(AL18-(+AL18*AD19)),IF(AND(W18="Probabilidad",W19="Impacto"),(AL17-(+AL17*AD19)),IF(W19="Probabilidad",AL18,""))),"")</f>
        <v/>
      </c>
      <c r="AM19" s="98" t="str">
        <f t="shared" si="8"/>
        <v/>
      </c>
      <c r="AN19" s="355"/>
      <c r="AO19" s="177"/>
      <c r="AP19" s="176"/>
      <c r="AQ19" s="182"/>
      <c r="AR19" s="182"/>
      <c r="AS19" s="177"/>
      <c r="AT19" s="182"/>
      <c r="AU19" s="177"/>
      <c r="AV19" s="182"/>
      <c r="AW19" s="177"/>
      <c r="AX19" s="99"/>
      <c r="AY19" s="131"/>
      <c r="AZ19" s="132"/>
      <c r="BA19" s="177"/>
      <c r="BB19" s="177"/>
      <c r="BC19" s="176"/>
      <c r="BD19" s="182"/>
      <c r="BE19" s="182"/>
      <c r="BF19" s="177"/>
      <c r="BG19" s="177"/>
      <c r="BH19" s="176"/>
      <c r="BI19" s="182"/>
      <c r="BJ19" s="182"/>
      <c r="BK19" s="177"/>
      <c r="BL19" s="177"/>
      <c r="BM19" s="176"/>
      <c r="BN19" s="182"/>
      <c r="BO19" s="182"/>
      <c r="BP19" s="131"/>
      <c r="BQ19" s="131"/>
      <c r="BR19" s="132"/>
      <c r="BS19" s="99"/>
      <c r="BT19" s="99"/>
      <c r="BU19" s="99"/>
      <c r="BV19" s="131"/>
      <c r="BW19" s="131"/>
      <c r="BX19" s="131"/>
      <c r="BY19" s="99"/>
      <c r="BZ19" s="131"/>
      <c r="CA19" s="131"/>
      <c r="CB19" s="99"/>
      <c r="CC19" s="131"/>
      <c r="CD19" s="132"/>
      <c r="CE19" s="131"/>
      <c r="CF19" s="136"/>
      <c r="CG19" s="136"/>
      <c r="CH19" s="136"/>
      <c r="CI19" s="136"/>
      <c r="CJ19" s="136"/>
      <c r="CK19" s="136"/>
      <c r="CL19" s="136"/>
      <c r="CM19" s="136"/>
      <c r="CN19" s="136"/>
      <c r="CO19" s="136"/>
      <c r="CP19" s="136"/>
      <c r="CQ19" s="136"/>
      <c r="CR19" s="136"/>
      <c r="CS19" s="136"/>
      <c r="CT19" s="136"/>
      <c r="CU19" s="136"/>
      <c r="CV19" s="136"/>
      <c r="CW19" s="136"/>
      <c r="CX19" s="136"/>
      <c r="CY19" s="136"/>
      <c r="CZ19" s="136"/>
      <c r="DA19" s="136"/>
      <c r="DB19" s="136"/>
      <c r="DC19" s="136"/>
      <c r="DD19" s="136"/>
      <c r="DE19" s="136"/>
    </row>
    <row r="20" spans="1:109" ht="15.75" customHeight="1" x14ac:dyDescent="0.3">
      <c r="A20" s="346"/>
      <c r="B20" s="347"/>
      <c r="C20" s="347"/>
      <c r="D20" s="347"/>
      <c r="E20" s="372"/>
      <c r="F20" s="347"/>
      <c r="G20" s="347"/>
      <c r="H20" s="347"/>
      <c r="I20" s="177"/>
      <c r="J20" s="177"/>
      <c r="K20" s="347"/>
      <c r="L20" s="372"/>
      <c r="M20" s="346"/>
      <c r="N20" s="373"/>
      <c r="O20" s="370"/>
      <c r="P20" s="416"/>
      <c r="Q20" s="370">
        <f t="shared" si="10"/>
        <v>0</v>
      </c>
      <c r="R20" s="373"/>
      <c r="S20" s="370"/>
      <c r="T20" s="371"/>
      <c r="U20" s="176">
        <v>4</v>
      </c>
      <c r="V20" s="178"/>
      <c r="W20" s="133" t="str">
        <f t="shared" si="0"/>
        <v/>
      </c>
      <c r="X20" s="133"/>
      <c r="Y20" s="133"/>
      <c r="Z20" s="133"/>
      <c r="AA20" s="133"/>
      <c r="AB20" s="179"/>
      <c r="AC20" s="179"/>
      <c r="AD20" s="97" t="str">
        <f t="shared" si="4"/>
        <v/>
      </c>
      <c r="AE20" s="179"/>
      <c r="AF20" s="179"/>
      <c r="AG20" s="179"/>
      <c r="AH20" s="148" t="str">
        <f>IFERROR(IF(AND(W19="Probabilidad",W20="Probabilidad"),(AJ19-(+AJ19*AD20)),IF(AND(W19="Impacto",W20="Probabilidad"),(AJ18-(+AJ18*AD20)),IF(W20="Impacto",AJ19,""))),"")</f>
        <v/>
      </c>
      <c r="AI20" s="130" t="str">
        <f t="shared" si="5"/>
        <v/>
      </c>
      <c r="AJ20" s="97" t="str">
        <f t="shared" si="6"/>
        <v/>
      </c>
      <c r="AK20" s="130" t="str">
        <f t="shared" si="7"/>
        <v/>
      </c>
      <c r="AL20" s="97" t="str">
        <f>IFERROR(IF(AND(W19="Impacto",W20="Impacto"),(AL19-(+AL19*AD20)),IF(AND(W19="Probabilidad",W20="Impacto"),(AL18-(+AL18*AD20)),IF(W20="Probabilidad",AL19,""))),"")</f>
        <v/>
      </c>
      <c r="AM20" s="98" t="str">
        <f t="shared" si="8"/>
        <v/>
      </c>
      <c r="AN20" s="355"/>
      <c r="AO20" s="177"/>
      <c r="AP20" s="176"/>
      <c r="AQ20" s="182"/>
      <c r="AR20" s="182"/>
      <c r="AS20" s="177"/>
      <c r="AT20" s="182"/>
      <c r="AU20" s="177"/>
      <c r="AV20" s="182"/>
      <c r="AW20" s="177"/>
      <c r="AX20" s="99"/>
      <c r="AY20" s="131"/>
      <c r="AZ20" s="132"/>
      <c r="BA20" s="177"/>
      <c r="BB20" s="177"/>
      <c r="BC20" s="176"/>
      <c r="BD20" s="182"/>
      <c r="BE20" s="182"/>
      <c r="BF20" s="177"/>
      <c r="BG20" s="177"/>
      <c r="BH20" s="176"/>
      <c r="BI20" s="182"/>
      <c r="BJ20" s="182"/>
      <c r="BK20" s="177"/>
      <c r="BL20" s="177"/>
      <c r="BM20" s="176"/>
      <c r="BN20" s="182"/>
      <c r="BO20" s="182"/>
      <c r="BP20" s="131"/>
      <c r="BQ20" s="131"/>
      <c r="BR20" s="132"/>
      <c r="BS20" s="99"/>
      <c r="BT20" s="99"/>
      <c r="BU20" s="99"/>
      <c r="BV20" s="131"/>
      <c r="BW20" s="131"/>
      <c r="BX20" s="131"/>
      <c r="BY20" s="99"/>
      <c r="BZ20" s="131"/>
      <c r="CA20" s="131"/>
      <c r="CB20" s="99"/>
      <c r="CC20" s="131"/>
      <c r="CD20" s="132"/>
      <c r="CE20" s="131"/>
      <c r="CF20" s="136"/>
      <c r="CG20" s="136"/>
      <c r="CH20" s="136"/>
      <c r="CI20" s="136"/>
      <c r="CJ20" s="136"/>
      <c r="CK20" s="136"/>
      <c r="CL20" s="136"/>
      <c r="CM20" s="136"/>
      <c r="CN20" s="136"/>
      <c r="CO20" s="136"/>
      <c r="CP20" s="136"/>
      <c r="CQ20" s="136"/>
      <c r="CR20" s="136"/>
      <c r="CS20" s="136"/>
      <c r="CT20" s="136"/>
      <c r="CU20" s="136"/>
      <c r="CV20" s="136"/>
      <c r="CW20" s="136"/>
      <c r="CX20" s="136"/>
      <c r="CY20" s="136"/>
      <c r="CZ20" s="136"/>
      <c r="DA20" s="136"/>
      <c r="DB20" s="136"/>
      <c r="DC20" s="136"/>
      <c r="DD20" s="136"/>
      <c r="DE20" s="136"/>
    </row>
    <row r="21" spans="1:109" ht="15.75" customHeight="1" x14ac:dyDescent="0.3">
      <c r="A21" s="346"/>
      <c r="B21" s="347"/>
      <c r="C21" s="347"/>
      <c r="D21" s="347"/>
      <c r="E21" s="372"/>
      <c r="F21" s="347"/>
      <c r="G21" s="347"/>
      <c r="H21" s="347"/>
      <c r="I21" s="177"/>
      <c r="J21" s="177"/>
      <c r="K21" s="347"/>
      <c r="L21" s="372"/>
      <c r="M21" s="346"/>
      <c r="N21" s="373"/>
      <c r="O21" s="370"/>
      <c r="P21" s="416"/>
      <c r="Q21" s="370">
        <f t="shared" si="10"/>
        <v>0</v>
      </c>
      <c r="R21" s="373"/>
      <c r="S21" s="370"/>
      <c r="T21" s="371"/>
      <c r="U21" s="176">
        <v>5</v>
      </c>
      <c r="V21" s="178"/>
      <c r="W21" s="133" t="str">
        <f t="shared" si="0"/>
        <v/>
      </c>
      <c r="X21" s="133"/>
      <c r="Y21" s="133"/>
      <c r="Z21" s="133"/>
      <c r="AA21" s="133"/>
      <c r="AB21" s="179"/>
      <c r="AC21" s="179"/>
      <c r="AD21" s="97" t="str">
        <f t="shared" si="4"/>
        <v/>
      </c>
      <c r="AE21" s="179"/>
      <c r="AF21" s="179"/>
      <c r="AG21" s="179"/>
      <c r="AH21" s="148" t="str">
        <f>IFERROR(IF(AND(W20="Probabilidad",W21="Probabilidad"),(AJ20-(+AJ20*AD21)),IF(AND(W20="Impacto",W21="Probabilidad"),(AJ19-(+AJ19*AD21)),IF(W21="Impacto",AJ20,""))),"")</f>
        <v/>
      </c>
      <c r="AI21" s="130" t="str">
        <f t="shared" si="5"/>
        <v/>
      </c>
      <c r="AJ21" s="97" t="str">
        <f t="shared" si="6"/>
        <v/>
      </c>
      <c r="AK21" s="130" t="str">
        <f t="shared" si="7"/>
        <v/>
      </c>
      <c r="AL21" s="97" t="str">
        <f>IFERROR(IF(AND(W20="Impacto",W21="Impacto"),(AL20-(+AL20*AD21)),IF(AND(W20="Probabilidad",W21="Impacto"),(AL19-(+AL19*AD21)),IF(W21="Probabilidad",AL20,""))),"")</f>
        <v/>
      </c>
      <c r="AM21" s="98" t="str">
        <f t="shared" si="8"/>
        <v/>
      </c>
      <c r="AN21" s="355"/>
      <c r="AO21" s="177"/>
      <c r="AP21" s="176"/>
      <c r="AQ21" s="182"/>
      <c r="AR21" s="182"/>
      <c r="AS21" s="177"/>
      <c r="AT21" s="182"/>
      <c r="AU21" s="177"/>
      <c r="AV21" s="182"/>
      <c r="AW21" s="177"/>
      <c r="AX21" s="99"/>
      <c r="AY21" s="131"/>
      <c r="AZ21" s="132"/>
      <c r="BA21" s="177"/>
      <c r="BB21" s="177"/>
      <c r="BC21" s="176"/>
      <c r="BD21" s="182"/>
      <c r="BE21" s="182"/>
      <c r="BF21" s="177"/>
      <c r="BG21" s="177"/>
      <c r="BH21" s="176"/>
      <c r="BI21" s="182"/>
      <c r="BJ21" s="182"/>
      <c r="BK21" s="177"/>
      <c r="BL21" s="177"/>
      <c r="BM21" s="176"/>
      <c r="BN21" s="182"/>
      <c r="BO21" s="182"/>
      <c r="BP21" s="131"/>
      <c r="BQ21" s="131"/>
      <c r="BR21" s="132"/>
      <c r="BS21" s="99"/>
      <c r="BT21" s="99"/>
      <c r="BU21" s="99"/>
      <c r="BV21" s="131"/>
      <c r="BW21" s="131"/>
      <c r="BX21" s="131"/>
      <c r="BY21" s="99"/>
      <c r="BZ21" s="131"/>
      <c r="CA21" s="131"/>
      <c r="CB21" s="99"/>
      <c r="CC21" s="131"/>
      <c r="CD21" s="132"/>
      <c r="CE21" s="131"/>
      <c r="CF21" s="136"/>
      <c r="CG21" s="136"/>
      <c r="CH21" s="136"/>
      <c r="CI21" s="136"/>
      <c r="CJ21" s="136"/>
      <c r="CK21" s="136"/>
      <c r="CL21" s="136"/>
      <c r="CM21" s="136"/>
      <c r="CN21" s="136"/>
      <c r="CO21" s="136"/>
      <c r="CP21" s="136"/>
      <c r="CQ21" s="136"/>
      <c r="CR21" s="136"/>
      <c r="CS21" s="136"/>
      <c r="CT21" s="136"/>
      <c r="CU21" s="136"/>
      <c r="CV21" s="136"/>
      <c r="CW21" s="136"/>
      <c r="CX21" s="136"/>
      <c r="CY21" s="136"/>
      <c r="CZ21" s="136"/>
      <c r="DA21" s="136"/>
      <c r="DB21" s="136"/>
      <c r="DC21" s="136"/>
      <c r="DD21" s="136"/>
      <c r="DE21" s="136"/>
    </row>
    <row r="22" spans="1:109" ht="15.75" customHeight="1" x14ac:dyDescent="0.3">
      <c r="A22" s="346"/>
      <c r="B22" s="347"/>
      <c r="C22" s="347"/>
      <c r="D22" s="347"/>
      <c r="E22" s="372"/>
      <c r="F22" s="347"/>
      <c r="G22" s="347"/>
      <c r="H22" s="347"/>
      <c r="I22" s="177"/>
      <c r="J22" s="177"/>
      <c r="K22" s="347"/>
      <c r="L22" s="372"/>
      <c r="M22" s="346"/>
      <c r="N22" s="373"/>
      <c r="O22" s="370"/>
      <c r="P22" s="416"/>
      <c r="Q22" s="370">
        <f t="shared" si="10"/>
        <v>0</v>
      </c>
      <c r="R22" s="373"/>
      <c r="S22" s="370"/>
      <c r="T22" s="371"/>
      <c r="U22" s="176">
        <v>6</v>
      </c>
      <c r="V22" s="178"/>
      <c r="W22" s="133" t="str">
        <f t="shared" si="0"/>
        <v/>
      </c>
      <c r="X22" s="133"/>
      <c r="Y22" s="133"/>
      <c r="Z22" s="133"/>
      <c r="AA22" s="133"/>
      <c r="AB22" s="179"/>
      <c r="AC22" s="179"/>
      <c r="AD22" s="97" t="str">
        <f t="shared" si="4"/>
        <v/>
      </c>
      <c r="AE22" s="179"/>
      <c r="AF22" s="179"/>
      <c r="AG22" s="179"/>
      <c r="AH22" s="148" t="str">
        <f>IFERROR(IF(AND(W21="Probabilidad",W22="Probabilidad"),(AJ21-(+AJ21*AD22)),IF(AND(W21="Impacto",W22="Probabilidad"),(AJ20-(+AJ20*AD22)),IF(W22="Impacto",AJ21,""))),"")</f>
        <v/>
      </c>
      <c r="AI22" s="130" t="str">
        <f t="shared" si="5"/>
        <v/>
      </c>
      <c r="AJ22" s="97" t="str">
        <f t="shared" si="6"/>
        <v/>
      </c>
      <c r="AK22" s="130" t="str">
        <f t="shared" si="7"/>
        <v/>
      </c>
      <c r="AL22" s="97" t="str">
        <f>IFERROR(IF(AND(W21="Impacto",W22="Impacto"),(AL21-(+AL21*AD22)),IF(AND(W21="Probabilidad",W22="Impacto"),(AL20-(+AL20*AD22)),IF(W22="Probabilidad",AL21,""))),"")</f>
        <v/>
      </c>
      <c r="AM22" s="98" t="str">
        <f t="shared" si="8"/>
        <v/>
      </c>
      <c r="AN22" s="356"/>
      <c r="AO22" s="177"/>
      <c r="AP22" s="176"/>
      <c r="AQ22" s="182"/>
      <c r="AR22" s="182"/>
      <c r="AS22" s="177"/>
      <c r="AT22" s="182"/>
      <c r="AU22" s="177"/>
      <c r="AV22" s="182"/>
      <c r="AW22" s="177"/>
      <c r="AX22" s="99"/>
      <c r="AY22" s="131"/>
      <c r="AZ22" s="132"/>
      <c r="BA22" s="177"/>
      <c r="BB22" s="177"/>
      <c r="BC22" s="176"/>
      <c r="BD22" s="182"/>
      <c r="BE22" s="182"/>
      <c r="BF22" s="177"/>
      <c r="BG22" s="177"/>
      <c r="BH22" s="176"/>
      <c r="BI22" s="182"/>
      <c r="BJ22" s="182"/>
      <c r="BK22" s="177"/>
      <c r="BL22" s="177"/>
      <c r="BM22" s="176"/>
      <c r="BN22" s="182"/>
      <c r="BO22" s="182"/>
      <c r="BP22" s="131"/>
      <c r="BQ22" s="131"/>
      <c r="BR22" s="132"/>
      <c r="BS22" s="99"/>
      <c r="BT22" s="99"/>
      <c r="BU22" s="99"/>
      <c r="BV22" s="131"/>
      <c r="BW22" s="131"/>
      <c r="BX22" s="131"/>
      <c r="BY22" s="99"/>
      <c r="BZ22" s="131"/>
      <c r="CA22" s="131"/>
      <c r="CB22" s="99"/>
      <c r="CC22" s="131"/>
      <c r="CD22" s="132"/>
      <c r="CE22" s="131"/>
      <c r="CF22" s="136"/>
      <c r="CG22" s="136"/>
      <c r="CH22" s="136"/>
      <c r="CI22" s="136"/>
      <c r="CJ22" s="136"/>
      <c r="CK22" s="136"/>
      <c r="CL22" s="136"/>
      <c r="CM22" s="136"/>
      <c r="CN22" s="136"/>
      <c r="CO22" s="136"/>
      <c r="CP22" s="136"/>
      <c r="CQ22" s="136"/>
      <c r="CR22" s="136"/>
      <c r="CS22" s="136"/>
      <c r="CT22" s="136"/>
      <c r="CU22" s="136"/>
      <c r="CV22" s="136"/>
      <c r="CW22" s="136"/>
      <c r="CX22" s="136"/>
      <c r="CY22" s="136"/>
      <c r="CZ22" s="136"/>
      <c r="DA22" s="136"/>
      <c r="DB22" s="136"/>
      <c r="DC22" s="136"/>
      <c r="DD22" s="136"/>
      <c r="DE22" s="136"/>
    </row>
    <row r="23" spans="1:109" ht="15.75" customHeight="1" x14ac:dyDescent="0.3">
      <c r="A23" s="346">
        <v>4</v>
      </c>
      <c r="B23" s="347"/>
      <c r="C23" s="347"/>
      <c r="D23" s="347"/>
      <c r="E23" s="372"/>
      <c r="F23" s="347"/>
      <c r="G23" s="347"/>
      <c r="H23" s="347"/>
      <c r="I23" s="177"/>
      <c r="J23" s="177"/>
      <c r="K23" s="347"/>
      <c r="L23" s="372"/>
      <c r="M23" s="346"/>
      <c r="N23" s="373" t="str">
        <f>IF(M23&lt;=0,"",IF(M23&lt;=2,"Muy Baja",IF(M23&lt;=24,"Baja",IF(M23&lt;=500,"Media",IF(M23&lt;=5000,"Alta","Muy Alta")))))</f>
        <v/>
      </c>
      <c r="O23" s="370" t="str">
        <f>IF(N23="","",IF(N23="Muy Baja",0.2,IF(N23="Baja",0.4,IF(N23="Media",0.6,IF(N23="Alta",0.8,IF(N23="Muy Alta",1,))))))</f>
        <v/>
      </c>
      <c r="P23" s="416"/>
      <c r="Q23" s="370">
        <f ca="1">IF(NOT(ISERROR(MATCH(P23,'Tabla Impacto'!$B$221:$B$223,0))),'Tabla Impacto'!$F$223&amp;"Por favor no seleccionar los criterios de impacto(Afectación Económica o presupuestal y Pérdida Reputacional)",P23)</f>
        <v>0</v>
      </c>
      <c r="R23" s="373" t="str">
        <f ca="1">IF(OR(Q23='Tabla Impacto'!$C$11,Q23='Tabla Impacto'!$D$11),"Leve",IF(OR(Q23='Tabla Impacto'!$C$12,Q23='Tabla Impacto'!$D$12),"Menor",IF(OR(Q23='Tabla Impacto'!$C$13,Q23='Tabla Impacto'!$D$13),"Moderado",IF(OR(Q23='Tabla Impacto'!$C$14,Q23='Tabla Impacto'!$D$14),"Mayor",IF(OR(Q23='Tabla Impacto'!$C$15,Q23='Tabla Impacto'!$D$15),"Catastrófico","")))))</f>
        <v/>
      </c>
      <c r="S23" s="370" t="str">
        <f ca="1">IF(R23="","",IF(R23="Leve",0.2,IF(R23="Menor",0.4,IF(R23="Moderado",0.6,IF(R23="Mayor",0.8,IF(R23="Catastrófico",1,))))))</f>
        <v/>
      </c>
      <c r="T23" s="371" t="str">
        <f ca="1">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
      </c>
      <c r="U23" s="176">
        <v>1</v>
      </c>
      <c r="V23" s="178"/>
      <c r="W23" s="133" t="str">
        <f t="shared" si="0"/>
        <v/>
      </c>
      <c r="X23" s="133"/>
      <c r="Y23" s="133"/>
      <c r="Z23" s="133"/>
      <c r="AA23" s="133"/>
      <c r="AB23" s="179"/>
      <c r="AC23" s="179"/>
      <c r="AD23" s="97" t="str">
        <f t="shared" si="4"/>
        <v/>
      </c>
      <c r="AE23" s="179"/>
      <c r="AF23" s="179"/>
      <c r="AG23" s="179"/>
      <c r="AH23" s="148" t="str">
        <f>IFERROR(IF(W23="Probabilidad",(O23-(+O23*AD23)),IF(W23="Impacto",O23,"")),"")</f>
        <v/>
      </c>
      <c r="AI23" s="130" t="str">
        <f>IFERROR(IF(AH23="","",IF(AH23&lt;=0.2,"Muy Baja",IF(AH23&lt;=0.4,"Baja",IF(AH23&lt;=0.6,"Media",IF(AH23&lt;=0.8,"Alta","Muy Alta"))))),"")</f>
        <v/>
      </c>
      <c r="AJ23" s="97" t="str">
        <f t="shared" si="6"/>
        <v/>
      </c>
      <c r="AK23" s="130" t="str">
        <f>IFERROR(IF(AL23="","",IF(AL23&lt;=0.2,"Leve",IF(AL23&lt;=0.4,"Menor",IF(AL23&lt;=0.6,"Moderado",IF(AL23&lt;=0.8,"Mayor","Catastrófico"))))),"")</f>
        <v/>
      </c>
      <c r="AL23" s="97" t="str">
        <f>IFERROR(IF(W23="Impacto",(S23-(+S23*AD23)),IF(W23="Probabilidad",S23,"")),"")</f>
        <v/>
      </c>
      <c r="AM23" s="98" t="str">
        <f t="shared" si="8"/>
        <v/>
      </c>
      <c r="AN23" s="354"/>
      <c r="AO23" s="177"/>
      <c r="AP23" s="176"/>
      <c r="AQ23" s="182"/>
      <c r="AR23" s="182"/>
      <c r="AS23" s="177"/>
      <c r="AT23" s="182"/>
      <c r="AU23" s="177"/>
      <c r="AV23" s="182"/>
      <c r="AW23" s="177"/>
      <c r="AX23" s="99"/>
      <c r="AY23" s="131"/>
      <c r="AZ23" s="132"/>
      <c r="BA23" s="177"/>
      <c r="BB23" s="177"/>
      <c r="BC23" s="176"/>
      <c r="BD23" s="182"/>
      <c r="BE23" s="182"/>
      <c r="BF23" s="177"/>
      <c r="BG23" s="177"/>
      <c r="BH23" s="176"/>
      <c r="BI23" s="182"/>
      <c r="BJ23" s="182"/>
      <c r="BK23" s="177"/>
      <c r="BL23" s="177"/>
      <c r="BM23" s="176"/>
      <c r="BN23" s="182"/>
      <c r="BO23" s="182"/>
      <c r="BP23" s="131"/>
      <c r="BQ23" s="131"/>
      <c r="BR23" s="132"/>
      <c r="BS23" s="99"/>
      <c r="BT23" s="99"/>
      <c r="BU23" s="99"/>
      <c r="BV23" s="131"/>
      <c r="BW23" s="131"/>
      <c r="BX23" s="131"/>
      <c r="BY23" s="99"/>
      <c r="BZ23" s="131"/>
      <c r="CA23" s="131"/>
      <c r="CB23" s="99"/>
      <c r="CC23" s="131"/>
      <c r="CD23" s="132"/>
      <c r="CE23" s="131"/>
      <c r="CF23" s="136"/>
      <c r="CG23" s="136"/>
      <c r="CH23" s="136"/>
      <c r="CI23" s="136"/>
      <c r="CJ23" s="136"/>
      <c r="CK23" s="136"/>
      <c r="CL23" s="136"/>
      <c r="CM23" s="136"/>
      <c r="CN23" s="136"/>
      <c r="CO23" s="136"/>
      <c r="CP23" s="136"/>
      <c r="CQ23" s="136"/>
      <c r="CR23" s="136"/>
      <c r="CS23" s="136"/>
      <c r="CT23" s="136"/>
      <c r="CU23" s="136"/>
      <c r="CV23" s="136"/>
      <c r="CW23" s="136"/>
      <c r="CX23" s="136"/>
      <c r="CY23" s="136"/>
      <c r="CZ23" s="136"/>
      <c r="DA23" s="136"/>
      <c r="DB23" s="136"/>
      <c r="DC23" s="136"/>
      <c r="DD23" s="136"/>
      <c r="DE23" s="136"/>
    </row>
    <row r="24" spans="1:109" ht="15.75" customHeight="1" x14ac:dyDescent="0.3">
      <c r="A24" s="346"/>
      <c r="B24" s="347"/>
      <c r="C24" s="347"/>
      <c r="D24" s="347"/>
      <c r="E24" s="372"/>
      <c r="F24" s="347"/>
      <c r="G24" s="347"/>
      <c r="H24" s="347"/>
      <c r="I24" s="177"/>
      <c r="J24" s="177"/>
      <c r="K24" s="347"/>
      <c r="L24" s="372"/>
      <c r="M24" s="346"/>
      <c r="N24" s="373"/>
      <c r="O24" s="370"/>
      <c r="P24" s="416"/>
      <c r="Q24" s="370">
        <f t="shared" ref="Q24:Q28" si="11">IF(NOT(ISERROR(MATCH(P24,_xlfn.ANCHORARRAY(E35),0))),O37&amp;"Por favor no seleccionar los criterios de impacto",P24)</f>
        <v>0</v>
      </c>
      <c r="R24" s="373"/>
      <c r="S24" s="370"/>
      <c r="T24" s="371"/>
      <c r="U24" s="176">
        <v>2</v>
      </c>
      <c r="V24" s="178"/>
      <c r="W24" s="133" t="str">
        <f t="shared" si="0"/>
        <v/>
      </c>
      <c r="X24" s="133"/>
      <c r="Y24" s="133"/>
      <c r="Z24" s="133"/>
      <c r="AA24" s="133"/>
      <c r="AB24" s="179"/>
      <c r="AC24" s="179"/>
      <c r="AD24" s="97" t="str">
        <f t="shared" si="4"/>
        <v/>
      </c>
      <c r="AE24" s="179"/>
      <c r="AF24" s="179"/>
      <c r="AG24" s="179"/>
      <c r="AH24" s="148" t="str">
        <f>IFERROR(IF(AND(W23="Probabilidad",W24="Probabilidad"),(AJ23-(+AJ23*AD24)),IF(W24="Probabilidad",(O23-(+O23*AD24)),IF(W24="Impacto",AJ23,""))),"")</f>
        <v/>
      </c>
      <c r="AI24" s="130" t="str">
        <f t="shared" si="5"/>
        <v/>
      </c>
      <c r="AJ24" s="97" t="str">
        <f t="shared" si="6"/>
        <v/>
      </c>
      <c r="AK24" s="130" t="str">
        <f t="shared" si="7"/>
        <v/>
      </c>
      <c r="AL24" s="97" t="str">
        <f>IFERROR(IF(AND(W23="Impacto",W24="Impacto"),(AL17-(+AL17*AD24)),IF(W24="Impacto",($S$23-(+$S$23*AD24)),IF(W24="Probabilidad",AL17,""))),"")</f>
        <v/>
      </c>
      <c r="AM24" s="98" t="str">
        <f t="shared" si="8"/>
        <v/>
      </c>
      <c r="AN24" s="355"/>
      <c r="AO24" s="177"/>
      <c r="AP24" s="176"/>
      <c r="AQ24" s="182"/>
      <c r="AR24" s="182"/>
      <c r="AS24" s="177"/>
      <c r="AT24" s="182"/>
      <c r="AU24" s="177"/>
      <c r="AV24" s="182"/>
      <c r="AW24" s="177"/>
      <c r="AX24" s="99"/>
      <c r="AY24" s="131"/>
      <c r="AZ24" s="132"/>
      <c r="BA24" s="177"/>
      <c r="BB24" s="177"/>
      <c r="BC24" s="176"/>
      <c r="BD24" s="182"/>
      <c r="BE24" s="182"/>
      <c r="BF24" s="177"/>
      <c r="BG24" s="177"/>
      <c r="BH24" s="176"/>
      <c r="BI24" s="182"/>
      <c r="BJ24" s="182"/>
      <c r="BK24" s="177"/>
      <c r="BL24" s="177"/>
      <c r="BM24" s="176"/>
      <c r="BN24" s="182"/>
      <c r="BO24" s="182"/>
      <c r="BP24" s="131"/>
      <c r="BQ24" s="131"/>
      <c r="BR24" s="132"/>
      <c r="BS24" s="99"/>
      <c r="BT24" s="99"/>
      <c r="BU24" s="99"/>
      <c r="BV24" s="131"/>
      <c r="BW24" s="131"/>
      <c r="BX24" s="131"/>
      <c r="BY24" s="99"/>
      <c r="BZ24" s="131"/>
      <c r="CA24" s="131"/>
      <c r="CB24" s="99"/>
      <c r="CC24" s="131"/>
      <c r="CD24" s="132"/>
      <c r="CE24" s="131"/>
      <c r="CF24" s="136"/>
      <c r="CG24" s="136"/>
      <c r="CH24" s="136"/>
      <c r="CI24" s="136"/>
      <c r="CJ24" s="136"/>
      <c r="CK24" s="136"/>
      <c r="CL24" s="136"/>
      <c r="CM24" s="136"/>
      <c r="CN24" s="136"/>
      <c r="CO24" s="136"/>
      <c r="CP24" s="136"/>
      <c r="CQ24" s="136"/>
      <c r="CR24" s="136"/>
      <c r="CS24" s="136"/>
      <c r="CT24" s="136"/>
      <c r="CU24" s="136"/>
      <c r="CV24" s="136"/>
      <c r="CW24" s="136"/>
      <c r="CX24" s="136"/>
      <c r="CY24" s="136"/>
      <c r="CZ24" s="136"/>
      <c r="DA24" s="136"/>
      <c r="DB24" s="136"/>
      <c r="DC24" s="136"/>
      <c r="DD24" s="136"/>
      <c r="DE24" s="136"/>
    </row>
    <row r="25" spans="1:109" ht="15.75" customHeight="1" x14ac:dyDescent="0.3">
      <c r="A25" s="346"/>
      <c r="B25" s="347"/>
      <c r="C25" s="347"/>
      <c r="D25" s="347"/>
      <c r="E25" s="372"/>
      <c r="F25" s="347"/>
      <c r="G25" s="347"/>
      <c r="H25" s="347"/>
      <c r="I25" s="177"/>
      <c r="J25" s="177"/>
      <c r="K25" s="347"/>
      <c r="L25" s="372"/>
      <c r="M25" s="346"/>
      <c r="N25" s="373"/>
      <c r="O25" s="370"/>
      <c r="P25" s="416"/>
      <c r="Q25" s="370">
        <f t="shared" si="11"/>
        <v>0</v>
      </c>
      <c r="R25" s="373"/>
      <c r="S25" s="370"/>
      <c r="T25" s="371"/>
      <c r="U25" s="176">
        <v>3</v>
      </c>
      <c r="V25" s="180"/>
      <c r="W25" s="133" t="str">
        <f t="shared" si="0"/>
        <v/>
      </c>
      <c r="X25" s="133"/>
      <c r="Y25" s="133"/>
      <c r="Z25" s="133"/>
      <c r="AA25" s="133"/>
      <c r="AB25" s="179"/>
      <c r="AC25" s="179"/>
      <c r="AD25" s="97" t="str">
        <f t="shared" si="4"/>
        <v/>
      </c>
      <c r="AE25" s="179"/>
      <c r="AF25" s="179"/>
      <c r="AG25" s="179"/>
      <c r="AH25" s="148" t="str">
        <f>IFERROR(IF(AND(W24="Probabilidad",W25="Probabilidad"),(AJ24-(+AJ24*AD25)),IF(AND(W24="Impacto",W25="Probabilidad"),(AJ23-(+AJ23*AD25)),IF(W25="Impacto",AJ24,""))),"")</f>
        <v/>
      </c>
      <c r="AI25" s="130" t="str">
        <f t="shared" si="5"/>
        <v/>
      </c>
      <c r="AJ25" s="97" t="str">
        <f t="shared" si="6"/>
        <v/>
      </c>
      <c r="AK25" s="130" t="str">
        <f t="shared" si="7"/>
        <v/>
      </c>
      <c r="AL25" s="97" t="str">
        <f>IFERROR(IF(AND(W24="Impacto",W25="Impacto"),(AL24-(+AL24*AD25)),IF(AND(W24="Probabilidad",W25="Impacto"),(AL23-(+AL23*AD25)),IF(W25="Probabilidad",AL24,""))),"")</f>
        <v/>
      </c>
      <c r="AM25" s="98" t="str">
        <f t="shared" si="8"/>
        <v/>
      </c>
      <c r="AN25" s="355"/>
      <c r="AO25" s="177"/>
      <c r="AP25" s="176"/>
      <c r="AQ25" s="182"/>
      <c r="AR25" s="182"/>
      <c r="AS25" s="177"/>
      <c r="AT25" s="182"/>
      <c r="AU25" s="177"/>
      <c r="AV25" s="182"/>
      <c r="AW25" s="177"/>
      <c r="AX25" s="99"/>
      <c r="AY25" s="131"/>
      <c r="AZ25" s="132"/>
      <c r="BA25" s="177"/>
      <c r="BB25" s="177"/>
      <c r="BC25" s="176"/>
      <c r="BD25" s="182"/>
      <c r="BE25" s="182"/>
      <c r="BF25" s="177"/>
      <c r="BG25" s="177"/>
      <c r="BH25" s="176"/>
      <c r="BI25" s="182"/>
      <c r="BJ25" s="182"/>
      <c r="BK25" s="177"/>
      <c r="BL25" s="177"/>
      <c r="BM25" s="176"/>
      <c r="BN25" s="182"/>
      <c r="BO25" s="182"/>
      <c r="BP25" s="131"/>
      <c r="BQ25" s="131"/>
      <c r="BR25" s="132"/>
      <c r="BS25" s="99"/>
      <c r="BT25" s="99"/>
      <c r="BU25" s="99"/>
      <c r="BV25" s="131"/>
      <c r="BW25" s="131"/>
      <c r="BX25" s="131"/>
      <c r="BY25" s="99"/>
      <c r="BZ25" s="131"/>
      <c r="CA25" s="131"/>
      <c r="CB25" s="99"/>
      <c r="CC25" s="131"/>
      <c r="CD25" s="132"/>
      <c r="CE25" s="131"/>
      <c r="CF25" s="136"/>
      <c r="CG25" s="136"/>
      <c r="CH25" s="136"/>
      <c r="CI25" s="136"/>
      <c r="CJ25" s="136"/>
      <c r="CK25" s="136"/>
      <c r="CL25" s="136"/>
      <c r="CM25" s="136"/>
      <c r="CN25" s="136"/>
      <c r="CO25" s="136"/>
      <c r="CP25" s="136"/>
      <c r="CQ25" s="136"/>
      <c r="CR25" s="136"/>
      <c r="CS25" s="136"/>
      <c r="CT25" s="136"/>
      <c r="CU25" s="136"/>
      <c r="CV25" s="136"/>
      <c r="CW25" s="136"/>
      <c r="CX25" s="136"/>
      <c r="CY25" s="136"/>
      <c r="CZ25" s="136"/>
      <c r="DA25" s="136"/>
      <c r="DB25" s="136"/>
      <c r="DC25" s="136"/>
      <c r="DD25" s="136"/>
      <c r="DE25" s="136"/>
    </row>
    <row r="26" spans="1:109" ht="15.75" customHeight="1" x14ac:dyDescent="0.3">
      <c r="A26" s="346"/>
      <c r="B26" s="347"/>
      <c r="C26" s="347"/>
      <c r="D26" s="347"/>
      <c r="E26" s="372"/>
      <c r="F26" s="347"/>
      <c r="G26" s="347"/>
      <c r="H26" s="347"/>
      <c r="I26" s="177"/>
      <c r="J26" s="177"/>
      <c r="K26" s="347"/>
      <c r="L26" s="372"/>
      <c r="M26" s="346"/>
      <c r="N26" s="373"/>
      <c r="O26" s="370"/>
      <c r="P26" s="416"/>
      <c r="Q26" s="370">
        <f t="shared" si="11"/>
        <v>0</v>
      </c>
      <c r="R26" s="373"/>
      <c r="S26" s="370"/>
      <c r="T26" s="371"/>
      <c r="U26" s="176">
        <v>4</v>
      </c>
      <c r="V26" s="178"/>
      <c r="W26" s="133" t="str">
        <f t="shared" si="0"/>
        <v/>
      </c>
      <c r="X26" s="133"/>
      <c r="Y26" s="133"/>
      <c r="Z26" s="133"/>
      <c r="AA26" s="133"/>
      <c r="AB26" s="179"/>
      <c r="AC26" s="179"/>
      <c r="AD26" s="97" t="str">
        <f t="shared" si="4"/>
        <v/>
      </c>
      <c r="AE26" s="179"/>
      <c r="AF26" s="179"/>
      <c r="AG26" s="179"/>
      <c r="AH26" s="148" t="str">
        <f>IFERROR(IF(AND(W25="Probabilidad",W26="Probabilidad"),(AJ25-(+AJ25*AD26)),IF(AND(W25="Impacto",W26="Probabilidad"),(AJ24-(+AJ24*AD26)),IF(W26="Impacto",AJ25,""))),"")</f>
        <v/>
      </c>
      <c r="AI26" s="130" t="str">
        <f t="shared" si="5"/>
        <v/>
      </c>
      <c r="AJ26" s="97" t="str">
        <f t="shared" si="6"/>
        <v/>
      </c>
      <c r="AK26" s="130" t="str">
        <f t="shared" si="7"/>
        <v/>
      </c>
      <c r="AL26" s="97" t="str">
        <f>IFERROR(IF(AND(W25="Impacto",W26="Impacto"),(AL25-(+AL25*AD26)),IF(AND(W25="Probabilidad",W26="Impacto"),(AL24-(+AL24*AD26)),IF(W26="Probabilidad",AL25,""))),"")</f>
        <v/>
      </c>
      <c r="AM26" s="98" t="str">
        <f t="shared" si="8"/>
        <v/>
      </c>
      <c r="AN26" s="355"/>
      <c r="AO26" s="177"/>
      <c r="AP26" s="176"/>
      <c r="AQ26" s="182"/>
      <c r="AR26" s="182"/>
      <c r="AS26" s="177"/>
      <c r="AT26" s="182"/>
      <c r="AU26" s="177"/>
      <c r="AV26" s="182"/>
      <c r="AW26" s="177"/>
      <c r="AX26" s="99"/>
      <c r="AY26" s="131"/>
      <c r="AZ26" s="132"/>
      <c r="BA26" s="177"/>
      <c r="BB26" s="177"/>
      <c r="BC26" s="176"/>
      <c r="BD26" s="182"/>
      <c r="BE26" s="182"/>
      <c r="BF26" s="177"/>
      <c r="BG26" s="177"/>
      <c r="BH26" s="176"/>
      <c r="BI26" s="182"/>
      <c r="BJ26" s="182"/>
      <c r="BK26" s="177"/>
      <c r="BL26" s="177"/>
      <c r="BM26" s="176"/>
      <c r="BN26" s="182"/>
      <c r="BO26" s="182"/>
      <c r="BP26" s="131"/>
      <c r="BQ26" s="131"/>
      <c r="BR26" s="132"/>
      <c r="BS26" s="99"/>
      <c r="BT26" s="99"/>
      <c r="BU26" s="99"/>
      <c r="BV26" s="131"/>
      <c r="BW26" s="131"/>
      <c r="BX26" s="131"/>
      <c r="BY26" s="99"/>
      <c r="BZ26" s="131"/>
      <c r="CA26" s="131"/>
      <c r="CB26" s="99"/>
      <c r="CC26" s="131"/>
      <c r="CD26" s="132"/>
      <c r="CE26" s="131"/>
      <c r="CF26" s="136"/>
      <c r="CG26" s="136"/>
      <c r="CH26" s="136"/>
      <c r="CI26" s="136"/>
      <c r="CJ26" s="136"/>
      <c r="CK26" s="136"/>
      <c r="CL26" s="136"/>
      <c r="CM26" s="136"/>
      <c r="CN26" s="136"/>
      <c r="CO26" s="136"/>
      <c r="CP26" s="136"/>
      <c r="CQ26" s="136"/>
      <c r="CR26" s="136"/>
      <c r="CS26" s="136"/>
      <c r="CT26" s="136"/>
      <c r="CU26" s="136"/>
      <c r="CV26" s="136"/>
      <c r="CW26" s="136"/>
      <c r="CX26" s="136"/>
      <c r="CY26" s="136"/>
      <c r="CZ26" s="136"/>
      <c r="DA26" s="136"/>
      <c r="DB26" s="136"/>
      <c r="DC26" s="136"/>
      <c r="DD26" s="136"/>
      <c r="DE26" s="136"/>
    </row>
    <row r="27" spans="1:109" ht="15.75" customHeight="1" x14ac:dyDescent="0.3">
      <c r="A27" s="346"/>
      <c r="B27" s="347"/>
      <c r="C27" s="347"/>
      <c r="D27" s="347"/>
      <c r="E27" s="372"/>
      <c r="F27" s="347"/>
      <c r="G27" s="347"/>
      <c r="H27" s="347"/>
      <c r="I27" s="177"/>
      <c r="J27" s="177"/>
      <c r="K27" s="347"/>
      <c r="L27" s="372"/>
      <c r="M27" s="346"/>
      <c r="N27" s="373"/>
      <c r="O27" s="370"/>
      <c r="P27" s="416"/>
      <c r="Q27" s="370">
        <f t="shared" si="11"/>
        <v>0</v>
      </c>
      <c r="R27" s="373"/>
      <c r="S27" s="370"/>
      <c r="T27" s="371"/>
      <c r="U27" s="176">
        <v>5</v>
      </c>
      <c r="V27" s="178"/>
      <c r="W27" s="133" t="str">
        <f t="shared" si="0"/>
        <v/>
      </c>
      <c r="X27" s="133"/>
      <c r="Y27" s="133"/>
      <c r="Z27" s="133"/>
      <c r="AA27" s="133"/>
      <c r="AB27" s="179"/>
      <c r="AC27" s="179"/>
      <c r="AD27" s="97" t="str">
        <f t="shared" si="4"/>
        <v/>
      </c>
      <c r="AE27" s="179"/>
      <c r="AF27" s="179"/>
      <c r="AG27" s="179"/>
      <c r="AH27" s="147" t="str">
        <f>IFERROR(IF(AND(W26="Probabilidad",W27="Probabilidad"),(AJ26-(+AJ26*AD27)),IF(AND(W26="Impacto",W27="Probabilidad"),(AJ25-(+AJ25*AD27)),IF(W27="Impacto",AJ26,""))),"")</f>
        <v/>
      </c>
      <c r="AI27" s="130" t="str">
        <f>IFERROR(IF(AH27="","",IF(AH27&lt;=0.2,"Muy Baja",IF(AH27&lt;=0.4,"Baja",IF(AH27&lt;=0.6,"Media",IF(AH27&lt;=0.8,"Alta","Muy Alta"))))),"")</f>
        <v/>
      </c>
      <c r="AJ27" s="97" t="str">
        <f t="shared" si="6"/>
        <v/>
      </c>
      <c r="AK27" s="130" t="str">
        <f t="shared" si="7"/>
        <v/>
      </c>
      <c r="AL27" s="97" t="str">
        <f>IFERROR(IF(AND(W26="Impacto",W27="Impacto"),(AL26-(+AL26*AD27)),IF(AND(W26="Probabilidad",W27="Impacto"),(AL25-(+AL25*AD27)),IF(W27="Probabilidad",AL26,""))),"")</f>
        <v/>
      </c>
      <c r="AM27" s="98" t="str">
        <f t="shared" si="8"/>
        <v/>
      </c>
      <c r="AN27" s="355"/>
      <c r="AO27" s="177"/>
      <c r="AP27" s="176"/>
      <c r="AQ27" s="182"/>
      <c r="AR27" s="182"/>
      <c r="AS27" s="177"/>
      <c r="AT27" s="182"/>
      <c r="AU27" s="177"/>
      <c r="AV27" s="182"/>
      <c r="AW27" s="177"/>
      <c r="AX27" s="99"/>
      <c r="AY27" s="131"/>
      <c r="AZ27" s="132"/>
      <c r="BA27" s="177"/>
      <c r="BB27" s="177"/>
      <c r="BC27" s="176"/>
      <c r="BD27" s="182"/>
      <c r="BE27" s="182"/>
      <c r="BF27" s="177"/>
      <c r="BG27" s="177"/>
      <c r="BH27" s="176"/>
      <c r="BI27" s="182"/>
      <c r="BJ27" s="182"/>
      <c r="BK27" s="177"/>
      <c r="BL27" s="177"/>
      <c r="BM27" s="176"/>
      <c r="BN27" s="182"/>
      <c r="BO27" s="182"/>
      <c r="BP27" s="131"/>
      <c r="BQ27" s="131"/>
      <c r="BR27" s="132"/>
      <c r="BS27" s="99"/>
      <c r="BT27" s="99"/>
      <c r="BU27" s="99"/>
      <c r="BV27" s="131"/>
      <c r="BW27" s="131"/>
      <c r="BX27" s="131"/>
      <c r="BY27" s="99"/>
      <c r="BZ27" s="131"/>
      <c r="CA27" s="131"/>
      <c r="CB27" s="99"/>
      <c r="CC27" s="131"/>
      <c r="CD27" s="132"/>
      <c r="CE27" s="131"/>
      <c r="CF27" s="136"/>
      <c r="CG27" s="136"/>
      <c r="CH27" s="136"/>
      <c r="CI27" s="136"/>
      <c r="CJ27" s="136"/>
      <c r="CK27" s="136"/>
      <c r="CL27" s="136"/>
      <c r="CM27" s="136"/>
      <c r="CN27" s="136"/>
      <c r="CO27" s="136"/>
      <c r="CP27" s="136"/>
      <c r="CQ27" s="136"/>
      <c r="CR27" s="136"/>
      <c r="CS27" s="136"/>
      <c r="CT27" s="136"/>
      <c r="CU27" s="136"/>
      <c r="CV27" s="136"/>
      <c r="CW27" s="136"/>
      <c r="CX27" s="136"/>
      <c r="CY27" s="136"/>
      <c r="CZ27" s="136"/>
      <c r="DA27" s="136"/>
      <c r="DB27" s="136"/>
      <c r="DC27" s="136"/>
      <c r="DD27" s="136"/>
      <c r="DE27" s="136"/>
    </row>
    <row r="28" spans="1:109" ht="15.75" customHeight="1" x14ac:dyDescent="0.3">
      <c r="A28" s="346"/>
      <c r="B28" s="347"/>
      <c r="C28" s="347"/>
      <c r="D28" s="347"/>
      <c r="E28" s="372"/>
      <c r="F28" s="347"/>
      <c r="G28" s="347"/>
      <c r="H28" s="347"/>
      <c r="I28" s="177"/>
      <c r="J28" s="177"/>
      <c r="K28" s="347"/>
      <c r="L28" s="372"/>
      <c r="M28" s="346"/>
      <c r="N28" s="373"/>
      <c r="O28" s="370"/>
      <c r="P28" s="416"/>
      <c r="Q28" s="370">
        <f t="shared" si="11"/>
        <v>0</v>
      </c>
      <c r="R28" s="373"/>
      <c r="S28" s="370"/>
      <c r="T28" s="371"/>
      <c r="U28" s="176">
        <v>6</v>
      </c>
      <c r="V28" s="178"/>
      <c r="W28" s="133" t="str">
        <f t="shared" si="0"/>
        <v/>
      </c>
      <c r="X28" s="133"/>
      <c r="Y28" s="133"/>
      <c r="Z28" s="133"/>
      <c r="AA28" s="133"/>
      <c r="AB28" s="179"/>
      <c r="AC28" s="179"/>
      <c r="AD28" s="97" t="str">
        <f t="shared" si="4"/>
        <v/>
      </c>
      <c r="AE28" s="179"/>
      <c r="AF28" s="179"/>
      <c r="AG28" s="179"/>
      <c r="AH28" s="148" t="str">
        <f>IFERROR(IF(AND(W27="Probabilidad",W28="Probabilidad"),(AJ27-(+AJ27*AD28)),IF(AND(W27="Impacto",W28="Probabilidad"),(AJ26-(+AJ26*AD28)),IF(W28="Impacto",AJ27,""))),"")</f>
        <v/>
      </c>
      <c r="AI28" s="130" t="str">
        <f t="shared" si="5"/>
        <v/>
      </c>
      <c r="AJ28" s="97" t="str">
        <f t="shared" si="6"/>
        <v/>
      </c>
      <c r="AK28" s="130" t="str">
        <f t="shared" si="7"/>
        <v/>
      </c>
      <c r="AL28" s="97" t="str">
        <f>IFERROR(IF(AND(W27="Impacto",W28="Impacto"),(AL27-(+AL27*AD28)),IF(AND(W27="Probabilidad",W28="Impacto"),(AL26-(+AL26*AD28)),IF(W28="Probabilidad",AL27,""))),"")</f>
        <v/>
      </c>
      <c r="AM28" s="98" t="str">
        <f t="shared" si="8"/>
        <v/>
      </c>
      <c r="AN28" s="356"/>
      <c r="AO28" s="177"/>
      <c r="AP28" s="176"/>
      <c r="AQ28" s="182"/>
      <c r="AR28" s="182"/>
      <c r="AS28" s="177"/>
      <c r="AT28" s="182"/>
      <c r="AU28" s="177"/>
      <c r="AV28" s="182"/>
      <c r="AW28" s="177"/>
      <c r="AX28" s="99"/>
      <c r="AY28" s="131"/>
      <c r="AZ28" s="132"/>
      <c r="BA28" s="177"/>
      <c r="BB28" s="177"/>
      <c r="BC28" s="176"/>
      <c r="BD28" s="182"/>
      <c r="BE28" s="182"/>
      <c r="BF28" s="177"/>
      <c r="BG28" s="177"/>
      <c r="BH28" s="176"/>
      <c r="BI28" s="182"/>
      <c r="BJ28" s="182"/>
      <c r="BK28" s="177"/>
      <c r="BL28" s="177"/>
      <c r="BM28" s="176"/>
      <c r="BN28" s="182"/>
      <c r="BO28" s="182"/>
      <c r="BP28" s="131"/>
      <c r="BQ28" s="131"/>
      <c r="BR28" s="132"/>
      <c r="BS28" s="99"/>
      <c r="BT28" s="99"/>
      <c r="BU28" s="99"/>
      <c r="BV28" s="131"/>
      <c r="BW28" s="131"/>
      <c r="BX28" s="131"/>
      <c r="BY28" s="99"/>
      <c r="BZ28" s="131"/>
      <c r="CA28" s="131"/>
      <c r="CB28" s="99"/>
      <c r="CC28" s="131"/>
      <c r="CD28" s="132"/>
      <c r="CE28" s="131"/>
      <c r="CF28" s="136"/>
      <c r="CG28" s="136"/>
      <c r="CH28" s="136"/>
      <c r="CI28" s="136"/>
      <c r="CJ28" s="136"/>
      <c r="CK28" s="136"/>
      <c r="CL28" s="136"/>
      <c r="CM28" s="136"/>
      <c r="CN28" s="136"/>
      <c r="CO28" s="136"/>
      <c r="CP28" s="136"/>
      <c r="CQ28" s="136"/>
      <c r="CR28" s="136"/>
      <c r="CS28" s="136"/>
      <c r="CT28" s="136"/>
      <c r="CU28" s="136"/>
      <c r="CV28" s="136"/>
      <c r="CW28" s="136"/>
      <c r="CX28" s="136"/>
      <c r="CY28" s="136"/>
      <c r="CZ28" s="136"/>
      <c r="DA28" s="136"/>
      <c r="DB28" s="136"/>
      <c r="DC28" s="136"/>
      <c r="DD28" s="136"/>
      <c r="DE28" s="136"/>
    </row>
    <row r="29" spans="1:109" ht="15.75" customHeight="1" x14ac:dyDescent="0.3">
      <c r="A29" s="346">
        <v>5</v>
      </c>
      <c r="B29" s="347"/>
      <c r="C29" s="347"/>
      <c r="D29" s="347"/>
      <c r="E29" s="372"/>
      <c r="F29" s="347"/>
      <c r="G29" s="347"/>
      <c r="H29" s="347"/>
      <c r="I29" s="177"/>
      <c r="J29" s="177"/>
      <c r="K29" s="347"/>
      <c r="L29" s="372"/>
      <c r="M29" s="346"/>
      <c r="N29" s="373" t="str">
        <f>IF(M29&lt;=0,"",IF(M29&lt;=2,"Muy Baja",IF(M29&lt;=24,"Baja",IF(M29&lt;=500,"Media",IF(M29&lt;=5000,"Alta","Muy Alta")))))</f>
        <v/>
      </c>
      <c r="O29" s="370" t="str">
        <f>IF(N29="","",IF(N29="Muy Baja",0.2,IF(N29="Baja",0.4,IF(N29="Media",0.6,IF(N29="Alta",0.8,IF(N29="Muy Alta",1,))))))</f>
        <v/>
      </c>
      <c r="P29" s="416"/>
      <c r="Q29" s="370">
        <f ca="1">IF(NOT(ISERROR(MATCH(P29,'Tabla Impacto'!$B$221:$B$223,0))),'Tabla Impacto'!$F$223&amp;"Por favor no seleccionar los criterios de impacto(Afectación Económica o presupuestal y Pérdida Reputacional)",P29)</f>
        <v>0</v>
      </c>
      <c r="R29" s="373" t="str">
        <f ca="1">IF(OR(Q29='Tabla Impacto'!$C$11,Q29='Tabla Impacto'!$D$11),"Leve",IF(OR(Q29='Tabla Impacto'!$C$12,Q29='Tabla Impacto'!$D$12),"Menor",IF(OR(Q29='Tabla Impacto'!$C$13,Q29='Tabla Impacto'!$D$13),"Moderado",IF(OR(Q29='Tabla Impacto'!$C$14,Q29='Tabla Impacto'!$D$14),"Mayor",IF(OR(Q29='Tabla Impacto'!$C$15,Q29='Tabla Impacto'!$D$15),"Catastrófico","")))))</f>
        <v/>
      </c>
      <c r="S29" s="370" t="str">
        <f ca="1">IF(R29="","",IF(R29="Leve",0.2,IF(R29="Menor",0.4,IF(R29="Moderado",0.6,IF(R29="Mayor",0.8,IF(R29="Catastrófico",1,))))))</f>
        <v/>
      </c>
      <c r="T29" s="371" t="str">
        <f ca="1">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
      </c>
      <c r="U29" s="176">
        <v>1</v>
      </c>
      <c r="V29" s="178"/>
      <c r="W29" s="133" t="str">
        <f t="shared" si="0"/>
        <v/>
      </c>
      <c r="X29" s="133"/>
      <c r="Y29" s="133"/>
      <c r="Z29" s="133"/>
      <c r="AA29" s="133"/>
      <c r="AB29" s="179"/>
      <c r="AC29" s="179"/>
      <c r="AD29" s="97" t="str">
        <f t="shared" si="4"/>
        <v/>
      </c>
      <c r="AE29" s="179"/>
      <c r="AF29" s="179"/>
      <c r="AG29" s="179"/>
      <c r="AH29" s="148" t="str">
        <f>IFERROR(IF(W29="Probabilidad",(O29-(+O29*AD29)),IF(W29="Impacto",O29,"")),"")</f>
        <v/>
      </c>
      <c r="AI29" s="130" t="str">
        <f>IFERROR(IF(AH29="","",IF(AH29&lt;=0.2,"Muy Baja",IF(AH29&lt;=0.4,"Baja",IF(AH29&lt;=0.6,"Media",IF(AH29&lt;=0.8,"Alta","Muy Alta"))))),"")</f>
        <v/>
      </c>
      <c r="AJ29" s="97" t="str">
        <f t="shared" si="6"/>
        <v/>
      </c>
      <c r="AK29" s="130" t="str">
        <f>IFERROR(IF(AL29="","",IF(AL29&lt;=0.2,"Leve",IF(AL29&lt;=0.4,"Menor",IF(AL29&lt;=0.6,"Moderado",IF(AL29&lt;=0.8,"Mayor","Catastrófico"))))),"")</f>
        <v/>
      </c>
      <c r="AL29" s="97" t="str">
        <f>IFERROR(IF(W29="Impacto",(S29-(+S29*AD29)),IF(W29="Probabilidad",S29,"")),"")</f>
        <v/>
      </c>
      <c r="AM29" s="98" t="str">
        <f t="shared" si="8"/>
        <v/>
      </c>
      <c r="AN29" s="354"/>
      <c r="AO29" s="177"/>
      <c r="AP29" s="176"/>
      <c r="AQ29" s="182"/>
      <c r="AR29" s="182"/>
      <c r="AS29" s="177"/>
      <c r="AT29" s="182"/>
      <c r="AU29" s="177"/>
      <c r="AV29" s="182"/>
      <c r="AW29" s="177"/>
      <c r="AX29" s="99"/>
      <c r="AY29" s="131"/>
      <c r="AZ29" s="132"/>
      <c r="BA29" s="177"/>
      <c r="BB29" s="177"/>
      <c r="BC29" s="176"/>
      <c r="BD29" s="182"/>
      <c r="BE29" s="182"/>
      <c r="BF29" s="177"/>
      <c r="BG29" s="177"/>
      <c r="BH29" s="176"/>
      <c r="BI29" s="182"/>
      <c r="BJ29" s="182"/>
      <c r="BK29" s="177"/>
      <c r="BL29" s="177"/>
      <c r="BM29" s="176"/>
      <c r="BN29" s="182"/>
      <c r="BO29" s="182"/>
      <c r="BP29" s="131"/>
      <c r="BQ29" s="131"/>
      <c r="BR29" s="132"/>
      <c r="BS29" s="99"/>
      <c r="BT29" s="99"/>
      <c r="BU29" s="99"/>
      <c r="BV29" s="131"/>
      <c r="BW29" s="131"/>
      <c r="BX29" s="131"/>
      <c r="BY29" s="99"/>
      <c r="BZ29" s="131"/>
      <c r="CA29" s="131"/>
      <c r="CB29" s="99"/>
      <c r="CC29" s="131"/>
      <c r="CD29" s="132"/>
      <c r="CE29" s="131"/>
      <c r="CF29" s="136"/>
      <c r="CG29" s="136"/>
      <c r="CH29" s="136"/>
      <c r="CI29" s="136"/>
      <c r="CJ29" s="136"/>
      <c r="CK29" s="136"/>
      <c r="CL29" s="136"/>
      <c r="CM29" s="136"/>
      <c r="CN29" s="136"/>
      <c r="CO29" s="136"/>
      <c r="CP29" s="136"/>
      <c r="CQ29" s="136"/>
      <c r="CR29" s="136"/>
      <c r="CS29" s="136"/>
      <c r="CT29" s="136"/>
      <c r="CU29" s="136"/>
      <c r="CV29" s="136"/>
      <c r="CW29" s="136"/>
      <c r="CX29" s="136"/>
      <c r="CY29" s="136"/>
      <c r="CZ29" s="136"/>
      <c r="DA29" s="136"/>
      <c r="DB29" s="136"/>
      <c r="DC29" s="136"/>
      <c r="DD29" s="136"/>
      <c r="DE29" s="136"/>
    </row>
    <row r="30" spans="1:109" ht="15.75" customHeight="1" x14ac:dyDescent="0.3">
      <c r="A30" s="346"/>
      <c r="B30" s="347"/>
      <c r="C30" s="347"/>
      <c r="D30" s="347"/>
      <c r="E30" s="372"/>
      <c r="F30" s="347"/>
      <c r="G30" s="347"/>
      <c r="H30" s="347"/>
      <c r="I30" s="177"/>
      <c r="J30" s="177"/>
      <c r="K30" s="347"/>
      <c r="L30" s="372"/>
      <c r="M30" s="346"/>
      <c r="N30" s="373"/>
      <c r="O30" s="370"/>
      <c r="P30" s="416"/>
      <c r="Q30" s="370">
        <f t="shared" ref="Q30:Q34" si="12">IF(NOT(ISERROR(MATCH(P30,_xlfn.ANCHORARRAY(E41),0))),O43&amp;"Por favor no seleccionar los criterios de impacto",P30)</f>
        <v>0</v>
      </c>
      <c r="R30" s="373"/>
      <c r="S30" s="370"/>
      <c r="T30" s="371"/>
      <c r="U30" s="176">
        <v>2</v>
      </c>
      <c r="V30" s="178"/>
      <c r="W30" s="133" t="str">
        <f t="shared" si="0"/>
        <v/>
      </c>
      <c r="X30" s="133"/>
      <c r="Y30" s="133"/>
      <c r="Z30" s="133"/>
      <c r="AA30" s="133"/>
      <c r="AB30" s="179"/>
      <c r="AC30" s="179"/>
      <c r="AD30" s="97" t="str">
        <f t="shared" si="4"/>
        <v/>
      </c>
      <c r="AE30" s="179"/>
      <c r="AF30" s="179"/>
      <c r="AG30" s="179"/>
      <c r="AH30" s="148" t="str">
        <f>IFERROR(IF(AND(W29="Probabilidad",W30="Probabilidad"),(AJ29-(+AJ29*AD30)),IF(W30="Probabilidad",(O29-(+O29*AD30)),IF(W30="Impacto",AJ29,""))),"")</f>
        <v/>
      </c>
      <c r="AI30" s="130" t="str">
        <f t="shared" si="5"/>
        <v/>
      </c>
      <c r="AJ30" s="97" t="str">
        <f t="shared" si="6"/>
        <v/>
      </c>
      <c r="AK30" s="130" t="str">
        <f t="shared" si="7"/>
        <v/>
      </c>
      <c r="AL30" s="97" t="str">
        <f>IFERROR(IF(AND(W29="Impacto",W30="Impacto"),(AL23-(+AL23*AD30)),IF(W30="Impacto",($S$29-(+$S$29*AD30)),IF(W30="Probabilidad",AL23,""))),"")</f>
        <v/>
      </c>
      <c r="AM30" s="98" t="str">
        <f t="shared" si="8"/>
        <v/>
      </c>
      <c r="AN30" s="355"/>
      <c r="AO30" s="177"/>
      <c r="AP30" s="176"/>
      <c r="AQ30" s="182"/>
      <c r="AR30" s="182"/>
      <c r="AS30" s="177"/>
      <c r="AT30" s="182"/>
      <c r="AU30" s="177"/>
      <c r="AV30" s="182"/>
      <c r="AW30" s="177"/>
      <c r="AX30" s="99"/>
      <c r="AY30" s="131"/>
      <c r="AZ30" s="132"/>
      <c r="BA30" s="177"/>
      <c r="BB30" s="177"/>
      <c r="BC30" s="176"/>
      <c r="BD30" s="182"/>
      <c r="BE30" s="182"/>
      <c r="BF30" s="177"/>
      <c r="BG30" s="177"/>
      <c r="BH30" s="176"/>
      <c r="BI30" s="182"/>
      <c r="BJ30" s="182"/>
      <c r="BK30" s="177"/>
      <c r="BL30" s="177"/>
      <c r="BM30" s="176"/>
      <c r="BN30" s="182"/>
      <c r="BO30" s="182"/>
      <c r="BP30" s="131"/>
      <c r="BQ30" s="131"/>
      <c r="BR30" s="132"/>
      <c r="BS30" s="99"/>
      <c r="BT30" s="99"/>
      <c r="BU30" s="99"/>
      <c r="BV30" s="131"/>
      <c r="BW30" s="131"/>
      <c r="BX30" s="131"/>
      <c r="BY30" s="99"/>
      <c r="BZ30" s="131"/>
      <c r="CA30" s="131"/>
      <c r="CB30" s="99"/>
      <c r="CC30" s="131"/>
      <c r="CD30" s="132"/>
      <c r="CE30" s="131"/>
      <c r="CF30" s="136"/>
      <c r="CG30" s="136"/>
      <c r="CH30" s="136"/>
      <c r="CI30" s="136"/>
      <c r="CJ30" s="136"/>
      <c r="CK30" s="136"/>
      <c r="CL30" s="136"/>
      <c r="CM30" s="136"/>
      <c r="CN30" s="136"/>
      <c r="CO30" s="136"/>
      <c r="CP30" s="136"/>
      <c r="CQ30" s="136"/>
      <c r="CR30" s="136"/>
      <c r="CS30" s="136"/>
      <c r="CT30" s="136"/>
      <c r="CU30" s="136"/>
      <c r="CV30" s="136"/>
      <c r="CW30" s="136"/>
      <c r="CX30" s="136"/>
      <c r="CY30" s="136"/>
      <c r="CZ30" s="136"/>
      <c r="DA30" s="136"/>
      <c r="DB30" s="136"/>
      <c r="DC30" s="136"/>
      <c r="DD30" s="136"/>
      <c r="DE30" s="136"/>
    </row>
    <row r="31" spans="1:109" ht="15.75" customHeight="1" x14ac:dyDescent="0.3">
      <c r="A31" s="346"/>
      <c r="B31" s="347"/>
      <c r="C31" s="347"/>
      <c r="D31" s="347"/>
      <c r="E31" s="372"/>
      <c r="F31" s="347"/>
      <c r="G31" s="347"/>
      <c r="H31" s="347"/>
      <c r="I31" s="177"/>
      <c r="J31" s="177"/>
      <c r="K31" s="347"/>
      <c r="L31" s="372"/>
      <c r="M31" s="346"/>
      <c r="N31" s="373"/>
      <c r="O31" s="370"/>
      <c r="P31" s="416"/>
      <c r="Q31" s="370">
        <f t="shared" si="12"/>
        <v>0</v>
      </c>
      <c r="R31" s="373"/>
      <c r="S31" s="370"/>
      <c r="T31" s="371"/>
      <c r="U31" s="176">
        <v>3</v>
      </c>
      <c r="V31" s="180"/>
      <c r="W31" s="133" t="str">
        <f t="shared" si="0"/>
        <v/>
      </c>
      <c r="X31" s="133"/>
      <c r="Y31" s="133"/>
      <c r="Z31" s="133"/>
      <c r="AA31" s="133"/>
      <c r="AB31" s="179"/>
      <c r="AC31" s="179"/>
      <c r="AD31" s="97" t="str">
        <f t="shared" si="4"/>
        <v/>
      </c>
      <c r="AE31" s="179"/>
      <c r="AF31" s="179"/>
      <c r="AG31" s="179"/>
      <c r="AH31" s="148" t="str">
        <f>IFERROR(IF(AND(W30="Probabilidad",W31="Probabilidad"),(AJ30-(+AJ30*AD31)),IF(AND(W30="Impacto",W31="Probabilidad"),(AJ29-(+AJ29*AD31)),IF(W31="Impacto",AJ30,""))),"")</f>
        <v/>
      </c>
      <c r="AI31" s="130" t="str">
        <f t="shared" si="5"/>
        <v/>
      </c>
      <c r="AJ31" s="97" t="str">
        <f t="shared" si="6"/>
        <v/>
      </c>
      <c r="AK31" s="130" t="str">
        <f t="shared" si="7"/>
        <v/>
      </c>
      <c r="AL31" s="97" t="str">
        <f>IFERROR(IF(AND(W30="Impacto",W31="Impacto"),(AL30-(+AL30*AD31)),IF(AND(W30="Probabilidad",W31="Impacto"),(AL29-(+AL29*AD31)),IF(W31="Probabilidad",AL30,""))),"")</f>
        <v/>
      </c>
      <c r="AM31" s="98" t="str">
        <f t="shared" si="8"/>
        <v/>
      </c>
      <c r="AN31" s="355"/>
      <c r="AO31" s="177"/>
      <c r="AP31" s="176"/>
      <c r="AQ31" s="182"/>
      <c r="AR31" s="182"/>
      <c r="AS31" s="177"/>
      <c r="AT31" s="182"/>
      <c r="AU31" s="177"/>
      <c r="AV31" s="182"/>
      <c r="AW31" s="177"/>
      <c r="AX31" s="99"/>
      <c r="AY31" s="131"/>
      <c r="AZ31" s="132"/>
      <c r="BA31" s="177"/>
      <c r="BB31" s="177"/>
      <c r="BC31" s="176"/>
      <c r="BD31" s="182"/>
      <c r="BE31" s="182"/>
      <c r="BF31" s="177"/>
      <c r="BG31" s="177"/>
      <c r="BH31" s="176"/>
      <c r="BI31" s="182"/>
      <c r="BJ31" s="182"/>
      <c r="BK31" s="177"/>
      <c r="BL31" s="177"/>
      <c r="BM31" s="176"/>
      <c r="BN31" s="182"/>
      <c r="BO31" s="182"/>
      <c r="BP31" s="131"/>
      <c r="BQ31" s="131"/>
      <c r="BR31" s="132"/>
      <c r="BS31" s="99"/>
      <c r="BT31" s="99"/>
      <c r="BU31" s="99"/>
      <c r="BV31" s="131"/>
      <c r="BW31" s="131"/>
      <c r="BX31" s="131"/>
      <c r="BY31" s="99"/>
      <c r="BZ31" s="131"/>
      <c r="CA31" s="131"/>
      <c r="CB31" s="99"/>
      <c r="CC31" s="131"/>
      <c r="CD31" s="132"/>
      <c r="CE31" s="131"/>
      <c r="CF31" s="136"/>
      <c r="CG31" s="136"/>
      <c r="CH31" s="136"/>
      <c r="CI31" s="136"/>
      <c r="CJ31" s="136"/>
      <c r="CK31" s="136"/>
      <c r="CL31" s="136"/>
      <c r="CM31" s="136"/>
      <c r="CN31" s="136"/>
      <c r="CO31" s="136"/>
      <c r="CP31" s="136"/>
      <c r="CQ31" s="136"/>
      <c r="CR31" s="136"/>
      <c r="CS31" s="136"/>
      <c r="CT31" s="136"/>
      <c r="CU31" s="136"/>
      <c r="CV31" s="136"/>
      <c r="CW31" s="136"/>
      <c r="CX31" s="136"/>
      <c r="CY31" s="136"/>
      <c r="CZ31" s="136"/>
      <c r="DA31" s="136"/>
      <c r="DB31" s="136"/>
      <c r="DC31" s="136"/>
      <c r="DD31" s="136"/>
      <c r="DE31" s="136"/>
    </row>
    <row r="32" spans="1:109" ht="15.75" customHeight="1" x14ac:dyDescent="0.3">
      <c r="A32" s="346"/>
      <c r="B32" s="347"/>
      <c r="C32" s="347"/>
      <c r="D32" s="347"/>
      <c r="E32" s="372"/>
      <c r="F32" s="347"/>
      <c r="G32" s="347"/>
      <c r="H32" s="347"/>
      <c r="I32" s="177"/>
      <c r="J32" s="177"/>
      <c r="K32" s="347"/>
      <c r="L32" s="372"/>
      <c r="M32" s="346"/>
      <c r="N32" s="373"/>
      <c r="O32" s="370"/>
      <c r="P32" s="416"/>
      <c r="Q32" s="370">
        <f t="shared" si="12"/>
        <v>0</v>
      </c>
      <c r="R32" s="373"/>
      <c r="S32" s="370"/>
      <c r="T32" s="371"/>
      <c r="U32" s="176">
        <v>4</v>
      </c>
      <c r="V32" s="178"/>
      <c r="W32" s="133" t="str">
        <f t="shared" si="0"/>
        <v/>
      </c>
      <c r="X32" s="133"/>
      <c r="Y32" s="133"/>
      <c r="Z32" s="133"/>
      <c r="AA32" s="133"/>
      <c r="AB32" s="179"/>
      <c r="AC32" s="179"/>
      <c r="AD32" s="97" t="str">
        <f t="shared" si="4"/>
        <v/>
      </c>
      <c r="AE32" s="179"/>
      <c r="AF32" s="179"/>
      <c r="AG32" s="179"/>
      <c r="AH32" s="148" t="str">
        <f>IFERROR(IF(AND(W31="Probabilidad",W32="Probabilidad"),(AJ31-(+AJ31*AD32)),IF(AND(W31="Impacto",W32="Probabilidad"),(AJ30-(+AJ30*AD32)),IF(W32="Impacto",AJ31,""))),"")</f>
        <v/>
      </c>
      <c r="AI32" s="130" t="str">
        <f t="shared" si="5"/>
        <v/>
      </c>
      <c r="AJ32" s="97" t="str">
        <f t="shared" si="6"/>
        <v/>
      </c>
      <c r="AK32" s="130" t="str">
        <f t="shared" si="7"/>
        <v/>
      </c>
      <c r="AL32" s="97" t="str">
        <f>IFERROR(IF(AND(W31="Impacto",W32="Impacto"),(AL31-(+AL31*AD32)),IF(AND(W31="Probabilidad",W32="Impacto"),(AL30-(+AL30*AD32)),IF(W32="Probabilidad",AL31,""))),"")</f>
        <v/>
      </c>
      <c r="AM32" s="98" t="str">
        <f t="shared" si="8"/>
        <v/>
      </c>
      <c r="AN32" s="355"/>
      <c r="AO32" s="177"/>
      <c r="AP32" s="176"/>
      <c r="AQ32" s="182"/>
      <c r="AR32" s="182"/>
      <c r="AS32" s="177"/>
      <c r="AT32" s="182"/>
      <c r="AU32" s="177"/>
      <c r="AV32" s="182"/>
      <c r="AW32" s="177"/>
      <c r="AX32" s="99"/>
      <c r="AY32" s="131"/>
      <c r="AZ32" s="132"/>
      <c r="BA32" s="177"/>
      <c r="BB32" s="177"/>
      <c r="BC32" s="176"/>
      <c r="BD32" s="182"/>
      <c r="BE32" s="182"/>
      <c r="BF32" s="177"/>
      <c r="BG32" s="177"/>
      <c r="BH32" s="176"/>
      <c r="BI32" s="182"/>
      <c r="BJ32" s="182"/>
      <c r="BK32" s="177"/>
      <c r="BL32" s="177"/>
      <c r="BM32" s="176"/>
      <c r="BN32" s="182"/>
      <c r="BO32" s="182"/>
      <c r="BP32" s="131"/>
      <c r="BQ32" s="131"/>
      <c r="BR32" s="132"/>
      <c r="BS32" s="99"/>
      <c r="BT32" s="99"/>
      <c r="BU32" s="99"/>
      <c r="BV32" s="131"/>
      <c r="BW32" s="131"/>
      <c r="BX32" s="131"/>
      <c r="BY32" s="99"/>
      <c r="BZ32" s="131"/>
      <c r="CA32" s="131"/>
      <c r="CB32" s="99"/>
      <c r="CC32" s="131"/>
      <c r="CD32" s="132"/>
      <c r="CE32" s="131"/>
      <c r="CF32" s="136"/>
      <c r="CG32" s="136"/>
      <c r="CH32" s="136"/>
      <c r="CI32" s="136"/>
      <c r="CJ32" s="136"/>
      <c r="CK32" s="136"/>
      <c r="CL32" s="136"/>
      <c r="CM32" s="136"/>
      <c r="CN32" s="136"/>
      <c r="CO32" s="136"/>
      <c r="CP32" s="136"/>
      <c r="CQ32" s="136"/>
      <c r="CR32" s="136"/>
      <c r="CS32" s="136"/>
      <c r="CT32" s="136"/>
      <c r="CU32" s="136"/>
      <c r="CV32" s="136"/>
      <c r="CW32" s="136"/>
      <c r="CX32" s="136"/>
      <c r="CY32" s="136"/>
      <c r="CZ32" s="136"/>
      <c r="DA32" s="136"/>
      <c r="DB32" s="136"/>
      <c r="DC32" s="136"/>
      <c r="DD32" s="136"/>
      <c r="DE32" s="136"/>
    </row>
    <row r="33" spans="1:109" ht="15.75" customHeight="1" x14ac:dyDescent="0.3">
      <c r="A33" s="346"/>
      <c r="B33" s="347"/>
      <c r="C33" s="347"/>
      <c r="D33" s="347"/>
      <c r="E33" s="372"/>
      <c r="F33" s="347"/>
      <c r="G33" s="347"/>
      <c r="H33" s="347"/>
      <c r="I33" s="177"/>
      <c r="J33" s="177"/>
      <c r="K33" s="347"/>
      <c r="L33" s="372"/>
      <c r="M33" s="346"/>
      <c r="N33" s="373"/>
      <c r="O33" s="370"/>
      <c r="P33" s="416"/>
      <c r="Q33" s="370">
        <f t="shared" si="12"/>
        <v>0</v>
      </c>
      <c r="R33" s="373"/>
      <c r="S33" s="370"/>
      <c r="T33" s="371"/>
      <c r="U33" s="176">
        <v>5</v>
      </c>
      <c r="V33" s="178"/>
      <c r="W33" s="133" t="str">
        <f t="shared" si="0"/>
        <v/>
      </c>
      <c r="X33" s="133"/>
      <c r="Y33" s="133"/>
      <c r="Z33" s="133"/>
      <c r="AA33" s="133"/>
      <c r="AB33" s="179"/>
      <c r="AC33" s="179"/>
      <c r="AD33" s="97" t="str">
        <f t="shared" si="4"/>
        <v/>
      </c>
      <c r="AE33" s="179"/>
      <c r="AF33" s="179"/>
      <c r="AG33" s="179"/>
      <c r="AH33" s="148" t="str">
        <f>IFERROR(IF(AND(W32="Probabilidad",W33="Probabilidad"),(AJ32-(+AJ32*AD33)),IF(AND(W32="Impacto",W33="Probabilidad"),(AJ31-(+AJ31*AD33)),IF(W33="Impacto",AJ32,""))),"")</f>
        <v/>
      </c>
      <c r="AI33" s="130" t="str">
        <f t="shared" si="5"/>
        <v/>
      </c>
      <c r="AJ33" s="97" t="str">
        <f t="shared" si="6"/>
        <v/>
      </c>
      <c r="AK33" s="130" t="str">
        <f t="shared" si="7"/>
        <v/>
      </c>
      <c r="AL33" s="97" t="str">
        <f>IFERROR(IF(AND(W32="Impacto",W33="Impacto"),(AL32-(+AL32*AD33)),IF(AND(W32="Probabilidad",W33="Impacto"),(AL31-(+AL31*AD33)),IF(W33="Probabilidad",AL32,""))),"")</f>
        <v/>
      </c>
      <c r="AM33" s="98" t="str">
        <f t="shared" si="8"/>
        <v/>
      </c>
      <c r="AN33" s="355"/>
      <c r="AO33" s="177"/>
      <c r="AP33" s="176"/>
      <c r="AQ33" s="182"/>
      <c r="AR33" s="182"/>
      <c r="AS33" s="177"/>
      <c r="AT33" s="182"/>
      <c r="AU33" s="177"/>
      <c r="AV33" s="182"/>
      <c r="AW33" s="177"/>
      <c r="AX33" s="99"/>
      <c r="AY33" s="131"/>
      <c r="AZ33" s="132"/>
      <c r="BA33" s="177"/>
      <c r="BB33" s="177"/>
      <c r="BC33" s="176"/>
      <c r="BD33" s="182"/>
      <c r="BE33" s="182"/>
      <c r="BF33" s="177"/>
      <c r="BG33" s="177"/>
      <c r="BH33" s="176"/>
      <c r="BI33" s="182"/>
      <c r="BJ33" s="182"/>
      <c r="BK33" s="177"/>
      <c r="BL33" s="177"/>
      <c r="BM33" s="176"/>
      <c r="BN33" s="182"/>
      <c r="BO33" s="182"/>
      <c r="BP33" s="131"/>
      <c r="BQ33" s="131"/>
      <c r="BR33" s="132"/>
      <c r="BS33" s="99"/>
      <c r="BT33" s="99"/>
      <c r="BU33" s="99"/>
      <c r="BV33" s="131"/>
      <c r="BW33" s="131"/>
      <c r="BX33" s="131"/>
      <c r="BY33" s="99"/>
      <c r="BZ33" s="131"/>
      <c r="CA33" s="131"/>
      <c r="CB33" s="99"/>
      <c r="CC33" s="131"/>
      <c r="CD33" s="132"/>
      <c r="CE33" s="131"/>
      <c r="CF33" s="136"/>
      <c r="CG33" s="136"/>
      <c r="CH33" s="136"/>
      <c r="CI33" s="136"/>
      <c r="CJ33" s="136"/>
      <c r="CK33" s="136"/>
      <c r="CL33" s="136"/>
      <c r="CM33" s="136"/>
      <c r="CN33" s="136"/>
      <c r="CO33" s="136"/>
      <c r="CP33" s="136"/>
      <c r="CQ33" s="136"/>
      <c r="CR33" s="136"/>
      <c r="CS33" s="136"/>
      <c r="CT33" s="136"/>
      <c r="CU33" s="136"/>
      <c r="CV33" s="136"/>
      <c r="CW33" s="136"/>
      <c r="CX33" s="136"/>
      <c r="CY33" s="136"/>
      <c r="CZ33" s="136"/>
      <c r="DA33" s="136"/>
      <c r="DB33" s="136"/>
      <c r="DC33" s="136"/>
      <c r="DD33" s="136"/>
      <c r="DE33" s="136"/>
    </row>
    <row r="34" spans="1:109" ht="15.75" customHeight="1" x14ac:dyDescent="0.3">
      <c r="A34" s="346"/>
      <c r="B34" s="347"/>
      <c r="C34" s="347"/>
      <c r="D34" s="347"/>
      <c r="E34" s="372"/>
      <c r="F34" s="347"/>
      <c r="G34" s="347"/>
      <c r="H34" s="347"/>
      <c r="I34" s="177"/>
      <c r="J34" s="177"/>
      <c r="K34" s="347"/>
      <c r="L34" s="372"/>
      <c r="M34" s="346"/>
      <c r="N34" s="373"/>
      <c r="O34" s="370"/>
      <c r="P34" s="416"/>
      <c r="Q34" s="370">
        <f t="shared" si="12"/>
        <v>0</v>
      </c>
      <c r="R34" s="373"/>
      <c r="S34" s="370"/>
      <c r="T34" s="371"/>
      <c r="U34" s="176">
        <v>6</v>
      </c>
      <c r="V34" s="178"/>
      <c r="W34" s="133" t="str">
        <f t="shared" si="0"/>
        <v/>
      </c>
      <c r="X34" s="133"/>
      <c r="Y34" s="133"/>
      <c r="Z34" s="133"/>
      <c r="AA34" s="133"/>
      <c r="AB34" s="179"/>
      <c r="AC34" s="179"/>
      <c r="AD34" s="97" t="str">
        <f t="shared" si="4"/>
        <v/>
      </c>
      <c r="AE34" s="179"/>
      <c r="AF34" s="179"/>
      <c r="AG34" s="179"/>
      <c r="AH34" s="148" t="str">
        <f>IFERROR(IF(AND(W33="Probabilidad",W34="Probabilidad"),(AJ33-(+AJ33*AD34)),IF(AND(W33="Impacto",W34="Probabilidad"),(AJ32-(+AJ32*AD34)),IF(W34="Impacto",AJ33,""))),"")</f>
        <v/>
      </c>
      <c r="AI34" s="130" t="str">
        <f t="shared" si="5"/>
        <v/>
      </c>
      <c r="AJ34" s="97" t="str">
        <f t="shared" si="6"/>
        <v/>
      </c>
      <c r="AK34" s="130" t="str">
        <f t="shared" si="7"/>
        <v/>
      </c>
      <c r="AL34" s="97" t="str">
        <f>IFERROR(IF(AND(W33="Impacto",W34="Impacto"),(AL33-(+AL33*AD34)),IF(AND(W33="Probabilidad",W34="Impacto"),(AL32-(+AL32*AD34)),IF(W34="Probabilidad",AL33,""))),"")</f>
        <v/>
      </c>
      <c r="AM34" s="98" t="str">
        <f t="shared" si="8"/>
        <v/>
      </c>
      <c r="AN34" s="356"/>
      <c r="AO34" s="177"/>
      <c r="AP34" s="176"/>
      <c r="AQ34" s="182"/>
      <c r="AR34" s="182"/>
      <c r="AS34" s="177"/>
      <c r="AT34" s="182"/>
      <c r="AU34" s="177"/>
      <c r="AV34" s="182"/>
      <c r="AW34" s="177"/>
      <c r="AX34" s="99"/>
      <c r="AY34" s="131"/>
      <c r="AZ34" s="132"/>
      <c r="BA34" s="177"/>
      <c r="BB34" s="177"/>
      <c r="BC34" s="176"/>
      <c r="BD34" s="182"/>
      <c r="BE34" s="182"/>
      <c r="BF34" s="177"/>
      <c r="BG34" s="177"/>
      <c r="BH34" s="176"/>
      <c r="BI34" s="182"/>
      <c r="BJ34" s="182"/>
      <c r="BK34" s="177"/>
      <c r="BL34" s="177"/>
      <c r="BM34" s="176"/>
      <c r="BN34" s="182"/>
      <c r="BO34" s="182"/>
      <c r="BP34" s="131"/>
      <c r="BQ34" s="131"/>
      <c r="BR34" s="132"/>
      <c r="BS34" s="99"/>
      <c r="BT34" s="99"/>
      <c r="BU34" s="99"/>
      <c r="BV34" s="131"/>
      <c r="BW34" s="131"/>
      <c r="BX34" s="131"/>
      <c r="BY34" s="99"/>
      <c r="BZ34" s="131"/>
      <c r="CA34" s="131"/>
      <c r="CB34" s="99"/>
      <c r="CC34" s="131"/>
      <c r="CD34" s="132"/>
      <c r="CE34" s="131"/>
      <c r="CF34" s="136"/>
      <c r="CG34" s="136"/>
      <c r="CH34" s="136"/>
      <c r="CI34" s="136"/>
      <c r="CJ34" s="136"/>
      <c r="CK34" s="136"/>
      <c r="CL34" s="136"/>
      <c r="CM34" s="136"/>
      <c r="CN34" s="136"/>
      <c r="CO34" s="136"/>
      <c r="CP34" s="136"/>
      <c r="CQ34" s="136"/>
      <c r="CR34" s="136"/>
      <c r="CS34" s="136"/>
      <c r="CT34" s="136"/>
      <c r="CU34" s="136"/>
      <c r="CV34" s="136"/>
      <c r="CW34" s="136"/>
      <c r="CX34" s="136"/>
      <c r="CY34" s="136"/>
      <c r="CZ34" s="136"/>
      <c r="DA34" s="136"/>
      <c r="DB34" s="136"/>
      <c r="DC34" s="136"/>
      <c r="DD34" s="136"/>
      <c r="DE34" s="136"/>
    </row>
    <row r="35" spans="1:109" ht="15.75" customHeight="1" x14ac:dyDescent="0.3">
      <c r="A35" s="346">
        <v>6</v>
      </c>
      <c r="B35" s="347"/>
      <c r="C35" s="347"/>
      <c r="D35" s="347"/>
      <c r="E35" s="372"/>
      <c r="F35" s="347"/>
      <c r="G35" s="347"/>
      <c r="H35" s="347"/>
      <c r="I35" s="177"/>
      <c r="J35" s="177"/>
      <c r="K35" s="347"/>
      <c r="L35" s="372"/>
      <c r="M35" s="346"/>
      <c r="N35" s="373" t="str">
        <f>IF(M35&lt;=0,"",IF(M35&lt;=2,"Muy Baja",IF(M35&lt;=24,"Baja",IF(M35&lt;=500,"Media",IF(M35&lt;=5000,"Alta","Muy Alta")))))</f>
        <v/>
      </c>
      <c r="O35" s="370" t="str">
        <f>IF(N35="","",IF(N35="Muy Baja",0.2,IF(N35="Baja",0.4,IF(N35="Media",0.6,IF(N35="Alta",0.8,IF(N35="Muy Alta",1,))))))</f>
        <v/>
      </c>
      <c r="P35" s="416"/>
      <c r="Q35" s="370">
        <f ca="1">IF(NOT(ISERROR(MATCH(P35,'Tabla Impacto'!$B$221:$B$223,0))),'Tabla Impacto'!$F$223&amp;"Por favor no seleccionar los criterios de impacto(Afectación Económica o presupuestal y Pérdida Reputacional)",P35)</f>
        <v>0</v>
      </c>
      <c r="R35" s="373" t="str">
        <f ca="1">IF(OR(Q35='Tabla Impacto'!$C$11,Q35='Tabla Impacto'!$D$11),"Leve",IF(OR(Q35='Tabla Impacto'!$C$12,Q35='Tabla Impacto'!$D$12),"Menor",IF(OR(Q35='Tabla Impacto'!$C$13,Q35='Tabla Impacto'!$D$13),"Moderado",IF(OR(Q35='Tabla Impacto'!$C$14,Q35='Tabla Impacto'!$D$14),"Mayor",IF(OR(Q35='Tabla Impacto'!$C$15,Q35='Tabla Impacto'!$D$15),"Catastrófico","")))))</f>
        <v/>
      </c>
      <c r="S35" s="370" t="str">
        <f ca="1">IF(R35="","",IF(R35="Leve",0.2,IF(R35="Menor",0.4,IF(R35="Moderado",0.6,IF(R35="Mayor",0.8,IF(R35="Catastrófico",1,))))))</f>
        <v/>
      </c>
      <c r="T35" s="371" t="str">
        <f ca="1">IF(OR(AND(N35="Muy Baja",R35="Leve"),AND(N35="Muy Baja",R35="Menor"),AND(N35="Baja",R35="Leve")),"Bajo",IF(OR(AND(N35="Muy baja",R35="Moderado"),AND(N35="Baja",R35="Menor"),AND(N35="Baja",R35="Moderado"),AND(N35="Media",R35="Leve"),AND(N35="Media",R35="Menor"),AND(N35="Media",R35="Moderado"),AND(N35="Alta",R35="Leve"),AND(N35="Alta",R35="Menor")),"Moderado",IF(OR(AND(N35="Muy Baja",R35="Mayor"),AND(N35="Baja",R35="Mayor"),AND(N35="Media",R35="Mayor"),AND(N35="Alta",R35="Moderado"),AND(N35="Alta",R35="Mayor"),AND(N35="Muy Alta",R35="Leve"),AND(N35="Muy Alta",R35="Menor"),AND(N35="Muy Alta",R35="Moderado"),AND(N35="Muy Alta",R35="Mayor")),"Alto",IF(OR(AND(N35="Muy Baja",R35="Catastrófico"),AND(N35="Baja",R35="Catastrófico"),AND(N35="Media",R35="Catastrófico"),AND(N35="Alta",R35="Catastrófico"),AND(N35="Muy Alta",R35="Catastrófico")),"Extremo",""))))</f>
        <v/>
      </c>
      <c r="U35" s="176">
        <v>1</v>
      </c>
      <c r="V35" s="178"/>
      <c r="W35" s="133" t="str">
        <f t="shared" si="0"/>
        <v/>
      </c>
      <c r="X35" s="133"/>
      <c r="Y35" s="133"/>
      <c r="Z35" s="133"/>
      <c r="AA35" s="133"/>
      <c r="AB35" s="179"/>
      <c r="AC35" s="179"/>
      <c r="AD35" s="97" t="str">
        <f t="shared" si="4"/>
        <v/>
      </c>
      <c r="AE35" s="179"/>
      <c r="AF35" s="179"/>
      <c r="AG35" s="179"/>
      <c r="AH35" s="148" t="str">
        <f>IFERROR(IF(W35="Probabilidad",(O35-(+O35*AD35)),IF(W35="Impacto",O35,"")),"")</f>
        <v/>
      </c>
      <c r="AI35" s="130" t="str">
        <f>IFERROR(IF(AH35="","",IF(AH35&lt;=0.2,"Muy Baja",IF(AH35&lt;=0.4,"Baja",IF(AH35&lt;=0.6,"Media",IF(AH35&lt;=0.8,"Alta","Muy Alta"))))),"")</f>
        <v/>
      </c>
      <c r="AJ35" s="97" t="str">
        <f t="shared" si="6"/>
        <v/>
      </c>
      <c r="AK35" s="130" t="str">
        <f>IFERROR(IF(AL35="","",IF(AL35&lt;=0.2,"Leve",IF(AL35&lt;=0.4,"Menor",IF(AL35&lt;=0.6,"Moderado",IF(AL35&lt;=0.8,"Mayor","Catastrófico"))))),"")</f>
        <v/>
      </c>
      <c r="AL35" s="97" t="str">
        <f>IFERROR(IF(W35="Impacto",(S35-(+S35*AD35)),IF(W35="Probabilidad",S35,"")),"")</f>
        <v/>
      </c>
      <c r="AM35" s="98" t="str">
        <f t="shared" si="8"/>
        <v/>
      </c>
      <c r="AN35" s="354"/>
      <c r="AO35" s="177"/>
      <c r="AP35" s="176"/>
      <c r="AQ35" s="182"/>
      <c r="AR35" s="182"/>
      <c r="AS35" s="177"/>
      <c r="AT35" s="182"/>
      <c r="AU35" s="177"/>
      <c r="AV35" s="182"/>
      <c r="AW35" s="177"/>
      <c r="AX35" s="99"/>
      <c r="AY35" s="131"/>
      <c r="AZ35" s="132"/>
      <c r="BA35" s="177"/>
      <c r="BB35" s="177"/>
      <c r="BC35" s="176"/>
      <c r="BD35" s="182"/>
      <c r="BE35" s="182"/>
      <c r="BF35" s="177"/>
      <c r="BG35" s="177"/>
      <c r="BH35" s="176"/>
      <c r="BI35" s="182"/>
      <c r="BJ35" s="182"/>
      <c r="BK35" s="177"/>
      <c r="BL35" s="177"/>
      <c r="BM35" s="176"/>
      <c r="BN35" s="182"/>
      <c r="BO35" s="182"/>
      <c r="BP35" s="131"/>
      <c r="BQ35" s="131"/>
      <c r="BR35" s="132"/>
      <c r="BS35" s="99"/>
      <c r="BT35" s="99"/>
      <c r="BU35" s="99"/>
      <c r="BV35" s="131"/>
      <c r="BW35" s="131"/>
      <c r="BX35" s="131"/>
      <c r="BY35" s="99"/>
      <c r="BZ35" s="131"/>
      <c r="CA35" s="131"/>
      <c r="CB35" s="99"/>
      <c r="CC35" s="131"/>
      <c r="CD35" s="132"/>
      <c r="CE35" s="131"/>
      <c r="CF35" s="136"/>
      <c r="CG35" s="136"/>
      <c r="CH35" s="136"/>
      <c r="CI35" s="136"/>
      <c r="CJ35" s="136"/>
      <c r="CK35" s="136"/>
      <c r="CL35" s="136"/>
      <c r="CM35" s="136"/>
      <c r="CN35" s="136"/>
      <c r="CO35" s="136"/>
      <c r="CP35" s="136"/>
      <c r="CQ35" s="136"/>
      <c r="CR35" s="136"/>
      <c r="CS35" s="136"/>
      <c r="CT35" s="136"/>
      <c r="CU35" s="136"/>
      <c r="CV35" s="136"/>
      <c r="CW35" s="136"/>
      <c r="CX35" s="136"/>
      <c r="CY35" s="136"/>
      <c r="CZ35" s="136"/>
      <c r="DA35" s="136"/>
      <c r="DB35" s="136"/>
      <c r="DC35" s="136"/>
      <c r="DD35" s="136"/>
      <c r="DE35" s="136"/>
    </row>
    <row r="36" spans="1:109" ht="15.75" customHeight="1" x14ac:dyDescent="0.3">
      <c r="A36" s="346"/>
      <c r="B36" s="347"/>
      <c r="C36" s="347"/>
      <c r="D36" s="347"/>
      <c r="E36" s="372"/>
      <c r="F36" s="347"/>
      <c r="G36" s="347"/>
      <c r="H36" s="347"/>
      <c r="I36" s="177"/>
      <c r="J36" s="177"/>
      <c r="K36" s="347"/>
      <c r="L36" s="372"/>
      <c r="M36" s="346"/>
      <c r="N36" s="373"/>
      <c r="O36" s="370"/>
      <c r="P36" s="416"/>
      <c r="Q36" s="370">
        <f t="shared" ref="Q36:Q40" si="13">IF(NOT(ISERROR(MATCH(P36,_xlfn.ANCHORARRAY(E47),0))),O49&amp;"Por favor no seleccionar los criterios de impacto",P36)</f>
        <v>0</v>
      </c>
      <c r="R36" s="373"/>
      <c r="S36" s="370"/>
      <c r="T36" s="371"/>
      <c r="U36" s="176">
        <v>2</v>
      </c>
      <c r="V36" s="178"/>
      <c r="W36" s="133" t="str">
        <f t="shared" si="0"/>
        <v/>
      </c>
      <c r="X36" s="133"/>
      <c r="Y36" s="133"/>
      <c r="Z36" s="133"/>
      <c r="AA36" s="133"/>
      <c r="AB36" s="179"/>
      <c r="AC36" s="179"/>
      <c r="AD36" s="97" t="str">
        <f t="shared" si="4"/>
        <v/>
      </c>
      <c r="AE36" s="179"/>
      <c r="AF36" s="179"/>
      <c r="AG36" s="179"/>
      <c r="AH36" s="148" t="str">
        <f>IFERROR(IF(AND(W35="Probabilidad",W36="Probabilidad"),(AJ35-(+AJ35*AD36)),IF(W36="Probabilidad",(O35-(+O35*AD36)),IF(W36="Impacto",AJ35,""))),"")</f>
        <v/>
      </c>
      <c r="AI36" s="130" t="str">
        <f t="shared" si="5"/>
        <v/>
      </c>
      <c r="AJ36" s="97" t="str">
        <f t="shared" si="6"/>
        <v/>
      </c>
      <c r="AK36" s="130" t="str">
        <f t="shared" si="7"/>
        <v/>
      </c>
      <c r="AL36" s="97" t="str">
        <f>IFERROR(IF(AND(W35="Impacto",W36="Impacto"),(AL29-(+AL29*AD36)),IF(W36="Impacto",($S$35-(+$S$35*AD36)),IF(W36="Probabilidad",AL29,""))),"")</f>
        <v/>
      </c>
      <c r="AM36" s="98" t="str">
        <f t="shared" si="8"/>
        <v/>
      </c>
      <c r="AN36" s="355"/>
      <c r="AO36" s="177"/>
      <c r="AP36" s="176"/>
      <c r="AQ36" s="182"/>
      <c r="AR36" s="182"/>
      <c r="AS36" s="177"/>
      <c r="AT36" s="182"/>
      <c r="AU36" s="177"/>
      <c r="AV36" s="182"/>
      <c r="AW36" s="177"/>
      <c r="AX36" s="99"/>
      <c r="AY36" s="131"/>
      <c r="AZ36" s="132"/>
      <c r="BA36" s="177"/>
      <c r="BB36" s="177"/>
      <c r="BC36" s="176"/>
      <c r="BD36" s="182"/>
      <c r="BE36" s="182"/>
      <c r="BF36" s="177"/>
      <c r="BG36" s="177"/>
      <c r="BH36" s="176"/>
      <c r="BI36" s="182"/>
      <c r="BJ36" s="182"/>
      <c r="BK36" s="177"/>
      <c r="BL36" s="177"/>
      <c r="BM36" s="176"/>
      <c r="BN36" s="182"/>
      <c r="BO36" s="182"/>
      <c r="BP36" s="131"/>
      <c r="BQ36" s="131"/>
      <c r="BR36" s="132"/>
      <c r="BS36" s="99"/>
      <c r="BT36" s="99"/>
      <c r="BU36" s="99"/>
      <c r="BV36" s="131"/>
      <c r="BW36" s="131"/>
      <c r="BX36" s="131"/>
      <c r="BY36" s="99"/>
      <c r="BZ36" s="131"/>
      <c r="CA36" s="131"/>
      <c r="CB36" s="99"/>
      <c r="CC36" s="131"/>
      <c r="CD36" s="132"/>
      <c r="CE36" s="131"/>
      <c r="CF36" s="136"/>
      <c r="CG36" s="136"/>
      <c r="CH36" s="136"/>
      <c r="CI36" s="136"/>
      <c r="CJ36" s="136"/>
      <c r="CK36" s="136"/>
      <c r="CL36" s="136"/>
      <c r="CM36" s="136"/>
      <c r="CN36" s="136"/>
      <c r="CO36" s="136"/>
      <c r="CP36" s="136"/>
      <c r="CQ36" s="136"/>
      <c r="CR36" s="136"/>
      <c r="CS36" s="136"/>
      <c r="CT36" s="136"/>
      <c r="CU36" s="136"/>
      <c r="CV36" s="136"/>
      <c r="CW36" s="136"/>
      <c r="CX36" s="136"/>
      <c r="CY36" s="136"/>
      <c r="CZ36" s="136"/>
      <c r="DA36" s="136"/>
      <c r="DB36" s="136"/>
      <c r="DC36" s="136"/>
      <c r="DD36" s="136"/>
      <c r="DE36" s="136"/>
    </row>
    <row r="37" spans="1:109" ht="15.75" customHeight="1" x14ac:dyDescent="0.3">
      <c r="A37" s="346"/>
      <c r="B37" s="347"/>
      <c r="C37" s="347"/>
      <c r="D37" s="347"/>
      <c r="E37" s="372"/>
      <c r="F37" s="347"/>
      <c r="G37" s="347"/>
      <c r="H37" s="347"/>
      <c r="I37" s="177"/>
      <c r="J37" s="177"/>
      <c r="K37" s="347"/>
      <c r="L37" s="372"/>
      <c r="M37" s="346"/>
      <c r="N37" s="373"/>
      <c r="O37" s="370"/>
      <c r="P37" s="416"/>
      <c r="Q37" s="370">
        <f t="shared" si="13"/>
        <v>0</v>
      </c>
      <c r="R37" s="373"/>
      <c r="S37" s="370"/>
      <c r="T37" s="371"/>
      <c r="U37" s="176">
        <v>3</v>
      </c>
      <c r="V37" s="180"/>
      <c r="W37" s="133" t="str">
        <f t="shared" ref="W37:W64" si="14">IF(OR(AB37="Preventivo",AB37="Detectivo"),"Probabilidad",IF(AB37="Correctivo","Impacto",""))</f>
        <v/>
      </c>
      <c r="X37" s="133"/>
      <c r="Y37" s="133"/>
      <c r="Z37" s="133"/>
      <c r="AA37" s="133"/>
      <c r="AB37" s="179"/>
      <c r="AC37" s="179"/>
      <c r="AD37" s="97" t="str">
        <f t="shared" si="4"/>
        <v/>
      </c>
      <c r="AE37" s="179"/>
      <c r="AF37" s="179"/>
      <c r="AG37" s="179"/>
      <c r="AH37" s="148" t="str">
        <f>IFERROR(IF(AND(W36="Probabilidad",W37="Probabilidad"),(AJ36-(+AJ36*AD37)),IF(AND(W36="Impacto",W37="Probabilidad"),(AJ35-(+AJ35*AD37)),IF(W37="Impacto",AJ36,""))),"")</f>
        <v/>
      </c>
      <c r="AI37" s="130" t="str">
        <f t="shared" si="5"/>
        <v/>
      </c>
      <c r="AJ37" s="97" t="str">
        <f t="shared" ref="AJ37:AJ64" si="15">+AH37</f>
        <v/>
      </c>
      <c r="AK37" s="130" t="str">
        <f t="shared" si="7"/>
        <v/>
      </c>
      <c r="AL37" s="97" t="str">
        <f>IFERROR(IF(AND(W36="Impacto",W37="Impacto"),(AL36-(+AL36*AD37)),IF(AND(W36="Probabilidad",W37="Impacto"),(AL35-(+AL35*AD37)),IF(W37="Probabilidad",AL36,""))),"")</f>
        <v/>
      </c>
      <c r="AM37" s="98" t="str">
        <f t="shared" ref="AM37:AM64" si="16">IFERROR(IF(OR(AND(AI37="Muy Baja",AK37="Leve"),AND(AI37="Muy Baja",AK37="Menor"),AND(AI37="Baja",AK37="Leve")),"Bajo",IF(OR(AND(AI37="Muy baja",AK37="Moderado"),AND(AI37="Baja",AK37="Menor"),AND(AI37="Baja",AK37="Moderado"),AND(AI37="Media",AK37="Leve"),AND(AI37="Media",AK37="Menor"),AND(AI37="Media",AK37="Moderado"),AND(AI37="Alta",AK37="Leve"),AND(AI37="Alta",AK37="Menor")),"Moderado",IF(OR(AND(AI37="Muy Baja",AK37="Mayor"),AND(AI37="Baja",AK37="Mayor"),AND(AI37="Media",AK37="Mayor"),AND(AI37="Alta",AK37="Moderado"),AND(AI37="Alta",AK37="Mayor"),AND(AI37="Muy Alta",AK37="Leve"),AND(AI37="Muy Alta",AK37="Menor"),AND(AI37="Muy Alta",AK37="Moderado"),AND(AI37="Muy Alta",AK37="Mayor")),"Alto",IF(OR(AND(AI37="Muy Baja",AK37="Catastrófico"),AND(AI37="Baja",AK37="Catastrófico"),AND(AI37="Media",AK37="Catastrófico"),AND(AI37="Alta",AK37="Catastrófico"),AND(AI37="Muy Alta",AK37="Catastrófico")),"Extremo","")))),"")</f>
        <v/>
      </c>
      <c r="AN37" s="355"/>
      <c r="AO37" s="177"/>
      <c r="AP37" s="176"/>
      <c r="AQ37" s="182"/>
      <c r="AR37" s="182"/>
      <c r="AS37" s="177"/>
      <c r="AT37" s="182"/>
      <c r="AU37" s="177"/>
      <c r="AV37" s="182"/>
      <c r="AW37" s="177"/>
      <c r="AX37" s="99"/>
      <c r="AY37" s="131"/>
      <c r="AZ37" s="132"/>
      <c r="BA37" s="177"/>
      <c r="BB37" s="177"/>
      <c r="BC37" s="176"/>
      <c r="BD37" s="182"/>
      <c r="BE37" s="182"/>
      <c r="BF37" s="177"/>
      <c r="BG37" s="177"/>
      <c r="BH37" s="176"/>
      <c r="BI37" s="182"/>
      <c r="BJ37" s="182"/>
      <c r="BK37" s="177"/>
      <c r="BL37" s="177"/>
      <c r="BM37" s="176"/>
      <c r="BN37" s="182"/>
      <c r="BO37" s="182"/>
      <c r="BP37" s="131"/>
      <c r="BQ37" s="131"/>
      <c r="BR37" s="132"/>
      <c r="BS37" s="99"/>
      <c r="BT37" s="99"/>
      <c r="BU37" s="99"/>
      <c r="BV37" s="131"/>
      <c r="BW37" s="131"/>
      <c r="BX37" s="131"/>
      <c r="BY37" s="99"/>
      <c r="BZ37" s="131"/>
      <c r="CA37" s="131"/>
      <c r="CB37" s="99"/>
      <c r="CC37" s="131"/>
      <c r="CD37" s="132"/>
      <c r="CE37" s="131"/>
      <c r="CF37" s="136"/>
      <c r="CG37" s="136"/>
      <c r="CH37" s="136"/>
      <c r="CI37" s="136"/>
      <c r="CJ37" s="136"/>
      <c r="CK37" s="136"/>
      <c r="CL37" s="136"/>
      <c r="CM37" s="136"/>
      <c r="CN37" s="136"/>
      <c r="CO37" s="136"/>
      <c r="CP37" s="136"/>
      <c r="CQ37" s="136"/>
      <c r="CR37" s="136"/>
      <c r="CS37" s="136"/>
      <c r="CT37" s="136"/>
      <c r="CU37" s="136"/>
      <c r="CV37" s="136"/>
      <c r="CW37" s="136"/>
      <c r="CX37" s="136"/>
      <c r="CY37" s="136"/>
      <c r="CZ37" s="136"/>
      <c r="DA37" s="136"/>
      <c r="DB37" s="136"/>
      <c r="DC37" s="136"/>
      <c r="DD37" s="136"/>
      <c r="DE37" s="136"/>
    </row>
    <row r="38" spans="1:109" ht="15.75" customHeight="1" x14ac:dyDescent="0.3">
      <c r="A38" s="346"/>
      <c r="B38" s="347"/>
      <c r="C38" s="347"/>
      <c r="D38" s="347"/>
      <c r="E38" s="372"/>
      <c r="F38" s="347"/>
      <c r="G38" s="347"/>
      <c r="H38" s="347"/>
      <c r="I38" s="177"/>
      <c r="J38" s="177"/>
      <c r="K38" s="347"/>
      <c r="L38" s="372"/>
      <c r="M38" s="346"/>
      <c r="N38" s="373"/>
      <c r="O38" s="370"/>
      <c r="P38" s="416"/>
      <c r="Q38" s="370">
        <f t="shared" si="13"/>
        <v>0</v>
      </c>
      <c r="R38" s="373"/>
      <c r="S38" s="370"/>
      <c r="T38" s="371"/>
      <c r="U38" s="176">
        <v>4</v>
      </c>
      <c r="V38" s="178"/>
      <c r="W38" s="133" t="str">
        <f t="shared" si="14"/>
        <v/>
      </c>
      <c r="X38" s="133"/>
      <c r="Y38" s="133"/>
      <c r="Z38" s="133"/>
      <c r="AA38" s="133"/>
      <c r="AB38" s="179"/>
      <c r="AC38" s="179"/>
      <c r="AD38" s="97" t="str">
        <f t="shared" si="4"/>
        <v/>
      </c>
      <c r="AE38" s="179"/>
      <c r="AF38" s="179"/>
      <c r="AG38" s="179"/>
      <c r="AH38" s="148" t="str">
        <f>IFERROR(IF(AND(W37="Probabilidad",W38="Probabilidad"),(AJ37-(+AJ37*AD38)),IF(AND(W37="Impacto",W38="Probabilidad"),(AJ36-(+AJ36*AD38)),IF(W38="Impacto",AJ37,""))),"")</f>
        <v/>
      </c>
      <c r="AI38" s="130" t="str">
        <f t="shared" si="5"/>
        <v/>
      </c>
      <c r="AJ38" s="97" t="str">
        <f t="shared" si="15"/>
        <v/>
      </c>
      <c r="AK38" s="130" t="str">
        <f t="shared" si="7"/>
        <v/>
      </c>
      <c r="AL38" s="97" t="str">
        <f>IFERROR(IF(AND(W37="Impacto",W38="Impacto"),(AL37-(+AL37*AD38)),IF(AND(W37="Probabilidad",W38="Impacto"),(AL36-(+AL36*AD38)),IF(W38="Probabilidad",AL37,""))),"")</f>
        <v/>
      </c>
      <c r="AM38" s="98" t="str">
        <f t="shared" si="16"/>
        <v/>
      </c>
      <c r="AN38" s="355"/>
      <c r="AO38" s="177"/>
      <c r="AP38" s="176"/>
      <c r="AQ38" s="182"/>
      <c r="AR38" s="182"/>
      <c r="AS38" s="177"/>
      <c r="AT38" s="182"/>
      <c r="AU38" s="177"/>
      <c r="AV38" s="182"/>
      <c r="AW38" s="177"/>
      <c r="AX38" s="99"/>
      <c r="AY38" s="131"/>
      <c r="AZ38" s="132"/>
      <c r="BA38" s="177"/>
      <c r="BB38" s="177"/>
      <c r="BC38" s="176"/>
      <c r="BD38" s="182"/>
      <c r="BE38" s="182"/>
      <c r="BF38" s="177"/>
      <c r="BG38" s="177"/>
      <c r="BH38" s="176"/>
      <c r="BI38" s="182"/>
      <c r="BJ38" s="182"/>
      <c r="BK38" s="177"/>
      <c r="BL38" s="177"/>
      <c r="BM38" s="176"/>
      <c r="BN38" s="182"/>
      <c r="BO38" s="182"/>
      <c r="BP38" s="131"/>
      <c r="BQ38" s="131"/>
      <c r="BR38" s="132"/>
      <c r="BS38" s="99"/>
      <c r="BT38" s="99"/>
      <c r="BU38" s="99"/>
      <c r="BV38" s="131"/>
      <c r="BW38" s="131"/>
      <c r="BX38" s="131"/>
      <c r="BY38" s="99"/>
      <c r="BZ38" s="131"/>
      <c r="CA38" s="131"/>
      <c r="CB38" s="99"/>
      <c r="CC38" s="131"/>
      <c r="CD38" s="132"/>
      <c r="CE38" s="131"/>
      <c r="CF38" s="136"/>
      <c r="CG38" s="136"/>
      <c r="CH38" s="136"/>
      <c r="CI38" s="136"/>
      <c r="CJ38" s="136"/>
      <c r="CK38" s="136"/>
      <c r="CL38" s="136"/>
      <c r="CM38" s="136"/>
      <c r="CN38" s="136"/>
      <c r="CO38" s="136"/>
      <c r="CP38" s="136"/>
      <c r="CQ38" s="136"/>
      <c r="CR38" s="136"/>
      <c r="CS38" s="136"/>
      <c r="CT38" s="136"/>
      <c r="CU38" s="136"/>
      <c r="CV38" s="136"/>
      <c r="CW38" s="136"/>
      <c r="CX38" s="136"/>
      <c r="CY38" s="136"/>
      <c r="CZ38" s="136"/>
      <c r="DA38" s="136"/>
      <c r="DB38" s="136"/>
      <c r="DC38" s="136"/>
      <c r="DD38" s="136"/>
      <c r="DE38" s="136"/>
    </row>
    <row r="39" spans="1:109" ht="15.75" customHeight="1" x14ac:dyDescent="0.3">
      <c r="A39" s="346"/>
      <c r="B39" s="347"/>
      <c r="C39" s="347"/>
      <c r="D39" s="347"/>
      <c r="E39" s="372"/>
      <c r="F39" s="347"/>
      <c r="G39" s="347"/>
      <c r="H39" s="347"/>
      <c r="I39" s="177"/>
      <c r="J39" s="177"/>
      <c r="K39" s="347"/>
      <c r="L39" s="372"/>
      <c r="M39" s="346"/>
      <c r="N39" s="373"/>
      <c r="O39" s="370"/>
      <c r="P39" s="416"/>
      <c r="Q39" s="370">
        <f t="shared" si="13"/>
        <v>0</v>
      </c>
      <c r="R39" s="373"/>
      <c r="S39" s="370"/>
      <c r="T39" s="371"/>
      <c r="U39" s="176">
        <v>5</v>
      </c>
      <c r="V39" s="178"/>
      <c r="W39" s="133" t="str">
        <f t="shared" si="14"/>
        <v/>
      </c>
      <c r="X39" s="133"/>
      <c r="Y39" s="133"/>
      <c r="Z39" s="133"/>
      <c r="AA39" s="133"/>
      <c r="AB39" s="179"/>
      <c r="AC39" s="179"/>
      <c r="AD39" s="97" t="str">
        <f t="shared" si="4"/>
        <v/>
      </c>
      <c r="AE39" s="179"/>
      <c r="AF39" s="179"/>
      <c r="AG39" s="179"/>
      <c r="AH39" s="148" t="str">
        <f>IFERROR(IF(AND(W38="Probabilidad",W39="Probabilidad"),(AJ38-(+AJ38*AD39)),IF(AND(W38="Impacto",W39="Probabilidad"),(AJ37-(+AJ37*AD39)),IF(W39="Impacto",AJ38,""))),"")</f>
        <v/>
      </c>
      <c r="AI39" s="130" t="str">
        <f t="shared" si="5"/>
        <v/>
      </c>
      <c r="AJ39" s="97" t="str">
        <f t="shared" si="15"/>
        <v/>
      </c>
      <c r="AK39" s="130" t="str">
        <f t="shared" si="7"/>
        <v/>
      </c>
      <c r="AL39" s="97" t="str">
        <f>IFERROR(IF(AND(W38="Impacto",W39="Impacto"),(AL38-(+AL38*AD39)),IF(AND(W38="Probabilidad",W39="Impacto"),(AL37-(+AL37*AD39)),IF(W39="Probabilidad",AL38,""))),"")</f>
        <v/>
      </c>
      <c r="AM39" s="98" t="str">
        <f t="shared" si="16"/>
        <v/>
      </c>
      <c r="AN39" s="355"/>
      <c r="AO39" s="177"/>
      <c r="AP39" s="176"/>
      <c r="AQ39" s="182"/>
      <c r="AR39" s="182"/>
      <c r="AS39" s="177"/>
      <c r="AT39" s="182"/>
      <c r="AU39" s="177"/>
      <c r="AV39" s="182"/>
      <c r="AW39" s="177"/>
      <c r="AX39" s="99"/>
      <c r="AY39" s="131"/>
      <c r="AZ39" s="132"/>
      <c r="BA39" s="177"/>
      <c r="BB39" s="177"/>
      <c r="BC39" s="176"/>
      <c r="BD39" s="182"/>
      <c r="BE39" s="182"/>
      <c r="BF39" s="177"/>
      <c r="BG39" s="177"/>
      <c r="BH39" s="176"/>
      <c r="BI39" s="182"/>
      <c r="BJ39" s="182"/>
      <c r="BK39" s="177"/>
      <c r="BL39" s="177"/>
      <c r="BM39" s="176"/>
      <c r="BN39" s="182"/>
      <c r="BO39" s="182"/>
      <c r="BP39" s="131"/>
      <c r="BQ39" s="131"/>
      <c r="BR39" s="132"/>
      <c r="BS39" s="99"/>
      <c r="BT39" s="99"/>
      <c r="BU39" s="99"/>
      <c r="BV39" s="131"/>
      <c r="BW39" s="131"/>
      <c r="BX39" s="131"/>
      <c r="BY39" s="99"/>
      <c r="BZ39" s="131"/>
      <c r="CA39" s="131"/>
      <c r="CB39" s="99"/>
      <c r="CC39" s="131"/>
      <c r="CD39" s="132"/>
      <c r="CE39" s="131"/>
      <c r="CF39" s="136"/>
      <c r="CG39" s="136"/>
      <c r="CH39" s="136"/>
      <c r="CI39" s="136"/>
      <c r="CJ39" s="136"/>
      <c r="CK39" s="136"/>
      <c r="CL39" s="136"/>
      <c r="CM39" s="136"/>
      <c r="CN39" s="136"/>
      <c r="CO39" s="136"/>
      <c r="CP39" s="136"/>
      <c r="CQ39" s="136"/>
      <c r="CR39" s="136"/>
      <c r="CS39" s="136"/>
      <c r="CT39" s="136"/>
      <c r="CU39" s="136"/>
      <c r="CV39" s="136"/>
      <c r="CW39" s="136"/>
      <c r="CX39" s="136"/>
      <c r="CY39" s="136"/>
      <c r="CZ39" s="136"/>
      <c r="DA39" s="136"/>
      <c r="DB39" s="136"/>
      <c r="DC39" s="136"/>
      <c r="DD39" s="136"/>
      <c r="DE39" s="136"/>
    </row>
    <row r="40" spans="1:109" ht="15.75" customHeight="1" x14ac:dyDescent="0.3">
      <c r="A40" s="346"/>
      <c r="B40" s="347"/>
      <c r="C40" s="347"/>
      <c r="D40" s="347"/>
      <c r="E40" s="372"/>
      <c r="F40" s="347"/>
      <c r="G40" s="347"/>
      <c r="H40" s="347"/>
      <c r="I40" s="177"/>
      <c r="J40" s="177"/>
      <c r="K40" s="347"/>
      <c r="L40" s="372"/>
      <c r="M40" s="346"/>
      <c r="N40" s="373"/>
      <c r="O40" s="370"/>
      <c r="P40" s="416"/>
      <c r="Q40" s="370">
        <f t="shared" si="13"/>
        <v>0</v>
      </c>
      <c r="R40" s="373"/>
      <c r="S40" s="370"/>
      <c r="T40" s="371"/>
      <c r="U40" s="176">
        <v>6</v>
      </c>
      <c r="V40" s="178"/>
      <c r="W40" s="133" t="str">
        <f t="shared" si="14"/>
        <v/>
      </c>
      <c r="X40" s="133"/>
      <c r="Y40" s="133"/>
      <c r="Z40" s="133"/>
      <c r="AA40" s="133"/>
      <c r="AB40" s="179"/>
      <c r="AC40" s="179"/>
      <c r="AD40" s="97" t="str">
        <f t="shared" si="4"/>
        <v/>
      </c>
      <c r="AE40" s="179"/>
      <c r="AF40" s="179"/>
      <c r="AG40" s="179"/>
      <c r="AH40" s="148" t="str">
        <f>IFERROR(IF(AND(W39="Probabilidad",W40="Probabilidad"),(AJ39-(+AJ39*AD40)),IF(AND(W39="Impacto",W40="Probabilidad"),(AJ38-(+AJ38*AD40)),IF(W40="Impacto",AJ39,""))),"")</f>
        <v/>
      </c>
      <c r="AI40" s="130" t="str">
        <f t="shared" si="5"/>
        <v/>
      </c>
      <c r="AJ40" s="97" t="str">
        <f t="shared" si="15"/>
        <v/>
      </c>
      <c r="AK40" s="130" t="str">
        <f>IFERROR(IF(AL40="","",IF(AL40&lt;=0.2,"Leve",IF(AL40&lt;=0.4,"Menor",IF(AL40&lt;=0.6,"Moderado",IF(AL40&lt;=0.8,"Mayor","Catastrófico"))))),"")</f>
        <v/>
      </c>
      <c r="AL40" s="97" t="str">
        <f>IFERROR(IF(AND(W39="Impacto",W40="Impacto"),(AL39-(+AL39*AD40)),IF(AND(W39="Probabilidad",W40="Impacto"),(AL38-(+AL38*AD40)),IF(W40="Probabilidad",AL39,""))),"")</f>
        <v/>
      </c>
      <c r="AM40" s="98" t="str">
        <f t="shared" si="16"/>
        <v/>
      </c>
      <c r="AN40" s="356"/>
      <c r="AO40" s="177"/>
      <c r="AP40" s="176"/>
      <c r="AQ40" s="182"/>
      <c r="AR40" s="182"/>
      <c r="AS40" s="177"/>
      <c r="AT40" s="182"/>
      <c r="AU40" s="177"/>
      <c r="AV40" s="182"/>
      <c r="AW40" s="177"/>
      <c r="AX40" s="99"/>
      <c r="AY40" s="131"/>
      <c r="AZ40" s="132"/>
      <c r="BA40" s="177"/>
      <c r="BB40" s="177"/>
      <c r="BC40" s="176"/>
      <c r="BD40" s="182"/>
      <c r="BE40" s="182"/>
      <c r="BF40" s="177"/>
      <c r="BG40" s="177"/>
      <c r="BH40" s="176"/>
      <c r="BI40" s="182"/>
      <c r="BJ40" s="182"/>
      <c r="BK40" s="177"/>
      <c r="BL40" s="177"/>
      <c r="BM40" s="176"/>
      <c r="BN40" s="182"/>
      <c r="BO40" s="182"/>
      <c r="BP40" s="131"/>
      <c r="BQ40" s="131"/>
      <c r="BR40" s="132"/>
      <c r="BS40" s="99"/>
      <c r="BT40" s="99"/>
      <c r="BU40" s="99"/>
      <c r="BV40" s="131"/>
      <c r="BW40" s="131"/>
      <c r="BX40" s="131"/>
      <c r="BY40" s="99"/>
      <c r="BZ40" s="131"/>
      <c r="CA40" s="131"/>
      <c r="CB40" s="99"/>
      <c r="CC40" s="131"/>
      <c r="CD40" s="132"/>
      <c r="CE40" s="131"/>
      <c r="CF40" s="136"/>
      <c r="CG40" s="136"/>
      <c r="CH40" s="136"/>
      <c r="CI40" s="136"/>
      <c r="CJ40" s="136"/>
      <c r="CK40" s="136"/>
      <c r="CL40" s="136"/>
      <c r="CM40" s="136"/>
      <c r="CN40" s="136"/>
      <c r="CO40" s="136"/>
      <c r="CP40" s="136"/>
      <c r="CQ40" s="136"/>
      <c r="CR40" s="136"/>
      <c r="CS40" s="136"/>
      <c r="CT40" s="136"/>
      <c r="CU40" s="136"/>
      <c r="CV40" s="136"/>
      <c r="CW40" s="136"/>
      <c r="CX40" s="136"/>
      <c r="CY40" s="136"/>
      <c r="CZ40" s="136"/>
      <c r="DA40" s="136"/>
      <c r="DB40" s="136"/>
      <c r="DC40" s="136"/>
      <c r="DD40" s="136"/>
      <c r="DE40" s="136"/>
    </row>
    <row r="41" spans="1:109" ht="15.75" customHeight="1" x14ac:dyDescent="0.3">
      <c r="A41" s="346">
        <v>7</v>
      </c>
      <c r="B41" s="347"/>
      <c r="C41" s="347"/>
      <c r="D41" s="347"/>
      <c r="E41" s="372"/>
      <c r="F41" s="347"/>
      <c r="G41" s="347"/>
      <c r="H41" s="347"/>
      <c r="I41" s="177"/>
      <c r="J41" s="177"/>
      <c r="K41" s="347"/>
      <c r="L41" s="372"/>
      <c r="M41" s="346"/>
      <c r="N41" s="373" t="str">
        <f>IF(M41&lt;=0,"",IF(M41&lt;=2,"Muy Baja",IF(M41&lt;=24,"Baja",IF(M41&lt;=500,"Media",IF(M41&lt;=5000,"Alta","Muy Alta")))))</f>
        <v/>
      </c>
      <c r="O41" s="370" t="str">
        <f>IF(N41="","",IF(N41="Muy Baja",0.2,IF(N41="Baja",0.4,IF(N41="Media",0.6,IF(N41="Alta",0.8,IF(N41="Muy Alta",1,))))))</f>
        <v/>
      </c>
      <c r="P41" s="416"/>
      <c r="Q41" s="370">
        <f ca="1">IF(NOT(ISERROR(MATCH(P41,'Tabla Impacto'!$B$221:$B$223,0))),'Tabla Impacto'!$F$223&amp;"Por favor no seleccionar los criterios de impacto(Afectación Económica o presupuestal y Pérdida Reputacional)",P41)</f>
        <v>0</v>
      </c>
      <c r="R41" s="373" t="str">
        <f ca="1">IF(OR(Q41='Tabla Impacto'!$C$11,Q41='Tabla Impacto'!$D$11),"Leve",IF(OR(Q41='Tabla Impacto'!$C$12,Q41='Tabla Impacto'!$D$12),"Menor",IF(OR(Q41='Tabla Impacto'!$C$13,Q41='Tabla Impacto'!$D$13),"Moderado",IF(OR(Q41='Tabla Impacto'!$C$14,Q41='Tabla Impacto'!$D$14),"Mayor",IF(OR(Q41='Tabla Impacto'!$C$15,Q41='Tabla Impacto'!$D$15),"Catastrófico","")))))</f>
        <v/>
      </c>
      <c r="S41" s="370" t="str">
        <f ca="1">IF(R41="","",IF(R41="Leve",0.2,IF(R41="Menor",0.4,IF(R41="Moderado",0.6,IF(R41="Mayor",0.8,IF(R41="Catastrófico",1,))))))</f>
        <v/>
      </c>
      <c r="T41" s="371" t="str">
        <f ca="1">IF(OR(AND(N41="Muy Baja",R41="Leve"),AND(N41="Muy Baja",R41="Menor"),AND(N41="Baja",R41="Leve")),"Bajo",IF(OR(AND(N41="Muy baja",R41="Moderado"),AND(N41="Baja",R41="Menor"),AND(N41="Baja",R41="Moderado"),AND(N41="Media",R41="Leve"),AND(N41="Media",R41="Menor"),AND(N41="Media",R41="Moderado"),AND(N41="Alta",R41="Leve"),AND(N41="Alta",R41="Menor")),"Moderado",IF(OR(AND(N41="Muy Baja",R41="Mayor"),AND(N41="Baja",R41="Mayor"),AND(N41="Media",R41="Mayor"),AND(N41="Alta",R41="Moderado"),AND(N41="Alta",R41="Mayor"),AND(N41="Muy Alta",R41="Leve"),AND(N41="Muy Alta",R41="Menor"),AND(N41="Muy Alta",R41="Moderado"),AND(N41="Muy Alta",R41="Mayor")),"Alto",IF(OR(AND(N41="Muy Baja",R41="Catastrófico"),AND(N41="Baja",R41="Catastrófico"),AND(N41="Media",R41="Catastrófico"),AND(N41="Alta",R41="Catastrófico"),AND(N41="Muy Alta",R41="Catastrófico")),"Extremo",""))))</f>
        <v/>
      </c>
      <c r="U41" s="176">
        <v>1</v>
      </c>
      <c r="V41" s="178"/>
      <c r="W41" s="133" t="str">
        <f t="shared" si="14"/>
        <v/>
      </c>
      <c r="X41" s="133"/>
      <c r="Y41" s="133"/>
      <c r="Z41" s="133"/>
      <c r="AA41" s="133"/>
      <c r="AB41" s="179"/>
      <c r="AC41" s="179"/>
      <c r="AD41" s="97" t="str">
        <f t="shared" si="4"/>
        <v/>
      </c>
      <c r="AE41" s="179"/>
      <c r="AF41" s="179"/>
      <c r="AG41" s="179"/>
      <c r="AH41" s="148" t="str">
        <f>IFERROR(IF(W41="Probabilidad",(O41-(+O41*AD41)),IF(W41="Impacto",O41,"")),"")</f>
        <v/>
      </c>
      <c r="AI41" s="130" t="str">
        <f>IFERROR(IF(AH41="","",IF(AH41&lt;=0.2,"Muy Baja",IF(AH41&lt;=0.4,"Baja",IF(AH41&lt;=0.6,"Media",IF(AH41&lt;=0.8,"Alta","Muy Alta"))))),"")</f>
        <v/>
      </c>
      <c r="AJ41" s="97" t="str">
        <f t="shared" si="15"/>
        <v/>
      </c>
      <c r="AK41" s="130" t="str">
        <f>IFERROR(IF(AL41="","",IF(AL41&lt;=0.2,"Leve",IF(AL41&lt;=0.4,"Menor",IF(AL41&lt;=0.6,"Moderado",IF(AL41&lt;=0.8,"Mayor","Catastrófico"))))),"")</f>
        <v/>
      </c>
      <c r="AL41" s="97" t="str">
        <f>IFERROR(IF(W41="Impacto",(S41-(+S41*AD41)),IF(W41="Probabilidad",S41,"")),"")</f>
        <v/>
      </c>
      <c r="AM41" s="98" t="str">
        <f t="shared" si="16"/>
        <v/>
      </c>
      <c r="AN41" s="354"/>
      <c r="AO41" s="177"/>
      <c r="AP41" s="176"/>
      <c r="AQ41" s="182"/>
      <c r="AR41" s="182"/>
      <c r="AS41" s="177"/>
      <c r="AT41" s="182"/>
      <c r="AU41" s="177"/>
      <c r="AV41" s="182"/>
      <c r="AW41" s="177"/>
      <c r="AX41" s="99"/>
      <c r="AY41" s="131"/>
      <c r="AZ41" s="132"/>
      <c r="BA41" s="177"/>
      <c r="BB41" s="177"/>
      <c r="BC41" s="176"/>
      <c r="BD41" s="182"/>
      <c r="BE41" s="182"/>
      <c r="BF41" s="177"/>
      <c r="BG41" s="177"/>
      <c r="BH41" s="176"/>
      <c r="BI41" s="182"/>
      <c r="BJ41" s="182"/>
      <c r="BK41" s="177"/>
      <c r="BL41" s="177"/>
      <c r="BM41" s="176"/>
      <c r="BN41" s="182"/>
      <c r="BO41" s="182"/>
      <c r="BP41" s="131"/>
      <c r="BQ41" s="131"/>
      <c r="BR41" s="132"/>
      <c r="BS41" s="99"/>
      <c r="BT41" s="99"/>
      <c r="BU41" s="99"/>
      <c r="BV41" s="131"/>
      <c r="BW41" s="131"/>
      <c r="BX41" s="131"/>
      <c r="BY41" s="99"/>
      <c r="BZ41" s="131"/>
      <c r="CA41" s="131"/>
      <c r="CB41" s="99"/>
      <c r="CC41" s="131"/>
      <c r="CD41" s="132"/>
      <c r="CE41" s="131"/>
      <c r="CF41" s="136"/>
      <c r="CG41" s="136"/>
      <c r="CH41" s="136"/>
      <c r="CI41" s="136"/>
      <c r="CJ41" s="136"/>
      <c r="CK41" s="136"/>
      <c r="CL41" s="136"/>
      <c r="CM41" s="136"/>
      <c r="CN41" s="136"/>
      <c r="CO41" s="136"/>
      <c r="CP41" s="136"/>
      <c r="CQ41" s="136"/>
      <c r="CR41" s="136"/>
      <c r="CS41" s="136"/>
      <c r="CT41" s="136"/>
      <c r="CU41" s="136"/>
      <c r="CV41" s="136"/>
      <c r="CW41" s="136"/>
      <c r="CX41" s="136"/>
      <c r="CY41" s="136"/>
      <c r="CZ41" s="136"/>
      <c r="DA41" s="136"/>
      <c r="DB41" s="136"/>
      <c r="DC41" s="136"/>
      <c r="DD41" s="136"/>
      <c r="DE41" s="136"/>
    </row>
    <row r="42" spans="1:109" ht="15.75" customHeight="1" x14ac:dyDescent="0.3">
      <c r="A42" s="346"/>
      <c r="B42" s="347"/>
      <c r="C42" s="347"/>
      <c r="D42" s="347"/>
      <c r="E42" s="372"/>
      <c r="F42" s="347"/>
      <c r="G42" s="347"/>
      <c r="H42" s="347"/>
      <c r="I42" s="177"/>
      <c r="J42" s="177"/>
      <c r="K42" s="347"/>
      <c r="L42" s="372"/>
      <c r="M42" s="346"/>
      <c r="N42" s="373"/>
      <c r="O42" s="370"/>
      <c r="P42" s="416"/>
      <c r="Q42" s="370">
        <f t="shared" ref="Q42:Q46" si="17">IF(NOT(ISERROR(MATCH(P42,_xlfn.ANCHORARRAY(E53),0))),O55&amp;"Por favor no seleccionar los criterios de impacto",P42)</f>
        <v>0</v>
      </c>
      <c r="R42" s="373"/>
      <c r="S42" s="370"/>
      <c r="T42" s="371"/>
      <c r="U42" s="176">
        <v>2</v>
      </c>
      <c r="V42" s="178"/>
      <c r="W42" s="133" t="str">
        <f t="shared" si="14"/>
        <v/>
      </c>
      <c r="X42" s="133"/>
      <c r="Y42" s="133"/>
      <c r="Z42" s="133"/>
      <c r="AA42" s="133"/>
      <c r="AB42" s="179"/>
      <c r="AC42" s="179"/>
      <c r="AD42" s="97" t="str">
        <f t="shared" si="4"/>
        <v/>
      </c>
      <c r="AE42" s="179"/>
      <c r="AF42" s="179"/>
      <c r="AG42" s="179"/>
      <c r="AH42" s="148" t="str">
        <f>IFERROR(IF(AND(W41="Probabilidad",W42="Probabilidad"),(AJ41-(+AJ41*AD42)),IF(W42="Probabilidad",(O41-(+O41*AD42)),IF(W42="Impacto",AJ41,""))),"")</f>
        <v/>
      </c>
      <c r="AI42" s="130" t="str">
        <f t="shared" si="5"/>
        <v/>
      </c>
      <c r="AJ42" s="97" t="str">
        <f t="shared" si="15"/>
        <v/>
      </c>
      <c r="AK42" s="130" t="str">
        <f t="shared" si="7"/>
        <v/>
      </c>
      <c r="AL42" s="97" t="str">
        <f>IFERROR(IF(AND(W41="Impacto",W42="Impacto"),(AL35-(+AL35*AD42)),IF(W42="Impacto",($S$41-(+$S$41*AD42)),IF(W42="Probabilidad",AL35,""))),"")</f>
        <v/>
      </c>
      <c r="AM42" s="98" t="str">
        <f t="shared" si="16"/>
        <v/>
      </c>
      <c r="AN42" s="355"/>
      <c r="AO42" s="177"/>
      <c r="AP42" s="176"/>
      <c r="AQ42" s="182"/>
      <c r="AR42" s="182"/>
      <c r="AS42" s="177"/>
      <c r="AT42" s="182"/>
      <c r="AU42" s="177"/>
      <c r="AV42" s="182"/>
      <c r="AW42" s="177"/>
      <c r="AX42" s="99"/>
      <c r="AY42" s="131"/>
      <c r="AZ42" s="132"/>
      <c r="BA42" s="177"/>
      <c r="BB42" s="177"/>
      <c r="BC42" s="176"/>
      <c r="BD42" s="182"/>
      <c r="BE42" s="182"/>
      <c r="BF42" s="177"/>
      <c r="BG42" s="177"/>
      <c r="BH42" s="176"/>
      <c r="BI42" s="182"/>
      <c r="BJ42" s="182"/>
      <c r="BK42" s="177"/>
      <c r="BL42" s="177"/>
      <c r="BM42" s="176"/>
      <c r="BN42" s="182"/>
      <c r="BO42" s="182"/>
      <c r="BP42" s="131"/>
      <c r="BQ42" s="131"/>
      <c r="BR42" s="132"/>
      <c r="BS42" s="99"/>
      <c r="BT42" s="99"/>
      <c r="BU42" s="99"/>
      <c r="BV42" s="131"/>
      <c r="BW42" s="131"/>
      <c r="BX42" s="131"/>
      <c r="BY42" s="99"/>
      <c r="BZ42" s="131"/>
      <c r="CA42" s="131"/>
      <c r="CB42" s="99"/>
      <c r="CC42" s="131"/>
      <c r="CD42" s="132"/>
      <c r="CE42" s="131"/>
      <c r="CF42" s="136"/>
      <c r="CG42" s="136"/>
      <c r="CH42" s="136"/>
      <c r="CI42" s="136"/>
      <c r="CJ42" s="136"/>
      <c r="CK42" s="136"/>
      <c r="CL42" s="136"/>
      <c r="CM42" s="136"/>
      <c r="CN42" s="136"/>
      <c r="CO42" s="136"/>
      <c r="CP42" s="136"/>
      <c r="CQ42" s="136"/>
      <c r="CR42" s="136"/>
      <c r="CS42" s="136"/>
      <c r="CT42" s="136"/>
      <c r="CU42" s="136"/>
      <c r="CV42" s="136"/>
      <c r="CW42" s="136"/>
      <c r="CX42" s="136"/>
      <c r="CY42" s="136"/>
      <c r="CZ42" s="136"/>
      <c r="DA42" s="136"/>
      <c r="DB42" s="136"/>
      <c r="DC42" s="136"/>
      <c r="DD42" s="136"/>
      <c r="DE42" s="136"/>
    </row>
    <row r="43" spans="1:109" ht="15.75" customHeight="1" x14ac:dyDescent="0.3">
      <c r="A43" s="346"/>
      <c r="B43" s="347"/>
      <c r="C43" s="347"/>
      <c r="D43" s="347"/>
      <c r="E43" s="372"/>
      <c r="F43" s="347"/>
      <c r="G43" s="347"/>
      <c r="H43" s="347"/>
      <c r="I43" s="177"/>
      <c r="J43" s="177"/>
      <c r="K43" s="347"/>
      <c r="L43" s="372"/>
      <c r="M43" s="346"/>
      <c r="N43" s="373"/>
      <c r="O43" s="370"/>
      <c r="P43" s="416"/>
      <c r="Q43" s="370">
        <f t="shared" si="17"/>
        <v>0</v>
      </c>
      <c r="R43" s="373"/>
      <c r="S43" s="370"/>
      <c r="T43" s="371"/>
      <c r="U43" s="176">
        <v>3</v>
      </c>
      <c r="V43" s="180"/>
      <c r="W43" s="133" t="str">
        <f t="shared" si="14"/>
        <v/>
      </c>
      <c r="X43" s="133"/>
      <c r="Y43" s="133"/>
      <c r="Z43" s="133"/>
      <c r="AA43" s="133"/>
      <c r="AB43" s="179"/>
      <c r="AC43" s="179"/>
      <c r="AD43" s="97" t="str">
        <f t="shared" si="4"/>
        <v/>
      </c>
      <c r="AE43" s="179"/>
      <c r="AF43" s="179"/>
      <c r="AG43" s="179"/>
      <c r="AH43" s="148" t="str">
        <f>IFERROR(IF(AND(W42="Probabilidad",W43="Probabilidad"),(AJ42-(+AJ42*AD43)),IF(AND(W42="Impacto",W43="Probabilidad"),(AJ41-(+AJ41*AD43)),IF(W43="Impacto",AJ42,""))),"")</f>
        <v/>
      </c>
      <c r="AI43" s="130" t="str">
        <f t="shared" si="5"/>
        <v/>
      </c>
      <c r="AJ43" s="97" t="str">
        <f t="shared" si="15"/>
        <v/>
      </c>
      <c r="AK43" s="130" t="str">
        <f t="shared" si="7"/>
        <v/>
      </c>
      <c r="AL43" s="97" t="str">
        <f>IFERROR(IF(AND(W42="Impacto",W43="Impacto"),(AL42-(+AL42*AD43)),IF(AND(W42="Probabilidad",W43="Impacto"),(AL41-(+AL41*AD43)),IF(W43="Probabilidad",AL42,""))),"")</f>
        <v/>
      </c>
      <c r="AM43" s="98" t="str">
        <f t="shared" si="16"/>
        <v/>
      </c>
      <c r="AN43" s="355"/>
      <c r="AO43" s="177"/>
      <c r="AP43" s="176"/>
      <c r="AQ43" s="182"/>
      <c r="AR43" s="182"/>
      <c r="AS43" s="177"/>
      <c r="AT43" s="182"/>
      <c r="AU43" s="177"/>
      <c r="AV43" s="182"/>
      <c r="AW43" s="177"/>
      <c r="AX43" s="99"/>
      <c r="AY43" s="131"/>
      <c r="AZ43" s="132"/>
      <c r="BA43" s="177"/>
      <c r="BB43" s="177"/>
      <c r="BC43" s="176"/>
      <c r="BD43" s="182"/>
      <c r="BE43" s="182"/>
      <c r="BF43" s="177"/>
      <c r="BG43" s="177"/>
      <c r="BH43" s="176"/>
      <c r="BI43" s="182"/>
      <c r="BJ43" s="182"/>
      <c r="BK43" s="177"/>
      <c r="BL43" s="177"/>
      <c r="BM43" s="176"/>
      <c r="BN43" s="182"/>
      <c r="BO43" s="182"/>
      <c r="BP43" s="131"/>
      <c r="BQ43" s="131"/>
      <c r="BR43" s="132"/>
      <c r="BS43" s="99"/>
      <c r="BT43" s="99"/>
      <c r="BU43" s="99"/>
      <c r="BV43" s="131"/>
      <c r="BW43" s="131"/>
      <c r="BX43" s="131"/>
      <c r="BY43" s="99"/>
      <c r="BZ43" s="131"/>
      <c r="CA43" s="131"/>
      <c r="CB43" s="99"/>
      <c r="CC43" s="131"/>
      <c r="CD43" s="132"/>
      <c r="CE43" s="131"/>
      <c r="CF43" s="136"/>
      <c r="CG43" s="136"/>
      <c r="CH43" s="136"/>
      <c r="CI43" s="136"/>
      <c r="CJ43" s="136"/>
      <c r="CK43" s="136"/>
      <c r="CL43" s="136"/>
      <c r="CM43" s="136"/>
      <c r="CN43" s="136"/>
      <c r="CO43" s="136"/>
      <c r="CP43" s="136"/>
      <c r="CQ43" s="136"/>
      <c r="CR43" s="136"/>
      <c r="CS43" s="136"/>
      <c r="CT43" s="136"/>
      <c r="CU43" s="136"/>
      <c r="CV43" s="136"/>
      <c r="CW43" s="136"/>
      <c r="CX43" s="136"/>
      <c r="CY43" s="136"/>
      <c r="CZ43" s="136"/>
      <c r="DA43" s="136"/>
      <c r="DB43" s="136"/>
      <c r="DC43" s="136"/>
      <c r="DD43" s="136"/>
      <c r="DE43" s="136"/>
    </row>
    <row r="44" spans="1:109" ht="15.75" customHeight="1" x14ac:dyDescent="0.3">
      <c r="A44" s="346"/>
      <c r="B44" s="347"/>
      <c r="C44" s="347"/>
      <c r="D44" s="347"/>
      <c r="E44" s="372"/>
      <c r="F44" s="347"/>
      <c r="G44" s="347"/>
      <c r="H44" s="347"/>
      <c r="I44" s="177"/>
      <c r="J44" s="177"/>
      <c r="K44" s="347"/>
      <c r="L44" s="372"/>
      <c r="M44" s="346"/>
      <c r="N44" s="373"/>
      <c r="O44" s="370"/>
      <c r="P44" s="416"/>
      <c r="Q44" s="370">
        <f t="shared" si="17"/>
        <v>0</v>
      </c>
      <c r="R44" s="373"/>
      <c r="S44" s="370"/>
      <c r="T44" s="371"/>
      <c r="U44" s="176">
        <v>4</v>
      </c>
      <c r="V44" s="178"/>
      <c r="W44" s="133" t="str">
        <f t="shared" si="14"/>
        <v/>
      </c>
      <c r="X44" s="133"/>
      <c r="Y44" s="133"/>
      <c r="Z44" s="133"/>
      <c r="AA44" s="133"/>
      <c r="AB44" s="179"/>
      <c r="AC44" s="179"/>
      <c r="AD44" s="97" t="str">
        <f t="shared" si="4"/>
        <v/>
      </c>
      <c r="AE44" s="179"/>
      <c r="AF44" s="179"/>
      <c r="AG44" s="179"/>
      <c r="AH44" s="148" t="str">
        <f>IFERROR(IF(AND(W43="Probabilidad",W44="Probabilidad"),(AJ43-(+AJ43*AD44)),IF(AND(W43="Impacto",W44="Probabilidad"),(AJ42-(+AJ42*AD44)),IF(W44="Impacto",AJ43,""))),"")</f>
        <v/>
      </c>
      <c r="AI44" s="130" t="str">
        <f t="shared" si="5"/>
        <v/>
      </c>
      <c r="AJ44" s="97" t="str">
        <f t="shared" si="15"/>
        <v/>
      </c>
      <c r="AK44" s="130" t="str">
        <f t="shared" si="7"/>
        <v/>
      </c>
      <c r="AL44" s="97" t="str">
        <f>IFERROR(IF(AND(W43="Impacto",W44="Impacto"),(AL43-(+AL43*AD44)),IF(AND(W43="Probabilidad",W44="Impacto"),(AL42-(+AL42*AD44)),IF(W44="Probabilidad",AL43,""))),"")</f>
        <v/>
      </c>
      <c r="AM44" s="98" t="str">
        <f t="shared" si="16"/>
        <v/>
      </c>
      <c r="AN44" s="355"/>
      <c r="AO44" s="177"/>
      <c r="AP44" s="176"/>
      <c r="AQ44" s="182"/>
      <c r="AR44" s="182"/>
      <c r="AS44" s="177"/>
      <c r="AT44" s="182"/>
      <c r="AU44" s="177"/>
      <c r="AV44" s="182"/>
      <c r="AW44" s="177"/>
      <c r="AX44" s="99"/>
      <c r="AY44" s="131"/>
      <c r="AZ44" s="132"/>
      <c r="BA44" s="177"/>
      <c r="BB44" s="177"/>
      <c r="BC44" s="176"/>
      <c r="BD44" s="182"/>
      <c r="BE44" s="182"/>
      <c r="BF44" s="177"/>
      <c r="BG44" s="177"/>
      <c r="BH44" s="176"/>
      <c r="BI44" s="182"/>
      <c r="BJ44" s="182"/>
      <c r="BK44" s="177"/>
      <c r="BL44" s="177"/>
      <c r="BM44" s="176"/>
      <c r="BN44" s="182"/>
      <c r="BO44" s="182"/>
      <c r="BP44" s="131"/>
      <c r="BQ44" s="131"/>
      <c r="BR44" s="132"/>
      <c r="BS44" s="99"/>
      <c r="BT44" s="99"/>
      <c r="BU44" s="99"/>
      <c r="BV44" s="131"/>
      <c r="BW44" s="131"/>
      <c r="BX44" s="131"/>
      <c r="BY44" s="99"/>
      <c r="BZ44" s="131"/>
      <c r="CA44" s="131"/>
      <c r="CB44" s="99"/>
      <c r="CC44" s="131"/>
      <c r="CD44" s="132"/>
      <c r="CE44" s="131"/>
      <c r="CF44" s="136"/>
      <c r="CG44" s="136"/>
      <c r="CH44" s="136"/>
      <c r="CI44" s="136"/>
      <c r="CJ44" s="136"/>
      <c r="CK44" s="136"/>
      <c r="CL44" s="136"/>
      <c r="CM44" s="136"/>
      <c r="CN44" s="136"/>
      <c r="CO44" s="136"/>
      <c r="CP44" s="136"/>
      <c r="CQ44" s="136"/>
      <c r="CR44" s="136"/>
      <c r="CS44" s="136"/>
      <c r="CT44" s="136"/>
      <c r="CU44" s="136"/>
      <c r="CV44" s="136"/>
      <c r="CW44" s="136"/>
      <c r="CX44" s="136"/>
      <c r="CY44" s="136"/>
      <c r="CZ44" s="136"/>
      <c r="DA44" s="136"/>
      <c r="DB44" s="136"/>
      <c r="DC44" s="136"/>
      <c r="DD44" s="136"/>
      <c r="DE44" s="136"/>
    </row>
    <row r="45" spans="1:109" ht="15.75" customHeight="1" x14ac:dyDescent="0.3">
      <c r="A45" s="346"/>
      <c r="B45" s="347"/>
      <c r="C45" s="347"/>
      <c r="D45" s="347"/>
      <c r="E45" s="372"/>
      <c r="F45" s="347"/>
      <c r="G45" s="347"/>
      <c r="H45" s="347"/>
      <c r="I45" s="177"/>
      <c r="J45" s="177"/>
      <c r="K45" s="347"/>
      <c r="L45" s="372"/>
      <c r="M45" s="346"/>
      <c r="N45" s="373"/>
      <c r="O45" s="370"/>
      <c r="P45" s="416"/>
      <c r="Q45" s="370">
        <f t="shared" si="17"/>
        <v>0</v>
      </c>
      <c r="R45" s="373"/>
      <c r="S45" s="370"/>
      <c r="T45" s="371"/>
      <c r="U45" s="176">
        <v>5</v>
      </c>
      <c r="V45" s="178"/>
      <c r="W45" s="133" t="str">
        <f t="shared" si="14"/>
        <v/>
      </c>
      <c r="X45" s="133"/>
      <c r="Y45" s="133"/>
      <c r="Z45" s="133"/>
      <c r="AA45" s="133"/>
      <c r="AB45" s="179"/>
      <c r="AC45" s="179"/>
      <c r="AD45" s="97" t="str">
        <f t="shared" si="4"/>
        <v/>
      </c>
      <c r="AE45" s="179"/>
      <c r="AF45" s="179"/>
      <c r="AG45" s="179"/>
      <c r="AH45" s="148" t="str">
        <f>IFERROR(IF(AND(W44="Probabilidad",W45="Probabilidad"),(AJ44-(+AJ44*AD45)),IF(AND(W44="Impacto",W45="Probabilidad"),(AJ43-(+AJ43*AD45)),IF(W45="Impacto",AJ44,""))),"")</f>
        <v/>
      </c>
      <c r="AI45" s="130" t="str">
        <f t="shared" si="5"/>
        <v/>
      </c>
      <c r="AJ45" s="97" t="str">
        <f t="shared" si="15"/>
        <v/>
      </c>
      <c r="AK45" s="130" t="str">
        <f t="shared" si="7"/>
        <v/>
      </c>
      <c r="AL45" s="97" t="str">
        <f>IFERROR(IF(AND(W44="Impacto",W45="Impacto"),(AL44-(+AL44*AD45)),IF(AND(W44="Probabilidad",W45="Impacto"),(AL43-(+AL43*AD45)),IF(W45="Probabilidad",AL44,""))),"")</f>
        <v/>
      </c>
      <c r="AM45" s="98" t="str">
        <f t="shared" si="16"/>
        <v/>
      </c>
      <c r="AN45" s="355"/>
      <c r="AO45" s="177"/>
      <c r="AP45" s="176"/>
      <c r="AQ45" s="182"/>
      <c r="AR45" s="182"/>
      <c r="AS45" s="177"/>
      <c r="AT45" s="99"/>
      <c r="AU45" s="131"/>
      <c r="AV45" s="182"/>
      <c r="AW45" s="177"/>
      <c r="AX45" s="99"/>
      <c r="AY45" s="131"/>
      <c r="AZ45" s="132"/>
      <c r="BA45" s="177"/>
      <c r="BB45" s="177"/>
      <c r="BC45" s="176"/>
      <c r="BD45" s="182"/>
      <c r="BE45" s="182"/>
      <c r="BF45" s="177"/>
      <c r="BG45" s="177"/>
      <c r="BH45" s="176"/>
      <c r="BI45" s="182"/>
      <c r="BJ45" s="182"/>
      <c r="BK45" s="177"/>
      <c r="BL45" s="177"/>
      <c r="BM45" s="176"/>
      <c r="BN45" s="182"/>
      <c r="BO45" s="182"/>
      <c r="BP45" s="131"/>
      <c r="BQ45" s="131"/>
      <c r="BR45" s="132"/>
      <c r="BS45" s="99"/>
      <c r="BT45" s="99"/>
      <c r="BU45" s="99"/>
      <c r="BV45" s="131"/>
      <c r="BW45" s="131"/>
      <c r="BX45" s="131"/>
      <c r="BY45" s="99"/>
      <c r="BZ45" s="131"/>
      <c r="CA45" s="131"/>
      <c r="CB45" s="99"/>
      <c r="CC45" s="131"/>
      <c r="CD45" s="132"/>
      <c r="CE45" s="131"/>
      <c r="CF45" s="136"/>
      <c r="CG45" s="136"/>
      <c r="CH45" s="136"/>
      <c r="CI45" s="136"/>
      <c r="CJ45" s="136"/>
      <c r="CK45" s="136"/>
      <c r="CL45" s="136"/>
      <c r="CM45" s="136"/>
      <c r="CN45" s="136"/>
      <c r="CO45" s="136"/>
      <c r="CP45" s="136"/>
      <c r="CQ45" s="136"/>
      <c r="CR45" s="136"/>
      <c r="CS45" s="136"/>
      <c r="CT45" s="136"/>
      <c r="CU45" s="136"/>
      <c r="CV45" s="136"/>
      <c r="CW45" s="136"/>
      <c r="CX45" s="136"/>
      <c r="CY45" s="136"/>
      <c r="CZ45" s="136"/>
      <c r="DA45" s="136"/>
      <c r="DB45" s="136"/>
      <c r="DC45" s="136"/>
      <c r="DD45" s="136"/>
      <c r="DE45" s="136"/>
    </row>
    <row r="46" spans="1:109" ht="15.75" customHeight="1" x14ac:dyDescent="0.3">
      <c r="A46" s="346"/>
      <c r="B46" s="347"/>
      <c r="C46" s="347"/>
      <c r="D46" s="347"/>
      <c r="E46" s="372"/>
      <c r="F46" s="347"/>
      <c r="G46" s="347"/>
      <c r="H46" s="347"/>
      <c r="I46" s="177"/>
      <c r="J46" s="177"/>
      <c r="K46" s="347"/>
      <c r="L46" s="372"/>
      <c r="M46" s="346"/>
      <c r="N46" s="373"/>
      <c r="O46" s="370"/>
      <c r="P46" s="416"/>
      <c r="Q46" s="370">
        <f t="shared" si="17"/>
        <v>0</v>
      </c>
      <c r="R46" s="373"/>
      <c r="S46" s="370"/>
      <c r="T46" s="371"/>
      <c r="U46" s="176">
        <v>6</v>
      </c>
      <c r="V46" s="178"/>
      <c r="W46" s="133" t="str">
        <f t="shared" si="14"/>
        <v/>
      </c>
      <c r="X46" s="133"/>
      <c r="Y46" s="133"/>
      <c r="Z46" s="133"/>
      <c r="AA46" s="133"/>
      <c r="AB46" s="179"/>
      <c r="AC46" s="179"/>
      <c r="AD46" s="97" t="str">
        <f t="shared" si="4"/>
        <v/>
      </c>
      <c r="AE46" s="179"/>
      <c r="AF46" s="179"/>
      <c r="AG46" s="179"/>
      <c r="AH46" s="148" t="str">
        <f>IFERROR(IF(AND(W45="Probabilidad",W46="Probabilidad"),(AJ45-(+AJ45*AD46)),IF(AND(W45="Impacto",W46="Probabilidad"),(AJ44-(+AJ44*AD46)),IF(W46="Impacto",AJ45,""))),"")</f>
        <v/>
      </c>
      <c r="AI46" s="130" t="str">
        <f t="shared" si="5"/>
        <v/>
      </c>
      <c r="AJ46" s="97" t="str">
        <f t="shared" si="15"/>
        <v/>
      </c>
      <c r="AK46" s="130" t="str">
        <f t="shared" si="7"/>
        <v/>
      </c>
      <c r="AL46" s="97" t="str">
        <f>IFERROR(IF(AND(W45="Impacto",W46="Impacto"),(AL45-(+AL45*AD46)),IF(AND(W45="Probabilidad",W46="Impacto"),(AL44-(+AL44*AD46)),IF(W46="Probabilidad",AL45,""))),"")</f>
        <v/>
      </c>
      <c r="AM46" s="98" t="str">
        <f t="shared" si="16"/>
        <v/>
      </c>
      <c r="AN46" s="356"/>
      <c r="AO46" s="177"/>
      <c r="AP46" s="176"/>
      <c r="AQ46" s="182"/>
      <c r="AR46" s="182"/>
      <c r="AS46" s="177"/>
      <c r="AT46" s="99"/>
      <c r="AU46" s="131"/>
      <c r="AV46" s="182"/>
      <c r="AW46" s="177"/>
      <c r="AX46" s="99"/>
      <c r="AY46" s="131"/>
      <c r="AZ46" s="132"/>
      <c r="BA46" s="177"/>
      <c r="BB46" s="177"/>
      <c r="BC46" s="176"/>
      <c r="BD46" s="182"/>
      <c r="BE46" s="182"/>
      <c r="BF46" s="177"/>
      <c r="BG46" s="177"/>
      <c r="BH46" s="176"/>
      <c r="BI46" s="182"/>
      <c r="BJ46" s="182"/>
      <c r="BK46" s="177"/>
      <c r="BL46" s="177"/>
      <c r="BM46" s="176"/>
      <c r="BN46" s="182"/>
      <c r="BO46" s="182"/>
      <c r="BP46" s="131"/>
      <c r="BQ46" s="131"/>
      <c r="BR46" s="132"/>
      <c r="BS46" s="99"/>
      <c r="BT46" s="99"/>
      <c r="BU46" s="99"/>
      <c r="BV46" s="131"/>
      <c r="BW46" s="131"/>
      <c r="BX46" s="131"/>
      <c r="BY46" s="99"/>
      <c r="BZ46" s="131"/>
      <c r="CA46" s="131"/>
      <c r="CB46" s="99"/>
      <c r="CC46" s="131"/>
      <c r="CD46" s="132"/>
      <c r="CE46" s="131"/>
      <c r="CF46" s="136"/>
      <c r="CG46" s="136"/>
      <c r="CH46" s="136"/>
      <c r="CI46" s="136"/>
      <c r="CJ46" s="136"/>
      <c r="CK46" s="136"/>
      <c r="CL46" s="136"/>
      <c r="CM46" s="136"/>
      <c r="CN46" s="136"/>
      <c r="CO46" s="136"/>
      <c r="CP46" s="136"/>
      <c r="CQ46" s="136"/>
      <c r="CR46" s="136"/>
      <c r="CS46" s="136"/>
      <c r="CT46" s="136"/>
      <c r="CU46" s="136"/>
      <c r="CV46" s="136"/>
      <c r="CW46" s="136"/>
      <c r="CX46" s="136"/>
      <c r="CY46" s="136"/>
      <c r="CZ46" s="136"/>
      <c r="DA46" s="136"/>
      <c r="DB46" s="136"/>
      <c r="DC46" s="136"/>
      <c r="DD46" s="136"/>
      <c r="DE46" s="136"/>
    </row>
    <row r="47" spans="1:109" ht="15.75" customHeight="1" x14ac:dyDescent="0.3">
      <c r="A47" s="346">
        <v>8</v>
      </c>
      <c r="B47" s="347"/>
      <c r="C47" s="347"/>
      <c r="D47" s="347"/>
      <c r="E47" s="372"/>
      <c r="F47" s="347"/>
      <c r="G47" s="347"/>
      <c r="H47" s="347"/>
      <c r="I47" s="177"/>
      <c r="J47" s="177"/>
      <c r="K47" s="347"/>
      <c r="L47" s="372"/>
      <c r="M47" s="346"/>
      <c r="N47" s="373" t="str">
        <f>IF(M47&lt;=0,"",IF(M47&lt;=2,"Muy Baja",IF(M47&lt;=24,"Baja",IF(M47&lt;=500,"Media",IF(M47&lt;=5000,"Alta","Muy Alta")))))</f>
        <v/>
      </c>
      <c r="O47" s="370" t="str">
        <f>IF(N47="","",IF(N47="Muy Baja",0.2,IF(N47="Baja",0.4,IF(N47="Media",0.6,IF(N47="Alta",0.8,IF(N47="Muy Alta",1,))))))</f>
        <v/>
      </c>
      <c r="P47" s="416"/>
      <c r="Q47" s="370">
        <f ca="1">IF(NOT(ISERROR(MATCH(P47,'Tabla Impacto'!$B$221:$B$223,0))),'Tabla Impacto'!$F$223&amp;"Por favor no seleccionar los criterios de impacto(Afectación Económica o presupuestal y Pérdida Reputacional)",P47)</f>
        <v>0</v>
      </c>
      <c r="R47" s="373" t="str">
        <f ca="1">IF(OR(Q47='Tabla Impacto'!$C$11,Q47='Tabla Impacto'!$D$11),"Leve",IF(OR(Q47='Tabla Impacto'!$C$12,Q47='Tabla Impacto'!$D$12),"Menor",IF(OR(Q47='Tabla Impacto'!$C$13,Q47='Tabla Impacto'!$D$13),"Moderado",IF(OR(Q47='Tabla Impacto'!$C$14,Q47='Tabla Impacto'!$D$14),"Mayor",IF(OR(Q47='Tabla Impacto'!$C$15,Q47='Tabla Impacto'!$D$15),"Catastrófico","")))))</f>
        <v/>
      </c>
      <c r="S47" s="370" t="str">
        <f ca="1">IF(R47="","",IF(R47="Leve",0.2,IF(R47="Menor",0.4,IF(R47="Moderado",0.6,IF(R47="Mayor",0.8,IF(R47="Catastrófico",1,))))))</f>
        <v/>
      </c>
      <c r="T47" s="371" t="str">
        <f ca="1">IF(OR(AND(N47="Muy Baja",R47="Leve"),AND(N47="Muy Baja",R47="Menor"),AND(N47="Baja",R47="Leve")),"Bajo",IF(OR(AND(N47="Muy baja",R47="Moderado"),AND(N47="Baja",R47="Menor"),AND(N47="Baja",R47="Moderado"),AND(N47="Media",R47="Leve"),AND(N47="Media",R47="Menor"),AND(N47="Media",R47="Moderado"),AND(N47="Alta",R47="Leve"),AND(N47="Alta",R47="Menor")),"Moderado",IF(OR(AND(N47="Muy Baja",R47="Mayor"),AND(N47="Baja",R47="Mayor"),AND(N47="Media",R47="Mayor"),AND(N47="Alta",R47="Moderado"),AND(N47="Alta",R47="Mayor"),AND(N47="Muy Alta",R47="Leve"),AND(N47="Muy Alta",R47="Menor"),AND(N47="Muy Alta",R47="Moderado"),AND(N47="Muy Alta",R47="Mayor")),"Alto",IF(OR(AND(N47="Muy Baja",R47="Catastrófico"),AND(N47="Baja",R47="Catastrófico"),AND(N47="Media",R47="Catastrófico"),AND(N47="Alta",R47="Catastrófico"),AND(N47="Muy Alta",R47="Catastrófico")),"Extremo",""))))</f>
        <v/>
      </c>
      <c r="U47" s="176">
        <v>1</v>
      </c>
      <c r="V47" s="178"/>
      <c r="W47" s="133" t="str">
        <f t="shared" si="14"/>
        <v/>
      </c>
      <c r="X47" s="133"/>
      <c r="Y47" s="133"/>
      <c r="Z47" s="133"/>
      <c r="AA47" s="133"/>
      <c r="AB47" s="179"/>
      <c r="AC47" s="179"/>
      <c r="AD47" s="97" t="str">
        <f t="shared" si="4"/>
        <v/>
      </c>
      <c r="AE47" s="179"/>
      <c r="AF47" s="179"/>
      <c r="AG47" s="179"/>
      <c r="AH47" s="148" t="str">
        <f>IFERROR(IF(W47="Probabilidad",(O47-(+O47*AD47)),IF(W47="Impacto",O47,"")),"")</f>
        <v/>
      </c>
      <c r="AI47" s="130" t="str">
        <f>IFERROR(IF(AH47="","",IF(AH47&lt;=0.2,"Muy Baja",IF(AH47&lt;=0.4,"Baja",IF(AH47&lt;=0.6,"Media",IF(AH47&lt;=0.8,"Alta","Muy Alta"))))),"")</f>
        <v/>
      </c>
      <c r="AJ47" s="97" t="str">
        <f t="shared" si="15"/>
        <v/>
      </c>
      <c r="AK47" s="130" t="str">
        <f>IFERROR(IF(AL47="","",IF(AL47&lt;=0.2,"Leve",IF(AL47&lt;=0.4,"Menor",IF(AL47&lt;=0.6,"Moderado",IF(AL47&lt;=0.8,"Mayor","Catastrófico"))))),"")</f>
        <v/>
      </c>
      <c r="AL47" s="97" t="str">
        <f>IFERROR(IF(W47="Impacto",(S47-(+S47*AD47)),IF(W47="Probabilidad",S47,"")),"")</f>
        <v/>
      </c>
      <c r="AM47" s="98" t="str">
        <f t="shared" si="16"/>
        <v/>
      </c>
      <c r="AN47" s="354"/>
      <c r="AO47" s="177"/>
      <c r="AP47" s="176"/>
      <c r="AQ47" s="182"/>
      <c r="AR47" s="182"/>
      <c r="AS47" s="177"/>
      <c r="AT47" s="99"/>
      <c r="AU47" s="131"/>
      <c r="AV47" s="182"/>
      <c r="AW47" s="177"/>
      <c r="AX47" s="99"/>
      <c r="AY47" s="131"/>
      <c r="AZ47" s="132"/>
      <c r="BA47" s="177"/>
      <c r="BB47" s="177"/>
      <c r="BC47" s="176"/>
      <c r="BD47" s="182"/>
      <c r="BE47" s="182"/>
      <c r="BF47" s="177"/>
      <c r="BG47" s="177"/>
      <c r="BH47" s="176"/>
      <c r="BI47" s="182"/>
      <c r="BJ47" s="182"/>
      <c r="BK47" s="177"/>
      <c r="BL47" s="177"/>
      <c r="BM47" s="176"/>
      <c r="BN47" s="182"/>
      <c r="BO47" s="182"/>
      <c r="BP47" s="131"/>
      <c r="BQ47" s="131"/>
      <c r="BR47" s="132"/>
      <c r="BS47" s="99"/>
      <c r="BT47" s="99"/>
      <c r="BU47" s="99"/>
      <c r="BV47" s="131"/>
      <c r="BW47" s="131"/>
      <c r="BX47" s="131"/>
      <c r="BY47" s="99"/>
      <c r="BZ47" s="131"/>
      <c r="CA47" s="131"/>
      <c r="CB47" s="99"/>
      <c r="CC47" s="131"/>
      <c r="CD47" s="132"/>
      <c r="CE47" s="131"/>
      <c r="CF47" s="136"/>
      <c r="CG47" s="136"/>
      <c r="CH47" s="136"/>
      <c r="CI47" s="136"/>
      <c r="CJ47" s="136"/>
      <c r="CK47" s="136"/>
      <c r="CL47" s="136"/>
      <c r="CM47" s="136"/>
      <c r="CN47" s="136"/>
      <c r="CO47" s="136"/>
      <c r="CP47" s="136"/>
      <c r="CQ47" s="136"/>
      <c r="CR47" s="136"/>
      <c r="CS47" s="136"/>
      <c r="CT47" s="136"/>
      <c r="CU47" s="136"/>
      <c r="CV47" s="136"/>
      <c r="CW47" s="136"/>
      <c r="CX47" s="136"/>
      <c r="CY47" s="136"/>
      <c r="CZ47" s="136"/>
      <c r="DA47" s="136"/>
      <c r="DB47" s="136"/>
      <c r="DC47" s="136"/>
      <c r="DD47" s="136"/>
      <c r="DE47" s="136"/>
    </row>
    <row r="48" spans="1:109" ht="15.75" customHeight="1" x14ac:dyDescent="0.3">
      <c r="A48" s="346"/>
      <c r="B48" s="347"/>
      <c r="C48" s="347"/>
      <c r="D48" s="347"/>
      <c r="E48" s="372"/>
      <c r="F48" s="347"/>
      <c r="G48" s="347"/>
      <c r="H48" s="347"/>
      <c r="I48" s="177"/>
      <c r="J48" s="177"/>
      <c r="K48" s="347"/>
      <c r="L48" s="372"/>
      <c r="M48" s="346"/>
      <c r="N48" s="373"/>
      <c r="O48" s="370"/>
      <c r="P48" s="416"/>
      <c r="Q48" s="370">
        <f t="shared" ref="Q48:Q52" si="18">IF(NOT(ISERROR(MATCH(P48,_xlfn.ANCHORARRAY(E59),0))),O61&amp;"Por favor no seleccionar los criterios de impacto",P48)</f>
        <v>0</v>
      </c>
      <c r="R48" s="373"/>
      <c r="S48" s="370"/>
      <c r="T48" s="371"/>
      <c r="U48" s="176">
        <v>2</v>
      </c>
      <c r="V48" s="178"/>
      <c r="W48" s="133" t="str">
        <f t="shared" si="14"/>
        <v/>
      </c>
      <c r="X48" s="133"/>
      <c r="Y48" s="133"/>
      <c r="Z48" s="133"/>
      <c r="AA48" s="133"/>
      <c r="AB48" s="179"/>
      <c r="AC48" s="179"/>
      <c r="AD48" s="97" t="str">
        <f t="shared" si="4"/>
        <v/>
      </c>
      <c r="AE48" s="179"/>
      <c r="AF48" s="179"/>
      <c r="AG48" s="179"/>
      <c r="AH48" s="148" t="str">
        <f>IFERROR(IF(AND(W47="Probabilidad",W48="Probabilidad"),(AJ47-(+AJ47*AD48)),IF(W48="Probabilidad",(O47-(+O47*AD48)),IF(W48="Impacto",AJ47,""))),"")</f>
        <v/>
      </c>
      <c r="AI48" s="130" t="str">
        <f t="shared" si="5"/>
        <v/>
      </c>
      <c r="AJ48" s="97" t="str">
        <f t="shared" si="15"/>
        <v/>
      </c>
      <c r="AK48" s="130" t="str">
        <f t="shared" si="7"/>
        <v/>
      </c>
      <c r="AL48" s="97" t="str">
        <f>IFERROR(IF(AND(W47="Impacto",W48="Impacto"),(AL41-(+AL41*AD48)),IF(W48="Impacto",($S$47-(+$S$47*AD48)),IF(W48="Probabilidad",AL41,""))),"")</f>
        <v/>
      </c>
      <c r="AM48" s="98" t="str">
        <f t="shared" si="16"/>
        <v/>
      </c>
      <c r="AN48" s="355"/>
      <c r="AO48" s="177"/>
      <c r="AP48" s="176"/>
      <c r="AQ48" s="182"/>
      <c r="AR48" s="99"/>
      <c r="AS48" s="131"/>
      <c r="AT48" s="99"/>
      <c r="AU48" s="131"/>
      <c r="AV48" s="182"/>
      <c r="AW48" s="177"/>
      <c r="AX48" s="99"/>
      <c r="AY48" s="131"/>
      <c r="AZ48" s="132"/>
      <c r="BA48" s="177"/>
      <c r="BB48" s="177"/>
      <c r="BC48" s="176"/>
      <c r="BD48" s="182"/>
      <c r="BE48" s="182"/>
      <c r="BF48" s="177"/>
      <c r="BG48" s="177"/>
      <c r="BH48" s="176"/>
      <c r="BI48" s="182"/>
      <c r="BJ48" s="182"/>
      <c r="BK48" s="177"/>
      <c r="BL48" s="177"/>
      <c r="BM48" s="176"/>
      <c r="BN48" s="182"/>
      <c r="BO48" s="182"/>
      <c r="BP48" s="131"/>
      <c r="BQ48" s="131"/>
      <c r="BR48" s="132"/>
      <c r="BS48" s="99"/>
      <c r="BT48" s="99"/>
      <c r="BU48" s="99"/>
      <c r="BV48" s="131"/>
      <c r="BW48" s="131"/>
      <c r="BX48" s="131"/>
      <c r="BY48" s="99"/>
      <c r="BZ48" s="131"/>
      <c r="CA48" s="131"/>
      <c r="CB48" s="99"/>
      <c r="CC48" s="131"/>
      <c r="CD48" s="132"/>
      <c r="CE48" s="131"/>
      <c r="CF48" s="136"/>
      <c r="CG48" s="136"/>
      <c r="CH48" s="136"/>
      <c r="CI48" s="136"/>
      <c r="CJ48" s="136"/>
      <c r="CK48" s="136"/>
      <c r="CL48" s="136"/>
      <c r="CM48" s="136"/>
      <c r="CN48" s="136"/>
      <c r="CO48" s="136"/>
      <c r="CP48" s="136"/>
      <c r="CQ48" s="136"/>
      <c r="CR48" s="136"/>
      <c r="CS48" s="136"/>
      <c r="CT48" s="136"/>
      <c r="CU48" s="136"/>
      <c r="CV48" s="136"/>
      <c r="CW48" s="136"/>
      <c r="CX48" s="136"/>
      <c r="CY48" s="136"/>
      <c r="CZ48" s="136"/>
      <c r="DA48" s="136"/>
      <c r="DB48" s="136"/>
      <c r="DC48" s="136"/>
      <c r="DD48" s="136"/>
      <c r="DE48" s="136"/>
    </row>
    <row r="49" spans="1:109" ht="15.75" customHeight="1" x14ac:dyDescent="0.3">
      <c r="A49" s="346"/>
      <c r="B49" s="347"/>
      <c r="C49" s="347"/>
      <c r="D49" s="347"/>
      <c r="E49" s="372"/>
      <c r="F49" s="347"/>
      <c r="G49" s="347"/>
      <c r="H49" s="347"/>
      <c r="I49" s="177"/>
      <c r="J49" s="177"/>
      <c r="K49" s="347"/>
      <c r="L49" s="372"/>
      <c r="M49" s="346"/>
      <c r="N49" s="373"/>
      <c r="O49" s="370"/>
      <c r="P49" s="416"/>
      <c r="Q49" s="370">
        <f t="shared" si="18"/>
        <v>0</v>
      </c>
      <c r="R49" s="373"/>
      <c r="S49" s="370"/>
      <c r="T49" s="371"/>
      <c r="U49" s="176">
        <v>3</v>
      </c>
      <c r="V49" s="180"/>
      <c r="W49" s="133" t="str">
        <f t="shared" si="14"/>
        <v/>
      </c>
      <c r="X49" s="133"/>
      <c r="Y49" s="133"/>
      <c r="Z49" s="133"/>
      <c r="AA49" s="133"/>
      <c r="AB49" s="179"/>
      <c r="AC49" s="179"/>
      <c r="AD49" s="97" t="str">
        <f t="shared" si="4"/>
        <v/>
      </c>
      <c r="AE49" s="179"/>
      <c r="AF49" s="179"/>
      <c r="AG49" s="179"/>
      <c r="AH49" s="148" t="str">
        <f>IFERROR(IF(AND(W48="Probabilidad",W49="Probabilidad"),(AJ48-(+AJ48*AD49)),IF(AND(W48="Impacto",W49="Probabilidad"),(AJ47-(+AJ47*AD49)),IF(W49="Impacto",AJ48,""))),"")</f>
        <v/>
      </c>
      <c r="AI49" s="130" t="str">
        <f t="shared" si="5"/>
        <v/>
      </c>
      <c r="AJ49" s="97" t="str">
        <f t="shared" si="15"/>
        <v/>
      </c>
      <c r="AK49" s="130" t="str">
        <f t="shared" si="7"/>
        <v/>
      </c>
      <c r="AL49" s="97" t="str">
        <f>IFERROR(IF(AND(W48="Impacto",W49="Impacto"),(AL48-(+AL48*AD49)),IF(AND(W48="Probabilidad",W49="Impacto"),(AL47-(+AL47*AD49)),IF(W49="Probabilidad",AL48,""))),"")</f>
        <v/>
      </c>
      <c r="AM49" s="98" t="str">
        <f t="shared" si="16"/>
        <v/>
      </c>
      <c r="AN49" s="355"/>
      <c r="AO49" s="177"/>
      <c r="AP49" s="176"/>
      <c r="AQ49" s="182"/>
      <c r="AR49" s="99"/>
      <c r="AS49" s="131"/>
      <c r="AT49" s="99"/>
      <c r="AU49" s="131"/>
      <c r="AV49" s="182"/>
      <c r="AW49" s="177"/>
      <c r="AX49" s="99"/>
      <c r="AY49" s="131"/>
      <c r="AZ49" s="132"/>
      <c r="BA49" s="177"/>
      <c r="BB49" s="177"/>
      <c r="BC49" s="176"/>
      <c r="BD49" s="182"/>
      <c r="BE49" s="182"/>
      <c r="BF49" s="177"/>
      <c r="BG49" s="177"/>
      <c r="BH49" s="176"/>
      <c r="BI49" s="182"/>
      <c r="BJ49" s="182"/>
      <c r="BK49" s="177"/>
      <c r="BL49" s="177"/>
      <c r="BM49" s="176"/>
      <c r="BN49" s="182"/>
      <c r="BO49" s="182"/>
      <c r="BP49" s="131"/>
      <c r="BQ49" s="131"/>
      <c r="BR49" s="132"/>
      <c r="BS49" s="99"/>
      <c r="BT49" s="99"/>
      <c r="BU49" s="99"/>
      <c r="BV49" s="131"/>
      <c r="BW49" s="131"/>
      <c r="BX49" s="131"/>
      <c r="BY49" s="99"/>
      <c r="BZ49" s="131"/>
      <c r="CA49" s="131"/>
      <c r="CB49" s="99"/>
      <c r="CC49" s="131"/>
      <c r="CD49" s="132"/>
      <c r="CE49" s="131"/>
      <c r="CF49" s="136"/>
      <c r="CG49" s="136"/>
      <c r="CH49" s="136"/>
      <c r="CI49" s="136"/>
      <c r="CJ49" s="136"/>
      <c r="CK49" s="136"/>
      <c r="CL49" s="136"/>
      <c r="CM49" s="136"/>
      <c r="CN49" s="136"/>
      <c r="CO49" s="136"/>
      <c r="CP49" s="136"/>
      <c r="CQ49" s="136"/>
      <c r="CR49" s="136"/>
      <c r="CS49" s="136"/>
      <c r="CT49" s="136"/>
      <c r="CU49" s="136"/>
      <c r="CV49" s="136"/>
      <c r="CW49" s="136"/>
      <c r="CX49" s="136"/>
      <c r="CY49" s="136"/>
      <c r="CZ49" s="136"/>
      <c r="DA49" s="136"/>
      <c r="DB49" s="136"/>
      <c r="DC49" s="136"/>
      <c r="DD49" s="136"/>
      <c r="DE49" s="136"/>
    </row>
    <row r="50" spans="1:109" ht="15.75" customHeight="1" x14ac:dyDescent="0.3">
      <c r="A50" s="346"/>
      <c r="B50" s="347"/>
      <c r="C50" s="347"/>
      <c r="D50" s="347"/>
      <c r="E50" s="372"/>
      <c r="F50" s="347"/>
      <c r="G50" s="347"/>
      <c r="H50" s="347"/>
      <c r="I50" s="177"/>
      <c r="J50" s="177"/>
      <c r="K50" s="347"/>
      <c r="L50" s="372"/>
      <c r="M50" s="346"/>
      <c r="N50" s="373"/>
      <c r="O50" s="370"/>
      <c r="P50" s="416"/>
      <c r="Q50" s="370">
        <f t="shared" si="18"/>
        <v>0</v>
      </c>
      <c r="R50" s="373"/>
      <c r="S50" s="370"/>
      <c r="T50" s="371"/>
      <c r="U50" s="176">
        <v>4</v>
      </c>
      <c r="V50" s="178"/>
      <c r="W50" s="133" t="str">
        <f t="shared" si="14"/>
        <v/>
      </c>
      <c r="X50" s="133"/>
      <c r="Y50" s="133"/>
      <c r="Z50" s="133"/>
      <c r="AA50" s="133"/>
      <c r="AB50" s="179"/>
      <c r="AC50" s="179"/>
      <c r="AD50" s="97" t="str">
        <f t="shared" si="4"/>
        <v/>
      </c>
      <c r="AE50" s="179"/>
      <c r="AF50" s="179"/>
      <c r="AG50" s="179"/>
      <c r="AH50" s="148" t="str">
        <f>IFERROR(IF(AND(W49="Probabilidad",W50="Probabilidad"),(AJ49-(+AJ49*AD50)),IF(AND(W49="Impacto",W50="Probabilidad"),(AJ48-(+AJ48*AD50)),IF(W50="Impacto",AJ49,""))),"")</f>
        <v/>
      </c>
      <c r="AI50" s="130" t="str">
        <f t="shared" si="5"/>
        <v/>
      </c>
      <c r="AJ50" s="97" t="str">
        <f t="shared" si="15"/>
        <v/>
      </c>
      <c r="AK50" s="130" t="str">
        <f t="shared" si="7"/>
        <v/>
      </c>
      <c r="AL50" s="97" t="str">
        <f>IFERROR(IF(AND(W49="Impacto",W50="Impacto"),(AL49-(+AL49*AD50)),IF(AND(W49="Probabilidad",W50="Impacto"),(AL48-(+AL48*AD50)),IF(W50="Probabilidad",AL49,""))),"")</f>
        <v/>
      </c>
      <c r="AM50" s="98" t="str">
        <f t="shared" si="16"/>
        <v/>
      </c>
      <c r="AN50" s="355"/>
      <c r="AO50" s="177"/>
      <c r="AP50" s="176"/>
      <c r="AQ50" s="182"/>
      <c r="AR50" s="99"/>
      <c r="AS50" s="131"/>
      <c r="AT50" s="99"/>
      <c r="AU50" s="131"/>
      <c r="AV50" s="182"/>
      <c r="AW50" s="177"/>
      <c r="AX50" s="99"/>
      <c r="AY50" s="131"/>
      <c r="AZ50" s="132"/>
      <c r="BA50" s="177"/>
      <c r="BB50" s="177"/>
      <c r="BC50" s="176"/>
      <c r="BD50" s="182"/>
      <c r="BE50" s="182"/>
      <c r="BF50" s="177"/>
      <c r="BG50" s="177"/>
      <c r="BH50" s="176"/>
      <c r="BI50" s="182"/>
      <c r="BJ50" s="182"/>
      <c r="BK50" s="177"/>
      <c r="BL50" s="177"/>
      <c r="BM50" s="176"/>
      <c r="BN50" s="182"/>
      <c r="BO50" s="182"/>
      <c r="BP50" s="131"/>
      <c r="BQ50" s="131"/>
      <c r="BR50" s="132"/>
      <c r="BS50" s="99"/>
      <c r="BT50" s="99"/>
      <c r="BU50" s="99"/>
      <c r="BV50" s="131"/>
      <c r="BW50" s="131"/>
      <c r="BX50" s="131"/>
      <c r="BY50" s="99"/>
      <c r="BZ50" s="131"/>
      <c r="CA50" s="131"/>
      <c r="CB50" s="99"/>
      <c r="CC50" s="131"/>
      <c r="CD50" s="132"/>
      <c r="CE50" s="131"/>
      <c r="CF50" s="136"/>
      <c r="CG50" s="136"/>
      <c r="CH50" s="136"/>
      <c r="CI50" s="136"/>
      <c r="CJ50" s="136"/>
      <c r="CK50" s="136"/>
      <c r="CL50" s="136"/>
      <c r="CM50" s="136"/>
      <c r="CN50" s="136"/>
      <c r="CO50" s="136"/>
      <c r="CP50" s="136"/>
      <c r="CQ50" s="136"/>
      <c r="CR50" s="136"/>
      <c r="CS50" s="136"/>
      <c r="CT50" s="136"/>
      <c r="CU50" s="136"/>
      <c r="CV50" s="136"/>
      <c r="CW50" s="136"/>
      <c r="CX50" s="136"/>
      <c r="CY50" s="136"/>
      <c r="CZ50" s="136"/>
      <c r="DA50" s="136"/>
      <c r="DB50" s="136"/>
      <c r="DC50" s="136"/>
      <c r="DD50" s="136"/>
      <c r="DE50" s="136"/>
    </row>
    <row r="51" spans="1:109" ht="15.75" customHeight="1" x14ac:dyDescent="0.3">
      <c r="A51" s="346"/>
      <c r="B51" s="347"/>
      <c r="C51" s="347"/>
      <c r="D51" s="347"/>
      <c r="E51" s="372"/>
      <c r="F51" s="347"/>
      <c r="G51" s="347"/>
      <c r="H51" s="347"/>
      <c r="I51" s="177"/>
      <c r="J51" s="177"/>
      <c r="K51" s="347"/>
      <c r="L51" s="372"/>
      <c r="M51" s="346"/>
      <c r="N51" s="373"/>
      <c r="O51" s="370"/>
      <c r="P51" s="416"/>
      <c r="Q51" s="370">
        <f t="shared" si="18"/>
        <v>0</v>
      </c>
      <c r="R51" s="373"/>
      <c r="S51" s="370"/>
      <c r="T51" s="371"/>
      <c r="U51" s="176">
        <v>5</v>
      </c>
      <c r="V51" s="178"/>
      <c r="W51" s="133" t="str">
        <f t="shared" si="14"/>
        <v/>
      </c>
      <c r="X51" s="133"/>
      <c r="Y51" s="133"/>
      <c r="Z51" s="133"/>
      <c r="AA51" s="133"/>
      <c r="AB51" s="179"/>
      <c r="AC51" s="179"/>
      <c r="AD51" s="97" t="str">
        <f t="shared" si="4"/>
        <v/>
      </c>
      <c r="AE51" s="179"/>
      <c r="AF51" s="179"/>
      <c r="AG51" s="179"/>
      <c r="AH51" s="148" t="str">
        <f>IFERROR(IF(AND(W50="Probabilidad",W51="Probabilidad"),(AJ50-(+AJ50*AD51)),IF(AND(W50="Impacto",W51="Probabilidad"),(AJ49-(+AJ49*AD51)),IF(W51="Impacto",AJ50,""))),"")</f>
        <v/>
      </c>
      <c r="AI51" s="130" t="str">
        <f t="shared" si="5"/>
        <v/>
      </c>
      <c r="AJ51" s="97" t="str">
        <f t="shared" si="15"/>
        <v/>
      </c>
      <c r="AK51" s="130" t="str">
        <f t="shared" si="7"/>
        <v/>
      </c>
      <c r="AL51" s="97" t="str">
        <f>IFERROR(IF(AND(W50="Impacto",W51="Impacto"),(AL50-(+AL50*AD51)),IF(AND(W50="Probabilidad",W51="Impacto"),(AL49-(+AL49*AD51)),IF(W51="Probabilidad",AL50,""))),"")</f>
        <v/>
      </c>
      <c r="AM51" s="98" t="str">
        <f t="shared" si="16"/>
        <v/>
      </c>
      <c r="AN51" s="355"/>
      <c r="AO51" s="177"/>
      <c r="AP51" s="176"/>
      <c r="AQ51" s="182"/>
      <c r="AR51" s="99"/>
      <c r="AS51" s="131"/>
      <c r="AT51" s="99"/>
      <c r="AU51" s="131"/>
      <c r="AV51" s="182"/>
      <c r="AW51" s="177"/>
      <c r="AX51" s="99"/>
      <c r="AY51" s="131"/>
      <c r="AZ51" s="132"/>
      <c r="BA51" s="177"/>
      <c r="BB51" s="177"/>
      <c r="BC51" s="176"/>
      <c r="BD51" s="182"/>
      <c r="BE51" s="182"/>
      <c r="BF51" s="177"/>
      <c r="BG51" s="177"/>
      <c r="BH51" s="176"/>
      <c r="BI51" s="182"/>
      <c r="BJ51" s="182"/>
      <c r="BK51" s="177"/>
      <c r="BL51" s="177"/>
      <c r="BM51" s="176"/>
      <c r="BN51" s="182"/>
      <c r="BO51" s="182"/>
      <c r="BP51" s="131"/>
      <c r="BQ51" s="131"/>
      <c r="BR51" s="132"/>
      <c r="BS51" s="99"/>
      <c r="BT51" s="99"/>
      <c r="BU51" s="99"/>
      <c r="BV51" s="131"/>
      <c r="BW51" s="131"/>
      <c r="BX51" s="131"/>
      <c r="BY51" s="99"/>
      <c r="BZ51" s="131"/>
      <c r="CA51" s="131"/>
      <c r="CB51" s="99"/>
      <c r="CC51" s="131"/>
      <c r="CD51" s="132"/>
      <c r="CE51" s="131"/>
      <c r="CF51" s="136"/>
      <c r="CG51" s="136"/>
      <c r="CH51" s="136"/>
      <c r="CI51" s="136"/>
      <c r="CJ51" s="136"/>
      <c r="CK51" s="136"/>
      <c r="CL51" s="136"/>
      <c r="CM51" s="136"/>
      <c r="CN51" s="136"/>
      <c r="CO51" s="136"/>
      <c r="CP51" s="136"/>
      <c r="CQ51" s="136"/>
      <c r="CR51" s="136"/>
      <c r="CS51" s="136"/>
      <c r="CT51" s="136"/>
      <c r="CU51" s="136"/>
      <c r="CV51" s="136"/>
      <c r="CW51" s="136"/>
      <c r="CX51" s="136"/>
      <c r="CY51" s="136"/>
      <c r="CZ51" s="136"/>
      <c r="DA51" s="136"/>
      <c r="DB51" s="136"/>
      <c r="DC51" s="136"/>
      <c r="DD51" s="136"/>
      <c r="DE51" s="136"/>
    </row>
    <row r="52" spans="1:109" ht="15.75" customHeight="1" x14ac:dyDescent="0.3">
      <c r="A52" s="346"/>
      <c r="B52" s="347"/>
      <c r="C52" s="347"/>
      <c r="D52" s="347"/>
      <c r="E52" s="372"/>
      <c r="F52" s="347"/>
      <c r="G52" s="347"/>
      <c r="H52" s="347"/>
      <c r="I52" s="177"/>
      <c r="J52" s="177"/>
      <c r="K52" s="347"/>
      <c r="L52" s="372"/>
      <c r="M52" s="346"/>
      <c r="N52" s="373"/>
      <c r="O52" s="370"/>
      <c r="P52" s="416"/>
      <c r="Q52" s="370">
        <f t="shared" si="18"/>
        <v>0</v>
      </c>
      <c r="R52" s="373"/>
      <c r="S52" s="370"/>
      <c r="T52" s="371"/>
      <c r="U52" s="176">
        <v>6</v>
      </c>
      <c r="V52" s="178"/>
      <c r="W52" s="133" t="str">
        <f t="shared" si="14"/>
        <v/>
      </c>
      <c r="X52" s="133"/>
      <c r="Y52" s="133"/>
      <c r="Z52" s="133"/>
      <c r="AA52" s="133"/>
      <c r="AB52" s="179"/>
      <c r="AC52" s="179"/>
      <c r="AD52" s="97" t="str">
        <f t="shared" si="4"/>
        <v/>
      </c>
      <c r="AE52" s="179"/>
      <c r="AF52" s="179"/>
      <c r="AG52" s="179"/>
      <c r="AH52" s="148" t="str">
        <f>IFERROR(IF(AND(W51="Probabilidad",W52="Probabilidad"),(AJ51-(+AJ51*AD52)),IF(AND(W51="Impacto",W52="Probabilidad"),(AJ50-(+AJ50*AD52)),IF(W52="Impacto",AJ51,""))),"")</f>
        <v/>
      </c>
      <c r="AI52" s="130" t="str">
        <f t="shared" si="5"/>
        <v/>
      </c>
      <c r="AJ52" s="97" t="str">
        <f t="shared" si="15"/>
        <v/>
      </c>
      <c r="AK52" s="130" t="str">
        <f t="shared" si="7"/>
        <v/>
      </c>
      <c r="AL52" s="97" t="str">
        <f>IFERROR(IF(AND(W51="Impacto",W52="Impacto"),(AL51-(+AL51*AD52)),IF(AND(W51="Probabilidad",W52="Impacto"),(AL50-(+AL50*AD52)),IF(W52="Probabilidad",AL51,""))),"")</f>
        <v/>
      </c>
      <c r="AM52" s="98" t="str">
        <f t="shared" si="16"/>
        <v/>
      </c>
      <c r="AN52" s="356"/>
      <c r="AO52" s="177"/>
      <c r="AP52" s="176"/>
      <c r="AQ52" s="182"/>
      <c r="AR52" s="99"/>
      <c r="AS52" s="131"/>
      <c r="AT52" s="99"/>
      <c r="AU52" s="131"/>
      <c r="AV52" s="182"/>
      <c r="AW52" s="177"/>
      <c r="AX52" s="99"/>
      <c r="AY52" s="131"/>
      <c r="AZ52" s="132"/>
      <c r="BA52" s="177"/>
      <c r="BB52" s="177"/>
      <c r="BC52" s="176"/>
      <c r="BD52" s="182"/>
      <c r="BE52" s="182"/>
      <c r="BF52" s="177"/>
      <c r="BG52" s="177"/>
      <c r="BH52" s="176"/>
      <c r="BI52" s="182"/>
      <c r="BJ52" s="182"/>
      <c r="BK52" s="177"/>
      <c r="BL52" s="177"/>
      <c r="BM52" s="176"/>
      <c r="BN52" s="182"/>
      <c r="BO52" s="182"/>
      <c r="BP52" s="131"/>
      <c r="BQ52" s="131"/>
      <c r="BR52" s="132"/>
      <c r="BS52" s="99"/>
      <c r="BT52" s="99"/>
      <c r="BU52" s="99"/>
      <c r="BV52" s="131"/>
      <c r="BW52" s="131"/>
      <c r="BX52" s="131"/>
      <c r="BY52" s="99"/>
      <c r="BZ52" s="131"/>
      <c r="CA52" s="131"/>
      <c r="CB52" s="99"/>
      <c r="CC52" s="131"/>
      <c r="CD52" s="132"/>
      <c r="CE52" s="131"/>
      <c r="CF52" s="136"/>
      <c r="CG52" s="136"/>
      <c r="CH52" s="136"/>
      <c r="CI52" s="136"/>
      <c r="CJ52" s="136"/>
      <c r="CK52" s="136"/>
      <c r="CL52" s="136"/>
      <c r="CM52" s="136"/>
      <c r="CN52" s="136"/>
      <c r="CO52" s="136"/>
      <c r="CP52" s="136"/>
      <c r="CQ52" s="136"/>
      <c r="CR52" s="136"/>
      <c r="CS52" s="136"/>
      <c r="CT52" s="136"/>
      <c r="CU52" s="136"/>
      <c r="CV52" s="136"/>
      <c r="CW52" s="136"/>
      <c r="CX52" s="136"/>
      <c r="CY52" s="136"/>
      <c r="CZ52" s="136"/>
      <c r="DA52" s="136"/>
      <c r="DB52" s="136"/>
      <c r="DC52" s="136"/>
      <c r="DD52" s="136"/>
      <c r="DE52" s="136"/>
    </row>
    <row r="53" spans="1:109" ht="15.75" customHeight="1" x14ac:dyDescent="0.3">
      <c r="A53" s="346">
        <v>9</v>
      </c>
      <c r="B53" s="347"/>
      <c r="C53" s="347"/>
      <c r="D53" s="347"/>
      <c r="E53" s="372"/>
      <c r="F53" s="347"/>
      <c r="G53" s="347"/>
      <c r="H53" s="347"/>
      <c r="I53" s="177"/>
      <c r="J53" s="177"/>
      <c r="K53" s="347"/>
      <c r="L53" s="372"/>
      <c r="M53" s="346"/>
      <c r="N53" s="373" t="str">
        <f>IF(M53&lt;=0,"",IF(M53&lt;=2,"Muy Baja",IF(M53&lt;=24,"Baja",IF(M53&lt;=500,"Media",IF(M53&lt;=5000,"Alta","Muy Alta")))))</f>
        <v/>
      </c>
      <c r="O53" s="370" t="str">
        <f>IF(N53="","",IF(N53="Muy Baja",0.2,IF(N53="Baja",0.4,IF(N53="Media",0.6,IF(N53="Alta",0.8,IF(N53="Muy Alta",1,))))))</f>
        <v/>
      </c>
      <c r="P53" s="416"/>
      <c r="Q53" s="370">
        <f ca="1">IF(NOT(ISERROR(MATCH(P53,'Tabla Impacto'!$B$221:$B$223,0))),'Tabla Impacto'!$F$223&amp;"Por favor no seleccionar los criterios de impacto(Afectación Económica o presupuestal y Pérdida Reputacional)",P53)</f>
        <v>0</v>
      </c>
      <c r="R53" s="373" t="str">
        <f ca="1">IF(OR(Q53='Tabla Impacto'!$C$11,Q53='Tabla Impacto'!$D$11),"Leve",IF(OR(Q53='Tabla Impacto'!$C$12,Q53='Tabla Impacto'!$D$12),"Menor",IF(OR(Q53='Tabla Impacto'!$C$13,Q53='Tabla Impacto'!$D$13),"Moderado",IF(OR(Q53='Tabla Impacto'!$C$14,Q53='Tabla Impacto'!$D$14),"Mayor",IF(OR(Q53='Tabla Impacto'!$C$15,Q53='Tabla Impacto'!$D$15),"Catastrófico","")))))</f>
        <v/>
      </c>
      <c r="S53" s="370" t="str">
        <f ca="1">IF(R53="","",IF(R53="Leve",0.2,IF(R53="Menor",0.4,IF(R53="Moderado",0.6,IF(R53="Mayor",0.8,IF(R53="Catastrófico",1,))))))</f>
        <v/>
      </c>
      <c r="T53" s="371" t="str">
        <f ca="1">IF(OR(AND(N53="Muy Baja",R53="Leve"),AND(N53="Muy Baja",R53="Menor"),AND(N53="Baja",R53="Leve")),"Bajo",IF(OR(AND(N53="Muy baja",R53="Moderado"),AND(N53="Baja",R53="Menor"),AND(N53="Baja",R53="Moderado"),AND(N53="Media",R53="Leve"),AND(N53="Media",R53="Menor"),AND(N53="Media",R53="Moderado"),AND(N53="Alta",R53="Leve"),AND(N53="Alta",R53="Menor")),"Moderado",IF(OR(AND(N53="Muy Baja",R53="Mayor"),AND(N53="Baja",R53="Mayor"),AND(N53="Media",R53="Mayor"),AND(N53="Alta",R53="Moderado"),AND(N53="Alta",R53="Mayor"),AND(N53="Muy Alta",R53="Leve"),AND(N53="Muy Alta",R53="Menor"),AND(N53="Muy Alta",R53="Moderado"),AND(N53="Muy Alta",R53="Mayor")),"Alto",IF(OR(AND(N53="Muy Baja",R53="Catastrófico"),AND(N53="Baja",R53="Catastrófico"),AND(N53="Media",R53="Catastrófico"),AND(N53="Alta",R53="Catastrófico"),AND(N53="Muy Alta",R53="Catastrófico")),"Extremo",""))))</f>
        <v/>
      </c>
      <c r="U53" s="176">
        <v>1</v>
      </c>
      <c r="V53" s="178"/>
      <c r="W53" s="133" t="str">
        <f t="shared" si="14"/>
        <v/>
      </c>
      <c r="X53" s="133"/>
      <c r="Y53" s="133"/>
      <c r="Z53" s="133"/>
      <c r="AA53" s="133"/>
      <c r="AB53" s="179"/>
      <c r="AC53" s="179"/>
      <c r="AD53" s="97" t="str">
        <f t="shared" si="4"/>
        <v/>
      </c>
      <c r="AE53" s="179"/>
      <c r="AF53" s="179"/>
      <c r="AG53" s="179"/>
      <c r="AH53" s="148" t="str">
        <f>IFERROR(IF(W53="Probabilidad",(O53-(+O53*AD53)),IF(W53="Impacto",O53,"")),"")</f>
        <v/>
      </c>
      <c r="AI53" s="130" t="str">
        <f>IFERROR(IF(AH53="","",IF(AH53&lt;=0.2,"Muy Baja",IF(AH53&lt;=0.4,"Baja",IF(AH53&lt;=0.6,"Media",IF(AH53&lt;=0.8,"Alta","Muy Alta"))))),"")</f>
        <v/>
      </c>
      <c r="AJ53" s="97" t="str">
        <f t="shared" si="15"/>
        <v/>
      </c>
      <c r="AK53" s="130" t="str">
        <f>IFERROR(IF(AL53="","",IF(AL53&lt;=0.2,"Leve",IF(AL53&lt;=0.4,"Menor",IF(AL53&lt;=0.6,"Moderado",IF(AL53&lt;=0.8,"Mayor","Catastrófico"))))),"")</f>
        <v/>
      </c>
      <c r="AL53" s="97" t="str">
        <f>IFERROR(IF(W53="Impacto",(S53-(+S53*AD53)),IF(W53="Probabilidad",S53,"")),"")</f>
        <v/>
      </c>
      <c r="AM53" s="98" t="str">
        <f t="shared" si="16"/>
        <v/>
      </c>
      <c r="AN53" s="354"/>
      <c r="AO53" s="177"/>
      <c r="AP53" s="176"/>
      <c r="AQ53" s="182"/>
      <c r="AR53" s="99"/>
      <c r="AS53" s="131"/>
      <c r="AT53" s="99"/>
      <c r="AU53" s="131"/>
      <c r="AV53" s="182"/>
      <c r="AW53" s="177"/>
      <c r="AX53" s="99"/>
      <c r="AY53" s="131"/>
      <c r="AZ53" s="132"/>
      <c r="BA53" s="177"/>
      <c r="BB53" s="177"/>
      <c r="BC53" s="176"/>
      <c r="BD53" s="182"/>
      <c r="BE53" s="182"/>
      <c r="BF53" s="177"/>
      <c r="BG53" s="177"/>
      <c r="BH53" s="176"/>
      <c r="BI53" s="182"/>
      <c r="BJ53" s="182"/>
      <c r="BK53" s="177"/>
      <c r="BL53" s="177"/>
      <c r="BM53" s="176"/>
      <c r="BN53" s="182"/>
      <c r="BO53" s="182"/>
      <c r="BP53" s="131"/>
      <c r="BQ53" s="131"/>
      <c r="BR53" s="132"/>
      <c r="BS53" s="99"/>
      <c r="BT53" s="99"/>
      <c r="BU53" s="99"/>
      <c r="BV53" s="131"/>
      <c r="BW53" s="131"/>
      <c r="BX53" s="131"/>
      <c r="BY53" s="99"/>
      <c r="BZ53" s="131"/>
      <c r="CA53" s="131"/>
      <c r="CB53" s="99"/>
      <c r="CC53" s="131"/>
      <c r="CD53" s="132"/>
      <c r="CE53" s="131"/>
      <c r="CF53" s="136"/>
      <c r="CG53" s="136"/>
      <c r="CH53" s="136"/>
      <c r="CI53" s="136"/>
      <c r="CJ53" s="136"/>
      <c r="CK53" s="136"/>
      <c r="CL53" s="136"/>
      <c r="CM53" s="136"/>
      <c r="CN53" s="136"/>
      <c r="CO53" s="136"/>
      <c r="CP53" s="136"/>
      <c r="CQ53" s="136"/>
      <c r="CR53" s="136"/>
      <c r="CS53" s="136"/>
      <c r="CT53" s="136"/>
      <c r="CU53" s="136"/>
      <c r="CV53" s="136"/>
      <c r="CW53" s="136"/>
      <c r="CX53" s="136"/>
      <c r="CY53" s="136"/>
      <c r="CZ53" s="136"/>
      <c r="DA53" s="136"/>
      <c r="DB53" s="136"/>
      <c r="DC53" s="136"/>
      <c r="DD53" s="136"/>
      <c r="DE53" s="136"/>
    </row>
    <row r="54" spans="1:109" ht="15.75" customHeight="1" x14ac:dyDescent="0.3">
      <c r="A54" s="346"/>
      <c r="B54" s="347"/>
      <c r="C54" s="347"/>
      <c r="D54" s="347"/>
      <c r="E54" s="372"/>
      <c r="F54" s="347"/>
      <c r="G54" s="347"/>
      <c r="H54" s="347"/>
      <c r="I54" s="177"/>
      <c r="J54" s="177"/>
      <c r="K54" s="347"/>
      <c r="L54" s="372"/>
      <c r="M54" s="346"/>
      <c r="N54" s="373"/>
      <c r="O54" s="370"/>
      <c r="P54" s="416"/>
      <c r="Q54" s="370">
        <f t="shared" ref="Q54:Q58" si="19">IF(NOT(ISERROR(MATCH(P54,_xlfn.ANCHORARRAY(E65),0))),O67&amp;"Por favor no seleccionar los criterios de impacto",P54)</f>
        <v>0</v>
      </c>
      <c r="R54" s="373"/>
      <c r="S54" s="370"/>
      <c r="T54" s="371"/>
      <c r="U54" s="176">
        <v>2</v>
      </c>
      <c r="V54" s="178"/>
      <c r="W54" s="133" t="str">
        <f t="shared" si="14"/>
        <v/>
      </c>
      <c r="X54" s="133"/>
      <c r="Y54" s="133"/>
      <c r="Z54" s="133"/>
      <c r="AA54" s="133"/>
      <c r="AB54" s="179"/>
      <c r="AC54" s="179"/>
      <c r="AD54" s="97" t="str">
        <f t="shared" si="4"/>
        <v/>
      </c>
      <c r="AE54" s="179"/>
      <c r="AF54" s="179"/>
      <c r="AG54" s="179"/>
      <c r="AH54" s="148" t="str">
        <f>IFERROR(IF(AND(W53="Probabilidad",W54="Probabilidad"),(AJ53-(+AJ53*AD54)),IF(W54="Probabilidad",(O53-(+O53*AD54)),IF(W54="Impacto",AJ53,""))),"")</f>
        <v/>
      </c>
      <c r="AI54" s="130" t="str">
        <f t="shared" si="5"/>
        <v/>
      </c>
      <c r="AJ54" s="97" t="str">
        <f t="shared" si="15"/>
        <v/>
      </c>
      <c r="AK54" s="130" t="str">
        <f t="shared" si="7"/>
        <v/>
      </c>
      <c r="AL54" s="97" t="str">
        <f>IFERROR(IF(AND(W53="Impacto",W54="Impacto"),(AL47-(+AL47*AD54)),IF(W54="Impacto",($S$53-(+$S$53*AD54)),IF(W54="Probabilidad",AL47,""))),"")</f>
        <v/>
      </c>
      <c r="AM54" s="98" t="str">
        <f t="shared" si="16"/>
        <v/>
      </c>
      <c r="AN54" s="355"/>
      <c r="AO54" s="177"/>
      <c r="AP54" s="176"/>
      <c r="AQ54" s="182"/>
      <c r="AR54" s="99"/>
      <c r="AS54" s="131"/>
      <c r="AT54" s="99"/>
      <c r="AU54" s="131"/>
      <c r="AV54" s="182"/>
      <c r="AW54" s="177"/>
      <c r="AX54" s="99"/>
      <c r="AY54" s="131"/>
      <c r="AZ54" s="132"/>
      <c r="BA54" s="177"/>
      <c r="BB54" s="177"/>
      <c r="BC54" s="176"/>
      <c r="BD54" s="182"/>
      <c r="BE54" s="182"/>
      <c r="BF54" s="177"/>
      <c r="BG54" s="177"/>
      <c r="BH54" s="176"/>
      <c r="BI54" s="182"/>
      <c r="BJ54" s="182"/>
      <c r="BK54" s="177"/>
      <c r="BL54" s="177"/>
      <c r="BM54" s="176"/>
      <c r="BN54" s="182"/>
      <c r="BO54" s="182"/>
      <c r="BP54" s="131"/>
      <c r="BQ54" s="131"/>
      <c r="BR54" s="132"/>
      <c r="BS54" s="99"/>
      <c r="BT54" s="99"/>
      <c r="BU54" s="99"/>
      <c r="BV54" s="131"/>
      <c r="BW54" s="131"/>
      <c r="BX54" s="131"/>
      <c r="BY54" s="99"/>
      <c r="BZ54" s="131"/>
      <c r="CA54" s="131"/>
      <c r="CB54" s="99"/>
      <c r="CC54" s="131"/>
      <c r="CD54" s="132"/>
      <c r="CE54" s="131"/>
      <c r="CF54" s="136"/>
      <c r="CG54" s="136"/>
      <c r="CH54" s="136"/>
      <c r="CI54" s="136"/>
      <c r="CJ54" s="136"/>
      <c r="CK54" s="136"/>
      <c r="CL54" s="136"/>
      <c r="CM54" s="136"/>
      <c r="CN54" s="136"/>
      <c r="CO54" s="136"/>
      <c r="CP54" s="136"/>
      <c r="CQ54" s="136"/>
      <c r="CR54" s="136"/>
      <c r="CS54" s="136"/>
      <c r="CT54" s="136"/>
      <c r="CU54" s="136"/>
      <c r="CV54" s="136"/>
      <c r="CW54" s="136"/>
      <c r="CX54" s="136"/>
      <c r="CY54" s="136"/>
      <c r="CZ54" s="136"/>
      <c r="DA54" s="136"/>
      <c r="DB54" s="136"/>
      <c r="DC54" s="136"/>
      <c r="DD54" s="136"/>
      <c r="DE54" s="136"/>
    </row>
    <row r="55" spans="1:109" ht="15.75" customHeight="1" x14ac:dyDescent="0.3">
      <c r="A55" s="346"/>
      <c r="B55" s="347"/>
      <c r="C55" s="347"/>
      <c r="D55" s="347"/>
      <c r="E55" s="372"/>
      <c r="F55" s="347"/>
      <c r="G55" s="347"/>
      <c r="H55" s="347"/>
      <c r="I55" s="177"/>
      <c r="J55" s="177"/>
      <c r="K55" s="347"/>
      <c r="L55" s="372"/>
      <c r="M55" s="346"/>
      <c r="N55" s="373"/>
      <c r="O55" s="370"/>
      <c r="P55" s="416"/>
      <c r="Q55" s="370">
        <f t="shared" si="19"/>
        <v>0</v>
      </c>
      <c r="R55" s="373"/>
      <c r="S55" s="370"/>
      <c r="T55" s="371"/>
      <c r="U55" s="176">
        <v>3</v>
      </c>
      <c r="V55" s="180"/>
      <c r="W55" s="133" t="str">
        <f t="shared" si="14"/>
        <v/>
      </c>
      <c r="X55" s="133"/>
      <c r="Y55" s="133"/>
      <c r="Z55" s="133"/>
      <c r="AA55" s="133"/>
      <c r="AB55" s="179"/>
      <c r="AC55" s="179"/>
      <c r="AD55" s="97" t="str">
        <f t="shared" si="4"/>
        <v/>
      </c>
      <c r="AE55" s="179"/>
      <c r="AF55" s="179"/>
      <c r="AG55" s="179"/>
      <c r="AH55" s="148" t="str">
        <f>IFERROR(IF(AND(W54="Probabilidad",W55="Probabilidad"),(AJ54-(+AJ54*AD55)),IF(AND(W54="Impacto",W55="Probabilidad"),(AJ53-(+AJ53*AD55)),IF(W55="Impacto",AJ54,""))),"")</f>
        <v/>
      </c>
      <c r="AI55" s="130" t="str">
        <f t="shared" si="5"/>
        <v/>
      </c>
      <c r="AJ55" s="97" t="str">
        <f t="shared" si="15"/>
        <v/>
      </c>
      <c r="AK55" s="130" t="str">
        <f t="shared" si="7"/>
        <v/>
      </c>
      <c r="AL55" s="97" t="str">
        <f>IFERROR(IF(AND(W54="Impacto",W55="Impacto"),(AL54-(+AL54*AD55)),IF(AND(W54="Probabilidad",W55="Impacto"),(AL53-(+AL53*AD55)),IF(W55="Probabilidad",AL54,""))),"")</f>
        <v/>
      </c>
      <c r="AM55" s="98" t="str">
        <f t="shared" si="16"/>
        <v/>
      </c>
      <c r="AN55" s="355"/>
      <c r="AO55" s="177"/>
      <c r="AP55" s="176"/>
      <c r="AQ55" s="182"/>
      <c r="AR55" s="99"/>
      <c r="AS55" s="131"/>
      <c r="AT55" s="99"/>
      <c r="AU55" s="131"/>
      <c r="AV55" s="182"/>
      <c r="AW55" s="177"/>
      <c r="AX55" s="99"/>
      <c r="AY55" s="131"/>
      <c r="AZ55" s="132"/>
      <c r="BA55" s="131"/>
      <c r="BB55" s="131"/>
      <c r="BC55" s="132"/>
      <c r="BD55" s="99"/>
      <c r="BE55" s="99"/>
      <c r="BF55" s="177"/>
      <c r="BG55" s="177"/>
      <c r="BH55" s="176"/>
      <c r="BI55" s="182"/>
      <c r="BJ55" s="182"/>
      <c r="BK55" s="177"/>
      <c r="BL55" s="177"/>
      <c r="BM55" s="176"/>
      <c r="BN55" s="182"/>
      <c r="BO55" s="182"/>
      <c r="BP55" s="131"/>
      <c r="BQ55" s="131"/>
      <c r="BR55" s="132"/>
      <c r="BS55" s="99"/>
      <c r="BT55" s="99"/>
      <c r="BU55" s="99"/>
      <c r="BV55" s="131"/>
      <c r="BW55" s="131"/>
      <c r="BX55" s="131"/>
      <c r="BY55" s="99"/>
      <c r="BZ55" s="131"/>
      <c r="CA55" s="131"/>
      <c r="CB55" s="99"/>
      <c r="CC55" s="131"/>
      <c r="CD55" s="132"/>
      <c r="CE55" s="131"/>
      <c r="CF55" s="136"/>
      <c r="CG55" s="136"/>
      <c r="CH55" s="136"/>
      <c r="CI55" s="136"/>
      <c r="CJ55" s="136"/>
      <c r="CK55" s="136"/>
      <c r="CL55" s="136"/>
      <c r="CM55" s="136"/>
      <c r="CN55" s="136"/>
      <c r="CO55" s="136"/>
      <c r="CP55" s="136"/>
      <c r="CQ55" s="136"/>
      <c r="CR55" s="136"/>
      <c r="CS55" s="136"/>
      <c r="CT55" s="136"/>
      <c r="CU55" s="136"/>
      <c r="CV55" s="136"/>
      <c r="CW55" s="136"/>
      <c r="CX55" s="136"/>
      <c r="CY55" s="136"/>
      <c r="CZ55" s="136"/>
      <c r="DA55" s="136"/>
      <c r="DB55" s="136"/>
      <c r="DC55" s="136"/>
      <c r="DD55" s="136"/>
      <c r="DE55" s="136"/>
    </row>
    <row r="56" spans="1:109" ht="15.75" customHeight="1" x14ac:dyDescent="0.3">
      <c r="A56" s="346"/>
      <c r="B56" s="347"/>
      <c r="C56" s="347"/>
      <c r="D56" s="347"/>
      <c r="E56" s="372"/>
      <c r="F56" s="347"/>
      <c r="G56" s="347"/>
      <c r="H56" s="347"/>
      <c r="I56" s="177"/>
      <c r="J56" s="177"/>
      <c r="K56" s="347"/>
      <c r="L56" s="372"/>
      <c r="M56" s="346"/>
      <c r="N56" s="373"/>
      <c r="O56" s="370"/>
      <c r="P56" s="416"/>
      <c r="Q56" s="370">
        <f t="shared" si="19"/>
        <v>0</v>
      </c>
      <c r="R56" s="373"/>
      <c r="S56" s="370"/>
      <c r="T56" s="371"/>
      <c r="U56" s="176">
        <v>4</v>
      </c>
      <c r="V56" s="178"/>
      <c r="W56" s="133" t="str">
        <f t="shared" si="14"/>
        <v/>
      </c>
      <c r="X56" s="133"/>
      <c r="Y56" s="133"/>
      <c r="Z56" s="133"/>
      <c r="AA56" s="133"/>
      <c r="AB56" s="179"/>
      <c r="AC56" s="179"/>
      <c r="AD56" s="97" t="str">
        <f t="shared" si="4"/>
        <v/>
      </c>
      <c r="AE56" s="179"/>
      <c r="AF56" s="179"/>
      <c r="AG56" s="179"/>
      <c r="AH56" s="148" t="str">
        <f>IFERROR(IF(AND(W55="Probabilidad",W56="Probabilidad"),(AJ55-(+AJ55*AD56)),IF(AND(W55="Impacto",W56="Probabilidad"),(AJ54-(+AJ54*AD56)),IF(W56="Impacto",AJ55,""))),"")</f>
        <v/>
      </c>
      <c r="AI56" s="130" t="str">
        <f t="shared" si="5"/>
        <v/>
      </c>
      <c r="AJ56" s="97" t="str">
        <f t="shared" si="15"/>
        <v/>
      </c>
      <c r="AK56" s="130" t="str">
        <f t="shared" si="7"/>
        <v/>
      </c>
      <c r="AL56" s="97" t="str">
        <f>IFERROR(IF(AND(W55="Impacto",W56="Impacto"),(AL55-(+AL55*AD56)),IF(AND(W55="Probabilidad",W56="Impacto"),(AL54-(+AL54*AD56)),IF(W56="Probabilidad",AL55,""))),"")</f>
        <v/>
      </c>
      <c r="AM56" s="98" t="str">
        <f t="shared" si="16"/>
        <v/>
      </c>
      <c r="AN56" s="355"/>
      <c r="AO56" s="177"/>
      <c r="AP56" s="176"/>
      <c r="AQ56" s="182"/>
      <c r="AR56" s="99"/>
      <c r="AS56" s="131"/>
      <c r="AT56" s="99"/>
      <c r="AU56" s="131"/>
      <c r="AV56" s="182"/>
      <c r="AW56" s="177"/>
      <c r="AX56" s="99"/>
      <c r="AY56" s="131"/>
      <c r="AZ56" s="132"/>
      <c r="BA56" s="131"/>
      <c r="BB56" s="131"/>
      <c r="BC56" s="132"/>
      <c r="BD56" s="99"/>
      <c r="BE56" s="99"/>
      <c r="BF56" s="177"/>
      <c r="BG56" s="177"/>
      <c r="BH56" s="176"/>
      <c r="BI56" s="182"/>
      <c r="BJ56" s="182"/>
      <c r="BK56" s="177"/>
      <c r="BL56" s="177"/>
      <c r="BM56" s="176"/>
      <c r="BN56" s="182"/>
      <c r="BO56" s="182"/>
      <c r="BP56" s="131"/>
      <c r="BQ56" s="131"/>
      <c r="BR56" s="132"/>
      <c r="BS56" s="99"/>
      <c r="BT56" s="99"/>
      <c r="BU56" s="99"/>
      <c r="BV56" s="131"/>
      <c r="BW56" s="131"/>
      <c r="BX56" s="131"/>
      <c r="BY56" s="99"/>
      <c r="BZ56" s="131"/>
      <c r="CA56" s="131"/>
      <c r="CB56" s="99"/>
      <c r="CC56" s="131"/>
      <c r="CD56" s="132"/>
      <c r="CE56" s="131"/>
      <c r="CF56" s="136"/>
      <c r="CG56" s="136"/>
      <c r="CH56" s="136"/>
      <c r="CI56" s="136"/>
      <c r="CJ56" s="136"/>
      <c r="CK56" s="136"/>
      <c r="CL56" s="136"/>
      <c r="CM56" s="136"/>
      <c r="CN56" s="136"/>
      <c r="CO56" s="136"/>
      <c r="CP56" s="136"/>
      <c r="CQ56" s="136"/>
      <c r="CR56" s="136"/>
      <c r="CS56" s="136"/>
      <c r="CT56" s="136"/>
      <c r="CU56" s="136"/>
      <c r="CV56" s="136"/>
      <c r="CW56" s="136"/>
      <c r="CX56" s="136"/>
      <c r="CY56" s="136"/>
      <c r="CZ56" s="136"/>
      <c r="DA56" s="136"/>
      <c r="DB56" s="136"/>
      <c r="DC56" s="136"/>
      <c r="DD56" s="136"/>
      <c r="DE56" s="136"/>
    </row>
    <row r="57" spans="1:109" ht="15.75" customHeight="1" x14ac:dyDescent="0.3">
      <c r="A57" s="346"/>
      <c r="B57" s="347"/>
      <c r="C57" s="347"/>
      <c r="D57" s="347"/>
      <c r="E57" s="372"/>
      <c r="F57" s="347"/>
      <c r="G57" s="347"/>
      <c r="H57" s="347"/>
      <c r="I57" s="177"/>
      <c r="J57" s="177"/>
      <c r="K57" s="347"/>
      <c r="L57" s="372"/>
      <c r="M57" s="346"/>
      <c r="N57" s="373"/>
      <c r="O57" s="370"/>
      <c r="P57" s="416"/>
      <c r="Q57" s="370">
        <f t="shared" si="19"/>
        <v>0</v>
      </c>
      <c r="R57" s="373"/>
      <c r="S57" s="370"/>
      <c r="T57" s="371"/>
      <c r="U57" s="176">
        <v>5</v>
      </c>
      <c r="V57" s="178"/>
      <c r="W57" s="133" t="str">
        <f t="shared" si="14"/>
        <v/>
      </c>
      <c r="X57" s="133"/>
      <c r="Y57" s="133"/>
      <c r="Z57" s="133"/>
      <c r="AA57" s="133"/>
      <c r="AB57" s="179"/>
      <c r="AC57" s="179"/>
      <c r="AD57" s="97" t="str">
        <f t="shared" si="4"/>
        <v/>
      </c>
      <c r="AE57" s="179"/>
      <c r="AF57" s="179"/>
      <c r="AG57" s="179"/>
      <c r="AH57" s="148" t="str">
        <f>IFERROR(IF(AND(W56="Probabilidad",W57="Probabilidad"),(AJ56-(+AJ56*AD57)),IF(AND(W56="Impacto",W57="Probabilidad"),(AJ55-(+AJ55*AD57)),IF(W57="Impacto",AJ56,""))),"")</f>
        <v/>
      </c>
      <c r="AI57" s="130" t="str">
        <f t="shared" si="5"/>
        <v/>
      </c>
      <c r="AJ57" s="97" t="str">
        <f t="shared" si="15"/>
        <v/>
      </c>
      <c r="AK57" s="130" t="str">
        <f t="shared" si="7"/>
        <v/>
      </c>
      <c r="AL57" s="97" t="str">
        <f>IFERROR(IF(AND(W56="Impacto",W57="Impacto"),(AL56-(+AL56*AD57)),IF(AND(W56="Probabilidad",W57="Impacto"),(AL55-(+AL55*AD57)),IF(W57="Probabilidad",AL56,""))),"")</f>
        <v/>
      </c>
      <c r="AM57" s="98" t="str">
        <f t="shared" si="16"/>
        <v/>
      </c>
      <c r="AN57" s="355"/>
      <c r="AO57" s="177"/>
      <c r="AP57" s="176"/>
      <c r="AQ57" s="182"/>
      <c r="AR57" s="99"/>
      <c r="AS57" s="131"/>
      <c r="AT57" s="99"/>
      <c r="AU57" s="131"/>
      <c r="AV57" s="182"/>
      <c r="AW57" s="177"/>
      <c r="AX57" s="99"/>
      <c r="AY57" s="131"/>
      <c r="AZ57" s="132"/>
      <c r="BA57" s="131"/>
      <c r="BB57" s="131"/>
      <c r="BC57" s="132"/>
      <c r="BD57" s="99"/>
      <c r="BE57" s="99"/>
      <c r="BF57" s="131"/>
      <c r="BG57" s="131"/>
      <c r="BH57" s="132"/>
      <c r="BI57" s="99"/>
      <c r="BJ57" s="99"/>
      <c r="BK57" s="177"/>
      <c r="BL57" s="177"/>
      <c r="BM57" s="176"/>
      <c r="BN57" s="182"/>
      <c r="BO57" s="182"/>
      <c r="BP57" s="131"/>
      <c r="BQ57" s="131"/>
      <c r="BR57" s="132"/>
      <c r="BS57" s="99"/>
      <c r="BT57" s="99"/>
      <c r="BU57" s="99"/>
      <c r="BV57" s="131"/>
      <c r="BW57" s="131"/>
      <c r="BX57" s="131"/>
      <c r="BY57" s="99"/>
      <c r="BZ57" s="131"/>
      <c r="CA57" s="131"/>
      <c r="CB57" s="99"/>
      <c r="CC57" s="131"/>
      <c r="CD57" s="132"/>
      <c r="CE57" s="131"/>
      <c r="CF57" s="136"/>
      <c r="CG57" s="136"/>
      <c r="CH57" s="136"/>
      <c r="CI57" s="136"/>
      <c r="CJ57" s="136"/>
      <c r="CK57" s="136"/>
      <c r="CL57" s="136"/>
      <c r="CM57" s="136"/>
      <c r="CN57" s="136"/>
      <c r="CO57" s="136"/>
      <c r="CP57" s="136"/>
      <c r="CQ57" s="136"/>
      <c r="CR57" s="136"/>
      <c r="CS57" s="136"/>
      <c r="CT57" s="136"/>
      <c r="CU57" s="136"/>
      <c r="CV57" s="136"/>
      <c r="CW57" s="136"/>
      <c r="CX57" s="136"/>
      <c r="CY57" s="136"/>
      <c r="CZ57" s="136"/>
      <c r="DA57" s="136"/>
      <c r="DB57" s="136"/>
      <c r="DC57" s="136"/>
      <c r="DD57" s="136"/>
      <c r="DE57" s="136"/>
    </row>
    <row r="58" spans="1:109" ht="15.75" customHeight="1" x14ac:dyDescent="0.3">
      <c r="A58" s="346"/>
      <c r="B58" s="347"/>
      <c r="C58" s="347"/>
      <c r="D58" s="347"/>
      <c r="E58" s="372"/>
      <c r="F58" s="347"/>
      <c r="G58" s="347"/>
      <c r="H58" s="347"/>
      <c r="I58" s="177"/>
      <c r="J58" s="177"/>
      <c r="K58" s="347"/>
      <c r="L58" s="372"/>
      <c r="M58" s="346"/>
      <c r="N58" s="373"/>
      <c r="O58" s="370"/>
      <c r="P58" s="416"/>
      <c r="Q58" s="370">
        <f t="shared" si="19"/>
        <v>0</v>
      </c>
      <c r="R58" s="373"/>
      <c r="S58" s="370"/>
      <c r="T58" s="371"/>
      <c r="U58" s="176">
        <v>6</v>
      </c>
      <c r="V58" s="178"/>
      <c r="W58" s="133" t="str">
        <f t="shared" si="14"/>
        <v/>
      </c>
      <c r="X58" s="133"/>
      <c r="Y58" s="133"/>
      <c r="Z58" s="133"/>
      <c r="AA58" s="133"/>
      <c r="AB58" s="179"/>
      <c r="AC58" s="179"/>
      <c r="AD58" s="97" t="str">
        <f t="shared" si="4"/>
        <v/>
      </c>
      <c r="AE58" s="179"/>
      <c r="AF58" s="179"/>
      <c r="AG58" s="179"/>
      <c r="AH58" s="148" t="str">
        <f>IFERROR(IF(AND(W57="Probabilidad",W58="Probabilidad"),(AJ57-(+AJ57*AD58)),IF(AND(W57="Impacto",W58="Probabilidad"),(AJ56-(+AJ56*AD58)),IF(W58="Impacto",AJ57,""))),"")</f>
        <v/>
      </c>
      <c r="AI58" s="130" t="str">
        <f t="shared" si="5"/>
        <v/>
      </c>
      <c r="AJ58" s="97" t="str">
        <f t="shared" si="15"/>
        <v/>
      </c>
      <c r="AK58" s="130" t="str">
        <f t="shared" si="7"/>
        <v/>
      </c>
      <c r="AL58" s="97" t="str">
        <f>IFERROR(IF(AND(W57="Impacto",W58="Impacto"),(AL57-(+AL57*AD58)),IF(AND(W57="Probabilidad",W58="Impacto"),(AL56-(+AL56*AD58)),IF(W58="Probabilidad",AL57,""))),"")</f>
        <v/>
      </c>
      <c r="AM58" s="98" t="str">
        <f t="shared" si="16"/>
        <v/>
      </c>
      <c r="AN58" s="356"/>
      <c r="AO58" s="177"/>
      <c r="AP58" s="176"/>
      <c r="AQ58" s="182"/>
      <c r="AR58" s="99"/>
      <c r="AS58" s="131"/>
      <c r="AT58" s="99"/>
      <c r="AU58" s="131"/>
      <c r="AV58" s="182"/>
      <c r="AW58" s="177"/>
      <c r="AX58" s="99"/>
      <c r="AY58" s="131"/>
      <c r="AZ58" s="132"/>
      <c r="BA58" s="131"/>
      <c r="BB58" s="131"/>
      <c r="BC58" s="132"/>
      <c r="BD58" s="99"/>
      <c r="BE58" s="99"/>
      <c r="BF58" s="131"/>
      <c r="BG58" s="131"/>
      <c r="BH58" s="132"/>
      <c r="BI58" s="99"/>
      <c r="BJ58" s="99"/>
      <c r="BK58" s="177"/>
      <c r="BL58" s="177"/>
      <c r="BM58" s="176"/>
      <c r="BN58" s="182"/>
      <c r="BO58" s="182"/>
      <c r="BP58" s="131"/>
      <c r="BQ58" s="131"/>
      <c r="BR58" s="132"/>
      <c r="BS58" s="99"/>
      <c r="BT58" s="99"/>
      <c r="BU58" s="99"/>
      <c r="BV58" s="131"/>
      <c r="BW58" s="131"/>
      <c r="BX58" s="131"/>
      <c r="BY58" s="99"/>
      <c r="BZ58" s="131"/>
      <c r="CA58" s="131"/>
      <c r="CB58" s="99"/>
      <c r="CC58" s="131"/>
      <c r="CD58" s="132"/>
      <c r="CE58" s="131"/>
      <c r="CF58" s="136"/>
      <c r="CG58" s="136"/>
      <c r="CH58" s="136"/>
      <c r="CI58" s="136"/>
      <c r="CJ58" s="136"/>
      <c r="CK58" s="136"/>
      <c r="CL58" s="136"/>
      <c r="CM58" s="136"/>
      <c r="CN58" s="136"/>
      <c r="CO58" s="136"/>
      <c r="CP58" s="136"/>
      <c r="CQ58" s="136"/>
      <c r="CR58" s="136"/>
      <c r="CS58" s="136"/>
      <c r="CT58" s="136"/>
      <c r="CU58" s="136"/>
      <c r="CV58" s="136"/>
      <c r="CW58" s="136"/>
      <c r="CX58" s="136"/>
      <c r="CY58" s="136"/>
      <c r="CZ58" s="136"/>
      <c r="DA58" s="136"/>
      <c r="DB58" s="136"/>
      <c r="DC58" s="136"/>
      <c r="DD58" s="136"/>
      <c r="DE58" s="136"/>
    </row>
    <row r="59" spans="1:109" ht="15.75" customHeight="1" x14ac:dyDescent="0.3">
      <c r="A59" s="346">
        <v>10</v>
      </c>
      <c r="B59" s="347"/>
      <c r="C59" s="347"/>
      <c r="D59" s="347"/>
      <c r="E59" s="372"/>
      <c r="F59" s="347"/>
      <c r="G59" s="347"/>
      <c r="H59" s="347"/>
      <c r="I59" s="177"/>
      <c r="J59" s="177"/>
      <c r="K59" s="347"/>
      <c r="L59" s="372"/>
      <c r="M59" s="346"/>
      <c r="N59" s="373" t="str">
        <f>IF(M59&lt;=0,"",IF(M59&lt;=2,"Muy Baja",IF(M59&lt;=24,"Baja",IF(M59&lt;=500,"Media",IF(M59&lt;=5000,"Alta","Muy Alta")))))</f>
        <v/>
      </c>
      <c r="O59" s="370" t="str">
        <f>IF(N59="","",IF(N59="Muy Baja",0.2,IF(N59="Baja",0.4,IF(N59="Media",0.6,IF(N59="Alta",0.8,IF(N59="Muy Alta",1,))))))</f>
        <v/>
      </c>
      <c r="P59" s="416"/>
      <c r="Q59" s="370">
        <f ca="1">IF(NOT(ISERROR(MATCH(P59,'Tabla Impacto'!$B$221:$B$223,0))),'Tabla Impacto'!$F$223&amp;"Por favor no seleccionar los criterios de impacto(Afectación Económica o presupuestal y Pérdida Reputacional)",P59)</f>
        <v>0</v>
      </c>
      <c r="R59" s="373" t="str">
        <f ca="1">IF(OR(Q59='Tabla Impacto'!$C$11,Q59='Tabla Impacto'!$D$11),"Leve",IF(OR(Q59='Tabla Impacto'!$C$12,Q59='Tabla Impacto'!$D$12),"Menor",IF(OR(Q59='Tabla Impacto'!$C$13,Q59='Tabla Impacto'!$D$13),"Moderado",IF(OR(Q59='Tabla Impacto'!$C$14,Q59='Tabla Impacto'!$D$14),"Mayor",IF(OR(Q59='Tabla Impacto'!$C$15,Q59='Tabla Impacto'!$D$15),"Catastrófico","")))))</f>
        <v/>
      </c>
      <c r="S59" s="370" t="str">
        <f ca="1">IF(R59="","",IF(R59="Leve",0.2,IF(R59="Menor",0.4,IF(R59="Moderado",0.6,IF(R59="Mayor",0.8,IF(R59="Catastrófico",1,))))))</f>
        <v/>
      </c>
      <c r="T59" s="371" t="str">
        <f ca="1">IF(OR(AND(N59="Muy Baja",R59="Leve"),AND(N59="Muy Baja",R59="Menor"),AND(N59="Baja",R59="Leve")),"Bajo",IF(OR(AND(N59="Muy baja",R59="Moderado"),AND(N59="Baja",R59="Menor"),AND(N59="Baja",R59="Moderado"),AND(N59="Media",R59="Leve"),AND(N59="Media",R59="Menor"),AND(N59="Media",R59="Moderado"),AND(N59="Alta",R59="Leve"),AND(N59="Alta",R59="Menor")),"Moderado",IF(OR(AND(N59="Muy Baja",R59="Mayor"),AND(N59="Baja",R59="Mayor"),AND(N59="Media",R59="Mayor"),AND(N59="Alta",R59="Moderado"),AND(N59="Alta",R59="Mayor"),AND(N59="Muy Alta",R59="Leve"),AND(N59="Muy Alta",R59="Menor"),AND(N59="Muy Alta",R59="Moderado"),AND(N59="Muy Alta",R59="Mayor")),"Alto",IF(OR(AND(N59="Muy Baja",R59="Catastrófico"),AND(N59="Baja",R59="Catastrófico"),AND(N59="Media",R59="Catastrófico"),AND(N59="Alta",R59="Catastrófico"),AND(N59="Muy Alta",R59="Catastrófico")),"Extremo",""))))</f>
        <v/>
      </c>
      <c r="U59" s="176">
        <v>1</v>
      </c>
      <c r="V59" s="178"/>
      <c r="W59" s="133" t="str">
        <f t="shared" si="14"/>
        <v/>
      </c>
      <c r="X59" s="133"/>
      <c r="Y59" s="133"/>
      <c r="Z59" s="133"/>
      <c r="AA59" s="133"/>
      <c r="AB59" s="179"/>
      <c r="AC59" s="179"/>
      <c r="AD59" s="97" t="str">
        <f t="shared" si="4"/>
        <v/>
      </c>
      <c r="AE59" s="179"/>
      <c r="AF59" s="179"/>
      <c r="AG59" s="179"/>
      <c r="AH59" s="148" t="str">
        <f>IFERROR(IF(W59="Probabilidad",(O59-(+O59*AD59)),IF(W59="Impacto",O59,"")),"")</f>
        <v/>
      </c>
      <c r="AI59" s="130" t="str">
        <f>IFERROR(IF(AH59="","",IF(AH59&lt;=0.2,"Muy Baja",IF(AH59&lt;=0.4,"Baja",IF(AH59&lt;=0.6,"Media",IF(AH59&lt;=0.8,"Alta","Muy Alta"))))),"")</f>
        <v/>
      </c>
      <c r="AJ59" s="97" t="str">
        <f t="shared" si="15"/>
        <v/>
      </c>
      <c r="AK59" s="130" t="str">
        <f>IFERROR(IF(AL59="","",IF(AL59&lt;=0.2,"Leve",IF(AL59&lt;=0.4,"Menor",IF(AL59&lt;=0.6,"Moderado",IF(AL59&lt;=0.8,"Mayor","Catastrófico"))))),"")</f>
        <v/>
      </c>
      <c r="AL59" s="97" t="str">
        <f>IFERROR(IF(W59="Impacto",(S59-(+S59*AD59)),IF(W59="Probabilidad",S59,"")),"")</f>
        <v/>
      </c>
      <c r="AM59" s="98" t="str">
        <f t="shared" si="16"/>
        <v/>
      </c>
      <c r="AN59" s="354"/>
      <c r="AO59" s="177"/>
      <c r="AP59" s="176"/>
      <c r="AQ59" s="182"/>
      <c r="AR59" s="99"/>
      <c r="AS59" s="131"/>
      <c r="AT59" s="99"/>
      <c r="AU59" s="131"/>
      <c r="AV59" s="182"/>
      <c r="AW59" s="177"/>
      <c r="AX59" s="99"/>
      <c r="AY59" s="131"/>
      <c r="AZ59" s="132"/>
      <c r="BA59" s="131"/>
      <c r="BB59" s="131"/>
      <c r="BC59" s="132"/>
      <c r="BD59" s="99"/>
      <c r="BE59" s="99"/>
      <c r="BF59" s="131"/>
      <c r="BG59" s="131"/>
      <c r="BH59" s="132"/>
      <c r="BI59" s="99"/>
      <c r="BJ59" s="99"/>
      <c r="BK59" s="177"/>
      <c r="BL59" s="177"/>
      <c r="BM59" s="176"/>
      <c r="BN59" s="182"/>
      <c r="BO59" s="182"/>
      <c r="BP59" s="131"/>
      <c r="BQ59" s="131"/>
      <c r="BR59" s="132"/>
      <c r="BS59" s="99"/>
      <c r="BT59" s="99"/>
      <c r="BU59" s="99"/>
      <c r="BV59" s="131"/>
      <c r="BW59" s="131"/>
      <c r="BX59" s="131"/>
      <c r="BY59" s="99"/>
      <c r="BZ59" s="131"/>
      <c r="CA59" s="131"/>
      <c r="CB59" s="99"/>
      <c r="CC59" s="131"/>
      <c r="CD59" s="132"/>
      <c r="CE59" s="131"/>
      <c r="CF59" s="136"/>
      <c r="CG59" s="136"/>
      <c r="CH59" s="136"/>
      <c r="CI59" s="136"/>
      <c r="CJ59" s="136"/>
      <c r="CK59" s="136"/>
      <c r="CL59" s="136"/>
      <c r="CM59" s="136"/>
      <c r="CN59" s="136"/>
      <c r="CO59" s="136"/>
      <c r="CP59" s="136"/>
      <c r="CQ59" s="136"/>
      <c r="CR59" s="136"/>
      <c r="CS59" s="136"/>
      <c r="CT59" s="136"/>
      <c r="CU59" s="136"/>
      <c r="CV59" s="136"/>
      <c r="CW59" s="136"/>
      <c r="CX59" s="136"/>
      <c r="CY59" s="136"/>
      <c r="CZ59" s="136"/>
      <c r="DA59" s="136"/>
      <c r="DB59" s="136"/>
      <c r="DC59" s="136"/>
      <c r="DD59" s="136"/>
      <c r="DE59" s="136"/>
    </row>
    <row r="60" spans="1:109" ht="15.75" customHeight="1" x14ac:dyDescent="0.3">
      <c r="A60" s="346"/>
      <c r="B60" s="347"/>
      <c r="C60" s="347"/>
      <c r="D60" s="347"/>
      <c r="E60" s="372"/>
      <c r="F60" s="347"/>
      <c r="G60" s="347"/>
      <c r="H60" s="347"/>
      <c r="I60" s="177"/>
      <c r="J60" s="177"/>
      <c r="K60" s="347"/>
      <c r="L60" s="372"/>
      <c r="M60" s="346"/>
      <c r="N60" s="373"/>
      <c r="O60" s="370"/>
      <c r="P60" s="416"/>
      <c r="Q60" s="370">
        <f>IF(NOT(ISERROR(MATCH(P60,_xlfn.ANCHORARRAY(E71),0))),O73&amp;"Por favor no seleccionar los criterios de impacto",P60)</f>
        <v>0</v>
      </c>
      <c r="R60" s="373"/>
      <c r="S60" s="370"/>
      <c r="T60" s="371"/>
      <c r="U60" s="176">
        <v>2</v>
      </c>
      <c r="V60" s="178"/>
      <c r="W60" s="133" t="str">
        <f t="shared" si="14"/>
        <v/>
      </c>
      <c r="X60" s="133"/>
      <c r="Y60" s="133"/>
      <c r="Z60" s="133"/>
      <c r="AA60" s="133"/>
      <c r="AB60" s="179"/>
      <c r="AC60" s="179"/>
      <c r="AD60" s="97" t="str">
        <f t="shared" si="4"/>
        <v/>
      </c>
      <c r="AE60" s="179"/>
      <c r="AF60" s="179"/>
      <c r="AG60" s="179"/>
      <c r="AH60" s="148" t="str">
        <f>IFERROR(IF(AND(W59="Probabilidad",W60="Probabilidad"),(AJ59-(+AJ59*AD60)),IF(W60="Probabilidad",(O59-(+O59*AD60)),IF(W60="Impacto",AJ59,""))),"")</f>
        <v/>
      </c>
      <c r="AI60" s="130" t="str">
        <f t="shared" si="5"/>
        <v/>
      </c>
      <c r="AJ60" s="97" t="str">
        <f t="shared" si="15"/>
        <v/>
      </c>
      <c r="AK60" s="130" t="str">
        <f t="shared" si="7"/>
        <v/>
      </c>
      <c r="AL60" s="97" t="str">
        <f>IFERROR(IF(AND(W59="Impacto",W60="Impacto"),(AL53-(+AL53*AD60)),IF(W60="Impacto",($S$59-(+$S$59*AD60)),IF(W60="Probabilidad",AL53,""))),"")</f>
        <v/>
      </c>
      <c r="AM60" s="98" t="str">
        <f t="shared" si="16"/>
        <v/>
      </c>
      <c r="AN60" s="355"/>
      <c r="AO60" s="177"/>
      <c r="AP60" s="176"/>
      <c r="AQ60" s="182"/>
      <c r="AR60" s="99"/>
      <c r="AS60" s="131"/>
      <c r="AT60" s="99"/>
      <c r="AU60" s="131"/>
      <c r="AV60" s="182"/>
      <c r="AW60" s="177"/>
      <c r="AX60" s="99"/>
      <c r="AY60" s="131"/>
      <c r="AZ60" s="132"/>
      <c r="BA60" s="131"/>
      <c r="BB60" s="131"/>
      <c r="BC60" s="132"/>
      <c r="BD60" s="99"/>
      <c r="BE60" s="99"/>
      <c r="BF60" s="131"/>
      <c r="BG60" s="131"/>
      <c r="BH60" s="132"/>
      <c r="BI60" s="99"/>
      <c r="BJ60" s="99"/>
      <c r="BK60" s="177"/>
      <c r="BL60" s="177"/>
      <c r="BM60" s="176"/>
      <c r="BN60" s="182"/>
      <c r="BO60" s="182"/>
      <c r="BP60" s="131"/>
      <c r="BQ60" s="131"/>
      <c r="BR60" s="132"/>
      <c r="BS60" s="99"/>
      <c r="BT60" s="99"/>
      <c r="BU60" s="99"/>
      <c r="BV60" s="131"/>
      <c r="BW60" s="131"/>
      <c r="BX60" s="131"/>
      <c r="BY60" s="99"/>
      <c r="BZ60" s="131"/>
      <c r="CA60" s="131"/>
      <c r="CB60" s="99"/>
      <c r="CC60" s="131"/>
      <c r="CD60" s="132"/>
      <c r="CE60" s="131"/>
    </row>
    <row r="61" spans="1:109" ht="15.75" customHeight="1" x14ac:dyDescent="0.3">
      <c r="A61" s="346"/>
      <c r="B61" s="347"/>
      <c r="C61" s="347"/>
      <c r="D61" s="347"/>
      <c r="E61" s="372"/>
      <c r="F61" s="347"/>
      <c r="G61" s="347"/>
      <c r="H61" s="347"/>
      <c r="I61" s="177"/>
      <c r="J61" s="177"/>
      <c r="K61" s="347"/>
      <c r="L61" s="372"/>
      <c r="M61" s="346"/>
      <c r="N61" s="373"/>
      <c r="O61" s="370"/>
      <c r="P61" s="416"/>
      <c r="Q61" s="370">
        <f>IF(NOT(ISERROR(MATCH(P61,_xlfn.ANCHORARRAY(E72),0))),O74&amp;"Por favor no seleccionar los criterios de impacto",P61)</f>
        <v>0</v>
      </c>
      <c r="R61" s="373"/>
      <c r="S61" s="370"/>
      <c r="T61" s="371"/>
      <c r="U61" s="176">
        <v>3</v>
      </c>
      <c r="V61" s="180"/>
      <c r="W61" s="133" t="str">
        <f t="shared" si="14"/>
        <v/>
      </c>
      <c r="X61" s="133"/>
      <c r="Y61" s="133"/>
      <c r="Z61" s="133"/>
      <c r="AA61" s="133"/>
      <c r="AB61" s="179"/>
      <c r="AC61" s="179"/>
      <c r="AD61" s="97" t="str">
        <f t="shared" si="4"/>
        <v/>
      </c>
      <c r="AE61" s="179"/>
      <c r="AF61" s="179"/>
      <c r="AG61" s="179"/>
      <c r="AH61" s="148" t="str">
        <f>IFERROR(IF(AND(W60="Probabilidad",W61="Probabilidad"),(AJ60-(+AJ60*AD61)),IF(AND(W60="Impacto",W61="Probabilidad"),(AJ59-(+AJ59*AD61)),IF(W61="Impacto",AJ60,""))),"")</f>
        <v/>
      </c>
      <c r="AI61" s="130" t="str">
        <f t="shared" si="5"/>
        <v/>
      </c>
      <c r="AJ61" s="97" t="str">
        <f t="shared" si="15"/>
        <v/>
      </c>
      <c r="AK61" s="130" t="str">
        <f t="shared" si="7"/>
        <v/>
      </c>
      <c r="AL61" s="97" t="str">
        <f>IFERROR(IF(AND(W60="Impacto",W61="Impacto"),(AL60-(+AL60*AD61)),IF(AND(W60="Probabilidad",W61="Impacto"),(AL59-(+AL59*AD61)),IF(W61="Probabilidad",AL60,""))),"")</f>
        <v/>
      </c>
      <c r="AM61" s="98" t="str">
        <f t="shared" si="16"/>
        <v/>
      </c>
      <c r="AN61" s="355"/>
      <c r="AO61" s="177"/>
      <c r="AP61" s="176"/>
      <c r="AQ61" s="182"/>
      <c r="AR61" s="99"/>
      <c r="AS61" s="131"/>
      <c r="AT61" s="99"/>
      <c r="AU61" s="131"/>
      <c r="AV61" s="182"/>
      <c r="AW61" s="177"/>
      <c r="AX61" s="99"/>
      <c r="AY61" s="131"/>
      <c r="AZ61" s="132"/>
      <c r="BA61" s="131"/>
      <c r="BB61" s="131"/>
      <c r="BC61" s="132"/>
      <c r="BD61" s="99"/>
      <c r="BE61" s="99"/>
      <c r="BF61" s="131"/>
      <c r="BG61" s="131"/>
      <c r="BH61" s="132"/>
      <c r="BI61" s="99"/>
      <c r="BJ61" s="99"/>
      <c r="BK61" s="177"/>
      <c r="BL61" s="177"/>
      <c r="BM61" s="176"/>
      <c r="BN61" s="182"/>
      <c r="BO61" s="182"/>
      <c r="BP61" s="131"/>
      <c r="BQ61" s="131"/>
      <c r="BR61" s="132"/>
      <c r="BS61" s="99"/>
      <c r="BT61" s="99"/>
      <c r="BU61" s="99"/>
      <c r="BV61" s="131"/>
      <c r="BW61" s="131"/>
      <c r="BX61" s="131"/>
      <c r="BY61" s="99"/>
      <c r="BZ61" s="131"/>
      <c r="CA61" s="131"/>
      <c r="CB61" s="99"/>
      <c r="CC61" s="131"/>
      <c r="CD61" s="132"/>
      <c r="CE61" s="131"/>
    </row>
    <row r="62" spans="1:109" ht="15.75" customHeight="1" x14ac:dyDescent="0.3">
      <c r="A62" s="346"/>
      <c r="B62" s="347"/>
      <c r="C62" s="347"/>
      <c r="D62" s="347"/>
      <c r="E62" s="372"/>
      <c r="F62" s="347"/>
      <c r="G62" s="347"/>
      <c r="H62" s="347"/>
      <c r="I62" s="177"/>
      <c r="J62" s="177"/>
      <c r="K62" s="347"/>
      <c r="L62" s="372"/>
      <c r="M62" s="346"/>
      <c r="N62" s="373"/>
      <c r="O62" s="370"/>
      <c r="P62" s="416"/>
      <c r="Q62" s="370">
        <f>IF(NOT(ISERROR(MATCH(P62,_xlfn.ANCHORARRAY(E73),0))),O75&amp;"Por favor no seleccionar los criterios de impacto",P62)</f>
        <v>0</v>
      </c>
      <c r="R62" s="373"/>
      <c r="S62" s="370"/>
      <c r="T62" s="371"/>
      <c r="U62" s="176">
        <v>4</v>
      </c>
      <c r="V62" s="178"/>
      <c r="W62" s="133" t="str">
        <f t="shared" si="14"/>
        <v/>
      </c>
      <c r="X62" s="133"/>
      <c r="Y62" s="133"/>
      <c r="Z62" s="133"/>
      <c r="AA62" s="133"/>
      <c r="AB62" s="179"/>
      <c r="AC62" s="179"/>
      <c r="AD62" s="97" t="str">
        <f t="shared" si="4"/>
        <v/>
      </c>
      <c r="AE62" s="179"/>
      <c r="AF62" s="179"/>
      <c r="AG62" s="179"/>
      <c r="AH62" s="148" t="str">
        <f>IFERROR(IF(AND(W61="Probabilidad",W62="Probabilidad"),(AJ61-(+AJ61*AD62)),IF(AND(W61="Impacto",W62="Probabilidad"),(AJ60-(+AJ60*AD62)),IF(W62="Impacto",AJ61,""))),"")</f>
        <v/>
      </c>
      <c r="AI62" s="130" t="str">
        <f t="shared" si="5"/>
        <v/>
      </c>
      <c r="AJ62" s="97" t="str">
        <f t="shared" si="15"/>
        <v/>
      </c>
      <c r="AK62" s="130" t="str">
        <f t="shared" si="7"/>
        <v/>
      </c>
      <c r="AL62" s="97" t="str">
        <f>IFERROR(IF(AND(W61="Impacto",W62="Impacto"),(AL61-(+AL61*AD62)),IF(AND(W61="Probabilidad",W62="Impacto"),(AL60-(+AL60*AD62)),IF(W62="Probabilidad",AL61,""))),"")</f>
        <v/>
      </c>
      <c r="AM62" s="98" t="str">
        <f t="shared" si="16"/>
        <v/>
      </c>
      <c r="AN62" s="355"/>
      <c r="AO62" s="177"/>
      <c r="AP62" s="176"/>
      <c r="AQ62" s="182"/>
      <c r="AR62" s="99"/>
      <c r="AS62" s="131"/>
      <c r="AT62" s="99"/>
      <c r="AU62" s="131"/>
      <c r="AV62" s="182"/>
      <c r="AW62" s="177"/>
      <c r="AX62" s="99"/>
      <c r="AY62" s="131"/>
      <c r="AZ62" s="132"/>
      <c r="BA62" s="131"/>
      <c r="BB62" s="131"/>
      <c r="BC62" s="132"/>
      <c r="BD62" s="99"/>
      <c r="BE62" s="99"/>
      <c r="BF62" s="131"/>
      <c r="BG62" s="131"/>
      <c r="BH62" s="132"/>
      <c r="BI62" s="99"/>
      <c r="BJ62" s="99"/>
      <c r="BK62" s="177"/>
      <c r="BL62" s="177"/>
      <c r="BM62" s="176"/>
      <c r="BN62" s="182"/>
      <c r="BO62" s="182"/>
      <c r="BP62" s="131"/>
      <c r="BQ62" s="131"/>
      <c r="BR62" s="132"/>
      <c r="BS62" s="99"/>
      <c r="BT62" s="99"/>
      <c r="BU62" s="99"/>
      <c r="BV62" s="131"/>
      <c r="BW62" s="131"/>
      <c r="BX62" s="131"/>
      <c r="BY62" s="99"/>
      <c r="BZ62" s="131"/>
      <c r="CA62" s="131"/>
      <c r="CB62" s="99"/>
      <c r="CC62" s="131"/>
      <c r="CD62" s="132"/>
      <c r="CE62" s="131"/>
    </row>
    <row r="63" spans="1:109" ht="15.75" customHeight="1" x14ac:dyDescent="0.3">
      <c r="A63" s="346"/>
      <c r="B63" s="347"/>
      <c r="C63" s="347"/>
      <c r="D63" s="347"/>
      <c r="E63" s="372"/>
      <c r="F63" s="347"/>
      <c r="G63" s="347"/>
      <c r="H63" s="347"/>
      <c r="I63" s="177"/>
      <c r="J63" s="177"/>
      <c r="K63" s="347"/>
      <c r="L63" s="372"/>
      <c r="M63" s="346"/>
      <c r="N63" s="373"/>
      <c r="O63" s="370"/>
      <c r="P63" s="416"/>
      <c r="Q63" s="370">
        <f>IF(NOT(ISERROR(MATCH(P63,_xlfn.ANCHORARRAY(E74),0))),O76&amp;"Por favor no seleccionar los criterios de impacto",P63)</f>
        <v>0</v>
      </c>
      <c r="R63" s="373"/>
      <c r="S63" s="370"/>
      <c r="T63" s="371"/>
      <c r="U63" s="176">
        <v>5</v>
      </c>
      <c r="V63" s="178"/>
      <c r="W63" s="133" t="str">
        <f t="shared" si="14"/>
        <v/>
      </c>
      <c r="X63" s="133"/>
      <c r="Y63" s="133"/>
      <c r="Z63" s="133"/>
      <c r="AA63" s="133"/>
      <c r="AB63" s="179"/>
      <c r="AC63" s="179"/>
      <c r="AD63" s="97" t="str">
        <f t="shared" si="4"/>
        <v/>
      </c>
      <c r="AE63" s="179"/>
      <c r="AF63" s="179"/>
      <c r="AG63" s="179"/>
      <c r="AH63" s="148" t="str">
        <f>IFERROR(IF(AND(W62="Probabilidad",W63="Probabilidad"),(AJ62-(+AJ62*AD63)),IF(AND(W62="Impacto",W63="Probabilidad"),(AJ61-(+AJ61*AD63)),IF(W63="Impacto",AJ62,""))),"")</f>
        <v/>
      </c>
      <c r="AI63" s="130" t="str">
        <f t="shared" si="5"/>
        <v/>
      </c>
      <c r="AJ63" s="97" t="str">
        <f t="shared" si="15"/>
        <v/>
      </c>
      <c r="AK63" s="130" t="str">
        <f t="shared" si="7"/>
        <v/>
      </c>
      <c r="AL63" s="97" t="str">
        <f>IFERROR(IF(AND(W62="Impacto",W63="Impacto"),(AL62-(+AL62*AD63)),IF(AND(W62="Probabilidad",W63="Impacto"),(AL61-(+AL61*AD63)),IF(W63="Probabilidad",AL62,""))),"")</f>
        <v/>
      </c>
      <c r="AM63" s="98" t="str">
        <f t="shared" si="16"/>
        <v/>
      </c>
      <c r="AN63" s="355"/>
      <c r="AO63" s="177"/>
      <c r="AP63" s="176"/>
      <c r="AQ63" s="182"/>
      <c r="AR63" s="99"/>
      <c r="AS63" s="131"/>
      <c r="AT63" s="99"/>
      <c r="AU63" s="131"/>
      <c r="AV63" s="182"/>
      <c r="AW63" s="177"/>
      <c r="AX63" s="99"/>
      <c r="AY63" s="131"/>
      <c r="AZ63" s="132"/>
      <c r="BA63" s="131"/>
      <c r="BB63" s="131"/>
      <c r="BC63" s="132"/>
      <c r="BD63" s="99"/>
      <c r="BE63" s="99"/>
      <c r="BF63" s="131"/>
      <c r="BG63" s="131"/>
      <c r="BH63" s="132"/>
      <c r="BI63" s="99"/>
      <c r="BJ63" s="99"/>
      <c r="BK63" s="177"/>
      <c r="BL63" s="177"/>
      <c r="BM63" s="176"/>
      <c r="BN63" s="182"/>
      <c r="BO63" s="182"/>
      <c r="BP63" s="131"/>
      <c r="BQ63" s="131"/>
      <c r="BR63" s="132"/>
      <c r="BS63" s="99"/>
      <c r="BT63" s="99"/>
      <c r="BU63" s="99"/>
      <c r="BV63" s="131"/>
      <c r="BW63" s="131"/>
      <c r="BX63" s="131"/>
      <c r="BY63" s="99"/>
      <c r="BZ63" s="131"/>
      <c r="CA63" s="131"/>
      <c r="CB63" s="99"/>
      <c r="CC63" s="131"/>
      <c r="CD63" s="132"/>
      <c r="CE63" s="131"/>
    </row>
    <row r="64" spans="1:109" ht="15.75" customHeight="1" x14ac:dyDescent="0.3">
      <c r="A64" s="346"/>
      <c r="B64" s="347"/>
      <c r="C64" s="347"/>
      <c r="D64" s="347"/>
      <c r="E64" s="372"/>
      <c r="F64" s="347"/>
      <c r="G64" s="347"/>
      <c r="H64" s="347"/>
      <c r="I64" s="177"/>
      <c r="J64" s="177"/>
      <c r="K64" s="347"/>
      <c r="L64" s="372"/>
      <c r="M64" s="346"/>
      <c r="N64" s="373"/>
      <c r="O64" s="370"/>
      <c r="P64" s="416"/>
      <c r="Q64" s="370">
        <f>IF(NOT(ISERROR(MATCH(P64,_xlfn.ANCHORARRAY(E75),0))),O77&amp;"Por favor no seleccionar los criterios de impacto",P64)</f>
        <v>0</v>
      </c>
      <c r="R64" s="373"/>
      <c r="S64" s="370"/>
      <c r="T64" s="371"/>
      <c r="U64" s="176">
        <v>6</v>
      </c>
      <c r="V64" s="178"/>
      <c r="W64" s="133" t="str">
        <f t="shared" si="14"/>
        <v/>
      </c>
      <c r="X64" s="133"/>
      <c r="Y64" s="133"/>
      <c r="Z64" s="133"/>
      <c r="AA64" s="133"/>
      <c r="AB64" s="179"/>
      <c r="AC64" s="179"/>
      <c r="AD64" s="97" t="str">
        <f t="shared" si="4"/>
        <v/>
      </c>
      <c r="AE64" s="179"/>
      <c r="AF64" s="179"/>
      <c r="AG64" s="179"/>
      <c r="AH64" s="148" t="str">
        <f>IFERROR(IF(AND(W63="Probabilidad",W64="Probabilidad"),(AJ63-(+AJ63*AD64)),IF(AND(W63="Impacto",W64="Probabilidad"),(AJ62-(+AJ62*AD64)),IF(W64="Impacto",AJ63,""))),"")</f>
        <v/>
      </c>
      <c r="AI64" s="130" t="str">
        <f t="shared" si="5"/>
        <v/>
      </c>
      <c r="AJ64" s="97" t="str">
        <f t="shared" si="15"/>
        <v/>
      </c>
      <c r="AK64" s="130" t="str">
        <f t="shared" si="7"/>
        <v/>
      </c>
      <c r="AL64" s="97" t="str">
        <f>IFERROR(IF(AND(W63="Impacto",W64="Impacto"),(AL63-(+AL63*AD64)),IF(AND(W63="Probabilidad",W64="Impacto"),(AL62-(+AL62*AD64)),IF(W64="Probabilidad",AL63,""))),"")</f>
        <v/>
      </c>
      <c r="AM64" s="98" t="str">
        <f t="shared" si="16"/>
        <v/>
      </c>
      <c r="AN64" s="356"/>
      <c r="AO64" s="177"/>
      <c r="AP64" s="176"/>
      <c r="AQ64" s="182"/>
      <c r="AR64" s="99"/>
      <c r="AS64" s="131"/>
      <c r="AT64" s="99"/>
      <c r="AU64" s="131"/>
      <c r="AV64" s="182"/>
      <c r="AW64" s="177"/>
      <c r="AX64" s="99"/>
      <c r="AY64" s="131"/>
      <c r="AZ64" s="132"/>
      <c r="BA64" s="131"/>
      <c r="BB64" s="131"/>
      <c r="BC64" s="132"/>
      <c r="BD64" s="99"/>
      <c r="BE64" s="99"/>
      <c r="BF64" s="131"/>
      <c r="BG64" s="131"/>
      <c r="BH64" s="132"/>
      <c r="BI64" s="99"/>
      <c r="BJ64" s="99"/>
      <c r="BK64" s="177"/>
      <c r="BL64" s="177"/>
      <c r="BM64" s="176"/>
      <c r="BN64" s="182"/>
      <c r="BO64" s="182"/>
      <c r="BP64" s="131"/>
      <c r="BQ64" s="131"/>
      <c r="BR64" s="132"/>
      <c r="BS64" s="99"/>
      <c r="BT64" s="99"/>
      <c r="BU64" s="99"/>
      <c r="BV64" s="131"/>
      <c r="BW64" s="131"/>
      <c r="BX64" s="131"/>
      <c r="BY64" s="99"/>
      <c r="BZ64" s="131"/>
      <c r="CA64" s="131"/>
      <c r="CB64" s="99"/>
      <c r="CC64" s="131"/>
      <c r="CD64" s="132"/>
      <c r="CE64" s="131"/>
    </row>
  </sheetData>
  <sheetProtection algorithmName="SHA-512" hashValue="S4l3MWS7RgSAi1azQPQvjpPVik3GwzGayLgHPkZiW7pcqUTRbBUBlj8zMLorufYjMuA38w3rye4B+ejR4Iviww==" saltValue="gdbtDLm4V3QlOJCjPnmHMg==" spinCount="100000" sheet="1" objects="1" scenarios="1" formatCells="0" formatColumns="0" formatRows="0"/>
  <dataConsolidate link="1"/>
  <mergeCells count="277">
    <mergeCell ref="F35:F40"/>
    <mergeCell ref="F41:F46"/>
    <mergeCell ref="F47:F52"/>
    <mergeCell ref="G35:G40"/>
    <mergeCell ref="G41:G46"/>
    <mergeCell ref="G47:G52"/>
    <mergeCell ref="Q59:Q64"/>
    <mergeCell ref="R59:R64"/>
    <mergeCell ref="P41:P46"/>
    <mergeCell ref="Q47:Q52"/>
    <mergeCell ref="R47:R52"/>
    <mergeCell ref="M35:M40"/>
    <mergeCell ref="N35:N40"/>
    <mergeCell ref="O35:O40"/>
    <mergeCell ref="P35:P40"/>
    <mergeCell ref="L35:L40"/>
    <mergeCell ref="S59:S64"/>
    <mergeCell ref="T59:T64"/>
    <mergeCell ref="AN59:AN64"/>
    <mergeCell ref="G3:G4"/>
    <mergeCell ref="G5:G10"/>
    <mergeCell ref="G11:G16"/>
    <mergeCell ref="G17:G22"/>
    <mergeCell ref="G23:G28"/>
    <mergeCell ref="K59:K64"/>
    <mergeCell ref="M59:M64"/>
    <mergeCell ref="N59:N64"/>
    <mergeCell ref="O59:O64"/>
    <mergeCell ref="P59:P64"/>
    <mergeCell ref="S53:S58"/>
    <mergeCell ref="T53:T58"/>
    <mergeCell ref="AN53:AN58"/>
    <mergeCell ref="Q53:Q58"/>
    <mergeCell ref="R53:R58"/>
    <mergeCell ref="AN47:AN52"/>
    <mergeCell ref="O47:O52"/>
    <mergeCell ref="P47:P52"/>
    <mergeCell ref="J3:J4"/>
    <mergeCell ref="AN41:AN46"/>
    <mergeCell ref="O41:O46"/>
    <mergeCell ref="A59:A64"/>
    <mergeCell ref="B59:B64"/>
    <mergeCell ref="C59:C64"/>
    <mergeCell ref="D59:D64"/>
    <mergeCell ref="H59:H64"/>
    <mergeCell ref="M53:M58"/>
    <mergeCell ref="N53:N58"/>
    <mergeCell ref="O53:O58"/>
    <mergeCell ref="P53:P58"/>
    <mergeCell ref="A53:A58"/>
    <mergeCell ref="B53:B58"/>
    <mergeCell ref="C53:C58"/>
    <mergeCell ref="D53:D58"/>
    <mergeCell ref="H53:H58"/>
    <mergeCell ref="E53:E58"/>
    <mergeCell ref="K53:K58"/>
    <mergeCell ref="L53:L58"/>
    <mergeCell ref="L59:L64"/>
    <mergeCell ref="E59:E64"/>
    <mergeCell ref="F53:F58"/>
    <mergeCell ref="F59:F64"/>
    <mergeCell ref="G53:G58"/>
    <mergeCell ref="G59:G64"/>
    <mergeCell ref="A47:A52"/>
    <mergeCell ref="B47:B52"/>
    <mergeCell ref="C47:C52"/>
    <mergeCell ref="D47:D52"/>
    <mergeCell ref="H47:H52"/>
    <mergeCell ref="E41:E46"/>
    <mergeCell ref="K41:K46"/>
    <mergeCell ref="M41:M46"/>
    <mergeCell ref="N41:N46"/>
    <mergeCell ref="A41:A46"/>
    <mergeCell ref="B41:B46"/>
    <mergeCell ref="C41:C46"/>
    <mergeCell ref="D41:D46"/>
    <mergeCell ref="L47:L52"/>
    <mergeCell ref="S47:S52"/>
    <mergeCell ref="T47:T52"/>
    <mergeCell ref="E47:E52"/>
    <mergeCell ref="K47:K52"/>
    <mergeCell ref="M47:M52"/>
    <mergeCell ref="N47:N52"/>
    <mergeCell ref="Q41:Q46"/>
    <mergeCell ref="R41:R46"/>
    <mergeCell ref="S41:S46"/>
    <mergeCell ref="T41:T46"/>
    <mergeCell ref="H41:H46"/>
    <mergeCell ref="L41:L46"/>
    <mergeCell ref="AN29:AN34"/>
    <mergeCell ref="A35:A40"/>
    <mergeCell ref="B35:B40"/>
    <mergeCell ref="C35:C40"/>
    <mergeCell ref="D35:D40"/>
    <mergeCell ref="H35:H40"/>
    <mergeCell ref="E35:E40"/>
    <mergeCell ref="K35:K40"/>
    <mergeCell ref="O29:O34"/>
    <mergeCell ref="P29:P34"/>
    <mergeCell ref="Q29:Q34"/>
    <mergeCell ref="R29:R34"/>
    <mergeCell ref="S29:S34"/>
    <mergeCell ref="T29:T34"/>
    <mergeCell ref="E29:E34"/>
    <mergeCell ref="K29:K34"/>
    <mergeCell ref="M29:M34"/>
    <mergeCell ref="N29:N34"/>
    <mergeCell ref="S35:S40"/>
    <mergeCell ref="T35:T40"/>
    <mergeCell ref="AN35:AN40"/>
    <mergeCell ref="Q35:Q40"/>
    <mergeCell ref="R35:R40"/>
    <mergeCell ref="L29:L34"/>
    <mergeCell ref="A29:A34"/>
    <mergeCell ref="B29:B34"/>
    <mergeCell ref="C29:C34"/>
    <mergeCell ref="D29:D34"/>
    <mergeCell ref="H29:H34"/>
    <mergeCell ref="E23:E28"/>
    <mergeCell ref="K23:K28"/>
    <mergeCell ref="M23:M28"/>
    <mergeCell ref="N23:N28"/>
    <mergeCell ref="L23:L28"/>
    <mergeCell ref="F23:F28"/>
    <mergeCell ref="F29:F34"/>
    <mergeCell ref="G29:G34"/>
    <mergeCell ref="A23:A28"/>
    <mergeCell ref="B23:B28"/>
    <mergeCell ref="C23:C28"/>
    <mergeCell ref="D23:D28"/>
    <mergeCell ref="H23:H28"/>
    <mergeCell ref="R17:R22"/>
    <mergeCell ref="Q23:Q28"/>
    <mergeCell ref="R23:R28"/>
    <mergeCell ref="S23:S28"/>
    <mergeCell ref="T23:T28"/>
    <mergeCell ref="AN23:AN28"/>
    <mergeCell ref="O23:O28"/>
    <mergeCell ref="P23:P28"/>
    <mergeCell ref="L17:L22"/>
    <mergeCell ref="M17:M22"/>
    <mergeCell ref="N17:N22"/>
    <mergeCell ref="O17:O22"/>
    <mergeCell ref="P17:P22"/>
    <mergeCell ref="AN17:AN22"/>
    <mergeCell ref="Q17:Q22"/>
    <mergeCell ref="A17:A22"/>
    <mergeCell ref="B17:B22"/>
    <mergeCell ref="AN11:AN16"/>
    <mergeCell ref="Q11:Q16"/>
    <mergeCell ref="R11:R16"/>
    <mergeCell ref="S11:S16"/>
    <mergeCell ref="T11:T16"/>
    <mergeCell ref="F5:F10"/>
    <mergeCell ref="C17:C22"/>
    <mergeCell ref="D17:D22"/>
    <mergeCell ref="H17:H22"/>
    <mergeCell ref="E17:E22"/>
    <mergeCell ref="K17:K22"/>
    <mergeCell ref="O11:O16"/>
    <mergeCell ref="P11:P16"/>
    <mergeCell ref="E11:E16"/>
    <mergeCell ref="K11:K16"/>
    <mergeCell ref="M11:M16"/>
    <mergeCell ref="N11:N16"/>
    <mergeCell ref="L11:L16"/>
    <mergeCell ref="F11:F16"/>
    <mergeCell ref="F17:F22"/>
    <mergeCell ref="S17:S22"/>
    <mergeCell ref="T17:T22"/>
    <mergeCell ref="A11:A16"/>
    <mergeCell ref="B11:B16"/>
    <mergeCell ref="C11:C16"/>
    <mergeCell ref="D11:D16"/>
    <mergeCell ref="H11:H16"/>
    <mergeCell ref="E5:E10"/>
    <mergeCell ref="K5:K10"/>
    <mergeCell ref="M5:M10"/>
    <mergeCell ref="N5:N10"/>
    <mergeCell ref="L5:L10"/>
    <mergeCell ref="CD3:CD4"/>
    <mergeCell ref="CE3:CE4"/>
    <mergeCell ref="A5:A10"/>
    <mergeCell ref="B5:B10"/>
    <mergeCell ref="C5:C10"/>
    <mergeCell ref="D5:D10"/>
    <mergeCell ref="H5:H10"/>
    <mergeCell ref="BX3:BX4"/>
    <mergeCell ref="BY3:BY4"/>
    <mergeCell ref="BZ3:BZ4"/>
    <mergeCell ref="CA3:CA4"/>
    <mergeCell ref="CB3:CB4"/>
    <mergeCell ref="CC3:CC4"/>
    <mergeCell ref="BU3:BU4"/>
    <mergeCell ref="BV3:BV4"/>
    <mergeCell ref="BW3:BW4"/>
    <mergeCell ref="Q5:Q10"/>
    <mergeCell ref="R5:R10"/>
    <mergeCell ref="S5:S10"/>
    <mergeCell ref="T5:T10"/>
    <mergeCell ref="AN5:AN10"/>
    <mergeCell ref="O5:O10"/>
    <mergeCell ref="P5:P10"/>
    <mergeCell ref="AM3:AM4"/>
    <mergeCell ref="AN3:AN4"/>
    <mergeCell ref="W3:W4"/>
    <mergeCell ref="X3:AA3"/>
    <mergeCell ref="AB3:AG3"/>
    <mergeCell ref="AH3:AH4"/>
    <mergeCell ref="AI3:AI4"/>
    <mergeCell ref="AJ3:AJ4"/>
    <mergeCell ref="BH3:BH4"/>
    <mergeCell ref="BB3:BB4"/>
    <mergeCell ref="BC3:BC4"/>
    <mergeCell ref="BD3:BD4"/>
    <mergeCell ref="BE3:BE4"/>
    <mergeCell ref="BF3:BF4"/>
    <mergeCell ref="BG3:BG4"/>
    <mergeCell ref="E3:E4"/>
    <mergeCell ref="K3:K4"/>
    <mergeCell ref="M3:M4"/>
    <mergeCell ref="N3:N4"/>
    <mergeCell ref="O3:O4"/>
    <mergeCell ref="P3:P4"/>
    <mergeCell ref="L3:L4"/>
    <mergeCell ref="AK3:AK4"/>
    <mergeCell ref="AL3:AL4"/>
    <mergeCell ref="I3:I4"/>
    <mergeCell ref="F3:F4"/>
    <mergeCell ref="CB2:CE2"/>
    <mergeCell ref="A2:L2"/>
    <mergeCell ref="M2:T2"/>
    <mergeCell ref="BU2:BX2"/>
    <mergeCell ref="BY2:CA2"/>
    <mergeCell ref="A3:A4"/>
    <mergeCell ref="B3:B4"/>
    <mergeCell ref="C3:C4"/>
    <mergeCell ref="D3:D4"/>
    <mergeCell ref="H3:H4"/>
    <mergeCell ref="U2:AG2"/>
    <mergeCell ref="AH2:AN2"/>
    <mergeCell ref="Q3:Q4"/>
    <mergeCell ref="R3:R4"/>
    <mergeCell ref="S3:S4"/>
    <mergeCell ref="T3:T4"/>
    <mergeCell ref="U3:U4"/>
    <mergeCell ref="V3:V4"/>
    <mergeCell ref="BO3:BO4"/>
    <mergeCell ref="BP3:BP4"/>
    <mergeCell ref="BQ3:BQ4"/>
    <mergeCell ref="BR3:BR4"/>
    <mergeCell ref="BS3:BS4"/>
    <mergeCell ref="BT3:BT4"/>
    <mergeCell ref="AO2:AZ2"/>
    <mergeCell ref="BA2:BE2"/>
    <mergeCell ref="BF2:BJ2"/>
    <mergeCell ref="BK2:BO2"/>
    <mergeCell ref="BP2:BT2"/>
    <mergeCell ref="AO3:AO4"/>
    <mergeCell ref="AP3:AP4"/>
    <mergeCell ref="AQ3:AQ4"/>
    <mergeCell ref="AR3:AR4"/>
    <mergeCell ref="AS3:AS4"/>
    <mergeCell ref="AT3:AT4"/>
    <mergeCell ref="AU3:AU4"/>
    <mergeCell ref="AV3:AV4"/>
    <mergeCell ref="AW3:AW4"/>
    <mergeCell ref="AX3:AX4"/>
    <mergeCell ref="AY3:AY4"/>
    <mergeCell ref="AZ3:AZ4"/>
    <mergeCell ref="BA3:BA4"/>
    <mergeCell ref="BI3:BI4"/>
    <mergeCell ref="BJ3:BJ4"/>
    <mergeCell ref="BK3:BK4"/>
    <mergeCell ref="BL3:BL4"/>
    <mergeCell ref="BM3:BM4"/>
    <mergeCell ref="BN3:BN4"/>
  </mergeCells>
  <conditionalFormatting sqref="N5 N11">
    <cfRule type="cellIs" dxfId="104" priority="244" operator="equal">
      <formula>"Baja"</formula>
    </cfRule>
    <cfRule type="cellIs" dxfId="103" priority="243" operator="equal">
      <formula>"Media"</formula>
    </cfRule>
    <cfRule type="cellIs" dxfId="102" priority="242" operator="equal">
      <formula>"Alta"</formula>
    </cfRule>
    <cfRule type="cellIs" dxfId="101" priority="241" operator="equal">
      <formula>"Muy Alta"</formula>
    </cfRule>
    <cfRule type="cellIs" dxfId="100" priority="245" operator="equal">
      <formula>"Muy Baja"</formula>
    </cfRule>
  </conditionalFormatting>
  <conditionalFormatting sqref="N17">
    <cfRule type="cellIs" dxfId="99" priority="197" operator="equal">
      <formula>"Media"</formula>
    </cfRule>
    <cfRule type="cellIs" dxfId="98" priority="199" operator="equal">
      <formula>"Muy Baja"</formula>
    </cfRule>
    <cfRule type="cellIs" dxfId="97" priority="198" operator="equal">
      <formula>"Baja"</formula>
    </cfRule>
    <cfRule type="cellIs" dxfId="96" priority="196" operator="equal">
      <formula>"Alta"</formula>
    </cfRule>
    <cfRule type="cellIs" dxfId="95" priority="195" operator="equal">
      <formula>"Muy Alta"</formula>
    </cfRule>
  </conditionalFormatting>
  <conditionalFormatting sqref="N23">
    <cfRule type="cellIs" dxfId="94" priority="176" operator="equal">
      <formula>"Muy Baja"</formula>
    </cfRule>
    <cfRule type="cellIs" dxfId="93" priority="174" operator="equal">
      <formula>"Media"</formula>
    </cfRule>
    <cfRule type="cellIs" dxfId="92" priority="172" operator="equal">
      <formula>"Muy Alta"</formula>
    </cfRule>
    <cfRule type="cellIs" dxfId="91" priority="173" operator="equal">
      <formula>"Alta"</formula>
    </cfRule>
    <cfRule type="cellIs" dxfId="90" priority="175" operator="equal">
      <formula>"Baja"</formula>
    </cfRule>
  </conditionalFormatting>
  <conditionalFormatting sqref="N29">
    <cfRule type="cellIs" dxfId="89" priority="150" operator="equal">
      <formula>"Alta"</formula>
    </cfRule>
    <cfRule type="cellIs" dxfId="88" priority="149" operator="equal">
      <formula>"Muy Alta"</formula>
    </cfRule>
    <cfRule type="cellIs" dxfId="87" priority="151" operator="equal">
      <formula>"Media"</formula>
    </cfRule>
    <cfRule type="cellIs" dxfId="86" priority="152" operator="equal">
      <formula>"Baja"</formula>
    </cfRule>
    <cfRule type="cellIs" dxfId="85" priority="153" operator="equal">
      <formula>"Muy Baja"</formula>
    </cfRule>
  </conditionalFormatting>
  <conditionalFormatting sqref="N35">
    <cfRule type="cellIs" dxfId="84" priority="127" operator="equal">
      <formula>"Alta"</formula>
    </cfRule>
    <cfRule type="cellIs" dxfId="83" priority="126" operator="equal">
      <formula>"Muy Alta"</formula>
    </cfRule>
    <cfRule type="cellIs" dxfId="82" priority="129" operator="equal">
      <formula>"Baja"</formula>
    </cfRule>
    <cfRule type="cellIs" dxfId="81" priority="130" operator="equal">
      <formula>"Muy Baja"</formula>
    </cfRule>
    <cfRule type="cellIs" dxfId="80" priority="128" operator="equal">
      <formula>"Media"</formula>
    </cfRule>
  </conditionalFormatting>
  <conditionalFormatting sqref="N41">
    <cfRule type="cellIs" dxfId="79" priority="107" operator="equal">
      <formula>"Muy Baja"</formula>
    </cfRule>
    <cfRule type="cellIs" dxfId="78" priority="103" operator="equal">
      <formula>"Muy Alta"</formula>
    </cfRule>
    <cfRule type="cellIs" dxfId="77" priority="104" operator="equal">
      <formula>"Alta"</formula>
    </cfRule>
    <cfRule type="cellIs" dxfId="76" priority="105" operator="equal">
      <formula>"Media"</formula>
    </cfRule>
    <cfRule type="cellIs" dxfId="75" priority="106" operator="equal">
      <formula>"Baja"</formula>
    </cfRule>
  </conditionalFormatting>
  <conditionalFormatting sqref="N47">
    <cfRule type="cellIs" dxfId="74" priority="82" operator="equal">
      <formula>"Media"</formula>
    </cfRule>
    <cfRule type="cellIs" dxfId="73" priority="80" operator="equal">
      <formula>"Muy Alta"</formula>
    </cfRule>
    <cfRule type="cellIs" dxfId="72" priority="83" operator="equal">
      <formula>"Baja"</formula>
    </cfRule>
    <cfRule type="cellIs" dxfId="71" priority="84" operator="equal">
      <formula>"Muy Baja"</formula>
    </cfRule>
    <cfRule type="cellIs" dxfId="70" priority="81" operator="equal">
      <formula>"Alta"</formula>
    </cfRule>
  </conditionalFormatting>
  <conditionalFormatting sqref="N53">
    <cfRule type="cellIs" dxfId="69" priority="59" operator="equal">
      <formula>"Media"</formula>
    </cfRule>
    <cfRule type="cellIs" dxfId="68" priority="61" operator="equal">
      <formula>"Muy Baja"</formula>
    </cfRule>
    <cfRule type="cellIs" dxfId="67" priority="60" operator="equal">
      <formula>"Baja"</formula>
    </cfRule>
    <cfRule type="cellIs" dxfId="66" priority="57" operator="equal">
      <formula>"Muy Alta"</formula>
    </cfRule>
    <cfRule type="cellIs" dxfId="65" priority="58" operator="equal">
      <formula>"Alta"</formula>
    </cfRule>
  </conditionalFormatting>
  <conditionalFormatting sqref="N59">
    <cfRule type="cellIs" dxfId="64" priority="34" operator="equal">
      <formula>"Muy Alta"</formula>
    </cfRule>
    <cfRule type="cellIs" dxfId="63" priority="36" operator="equal">
      <formula>"Media"</formula>
    </cfRule>
    <cfRule type="cellIs" dxfId="62" priority="35" operator="equal">
      <formula>"Alta"</formula>
    </cfRule>
    <cfRule type="cellIs" dxfId="61" priority="38" operator="equal">
      <formula>"Muy Baja"</formula>
    </cfRule>
    <cfRule type="cellIs" dxfId="60" priority="37" operator="equal">
      <formula>"Baja"</formula>
    </cfRule>
  </conditionalFormatting>
  <conditionalFormatting sqref="Q5:Q64">
    <cfRule type="containsText" dxfId="59" priority="15" operator="containsText" text="❌">
      <formula>NOT(ISERROR(SEARCH("❌",Q5)))</formula>
    </cfRule>
  </conditionalFormatting>
  <conditionalFormatting sqref="R5 R11 R17 R23 R29 R35 R41 R47 R53 R59">
    <cfRule type="cellIs" dxfId="58" priority="239" operator="equal">
      <formula>"Menor"</formula>
    </cfRule>
    <cfRule type="cellIs" dxfId="57" priority="236" operator="equal">
      <formula>"Catastrófico"</formula>
    </cfRule>
    <cfRule type="cellIs" dxfId="56" priority="237" operator="equal">
      <formula>"Mayor"</formula>
    </cfRule>
    <cfRule type="cellIs" dxfId="55" priority="238" operator="equal">
      <formula>"Moderado"</formula>
    </cfRule>
    <cfRule type="cellIs" dxfId="54" priority="240" operator="equal">
      <formula>"Leve"</formula>
    </cfRule>
  </conditionalFormatting>
  <conditionalFormatting sqref="T5">
    <cfRule type="cellIs" dxfId="53" priority="235" operator="equal">
      <formula>"Bajo"</formula>
    </cfRule>
    <cfRule type="cellIs" dxfId="52" priority="232" operator="equal">
      <formula>"Extremo"</formula>
    </cfRule>
    <cfRule type="cellIs" dxfId="51" priority="233" operator="equal">
      <formula>"Alto"</formula>
    </cfRule>
    <cfRule type="cellIs" dxfId="50" priority="234" operator="equal">
      <formula>"Moderado"</formula>
    </cfRule>
  </conditionalFormatting>
  <conditionalFormatting sqref="T11">
    <cfRule type="cellIs" dxfId="49" priority="214" operator="equal">
      <formula>"Extremo"</formula>
    </cfRule>
    <cfRule type="cellIs" dxfId="48" priority="217" operator="equal">
      <formula>"Bajo"</formula>
    </cfRule>
    <cfRule type="cellIs" dxfId="47" priority="216" operator="equal">
      <formula>"Moderado"</formula>
    </cfRule>
    <cfRule type="cellIs" dxfId="46" priority="215" operator="equal">
      <formula>"Alto"</formula>
    </cfRule>
  </conditionalFormatting>
  <conditionalFormatting sqref="T17">
    <cfRule type="cellIs" dxfId="45" priority="194" operator="equal">
      <formula>"Bajo"</formula>
    </cfRule>
    <cfRule type="cellIs" dxfId="44" priority="191" operator="equal">
      <formula>"Extremo"</formula>
    </cfRule>
    <cfRule type="cellIs" dxfId="43" priority="192" operator="equal">
      <formula>"Alto"</formula>
    </cfRule>
    <cfRule type="cellIs" dxfId="42" priority="193" operator="equal">
      <formula>"Moderado"</formula>
    </cfRule>
  </conditionalFormatting>
  <conditionalFormatting sqref="T23">
    <cfRule type="cellIs" dxfId="41" priority="168" operator="equal">
      <formula>"Extremo"</formula>
    </cfRule>
    <cfRule type="cellIs" dxfId="40" priority="169" operator="equal">
      <formula>"Alto"</formula>
    </cfRule>
    <cfRule type="cellIs" dxfId="39" priority="170" operator="equal">
      <formula>"Moderado"</formula>
    </cfRule>
    <cfRule type="cellIs" dxfId="38" priority="171" operator="equal">
      <formula>"Bajo"</formula>
    </cfRule>
  </conditionalFormatting>
  <conditionalFormatting sqref="T29">
    <cfRule type="cellIs" dxfId="37" priority="146" operator="equal">
      <formula>"Alto"</formula>
    </cfRule>
    <cfRule type="cellIs" dxfId="36" priority="145" operator="equal">
      <formula>"Extremo"</formula>
    </cfRule>
    <cfRule type="cellIs" dxfId="35" priority="147" operator="equal">
      <formula>"Moderado"</formula>
    </cfRule>
    <cfRule type="cellIs" dxfId="34" priority="148" operator="equal">
      <formula>"Bajo"</formula>
    </cfRule>
  </conditionalFormatting>
  <conditionalFormatting sqref="T35">
    <cfRule type="cellIs" dxfId="33" priority="124" operator="equal">
      <formula>"Moderado"</formula>
    </cfRule>
    <cfRule type="cellIs" dxfId="32" priority="123" operator="equal">
      <formula>"Alto"</formula>
    </cfRule>
    <cfRule type="cellIs" dxfId="31" priority="125" operator="equal">
      <formula>"Bajo"</formula>
    </cfRule>
    <cfRule type="cellIs" dxfId="30" priority="122" operator="equal">
      <formula>"Extremo"</formula>
    </cfRule>
  </conditionalFormatting>
  <conditionalFormatting sqref="T41">
    <cfRule type="cellIs" dxfId="29" priority="102" operator="equal">
      <formula>"Bajo"</formula>
    </cfRule>
    <cfRule type="cellIs" dxfId="28" priority="101" operator="equal">
      <formula>"Moderado"</formula>
    </cfRule>
    <cfRule type="cellIs" dxfId="27" priority="100" operator="equal">
      <formula>"Alto"</formula>
    </cfRule>
    <cfRule type="cellIs" dxfId="26" priority="99" operator="equal">
      <formula>"Extremo"</formula>
    </cfRule>
  </conditionalFormatting>
  <conditionalFormatting sqref="T47">
    <cfRule type="cellIs" dxfId="25" priority="76" operator="equal">
      <formula>"Extremo"</formula>
    </cfRule>
    <cfRule type="cellIs" dxfId="24" priority="77" operator="equal">
      <formula>"Alto"</formula>
    </cfRule>
    <cfRule type="cellIs" dxfId="23" priority="79" operator="equal">
      <formula>"Bajo"</formula>
    </cfRule>
    <cfRule type="cellIs" dxfId="22" priority="78" operator="equal">
      <formula>"Moderado"</formula>
    </cfRule>
  </conditionalFormatting>
  <conditionalFormatting sqref="T53">
    <cfRule type="cellIs" dxfId="21" priority="53" operator="equal">
      <formula>"Extremo"</formula>
    </cfRule>
    <cfRule type="cellIs" dxfId="20" priority="54" operator="equal">
      <formula>"Alto"</formula>
    </cfRule>
    <cfRule type="cellIs" dxfId="19" priority="56" operator="equal">
      <formula>"Bajo"</formula>
    </cfRule>
    <cfRule type="cellIs" dxfId="18" priority="55" operator="equal">
      <formula>"Moderado"</formula>
    </cfRule>
  </conditionalFormatting>
  <conditionalFormatting sqref="T59">
    <cfRule type="cellIs" dxfId="17" priority="30" operator="equal">
      <formula>"Extremo"</formula>
    </cfRule>
    <cfRule type="cellIs" dxfId="16" priority="33" operator="equal">
      <formula>"Bajo"</formula>
    </cfRule>
    <cfRule type="cellIs" dxfId="15" priority="32" operator="equal">
      <formula>"Moderado"</formula>
    </cfRule>
    <cfRule type="cellIs" dxfId="14" priority="31" operator="equal">
      <formula>"Alto"</formula>
    </cfRule>
  </conditionalFormatting>
  <conditionalFormatting sqref="AI5:AI64">
    <cfRule type="cellIs" dxfId="13" priority="13" operator="equal">
      <formula>"Baja"</formula>
    </cfRule>
    <cfRule type="cellIs" dxfId="12" priority="12" operator="equal">
      <formula>"Media"</formula>
    </cfRule>
    <cfRule type="cellIs" dxfId="11" priority="14" operator="equal">
      <formula>"Muy Baja"</formula>
    </cfRule>
    <cfRule type="cellIs" dxfId="10" priority="10" operator="equal">
      <formula>"Muy Alta"</formula>
    </cfRule>
    <cfRule type="cellIs" dxfId="9" priority="11" operator="equal">
      <formula>"Alta"</formula>
    </cfRule>
  </conditionalFormatting>
  <conditionalFormatting sqref="AK5:AK64">
    <cfRule type="cellIs" dxfId="8" priority="9" operator="equal">
      <formula>"Leve"</formula>
    </cfRule>
    <cfRule type="cellIs" dxfId="7" priority="8" operator="equal">
      <formula>"Menor"</formula>
    </cfRule>
    <cfRule type="cellIs" dxfId="6" priority="6" operator="equal">
      <formula>"Mayor"</formula>
    </cfRule>
    <cfRule type="cellIs" dxfId="5" priority="5" operator="equal">
      <formula>"Catastrófico"</formula>
    </cfRule>
    <cfRule type="cellIs" dxfId="4" priority="7" operator="equal">
      <formula>"Moderado"</formula>
    </cfRule>
  </conditionalFormatting>
  <conditionalFormatting sqref="AM5:AM64">
    <cfRule type="cellIs" dxfId="3" priority="1" operator="equal">
      <formula>"Extremo"</formula>
    </cfRule>
    <cfRule type="cellIs" dxfId="2" priority="4" operator="equal">
      <formula>"Bajo"</formula>
    </cfRule>
    <cfRule type="cellIs" dxfId="1" priority="3" operator="equal">
      <formula>"Moderado"</formula>
    </cfRule>
    <cfRule type="cellIs" dxfId="0" priority="2" operator="equal">
      <formula>"Alto"</formula>
    </cfRule>
  </conditionalFormatting>
  <pageMargins left="0.70866141732283472" right="0.70866141732283472" top="0.86614173228346458" bottom="0.74803149606299213" header="0.31496062992125984" footer="0.31496062992125984"/>
  <pageSetup scale="38" orientation="landscape" r:id="rId1"/>
  <headerFooter>
    <oddHeader>&amp;L&amp;G&amp;C&amp;"Arial,Negrita"&amp;12MAPA Y PLAN DE MANEJO DE RIESGOS Y OPORTUNIDADES</oddHeader>
    <oddFooter>&amp;C&amp;N&amp;RDES-FM-12
V11</oddFooter>
  </headerFooter>
  <colBreaks count="3" manualBreakCount="3">
    <brk id="15" max="63" man="1"/>
    <brk id="40" max="1048575" man="1"/>
    <brk id="76" max="1048575" man="1"/>
  </colBreaks>
  <legacyDrawing r:id="rId2"/>
  <legacyDrawingHF r:id="rId3"/>
  <extLst>
    <ext xmlns:x14="http://schemas.microsoft.com/office/spreadsheetml/2009/9/main" uri="{CCE6A557-97BC-4b89-ADB6-D9C93CAAB3DF}">
      <x14:dataValidations xmlns:xm="http://schemas.microsoft.com/office/excel/2006/main" count="18">
        <x14:dataValidation type="list" allowBlank="1" showInputMessage="1" showErrorMessage="1" xr:uid="{C20546F6-39DB-4A3D-BD4C-EF53779AB840}">
          <x14:formula1>
            <xm:f>Hoja1!$A$23:$A$24</xm:f>
          </x14:formula1>
          <xm:sqref>BE5:BE64 BJ5:BJ64 BO5:BO64 BT5:BT64</xm:sqref>
        </x14:dataValidation>
        <x14:dataValidation type="list" allowBlank="1" showInputMessage="1" showErrorMessage="1" xr:uid="{9876A568-F894-4B90-9C8C-2B1211DEB128}">
          <x14:formula1>
            <xm:f>'Opciones Tratamiento'!$B$20:$B$22</xm:f>
          </x14:formula1>
          <xm:sqref>AZ5:AZ64</xm:sqref>
        </x14:dataValidation>
        <x14:dataValidation type="list" allowBlank="1" showInputMessage="1" showErrorMessage="1" xr:uid="{F0AC44DF-8083-410B-9651-ED4525E4899C}">
          <x14:formula1>
            <xm:f>Hoja1!$A$26:$A$39</xm:f>
          </x14:formula1>
          <xm:sqref>B5:B64</xm:sqref>
        </x14:dataValidation>
        <x14:dataValidation type="list" allowBlank="1" showInputMessage="1" showErrorMessage="1" xr:uid="{E2FD72F5-BB69-4E2E-A065-47ED479BE898}">
          <x14:formula1>
            <xm:f>Hoja1!$B$26:$B$39</xm:f>
          </x14:formula1>
          <xm:sqref>C5:C64</xm:sqref>
        </x14:dataValidation>
        <x14:dataValidation type="list" allowBlank="1" showInputMessage="1" showErrorMessage="1" xr:uid="{0CA24C9E-7F8E-4F63-B48D-84FE89F7D02F}">
          <x14:formula1>
            <xm:f>'seguridad info'!$A$2:$A$9</xm:f>
          </x14:formula1>
          <xm:sqref>G5:G64</xm:sqref>
        </x14:dataValidation>
        <x14:dataValidation type="list" allowBlank="1" showInputMessage="1" showErrorMessage="1" xr:uid="{CE547126-0B71-4503-88BE-63C55F6F1FDE}">
          <x14:formula1>
            <xm:f>'Opciones Tratamiento'!$E$2:$E$4</xm:f>
          </x14:formula1>
          <xm:sqref>H5:H64</xm:sqref>
        </x14:dataValidation>
        <x14:dataValidation type="list" allowBlank="1" showInputMessage="1" showErrorMessage="1" xr:uid="{6A87AE3F-628A-4FD6-96FA-F345953E6751}">
          <x14:formula1>
            <xm:f>'seguridad info'!$B$13:$B$51</xm:f>
          </x14:formula1>
          <xm:sqref>I5:I64</xm:sqref>
        </x14:dataValidation>
        <x14:dataValidation type="list" allowBlank="1" showInputMessage="1" showErrorMessage="1" xr:uid="{2135382E-6996-4E1E-95E6-30F118713305}">
          <x14:formula1>
            <xm:f>'seguridad info'!$B$55:$B$110</xm:f>
          </x14:formula1>
          <xm:sqref>J5:J64</xm:sqref>
        </x14:dataValidation>
        <x14:dataValidation type="list" allowBlank="1" showInputMessage="1" showErrorMessage="1" xr:uid="{9C363260-16DC-4591-A339-78E9EAA97504}">
          <x14:formula1>
            <xm:f>'Opciones Tratamiento'!$B$13:$B$17</xm:f>
          </x14:formula1>
          <xm:sqref>K5:K64</xm:sqref>
        </x14:dataValidation>
        <x14:dataValidation type="list" allowBlank="1" showInputMessage="1" showErrorMessage="1" xr:uid="{3D319962-32F3-46F5-9681-99E8A032ECDF}">
          <x14:formula1>
            <xm:f>'seguridad info'!$A$113:$A$115</xm:f>
          </x14:formula1>
          <xm:sqref>L5:L64</xm:sqref>
        </x14:dataValidation>
        <x14:dataValidation type="list" allowBlank="1" showInputMessage="1" showErrorMessage="1" xr:uid="{7AE6CF23-EC5C-473C-A3EC-BCCC5BECFB9F}">
          <x14:formula1>
            <xm:f>'Tabla Impacto'!$F$210:$F$221</xm:f>
          </x14:formula1>
          <xm:sqref>P5:P64</xm:sqref>
        </x14:dataValidation>
        <x14:dataValidation type="list" allowBlank="1" showInputMessage="1" showErrorMessage="1" xr:uid="{CB2F1DA2-7856-43C7-8A6E-D00E9F8D43FA}">
          <x14:formula1>
            <xm:f>'Opciones Tratamiento'!$B$28:$B$29</xm:f>
          </x14:formula1>
          <xm:sqref>X5:AA64</xm:sqref>
        </x14:dataValidation>
        <x14:dataValidation type="list" allowBlank="1" showInputMessage="1" showErrorMessage="1" xr:uid="{14F3B1C0-6686-4891-8180-E5FB6EE4E4A1}">
          <x14:formula1>
            <xm:f>Hoja1!$A$12:$A$14</xm:f>
          </x14:formula1>
          <xm:sqref>AG5:AG64</xm:sqref>
        </x14:dataValidation>
        <x14:dataValidation type="list" allowBlank="1" showInputMessage="1" showErrorMessage="1" xr:uid="{A7EB2075-7CEA-4D1E-9C1D-5A79345DCF06}">
          <x14:formula1>
            <xm:f>Hoja1!$A$10:$A$11</xm:f>
          </x14:formula1>
          <xm:sqref>AF5:AF64</xm:sqref>
        </x14:dataValidation>
        <x14:dataValidation type="list" allowBlank="1" showInputMessage="1" showErrorMessage="1" xr:uid="{41114FC7-138E-4FBB-A631-54F6139E660D}">
          <x14:formula1>
            <xm:f>Hoja1!$A$8:$A$9</xm:f>
          </x14:formula1>
          <xm:sqref>AE5:AE64</xm:sqref>
        </x14:dataValidation>
        <x14:dataValidation type="list" allowBlank="1" showInputMessage="1" showErrorMessage="1" xr:uid="{B362517C-9CB1-461C-A772-F0ADCAB6745A}">
          <x14:formula1>
            <xm:f>Hoja1!$A$6:$A$7</xm:f>
          </x14:formula1>
          <xm:sqref>AC5:AC64</xm:sqref>
        </x14:dataValidation>
        <x14:dataValidation type="list" allowBlank="1" showInputMessage="1" showErrorMessage="1" xr:uid="{6F302A78-E97E-42C2-83AF-895FC9002F42}">
          <x14:formula1>
            <xm:f>Hoja1!$A$3:$A$5</xm:f>
          </x14:formula1>
          <xm:sqref>AB5:AB64</xm:sqref>
        </x14:dataValidation>
        <x14:dataValidation type="list" allowBlank="1" showInputMessage="1" showErrorMessage="1" xr:uid="{0D0D0007-F443-474B-BE78-EF3995E60780}">
          <x14:formula1>
            <xm:f>'Opciones Tratamiento'!$B$2:$B$5</xm:f>
          </x14:formula1>
          <xm:sqref>AN5:AN64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9100-52AA-406F-BCD7-A160F7F12E9C}">
  <dimension ref="A1:Y64"/>
  <sheetViews>
    <sheetView zoomScaleNormal="100" zoomScalePageLayoutView="50" workbookViewId="0">
      <selection activeCell="X5" sqref="X5"/>
    </sheetView>
  </sheetViews>
  <sheetFormatPr baseColWidth="10" defaultColWidth="11.42578125" defaultRowHeight="16.5" x14ac:dyDescent="0.3"/>
  <cols>
    <col min="1" max="1" width="4" style="2" bestFit="1" customWidth="1"/>
    <col min="2" max="3" width="18.7109375" style="93" customWidth="1"/>
    <col min="4" max="4" width="25.85546875" style="93" customWidth="1"/>
    <col min="5" max="5" width="14.140625" style="2" customWidth="1"/>
    <col min="6" max="6" width="17.5703125" style="2" customWidth="1"/>
    <col min="7" max="7" width="32.42578125" style="1" customWidth="1"/>
    <col min="8" max="8" width="30" style="1" customWidth="1"/>
    <col min="9" max="9" width="18.85546875" style="1" customWidth="1"/>
    <col min="10" max="10" width="22.140625" style="1" customWidth="1"/>
    <col min="11" max="11" width="20.5703125" style="1" customWidth="1"/>
    <col min="12" max="12" width="18.5703125" style="1" customWidth="1"/>
    <col min="13" max="13" width="20.5703125" style="1" customWidth="1"/>
    <col min="14" max="14" width="18.5703125" style="1" customWidth="1"/>
    <col min="15" max="15" width="20.5703125" style="1" customWidth="1"/>
    <col min="16" max="16" width="18.5703125" style="1" customWidth="1"/>
    <col min="17" max="17" width="20.5703125" style="1" customWidth="1"/>
    <col min="18" max="18" width="18.5703125" style="1" customWidth="1"/>
    <col min="19" max="19" width="21" style="1" customWidth="1"/>
    <col min="20" max="20" width="20.5703125" style="1" customWidth="1"/>
    <col min="21" max="21" width="23" style="1" customWidth="1"/>
    <col min="22" max="22" width="18.5703125" style="1" customWidth="1"/>
    <col min="23" max="23" width="20.5703125" style="1" customWidth="1"/>
    <col min="24" max="24" width="18.5703125" style="1" customWidth="1"/>
    <col min="25" max="25" width="21" style="1" customWidth="1"/>
  </cols>
  <sheetData>
    <row r="1" spans="1:25" x14ac:dyDescent="0.3">
      <c r="H1" s="3"/>
      <c r="I1" s="3"/>
      <c r="J1" s="3"/>
      <c r="K1" s="3"/>
      <c r="L1" s="3"/>
      <c r="M1" s="3"/>
      <c r="N1" s="3"/>
      <c r="O1" s="3"/>
      <c r="P1" s="3"/>
      <c r="Q1" s="3"/>
      <c r="R1" s="3"/>
      <c r="S1" s="3"/>
      <c r="T1" s="3"/>
      <c r="U1" s="3"/>
      <c r="V1" s="3"/>
      <c r="W1" s="3"/>
      <c r="X1" s="3"/>
      <c r="Y1" s="3"/>
    </row>
    <row r="2" spans="1:25" x14ac:dyDescent="0.25">
      <c r="A2" s="351" t="s">
        <v>405</v>
      </c>
      <c r="B2" s="352"/>
      <c r="C2" s="352"/>
      <c r="D2" s="352"/>
      <c r="E2" s="352"/>
      <c r="F2" s="352"/>
      <c r="G2" s="352"/>
      <c r="H2" s="391" t="s">
        <v>406</v>
      </c>
      <c r="I2" s="391"/>
      <c r="J2" s="391"/>
      <c r="K2" s="391"/>
      <c r="L2" s="391"/>
      <c r="M2" s="391"/>
      <c r="N2" s="391"/>
      <c r="O2" s="391"/>
      <c r="P2" s="391"/>
      <c r="Q2" s="391"/>
      <c r="R2" s="391"/>
      <c r="S2" s="391"/>
      <c r="T2" s="357" t="s">
        <v>151</v>
      </c>
      <c r="U2" s="357"/>
      <c r="V2" s="357"/>
      <c r="W2" s="417" t="s">
        <v>407</v>
      </c>
      <c r="X2" s="417"/>
      <c r="Y2" s="417"/>
    </row>
    <row r="3" spans="1:25" ht="15" customHeight="1" x14ac:dyDescent="0.25">
      <c r="A3" s="414" t="s">
        <v>153</v>
      </c>
      <c r="B3" s="379" t="s">
        <v>7</v>
      </c>
      <c r="C3" s="379" t="s">
        <v>9</v>
      </c>
      <c r="D3" s="379" t="s">
        <v>11</v>
      </c>
      <c r="E3" s="415" t="s">
        <v>15</v>
      </c>
      <c r="F3" s="379" t="s">
        <v>408</v>
      </c>
      <c r="G3" s="415" t="s">
        <v>409</v>
      </c>
      <c r="H3" s="365" t="s">
        <v>169</v>
      </c>
      <c r="I3" s="365" t="s">
        <v>170</v>
      </c>
      <c r="J3" s="365" t="s">
        <v>171</v>
      </c>
      <c r="K3" s="365" t="s">
        <v>172</v>
      </c>
      <c r="L3" s="365" t="s">
        <v>173</v>
      </c>
      <c r="M3" s="365" t="s">
        <v>172</v>
      </c>
      <c r="N3" s="365" t="s">
        <v>174</v>
      </c>
      <c r="O3" s="365" t="s">
        <v>172</v>
      </c>
      <c r="P3" s="365" t="s">
        <v>175</v>
      </c>
      <c r="Q3" s="365" t="s">
        <v>172</v>
      </c>
      <c r="R3" s="365" t="s">
        <v>176</v>
      </c>
      <c r="S3" s="365" t="s">
        <v>53</v>
      </c>
      <c r="T3" s="358" t="s">
        <v>172</v>
      </c>
      <c r="U3" s="358" t="s">
        <v>184</v>
      </c>
      <c r="V3" s="358" t="s">
        <v>410</v>
      </c>
      <c r="W3" s="394" t="s">
        <v>172</v>
      </c>
      <c r="X3" s="394" t="s">
        <v>411</v>
      </c>
      <c r="Y3" s="394" t="s">
        <v>53</v>
      </c>
    </row>
    <row r="4" spans="1:25" ht="15" customHeight="1" x14ac:dyDescent="0.25">
      <c r="A4" s="414"/>
      <c r="B4" s="379"/>
      <c r="C4" s="379"/>
      <c r="D4" s="379"/>
      <c r="E4" s="415"/>
      <c r="F4" s="379"/>
      <c r="G4" s="415"/>
      <c r="H4" s="365"/>
      <c r="I4" s="365"/>
      <c r="J4" s="365"/>
      <c r="K4" s="365"/>
      <c r="L4" s="365"/>
      <c r="M4" s="365"/>
      <c r="N4" s="365"/>
      <c r="O4" s="365"/>
      <c r="P4" s="365"/>
      <c r="Q4" s="365"/>
      <c r="R4" s="365"/>
      <c r="S4" s="365"/>
      <c r="T4" s="358"/>
      <c r="U4" s="358"/>
      <c r="V4" s="358"/>
      <c r="W4" s="394"/>
      <c r="X4" s="394"/>
      <c r="Y4" s="394"/>
    </row>
    <row r="5" spans="1:25" s="146" customFormat="1" ht="165" x14ac:dyDescent="0.3">
      <c r="A5" s="418">
        <v>1</v>
      </c>
      <c r="B5" s="419"/>
      <c r="C5" s="419"/>
      <c r="D5" s="419"/>
      <c r="E5" s="419"/>
      <c r="F5" s="419"/>
      <c r="G5" s="420"/>
      <c r="H5" s="131"/>
      <c r="I5" s="132"/>
      <c r="J5" s="99"/>
      <c r="K5" s="99"/>
      <c r="L5" s="131"/>
      <c r="M5" s="99"/>
      <c r="N5" s="131"/>
      <c r="O5" s="99"/>
      <c r="P5" s="131"/>
      <c r="Q5" s="99"/>
      <c r="R5" s="131"/>
      <c r="S5" s="132"/>
      <c r="T5" s="99"/>
      <c r="U5" s="131"/>
      <c r="V5" s="131"/>
      <c r="W5" s="240" t="s">
        <v>235</v>
      </c>
      <c r="X5" s="241" t="s">
        <v>412</v>
      </c>
      <c r="Y5" s="239" t="s">
        <v>413</v>
      </c>
    </row>
    <row r="6" spans="1:25" s="146" customFormat="1" ht="31.5" customHeight="1" x14ac:dyDescent="0.25">
      <c r="A6" s="418"/>
      <c r="B6" s="419"/>
      <c r="C6" s="419"/>
      <c r="D6" s="419"/>
      <c r="E6" s="419"/>
      <c r="F6" s="419"/>
      <c r="G6" s="420"/>
      <c r="H6" s="131"/>
      <c r="I6" s="132"/>
      <c r="J6" s="99"/>
      <c r="K6" s="99"/>
      <c r="L6" s="131"/>
      <c r="M6" s="99"/>
      <c r="N6" s="131"/>
      <c r="O6" s="99"/>
      <c r="P6" s="131"/>
      <c r="Q6" s="99"/>
      <c r="R6" s="131"/>
      <c r="S6" s="132"/>
      <c r="T6" s="99"/>
      <c r="U6" s="131"/>
      <c r="V6" s="131"/>
      <c r="W6" s="99"/>
      <c r="X6" s="131"/>
      <c r="Y6" s="132"/>
    </row>
    <row r="7" spans="1:25" s="146" customFormat="1" ht="23.25" customHeight="1" x14ac:dyDescent="0.25">
      <c r="A7" s="418"/>
      <c r="B7" s="419"/>
      <c r="C7" s="419"/>
      <c r="D7" s="419"/>
      <c r="E7" s="419"/>
      <c r="F7" s="419"/>
      <c r="G7" s="420"/>
      <c r="H7" s="131"/>
      <c r="I7" s="132"/>
      <c r="J7" s="99"/>
      <c r="K7" s="99"/>
      <c r="L7" s="131"/>
      <c r="M7" s="99"/>
      <c r="N7" s="131"/>
      <c r="O7" s="99"/>
      <c r="P7" s="131"/>
      <c r="Q7" s="99"/>
      <c r="R7" s="131"/>
      <c r="S7" s="132"/>
      <c r="T7" s="99"/>
      <c r="U7" s="131"/>
      <c r="V7" s="131"/>
      <c r="W7" s="99"/>
      <c r="X7" s="131"/>
      <c r="Y7" s="132"/>
    </row>
    <row r="8" spans="1:25" s="146" customFormat="1" ht="25.5" customHeight="1" x14ac:dyDescent="0.25">
      <c r="A8" s="418"/>
      <c r="B8" s="419"/>
      <c r="C8" s="419"/>
      <c r="D8" s="419"/>
      <c r="E8" s="419"/>
      <c r="F8" s="419"/>
      <c r="G8" s="420"/>
      <c r="H8" s="131"/>
      <c r="I8" s="132"/>
      <c r="J8" s="99"/>
      <c r="K8" s="99"/>
      <c r="L8" s="131"/>
      <c r="M8" s="99"/>
      <c r="N8" s="131"/>
      <c r="O8" s="99"/>
      <c r="P8" s="131"/>
      <c r="Q8" s="99"/>
      <c r="R8" s="131"/>
      <c r="S8" s="132"/>
      <c r="T8" s="99"/>
      <c r="U8" s="131"/>
      <c r="V8" s="131"/>
      <c r="W8" s="99"/>
      <c r="X8" s="131"/>
      <c r="Y8" s="132"/>
    </row>
    <row r="9" spans="1:25" s="146" customFormat="1" ht="26.25" customHeight="1" x14ac:dyDescent="0.25">
      <c r="A9" s="418"/>
      <c r="B9" s="419"/>
      <c r="C9" s="419"/>
      <c r="D9" s="419"/>
      <c r="E9" s="419"/>
      <c r="F9" s="419"/>
      <c r="G9" s="420"/>
      <c r="H9" s="131"/>
      <c r="I9" s="132"/>
      <c r="J9" s="99"/>
      <c r="K9" s="99"/>
      <c r="L9" s="131"/>
      <c r="M9" s="99"/>
      <c r="N9" s="131"/>
      <c r="O9" s="99"/>
      <c r="P9" s="131"/>
      <c r="Q9" s="99"/>
      <c r="R9" s="131"/>
      <c r="S9" s="132"/>
      <c r="T9" s="99"/>
      <c r="U9" s="131"/>
      <c r="V9" s="131"/>
      <c r="W9" s="99"/>
      <c r="X9" s="131"/>
      <c r="Y9" s="132"/>
    </row>
    <row r="10" spans="1:25" s="146" customFormat="1" ht="35.25" customHeight="1" x14ac:dyDescent="0.25">
      <c r="A10" s="418"/>
      <c r="B10" s="419"/>
      <c r="C10" s="419"/>
      <c r="D10" s="419"/>
      <c r="E10" s="419"/>
      <c r="F10" s="419"/>
      <c r="G10" s="420"/>
      <c r="H10" s="131"/>
      <c r="I10" s="132"/>
      <c r="J10" s="99"/>
      <c r="K10" s="99"/>
      <c r="L10" s="131"/>
      <c r="M10" s="99"/>
      <c r="N10" s="131"/>
      <c r="O10" s="99"/>
      <c r="P10" s="131"/>
      <c r="Q10" s="99"/>
      <c r="R10" s="131"/>
      <c r="S10" s="132"/>
      <c r="T10" s="99"/>
      <c r="U10" s="131"/>
      <c r="V10" s="131"/>
      <c r="W10" s="99"/>
      <c r="X10" s="131"/>
      <c r="Y10" s="132"/>
    </row>
    <row r="11" spans="1:25" s="146" customFormat="1" ht="15" customHeight="1" x14ac:dyDescent="0.25">
      <c r="A11" s="418">
        <v>2</v>
      </c>
      <c r="B11" s="419"/>
      <c r="C11" s="419"/>
      <c r="D11" s="419"/>
      <c r="E11" s="419"/>
      <c r="F11" s="419"/>
      <c r="G11" s="420"/>
      <c r="H11" s="131"/>
      <c r="I11" s="132"/>
      <c r="J11" s="99"/>
      <c r="K11" s="99"/>
      <c r="L11" s="131"/>
      <c r="M11" s="99"/>
      <c r="N11" s="131"/>
      <c r="O11" s="99"/>
      <c r="P11" s="131"/>
      <c r="Q11" s="99"/>
      <c r="R11" s="131"/>
      <c r="S11" s="132"/>
      <c r="T11" s="99"/>
      <c r="U11" s="131"/>
      <c r="V11" s="131"/>
      <c r="W11" s="99"/>
      <c r="X11" s="131"/>
      <c r="Y11" s="132"/>
    </row>
    <row r="12" spans="1:25" s="146" customFormat="1" ht="15" customHeight="1" x14ac:dyDescent="0.25">
      <c r="A12" s="418"/>
      <c r="B12" s="419"/>
      <c r="C12" s="419"/>
      <c r="D12" s="419"/>
      <c r="E12" s="419"/>
      <c r="F12" s="419"/>
      <c r="G12" s="420"/>
      <c r="H12" s="131"/>
      <c r="I12" s="132"/>
      <c r="J12" s="99"/>
      <c r="K12" s="99"/>
      <c r="L12" s="131"/>
      <c r="M12" s="99"/>
      <c r="N12" s="131"/>
      <c r="O12" s="99"/>
      <c r="P12" s="131"/>
      <c r="Q12" s="99"/>
      <c r="R12" s="131"/>
      <c r="S12" s="132"/>
      <c r="T12" s="99"/>
      <c r="U12" s="131"/>
      <c r="V12" s="131"/>
      <c r="W12" s="99"/>
      <c r="X12" s="131"/>
      <c r="Y12" s="132"/>
    </row>
    <row r="13" spans="1:25" s="146" customFormat="1" ht="15" customHeight="1" x14ac:dyDescent="0.25">
      <c r="A13" s="418"/>
      <c r="B13" s="419"/>
      <c r="C13" s="419"/>
      <c r="D13" s="419"/>
      <c r="E13" s="419"/>
      <c r="F13" s="419"/>
      <c r="G13" s="420"/>
      <c r="H13" s="131"/>
      <c r="I13" s="132"/>
      <c r="J13" s="99"/>
      <c r="K13" s="99"/>
      <c r="L13" s="131"/>
      <c r="M13" s="99"/>
      <c r="N13" s="131"/>
      <c r="O13" s="99"/>
      <c r="P13" s="131"/>
      <c r="Q13" s="99"/>
      <c r="R13" s="131"/>
      <c r="S13" s="132"/>
      <c r="T13" s="99"/>
      <c r="U13" s="131"/>
      <c r="V13" s="131"/>
      <c r="W13" s="99"/>
      <c r="X13" s="131"/>
      <c r="Y13" s="132"/>
    </row>
    <row r="14" spans="1:25" s="146" customFormat="1" ht="15" customHeight="1" x14ac:dyDescent="0.25">
      <c r="A14" s="418"/>
      <c r="B14" s="419"/>
      <c r="C14" s="419"/>
      <c r="D14" s="419"/>
      <c r="E14" s="419"/>
      <c r="F14" s="419"/>
      <c r="G14" s="420"/>
      <c r="H14" s="131"/>
      <c r="I14" s="132"/>
      <c r="J14" s="99"/>
      <c r="K14" s="99"/>
      <c r="L14" s="131"/>
      <c r="M14" s="99"/>
      <c r="N14" s="131"/>
      <c r="O14" s="99"/>
      <c r="P14" s="131"/>
      <c r="Q14" s="99"/>
      <c r="R14" s="131"/>
      <c r="S14" s="132"/>
      <c r="T14" s="99"/>
      <c r="U14" s="131"/>
      <c r="V14" s="131"/>
      <c r="W14" s="99"/>
      <c r="X14" s="131"/>
      <c r="Y14" s="132"/>
    </row>
    <row r="15" spans="1:25" s="146" customFormat="1" ht="15" customHeight="1" x14ac:dyDescent="0.25">
      <c r="A15" s="418"/>
      <c r="B15" s="419"/>
      <c r="C15" s="419"/>
      <c r="D15" s="419"/>
      <c r="E15" s="419"/>
      <c r="F15" s="419"/>
      <c r="G15" s="420"/>
      <c r="H15" s="131"/>
      <c r="I15" s="132"/>
      <c r="J15" s="99"/>
      <c r="K15" s="99"/>
      <c r="L15" s="131"/>
      <c r="M15" s="99"/>
      <c r="N15" s="131"/>
      <c r="O15" s="99"/>
      <c r="P15" s="131"/>
      <c r="Q15" s="99"/>
      <c r="R15" s="131"/>
      <c r="S15" s="132"/>
      <c r="T15" s="99"/>
      <c r="U15" s="131"/>
      <c r="V15" s="131"/>
      <c r="W15" s="99"/>
      <c r="X15" s="131"/>
      <c r="Y15" s="132"/>
    </row>
    <row r="16" spans="1:25" s="146" customFormat="1" ht="15" customHeight="1" x14ac:dyDescent="0.25">
      <c r="A16" s="418"/>
      <c r="B16" s="419"/>
      <c r="C16" s="419"/>
      <c r="D16" s="419"/>
      <c r="E16" s="419"/>
      <c r="F16" s="419"/>
      <c r="G16" s="420"/>
      <c r="H16" s="131"/>
      <c r="I16" s="132"/>
      <c r="J16" s="99"/>
      <c r="K16" s="99"/>
      <c r="L16" s="131"/>
      <c r="M16" s="99"/>
      <c r="N16" s="131"/>
      <c r="O16" s="99"/>
      <c r="P16" s="131"/>
      <c r="Q16" s="99"/>
      <c r="R16" s="131"/>
      <c r="S16" s="132"/>
      <c r="T16" s="99"/>
      <c r="U16" s="131"/>
      <c r="V16" s="131"/>
      <c r="W16" s="99"/>
      <c r="X16" s="131"/>
      <c r="Y16" s="132"/>
    </row>
    <row r="17" spans="1:25" s="146" customFormat="1" ht="15" customHeight="1" x14ac:dyDescent="0.25">
      <c r="A17" s="418">
        <v>3</v>
      </c>
      <c r="B17" s="419"/>
      <c r="C17" s="419"/>
      <c r="D17" s="419"/>
      <c r="E17" s="419"/>
      <c r="F17" s="419"/>
      <c r="G17" s="420"/>
      <c r="H17" s="131"/>
      <c r="I17" s="132"/>
      <c r="J17" s="99"/>
      <c r="K17" s="99"/>
      <c r="L17" s="131"/>
      <c r="M17" s="99"/>
      <c r="N17" s="131"/>
      <c r="O17" s="99"/>
      <c r="P17" s="131"/>
      <c r="Q17" s="99"/>
      <c r="R17" s="131"/>
      <c r="S17" s="132"/>
      <c r="T17" s="99"/>
      <c r="U17" s="131"/>
      <c r="V17" s="131"/>
      <c r="W17" s="99"/>
      <c r="X17" s="131"/>
      <c r="Y17" s="132"/>
    </row>
    <row r="18" spans="1:25" s="146" customFormat="1" ht="15" customHeight="1" x14ac:dyDescent="0.25">
      <c r="A18" s="418"/>
      <c r="B18" s="419"/>
      <c r="C18" s="419"/>
      <c r="D18" s="419"/>
      <c r="E18" s="419"/>
      <c r="F18" s="419"/>
      <c r="G18" s="420"/>
      <c r="H18" s="131"/>
      <c r="I18" s="132"/>
      <c r="J18" s="99"/>
      <c r="K18" s="99"/>
      <c r="L18" s="131"/>
      <c r="M18" s="99"/>
      <c r="N18" s="131"/>
      <c r="O18" s="99"/>
      <c r="P18" s="131"/>
      <c r="Q18" s="99"/>
      <c r="R18" s="131"/>
      <c r="S18" s="132"/>
      <c r="T18" s="99"/>
      <c r="U18" s="131"/>
      <c r="V18" s="131"/>
      <c r="W18" s="99"/>
      <c r="X18" s="131"/>
      <c r="Y18" s="132"/>
    </row>
    <row r="19" spans="1:25" s="146" customFormat="1" ht="15" customHeight="1" x14ac:dyDescent="0.25">
      <c r="A19" s="418"/>
      <c r="B19" s="419"/>
      <c r="C19" s="419"/>
      <c r="D19" s="419"/>
      <c r="E19" s="419"/>
      <c r="F19" s="419"/>
      <c r="G19" s="420"/>
      <c r="H19" s="131"/>
      <c r="I19" s="132"/>
      <c r="J19" s="99"/>
      <c r="K19" s="99"/>
      <c r="L19" s="131"/>
      <c r="M19" s="99"/>
      <c r="N19" s="131"/>
      <c r="O19" s="99"/>
      <c r="P19" s="131"/>
      <c r="Q19" s="99"/>
      <c r="R19" s="131"/>
      <c r="S19" s="132"/>
      <c r="T19" s="99"/>
      <c r="U19" s="131"/>
      <c r="V19" s="131"/>
      <c r="W19" s="99"/>
      <c r="X19" s="131"/>
      <c r="Y19" s="132"/>
    </row>
    <row r="20" spans="1:25" s="146" customFormat="1" ht="15" customHeight="1" x14ac:dyDescent="0.25">
      <c r="A20" s="418"/>
      <c r="B20" s="419"/>
      <c r="C20" s="419"/>
      <c r="D20" s="419"/>
      <c r="E20" s="419"/>
      <c r="F20" s="419"/>
      <c r="G20" s="420"/>
      <c r="H20" s="131"/>
      <c r="I20" s="132"/>
      <c r="J20" s="99"/>
      <c r="K20" s="99"/>
      <c r="L20" s="131"/>
      <c r="M20" s="99"/>
      <c r="N20" s="131"/>
      <c r="O20" s="99"/>
      <c r="P20" s="131"/>
      <c r="Q20" s="99"/>
      <c r="R20" s="131"/>
      <c r="S20" s="132"/>
      <c r="T20" s="99"/>
      <c r="U20" s="131"/>
      <c r="V20" s="131"/>
      <c r="W20" s="99"/>
      <c r="X20" s="131"/>
      <c r="Y20" s="132"/>
    </row>
    <row r="21" spans="1:25" s="146" customFormat="1" ht="15" customHeight="1" x14ac:dyDescent="0.25">
      <c r="A21" s="418"/>
      <c r="B21" s="419"/>
      <c r="C21" s="419"/>
      <c r="D21" s="419"/>
      <c r="E21" s="419"/>
      <c r="F21" s="419"/>
      <c r="G21" s="420"/>
      <c r="H21" s="131"/>
      <c r="I21" s="132"/>
      <c r="J21" s="99"/>
      <c r="K21" s="99"/>
      <c r="L21" s="131"/>
      <c r="M21" s="99"/>
      <c r="N21" s="131"/>
      <c r="O21" s="99"/>
      <c r="P21" s="131"/>
      <c r="Q21" s="99"/>
      <c r="R21" s="131"/>
      <c r="S21" s="132"/>
      <c r="T21" s="99"/>
      <c r="U21" s="131"/>
      <c r="V21" s="131"/>
      <c r="W21" s="99"/>
      <c r="X21" s="131"/>
      <c r="Y21" s="132"/>
    </row>
    <row r="22" spans="1:25" s="146" customFormat="1" ht="15" customHeight="1" x14ac:dyDescent="0.25">
      <c r="A22" s="418"/>
      <c r="B22" s="419"/>
      <c r="C22" s="419"/>
      <c r="D22" s="419"/>
      <c r="E22" s="419"/>
      <c r="F22" s="419"/>
      <c r="G22" s="420"/>
      <c r="H22" s="131"/>
      <c r="I22" s="132"/>
      <c r="J22" s="99"/>
      <c r="K22" s="99"/>
      <c r="L22" s="131"/>
      <c r="M22" s="99"/>
      <c r="N22" s="131"/>
      <c r="O22" s="99"/>
      <c r="P22" s="131"/>
      <c r="Q22" s="99"/>
      <c r="R22" s="131"/>
      <c r="S22" s="132"/>
      <c r="T22" s="99"/>
      <c r="U22" s="131"/>
      <c r="V22" s="131"/>
      <c r="W22" s="99"/>
      <c r="X22" s="131"/>
      <c r="Y22" s="132"/>
    </row>
    <row r="23" spans="1:25" s="146" customFormat="1" ht="15" customHeight="1" x14ac:dyDescent="0.25">
      <c r="A23" s="418">
        <v>4</v>
      </c>
      <c r="B23" s="419"/>
      <c r="C23" s="419"/>
      <c r="D23" s="419"/>
      <c r="E23" s="419"/>
      <c r="F23" s="419"/>
      <c r="G23" s="420"/>
      <c r="H23" s="131"/>
      <c r="I23" s="132"/>
      <c r="J23" s="99"/>
      <c r="K23" s="99"/>
      <c r="L23" s="131"/>
      <c r="M23" s="99"/>
      <c r="N23" s="131"/>
      <c r="O23" s="99"/>
      <c r="P23" s="131"/>
      <c r="Q23" s="99"/>
      <c r="R23" s="131"/>
      <c r="S23" s="132"/>
      <c r="T23" s="99"/>
      <c r="U23" s="131"/>
      <c r="V23" s="131"/>
      <c r="W23" s="99"/>
      <c r="X23" s="131"/>
      <c r="Y23" s="132"/>
    </row>
    <row r="24" spans="1:25" s="146" customFormat="1" ht="15" customHeight="1" x14ac:dyDescent="0.25">
      <c r="A24" s="418"/>
      <c r="B24" s="419"/>
      <c r="C24" s="419"/>
      <c r="D24" s="419"/>
      <c r="E24" s="419"/>
      <c r="F24" s="419"/>
      <c r="G24" s="420"/>
      <c r="H24" s="131"/>
      <c r="I24" s="132"/>
      <c r="J24" s="99"/>
      <c r="K24" s="99"/>
      <c r="L24" s="131"/>
      <c r="M24" s="99"/>
      <c r="N24" s="131"/>
      <c r="O24" s="99"/>
      <c r="P24" s="131"/>
      <c r="Q24" s="99"/>
      <c r="R24" s="131"/>
      <c r="S24" s="132"/>
      <c r="T24" s="99"/>
      <c r="U24" s="131"/>
      <c r="V24" s="131"/>
      <c r="W24" s="99"/>
      <c r="X24" s="131"/>
      <c r="Y24" s="132"/>
    </row>
    <row r="25" spans="1:25" s="146" customFormat="1" ht="15" customHeight="1" x14ac:dyDescent="0.25">
      <c r="A25" s="418"/>
      <c r="B25" s="419"/>
      <c r="C25" s="419"/>
      <c r="D25" s="419"/>
      <c r="E25" s="419"/>
      <c r="F25" s="419"/>
      <c r="G25" s="420"/>
      <c r="H25" s="131"/>
      <c r="I25" s="132"/>
      <c r="J25" s="99"/>
      <c r="K25" s="99"/>
      <c r="L25" s="131"/>
      <c r="M25" s="99"/>
      <c r="N25" s="131"/>
      <c r="O25" s="99"/>
      <c r="P25" s="131"/>
      <c r="Q25" s="99"/>
      <c r="R25" s="131"/>
      <c r="S25" s="132"/>
      <c r="T25" s="99"/>
      <c r="U25" s="131"/>
      <c r="V25" s="131"/>
      <c r="W25" s="99"/>
      <c r="X25" s="131"/>
      <c r="Y25" s="132"/>
    </row>
    <row r="26" spans="1:25" s="146" customFormat="1" ht="15" customHeight="1" x14ac:dyDescent="0.25">
      <c r="A26" s="418"/>
      <c r="B26" s="419"/>
      <c r="C26" s="419"/>
      <c r="D26" s="419"/>
      <c r="E26" s="419"/>
      <c r="F26" s="419"/>
      <c r="G26" s="420"/>
      <c r="H26" s="131"/>
      <c r="I26" s="132"/>
      <c r="J26" s="99"/>
      <c r="K26" s="99"/>
      <c r="L26" s="131"/>
      <c r="M26" s="99"/>
      <c r="N26" s="131"/>
      <c r="O26" s="99"/>
      <c r="P26" s="131"/>
      <c r="Q26" s="99"/>
      <c r="R26" s="131"/>
      <c r="S26" s="132"/>
      <c r="T26" s="99"/>
      <c r="U26" s="131"/>
      <c r="V26" s="131"/>
      <c r="W26" s="99"/>
      <c r="X26" s="131"/>
      <c r="Y26" s="132"/>
    </row>
    <row r="27" spans="1:25" s="146" customFormat="1" ht="15" customHeight="1" x14ac:dyDescent="0.25">
      <c r="A27" s="418"/>
      <c r="B27" s="419"/>
      <c r="C27" s="419"/>
      <c r="D27" s="419"/>
      <c r="E27" s="419"/>
      <c r="F27" s="419"/>
      <c r="G27" s="420"/>
      <c r="H27" s="131"/>
      <c r="I27" s="132"/>
      <c r="J27" s="99"/>
      <c r="K27" s="99"/>
      <c r="L27" s="131"/>
      <c r="M27" s="99"/>
      <c r="N27" s="131"/>
      <c r="O27" s="99"/>
      <c r="P27" s="131"/>
      <c r="Q27" s="99"/>
      <c r="R27" s="131"/>
      <c r="S27" s="132"/>
      <c r="T27" s="99"/>
      <c r="U27" s="131"/>
      <c r="V27" s="131"/>
      <c r="W27" s="99"/>
      <c r="X27" s="131"/>
      <c r="Y27" s="132"/>
    </row>
    <row r="28" spans="1:25" s="146" customFormat="1" ht="15" customHeight="1" x14ac:dyDescent="0.25">
      <c r="A28" s="418"/>
      <c r="B28" s="419"/>
      <c r="C28" s="419"/>
      <c r="D28" s="419"/>
      <c r="E28" s="419"/>
      <c r="F28" s="419"/>
      <c r="G28" s="420"/>
      <c r="H28" s="131"/>
      <c r="I28" s="132"/>
      <c r="J28" s="99"/>
      <c r="K28" s="99"/>
      <c r="L28" s="131"/>
      <c r="M28" s="99"/>
      <c r="N28" s="131"/>
      <c r="O28" s="99"/>
      <c r="P28" s="131"/>
      <c r="Q28" s="99"/>
      <c r="R28" s="131"/>
      <c r="S28" s="132"/>
      <c r="T28" s="99"/>
      <c r="U28" s="131"/>
      <c r="V28" s="131"/>
      <c r="W28" s="99"/>
      <c r="X28" s="131"/>
      <c r="Y28" s="132"/>
    </row>
    <row r="29" spans="1:25" s="146" customFormat="1" ht="15" customHeight="1" x14ac:dyDescent="0.25">
      <c r="A29" s="418">
        <v>5</v>
      </c>
      <c r="B29" s="419"/>
      <c r="C29" s="419"/>
      <c r="D29" s="419"/>
      <c r="E29" s="419"/>
      <c r="F29" s="419"/>
      <c r="G29" s="420"/>
      <c r="H29" s="131"/>
      <c r="I29" s="132"/>
      <c r="J29" s="99"/>
      <c r="K29" s="99"/>
      <c r="L29" s="131"/>
      <c r="M29" s="99"/>
      <c r="N29" s="131"/>
      <c r="O29" s="99"/>
      <c r="P29" s="131"/>
      <c r="Q29" s="99"/>
      <c r="R29" s="131"/>
      <c r="S29" s="132"/>
      <c r="T29" s="99"/>
      <c r="U29" s="131"/>
      <c r="V29" s="131"/>
      <c r="W29" s="99"/>
      <c r="X29" s="131"/>
      <c r="Y29" s="132"/>
    </row>
    <row r="30" spans="1:25" s="146" customFormat="1" ht="15" customHeight="1" x14ac:dyDescent="0.25">
      <c r="A30" s="418"/>
      <c r="B30" s="419"/>
      <c r="C30" s="419"/>
      <c r="D30" s="419"/>
      <c r="E30" s="419"/>
      <c r="F30" s="419"/>
      <c r="G30" s="420"/>
      <c r="H30" s="131"/>
      <c r="I30" s="132"/>
      <c r="J30" s="99"/>
      <c r="K30" s="99"/>
      <c r="L30" s="131"/>
      <c r="M30" s="99"/>
      <c r="N30" s="131"/>
      <c r="O30" s="99"/>
      <c r="P30" s="131"/>
      <c r="Q30" s="99"/>
      <c r="R30" s="131"/>
      <c r="S30" s="132"/>
      <c r="T30" s="99"/>
      <c r="U30" s="131"/>
      <c r="V30" s="131"/>
      <c r="W30" s="99"/>
      <c r="X30" s="131"/>
      <c r="Y30" s="132"/>
    </row>
    <row r="31" spans="1:25" s="146" customFormat="1" ht="15" customHeight="1" x14ac:dyDescent="0.25">
      <c r="A31" s="418"/>
      <c r="B31" s="419"/>
      <c r="C31" s="419"/>
      <c r="D31" s="419"/>
      <c r="E31" s="419"/>
      <c r="F31" s="419"/>
      <c r="G31" s="420"/>
      <c r="H31" s="131"/>
      <c r="I31" s="132"/>
      <c r="J31" s="99"/>
      <c r="K31" s="99"/>
      <c r="L31" s="131"/>
      <c r="M31" s="99"/>
      <c r="N31" s="131"/>
      <c r="O31" s="99"/>
      <c r="P31" s="131"/>
      <c r="Q31" s="99"/>
      <c r="R31" s="131"/>
      <c r="S31" s="132"/>
      <c r="T31" s="99"/>
      <c r="U31" s="131"/>
      <c r="V31" s="131"/>
      <c r="W31" s="99"/>
      <c r="X31" s="131"/>
      <c r="Y31" s="132"/>
    </row>
    <row r="32" spans="1:25" s="146" customFormat="1" ht="15" customHeight="1" x14ac:dyDescent="0.25">
      <c r="A32" s="418"/>
      <c r="B32" s="419"/>
      <c r="C32" s="419"/>
      <c r="D32" s="419"/>
      <c r="E32" s="419"/>
      <c r="F32" s="419"/>
      <c r="G32" s="420"/>
      <c r="H32" s="131"/>
      <c r="I32" s="132"/>
      <c r="J32" s="99"/>
      <c r="K32" s="99"/>
      <c r="L32" s="131"/>
      <c r="M32" s="99"/>
      <c r="N32" s="131"/>
      <c r="O32" s="99"/>
      <c r="P32" s="131"/>
      <c r="Q32" s="99"/>
      <c r="R32" s="131"/>
      <c r="S32" s="132"/>
      <c r="T32" s="99"/>
      <c r="U32" s="131"/>
      <c r="V32" s="131"/>
      <c r="W32" s="99"/>
      <c r="X32" s="131"/>
      <c r="Y32" s="132"/>
    </row>
    <row r="33" spans="1:25" s="146" customFormat="1" ht="15" customHeight="1" x14ac:dyDescent="0.25">
      <c r="A33" s="418"/>
      <c r="B33" s="419"/>
      <c r="C33" s="419"/>
      <c r="D33" s="419"/>
      <c r="E33" s="419"/>
      <c r="F33" s="419"/>
      <c r="G33" s="420"/>
      <c r="H33" s="131"/>
      <c r="I33" s="132"/>
      <c r="J33" s="99"/>
      <c r="K33" s="99"/>
      <c r="L33" s="131"/>
      <c r="M33" s="99"/>
      <c r="N33" s="131"/>
      <c r="O33" s="99"/>
      <c r="P33" s="131"/>
      <c r="Q33" s="99"/>
      <c r="R33" s="131"/>
      <c r="S33" s="132"/>
      <c r="T33" s="99"/>
      <c r="U33" s="131"/>
      <c r="V33" s="131"/>
      <c r="W33" s="99"/>
      <c r="X33" s="131"/>
      <c r="Y33" s="132"/>
    </row>
    <row r="34" spans="1:25" s="146" customFormat="1" ht="15" customHeight="1" x14ac:dyDescent="0.25">
      <c r="A34" s="418"/>
      <c r="B34" s="419"/>
      <c r="C34" s="419"/>
      <c r="D34" s="419"/>
      <c r="E34" s="419"/>
      <c r="F34" s="419"/>
      <c r="G34" s="420"/>
      <c r="H34" s="131"/>
      <c r="I34" s="132"/>
      <c r="J34" s="99"/>
      <c r="K34" s="99"/>
      <c r="L34" s="131"/>
      <c r="M34" s="99"/>
      <c r="N34" s="131"/>
      <c r="O34" s="99"/>
      <c r="P34" s="131"/>
      <c r="Q34" s="99"/>
      <c r="R34" s="131"/>
      <c r="S34" s="132"/>
      <c r="T34" s="99"/>
      <c r="U34" s="131"/>
      <c r="V34" s="131"/>
      <c r="W34" s="99"/>
      <c r="X34" s="131"/>
      <c r="Y34" s="132"/>
    </row>
    <row r="35" spans="1:25" s="146" customFormat="1" ht="15" customHeight="1" x14ac:dyDescent="0.25">
      <c r="A35" s="418">
        <v>6</v>
      </c>
      <c r="B35" s="419"/>
      <c r="C35" s="419"/>
      <c r="D35" s="419"/>
      <c r="E35" s="419"/>
      <c r="F35" s="419"/>
      <c r="G35" s="420"/>
      <c r="H35" s="131"/>
      <c r="I35" s="132"/>
      <c r="J35" s="99"/>
      <c r="K35" s="99"/>
      <c r="L35" s="131"/>
      <c r="M35" s="99"/>
      <c r="N35" s="131"/>
      <c r="O35" s="99"/>
      <c r="P35" s="131"/>
      <c r="Q35" s="99"/>
      <c r="R35" s="131"/>
      <c r="S35" s="132"/>
      <c r="T35" s="99"/>
      <c r="U35" s="131"/>
      <c r="V35" s="131"/>
      <c r="W35" s="99"/>
      <c r="X35" s="131"/>
      <c r="Y35" s="132"/>
    </row>
    <row r="36" spans="1:25" s="146" customFormat="1" ht="15" customHeight="1" x14ac:dyDescent="0.25">
      <c r="A36" s="418"/>
      <c r="B36" s="419"/>
      <c r="C36" s="419"/>
      <c r="D36" s="419"/>
      <c r="E36" s="419"/>
      <c r="F36" s="419"/>
      <c r="G36" s="420"/>
      <c r="H36" s="131"/>
      <c r="I36" s="132"/>
      <c r="J36" s="99"/>
      <c r="K36" s="99"/>
      <c r="L36" s="131"/>
      <c r="M36" s="99"/>
      <c r="N36" s="131"/>
      <c r="O36" s="99"/>
      <c r="P36" s="131"/>
      <c r="Q36" s="99"/>
      <c r="R36" s="131"/>
      <c r="S36" s="132"/>
      <c r="T36" s="99"/>
      <c r="U36" s="131"/>
      <c r="V36" s="131"/>
      <c r="W36" s="99"/>
      <c r="X36" s="131"/>
      <c r="Y36" s="132"/>
    </row>
    <row r="37" spans="1:25" s="146" customFormat="1" ht="15" customHeight="1" x14ac:dyDescent="0.25">
      <c r="A37" s="418"/>
      <c r="B37" s="419"/>
      <c r="C37" s="419"/>
      <c r="D37" s="419"/>
      <c r="E37" s="419"/>
      <c r="F37" s="419"/>
      <c r="G37" s="420"/>
      <c r="H37" s="131"/>
      <c r="I37" s="132"/>
      <c r="J37" s="99"/>
      <c r="K37" s="99"/>
      <c r="L37" s="131"/>
      <c r="M37" s="99"/>
      <c r="N37" s="131"/>
      <c r="O37" s="99"/>
      <c r="P37" s="131"/>
      <c r="Q37" s="99"/>
      <c r="R37" s="131"/>
      <c r="S37" s="132"/>
      <c r="T37" s="99"/>
      <c r="U37" s="131"/>
      <c r="V37" s="131"/>
      <c r="W37" s="99"/>
      <c r="X37" s="131"/>
      <c r="Y37" s="132"/>
    </row>
    <row r="38" spans="1:25" s="146" customFormat="1" ht="15" customHeight="1" x14ac:dyDescent="0.25">
      <c r="A38" s="418"/>
      <c r="B38" s="419"/>
      <c r="C38" s="419"/>
      <c r="D38" s="419"/>
      <c r="E38" s="419"/>
      <c r="F38" s="419"/>
      <c r="G38" s="420"/>
      <c r="H38" s="131"/>
      <c r="I38" s="132"/>
      <c r="J38" s="99"/>
      <c r="K38" s="99"/>
      <c r="L38" s="131"/>
      <c r="M38" s="99"/>
      <c r="N38" s="131"/>
      <c r="O38" s="99"/>
      <c r="P38" s="131"/>
      <c r="Q38" s="99"/>
      <c r="R38" s="131"/>
      <c r="S38" s="132"/>
      <c r="T38" s="99"/>
      <c r="U38" s="131"/>
      <c r="V38" s="131"/>
      <c r="W38" s="99"/>
      <c r="X38" s="131"/>
      <c r="Y38" s="132"/>
    </row>
    <row r="39" spans="1:25" s="146" customFormat="1" ht="15" customHeight="1" x14ac:dyDescent="0.25">
      <c r="A39" s="418"/>
      <c r="B39" s="419"/>
      <c r="C39" s="419"/>
      <c r="D39" s="419"/>
      <c r="E39" s="419"/>
      <c r="F39" s="419"/>
      <c r="G39" s="420"/>
      <c r="H39" s="131"/>
      <c r="I39" s="132"/>
      <c r="J39" s="99"/>
      <c r="K39" s="99"/>
      <c r="L39" s="131"/>
      <c r="M39" s="99"/>
      <c r="N39" s="131"/>
      <c r="O39" s="99"/>
      <c r="P39" s="131"/>
      <c r="Q39" s="99"/>
      <c r="R39" s="131"/>
      <c r="S39" s="132"/>
      <c r="T39" s="99"/>
      <c r="U39" s="131"/>
      <c r="V39" s="131"/>
      <c r="W39" s="99"/>
      <c r="X39" s="131"/>
      <c r="Y39" s="132"/>
    </row>
    <row r="40" spans="1:25" s="146" customFormat="1" ht="15" customHeight="1" x14ac:dyDescent="0.25">
      <c r="A40" s="418"/>
      <c r="B40" s="419"/>
      <c r="C40" s="419"/>
      <c r="D40" s="419"/>
      <c r="E40" s="419"/>
      <c r="F40" s="419"/>
      <c r="G40" s="420"/>
      <c r="H40" s="131"/>
      <c r="I40" s="132"/>
      <c r="J40" s="99"/>
      <c r="K40" s="99"/>
      <c r="L40" s="131"/>
      <c r="M40" s="99"/>
      <c r="N40" s="131"/>
      <c r="O40" s="99"/>
      <c r="P40" s="131"/>
      <c r="Q40" s="99"/>
      <c r="R40" s="131"/>
      <c r="S40" s="132"/>
      <c r="T40" s="99"/>
      <c r="U40" s="131"/>
      <c r="V40" s="131"/>
      <c r="W40" s="99"/>
      <c r="X40" s="131"/>
      <c r="Y40" s="132"/>
    </row>
    <row r="41" spans="1:25" s="146" customFormat="1" ht="15" customHeight="1" x14ac:dyDescent="0.25">
      <c r="A41" s="418">
        <v>7</v>
      </c>
      <c r="B41" s="419"/>
      <c r="C41" s="419"/>
      <c r="D41" s="419"/>
      <c r="E41" s="419"/>
      <c r="F41" s="419"/>
      <c r="G41" s="420"/>
      <c r="H41" s="131"/>
      <c r="I41" s="132"/>
      <c r="J41" s="99"/>
      <c r="K41" s="99"/>
      <c r="L41" s="131"/>
      <c r="M41" s="99"/>
      <c r="N41" s="131"/>
      <c r="O41" s="99"/>
      <c r="P41" s="131"/>
      <c r="Q41" s="99"/>
      <c r="R41" s="131"/>
      <c r="S41" s="132"/>
      <c r="T41" s="99"/>
      <c r="U41" s="131"/>
      <c r="V41" s="131"/>
      <c r="W41" s="99"/>
      <c r="X41" s="131"/>
      <c r="Y41" s="132"/>
    </row>
    <row r="42" spans="1:25" s="146" customFormat="1" ht="15" customHeight="1" x14ac:dyDescent="0.25">
      <c r="A42" s="418"/>
      <c r="B42" s="419"/>
      <c r="C42" s="419"/>
      <c r="D42" s="419"/>
      <c r="E42" s="419"/>
      <c r="F42" s="419"/>
      <c r="G42" s="420"/>
      <c r="H42" s="131"/>
      <c r="I42" s="132"/>
      <c r="J42" s="99"/>
      <c r="K42" s="99"/>
      <c r="L42" s="131"/>
      <c r="M42" s="99"/>
      <c r="N42" s="131"/>
      <c r="O42" s="99"/>
      <c r="P42" s="131"/>
      <c r="Q42" s="99"/>
      <c r="R42" s="131"/>
      <c r="S42" s="132"/>
      <c r="T42" s="99"/>
      <c r="U42" s="131"/>
      <c r="V42" s="131"/>
      <c r="W42" s="99"/>
      <c r="X42" s="131"/>
      <c r="Y42" s="132"/>
    </row>
    <row r="43" spans="1:25" s="146" customFormat="1" ht="15" customHeight="1" x14ac:dyDescent="0.25">
      <c r="A43" s="418"/>
      <c r="B43" s="419"/>
      <c r="C43" s="419"/>
      <c r="D43" s="419"/>
      <c r="E43" s="419"/>
      <c r="F43" s="419"/>
      <c r="G43" s="420"/>
      <c r="H43" s="131"/>
      <c r="I43" s="132"/>
      <c r="J43" s="99"/>
      <c r="K43" s="99"/>
      <c r="L43" s="131"/>
      <c r="M43" s="99"/>
      <c r="N43" s="131"/>
      <c r="O43" s="99"/>
      <c r="P43" s="131"/>
      <c r="Q43" s="99"/>
      <c r="R43" s="131"/>
      <c r="S43" s="132"/>
      <c r="T43" s="99"/>
      <c r="U43" s="131"/>
      <c r="V43" s="131"/>
      <c r="W43" s="99"/>
      <c r="X43" s="131"/>
      <c r="Y43" s="132"/>
    </row>
    <row r="44" spans="1:25" s="146" customFormat="1" ht="15" customHeight="1" x14ac:dyDescent="0.25">
      <c r="A44" s="418"/>
      <c r="B44" s="419"/>
      <c r="C44" s="419"/>
      <c r="D44" s="419"/>
      <c r="E44" s="419"/>
      <c r="F44" s="419"/>
      <c r="G44" s="420"/>
      <c r="H44" s="131"/>
      <c r="I44" s="132"/>
      <c r="J44" s="99"/>
      <c r="K44" s="99"/>
      <c r="L44" s="131"/>
      <c r="M44" s="99"/>
      <c r="N44" s="131"/>
      <c r="O44" s="99"/>
      <c r="P44" s="131"/>
      <c r="Q44" s="99"/>
      <c r="R44" s="131"/>
      <c r="S44" s="132"/>
      <c r="T44" s="99"/>
      <c r="U44" s="131"/>
      <c r="V44" s="131"/>
      <c r="W44" s="99"/>
      <c r="X44" s="131"/>
      <c r="Y44" s="132"/>
    </row>
    <row r="45" spans="1:25" s="146" customFormat="1" ht="15" customHeight="1" x14ac:dyDescent="0.25">
      <c r="A45" s="418"/>
      <c r="B45" s="419"/>
      <c r="C45" s="419"/>
      <c r="D45" s="419"/>
      <c r="E45" s="419"/>
      <c r="F45" s="419"/>
      <c r="G45" s="420"/>
      <c r="H45" s="131"/>
      <c r="I45" s="132"/>
      <c r="J45" s="99"/>
      <c r="K45" s="99"/>
      <c r="L45" s="131"/>
      <c r="M45" s="99"/>
      <c r="N45" s="131"/>
      <c r="O45" s="99"/>
      <c r="P45" s="131"/>
      <c r="Q45" s="99"/>
      <c r="R45" s="131"/>
      <c r="S45" s="132"/>
      <c r="T45" s="99"/>
      <c r="U45" s="131"/>
      <c r="V45" s="131"/>
      <c r="W45" s="99"/>
      <c r="X45" s="131"/>
      <c r="Y45" s="132"/>
    </row>
    <row r="46" spans="1:25" s="146" customFormat="1" ht="15" customHeight="1" x14ac:dyDescent="0.25">
      <c r="A46" s="418"/>
      <c r="B46" s="419"/>
      <c r="C46" s="419"/>
      <c r="D46" s="419"/>
      <c r="E46" s="419"/>
      <c r="F46" s="419"/>
      <c r="G46" s="420"/>
      <c r="H46" s="131"/>
      <c r="I46" s="132"/>
      <c r="J46" s="99"/>
      <c r="K46" s="99"/>
      <c r="L46" s="131"/>
      <c r="M46" s="99"/>
      <c r="N46" s="131"/>
      <c r="O46" s="99"/>
      <c r="P46" s="131"/>
      <c r="Q46" s="99"/>
      <c r="R46" s="131"/>
      <c r="S46" s="132"/>
      <c r="T46" s="99"/>
      <c r="U46" s="131"/>
      <c r="V46" s="131"/>
      <c r="W46" s="99"/>
      <c r="X46" s="131"/>
      <c r="Y46" s="132"/>
    </row>
    <row r="47" spans="1:25" s="146" customFormat="1" ht="15" customHeight="1" x14ac:dyDescent="0.25">
      <c r="A47" s="418">
        <v>8</v>
      </c>
      <c r="B47" s="419"/>
      <c r="C47" s="419"/>
      <c r="D47" s="419"/>
      <c r="E47" s="419"/>
      <c r="F47" s="419"/>
      <c r="G47" s="420"/>
      <c r="H47" s="131"/>
      <c r="I47" s="132"/>
      <c r="J47" s="99"/>
      <c r="K47" s="99"/>
      <c r="L47" s="131"/>
      <c r="M47" s="99"/>
      <c r="N47" s="131"/>
      <c r="O47" s="99"/>
      <c r="P47" s="131"/>
      <c r="Q47" s="99"/>
      <c r="R47" s="131"/>
      <c r="S47" s="132"/>
      <c r="T47" s="99"/>
      <c r="U47" s="131"/>
      <c r="V47" s="131"/>
      <c r="W47" s="99"/>
      <c r="X47" s="131"/>
      <c r="Y47" s="132"/>
    </row>
    <row r="48" spans="1:25" s="146" customFormat="1" ht="15" customHeight="1" x14ac:dyDescent="0.25">
      <c r="A48" s="418"/>
      <c r="B48" s="419"/>
      <c r="C48" s="419"/>
      <c r="D48" s="419"/>
      <c r="E48" s="419"/>
      <c r="F48" s="419"/>
      <c r="G48" s="420"/>
      <c r="H48" s="131"/>
      <c r="I48" s="132"/>
      <c r="J48" s="99"/>
      <c r="K48" s="99"/>
      <c r="L48" s="131"/>
      <c r="M48" s="99"/>
      <c r="N48" s="131"/>
      <c r="O48" s="99"/>
      <c r="P48" s="131"/>
      <c r="Q48" s="99"/>
      <c r="R48" s="131"/>
      <c r="S48" s="132"/>
      <c r="T48" s="99"/>
      <c r="U48" s="131"/>
      <c r="V48" s="131"/>
      <c r="W48" s="99"/>
      <c r="X48" s="131"/>
      <c r="Y48" s="132"/>
    </row>
    <row r="49" spans="1:25" s="146" customFormat="1" ht="15" customHeight="1" x14ac:dyDescent="0.25">
      <c r="A49" s="418"/>
      <c r="B49" s="419"/>
      <c r="C49" s="419"/>
      <c r="D49" s="419"/>
      <c r="E49" s="419"/>
      <c r="F49" s="419"/>
      <c r="G49" s="420"/>
      <c r="H49" s="131"/>
      <c r="I49" s="132"/>
      <c r="J49" s="99"/>
      <c r="K49" s="99"/>
      <c r="L49" s="131"/>
      <c r="M49" s="99"/>
      <c r="N49" s="131"/>
      <c r="O49" s="99"/>
      <c r="P49" s="131"/>
      <c r="Q49" s="99"/>
      <c r="R49" s="131"/>
      <c r="S49" s="132"/>
      <c r="T49" s="99"/>
      <c r="U49" s="131"/>
      <c r="V49" s="131"/>
      <c r="W49" s="99"/>
      <c r="X49" s="131"/>
      <c r="Y49" s="132"/>
    </row>
    <row r="50" spans="1:25" s="146" customFormat="1" ht="15" customHeight="1" x14ac:dyDescent="0.25">
      <c r="A50" s="418"/>
      <c r="B50" s="419"/>
      <c r="C50" s="419"/>
      <c r="D50" s="419"/>
      <c r="E50" s="419"/>
      <c r="F50" s="419"/>
      <c r="G50" s="420"/>
      <c r="H50" s="131"/>
      <c r="I50" s="132"/>
      <c r="J50" s="99"/>
      <c r="K50" s="99"/>
      <c r="L50" s="131"/>
      <c r="M50" s="99"/>
      <c r="N50" s="131"/>
      <c r="O50" s="99"/>
      <c r="P50" s="131"/>
      <c r="Q50" s="99"/>
      <c r="R50" s="131"/>
      <c r="S50" s="132"/>
      <c r="T50" s="99"/>
      <c r="U50" s="131"/>
      <c r="V50" s="131"/>
      <c r="W50" s="99"/>
      <c r="X50" s="131"/>
      <c r="Y50" s="132"/>
    </row>
    <row r="51" spans="1:25" s="146" customFormat="1" ht="15" customHeight="1" x14ac:dyDescent="0.25">
      <c r="A51" s="418"/>
      <c r="B51" s="419"/>
      <c r="C51" s="419"/>
      <c r="D51" s="419"/>
      <c r="E51" s="419"/>
      <c r="F51" s="419"/>
      <c r="G51" s="420"/>
      <c r="H51" s="131"/>
      <c r="I51" s="132"/>
      <c r="J51" s="99"/>
      <c r="K51" s="99"/>
      <c r="L51" s="131"/>
      <c r="M51" s="99"/>
      <c r="N51" s="131"/>
      <c r="O51" s="99"/>
      <c r="P51" s="131"/>
      <c r="Q51" s="99"/>
      <c r="R51" s="131"/>
      <c r="S51" s="132"/>
      <c r="T51" s="99"/>
      <c r="U51" s="131"/>
      <c r="V51" s="131"/>
      <c r="W51" s="99"/>
      <c r="X51" s="131"/>
      <c r="Y51" s="132"/>
    </row>
    <row r="52" spans="1:25" s="146" customFormat="1" ht="15" customHeight="1" x14ac:dyDescent="0.25">
      <c r="A52" s="418"/>
      <c r="B52" s="419"/>
      <c r="C52" s="419"/>
      <c r="D52" s="419"/>
      <c r="E52" s="419"/>
      <c r="F52" s="419"/>
      <c r="G52" s="420"/>
      <c r="H52" s="131"/>
      <c r="I52" s="132"/>
      <c r="J52" s="99"/>
      <c r="K52" s="99"/>
      <c r="L52" s="131"/>
      <c r="M52" s="99"/>
      <c r="N52" s="131"/>
      <c r="O52" s="99"/>
      <c r="P52" s="131"/>
      <c r="Q52" s="99"/>
      <c r="R52" s="131"/>
      <c r="S52" s="132"/>
      <c r="T52" s="99"/>
      <c r="U52" s="131"/>
      <c r="V52" s="131"/>
      <c r="W52" s="99"/>
      <c r="X52" s="131"/>
      <c r="Y52" s="132"/>
    </row>
    <row r="53" spans="1:25" s="146" customFormat="1" ht="15" customHeight="1" x14ac:dyDescent="0.25">
      <c r="A53" s="418">
        <v>9</v>
      </c>
      <c r="B53" s="419"/>
      <c r="C53" s="419"/>
      <c r="D53" s="419"/>
      <c r="E53" s="419"/>
      <c r="F53" s="419"/>
      <c r="G53" s="420"/>
      <c r="H53" s="131"/>
      <c r="I53" s="132"/>
      <c r="J53" s="99"/>
      <c r="K53" s="99"/>
      <c r="L53" s="131"/>
      <c r="M53" s="99"/>
      <c r="N53" s="131"/>
      <c r="O53" s="99"/>
      <c r="P53" s="131"/>
      <c r="Q53" s="99"/>
      <c r="R53" s="131"/>
      <c r="S53" s="132"/>
      <c r="T53" s="99"/>
      <c r="U53" s="131"/>
      <c r="V53" s="131"/>
      <c r="W53" s="99"/>
      <c r="X53" s="131"/>
      <c r="Y53" s="132"/>
    </row>
    <row r="54" spans="1:25" s="146" customFormat="1" ht="15" customHeight="1" x14ac:dyDescent="0.25">
      <c r="A54" s="418"/>
      <c r="B54" s="419"/>
      <c r="C54" s="419"/>
      <c r="D54" s="419"/>
      <c r="E54" s="419"/>
      <c r="F54" s="419"/>
      <c r="G54" s="420"/>
      <c r="H54" s="131"/>
      <c r="I54" s="132"/>
      <c r="J54" s="99"/>
      <c r="K54" s="99"/>
      <c r="L54" s="131"/>
      <c r="M54" s="99"/>
      <c r="N54" s="131"/>
      <c r="O54" s="99"/>
      <c r="P54" s="131"/>
      <c r="Q54" s="99"/>
      <c r="R54" s="131"/>
      <c r="S54" s="132"/>
      <c r="T54" s="99"/>
      <c r="U54" s="131"/>
      <c r="V54" s="131"/>
      <c r="W54" s="99"/>
      <c r="X54" s="131"/>
      <c r="Y54" s="132"/>
    </row>
    <row r="55" spans="1:25" s="146" customFormat="1" ht="15" customHeight="1" x14ac:dyDescent="0.25">
      <c r="A55" s="418"/>
      <c r="B55" s="419"/>
      <c r="C55" s="419"/>
      <c r="D55" s="419"/>
      <c r="E55" s="419"/>
      <c r="F55" s="419"/>
      <c r="G55" s="420"/>
      <c r="H55" s="131"/>
      <c r="I55" s="132"/>
      <c r="J55" s="99"/>
      <c r="K55" s="99"/>
      <c r="L55" s="131"/>
      <c r="M55" s="99"/>
      <c r="N55" s="131"/>
      <c r="O55" s="99"/>
      <c r="P55" s="131"/>
      <c r="Q55" s="99"/>
      <c r="R55" s="131"/>
      <c r="S55" s="132"/>
      <c r="T55" s="99"/>
      <c r="U55" s="131"/>
      <c r="V55" s="131"/>
      <c r="W55" s="99"/>
      <c r="X55" s="131"/>
      <c r="Y55" s="132"/>
    </row>
    <row r="56" spans="1:25" s="146" customFormat="1" ht="15" customHeight="1" x14ac:dyDescent="0.25">
      <c r="A56" s="418"/>
      <c r="B56" s="419"/>
      <c r="C56" s="419"/>
      <c r="D56" s="419"/>
      <c r="E56" s="419"/>
      <c r="F56" s="419"/>
      <c r="G56" s="420"/>
      <c r="H56" s="131"/>
      <c r="I56" s="132"/>
      <c r="J56" s="99"/>
      <c r="K56" s="99"/>
      <c r="L56" s="131"/>
      <c r="M56" s="99"/>
      <c r="N56" s="131"/>
      <c r="O56" s="99"/>
      <c r="P56" s="131"/>
      <c r="Q56" s="99"/>
      <c r="R56" s="131"/>
      <c r="S56" s="132"/>
      <c r="T56" s="99"/>
      <c r="U56" s="131"/>
      <c r="V56" s="131"/>
      <c r="W56" s="99"/>
      <c r="X56" s="131"/>
      <c r="Y56" s="132"/>
    </row>
    <row r="57" spans="1:25" s="146" customFormat="1" ht="15" customHeight="1" x14ac:dyDescent="0.25">
      <c r="A57" s="418"/>
      <c r="B57" s="419"/>
      <c r="C57" s="419"/>
      <c r="D57" s="419"/>
      <c r="E57" s="419"/>
      <c r="F57" s="419"/>
      <c r="G57" s="420"/>
      <c r="H57" s="131"/>
      <c r="I57" s="132"/>
      <c r="J57" s="99"/>
      <c r="K57" s="99"/>
      <c r="L57" s="131"/>
      <c r="M57" s="99"/>
      <c r="N57" s="131"/>
      <c r="O57" s="99"/>
      <c r="P57" s="131"/>
      <c r="Q57" s="99"/>
      <c r="R57" s="131"/>
      <c r="S57" s="132"/>
      <c r="T57" s="99"/>
      <c r="U57" s="131"/>
      <c r="V57" s="131"/>
      <c r="W57" s="99"/>
      <c r="X57" s="131"/>
      <c r="Y57" s="132"/>
    </row>
    <row r="58" spans="1:25" s="146" customFormat="1" ht="15" customHeight="1" x14ac:dyDescent="0.25">
      <c r="A58" s="418"/>
      <c r="B58" s="419"/>
      <c r="C58" s="419"/>
      <c r="D58" s="419"/>
      <c r="E58" s="419"/>
      <c r="F58" s="419"/>
      <c r="G58" s="420"/>
      <c r="H58" s="131"/>
      <c r="I58" s="132"/>
      <c r="J58" s="99"/>
      <c r="K58" s="99"/>
      <c r="L58" s="131"/>
      <c r="M58" s="99"/>
      <c r="N58" s="131"/>
      <c r="O58" s="99"/>
      <c r="P58" s="131"/>
      <c r="Q58" s="99"/>
      <c r="R58" s="131"/>
      <c r="S58" s="132"/>
      <c r="T58" s="99"/>
      <c r="U58" s="131"/>
      <c r="V58" s="131"/>
      <c r="W58" s="99"/>
      <c r="X58" s="131"/>
      <c r="Y58" s="132"/>
    </row>
    <row r="59" spans="1:25" s="146" customFormat="1" ht="15" customHeight="1" x14ac:dyDescent="0.25">
      <c r="A59" s="418">
        <v>10</v>
      </c>
      <c r="B59" s="419"/>
      <c r="C59" s="419"/>
      <c r="D59" s="419"/>
      <c r="E59" s="419"/>
      <c r="F59" s="419"/>
      <c r="G59" s="420"/>
      <c r="H59" s="131"/>
      <c r="I59" s="132"/>
      <c r="J59" s="99"/>
      <c r="K59" s="99"/>
      <c r="L59" s="131"/>
      <c r="M59" s="99"/>
      <c r="N59" s="131"/>
      <c r="O59" s="99"/>
      <c r="P59" s="131"/>
      <c r="Q59" s="99"/>
      <c r="R59" s="131"/>
      <c r="S59" s="132"/>
      <c r="T59" s="99"/>
      <c r="U59" s="131"/>
      <c r="V59" s="131"/>
      <c r="W59" s="99"/>
      <c r="X59" s="131"/>
      <c r="Y59" s="132"/>
    </row>
    <row r="60" spans="1:25" s="146" customFormat="1" ht="15" customHeight="1" x14ac:dyDescent="0.25">
      <c r="A60" s="418"/>
      <c r="B60" s="419"/>
      <c r="C60" s="419"/>
      <c r="D60" s="419"/>
      <c r="E60" s="419"/>
      <c r="F60" s="419"/>
      <c r="G60" s="420"/>
      <c r="H60" s="131"/>
      <c r="I60" s="132"/>
      <c r="J60" s="99"/>
      <c r="K60" s="99"/>
      <c r="L60" s="131"/>
      <c r="M60" s="99"/>
      <c r="N60" s="131"/>
      <c r="O60" s="99"/>
      <c r="P60" s="131"/>
      <c r="Q60" s="99"/>
      <c r="R60" s="131"/>
      <c r="S60" s="132"/>
      <c r="T60" s="99"/>
      <c r="U60" s="131"/>
      <c r="V60" s="131"/>
      <c r="W60" s="99"/>
      <c r="X60" s="131"/>
      <c r="Y60" s="132"/>
    </row>
    <row r="61" spans="1:25" s="146" customFormat="1" ht="15" customHeight="1" x14ac:dyDescent="0.25">
      <c r="A61" s="418"/>
      <c r="B61" s="419"/>
      <c r="C61" s="419"/>
      <c r="D61" s="419"/>
      <c r="E61" s="419"/>
      <c r="F61" s="419"/>
      <c r="G61" s="420"/>
      <c r="H61" s="131"/>
      <c r="I61" s="132"/>
      <c r="J61" s="99"/>
      <c r="K61" s="99"/>
      <c r="L61" s="131"/>
      <c r="M61" s="99"/>
      <c r="N61" s="131"/>
      <c r="O61" s="99"/>
      <c r="P61" s="131"/>
      <c r="Q61" s="99"/>
      <c r="R61" s="131"/>
      <c r="S61" s="132"/>
      <c r="T61" s="99"/>
      <c r="U61" s="131"/>
      <c r="V61" s="131"/>
      <c r="W61" s="99"/>
      <c r="X61" s="131"/>
      <c r="Y61" s="132"/>
    </row>
    <row r="62" spans="1:25" s="146" customFormat="1" ht="15" customHeight="1" x14ac:dyDescent="0.25">
      <c r="A62" s="418"/>
      <c r="B62" s="419"/>
      <c r="C62" s="419"/>
      <c r="D62" s="419"/>
      <c r="E62" s="419"/>
      <c r="F62" s="419"/>
      <c r="G62" s="420"/>
      <c r="H62" s="131"/>
      <c r="I62" s="132"/>
      <c r="J62" s="99"/>
      <c r="K62" s="99"/>
      <c r="L62" s="131"/>
      <c r="M62" s="99"/>
      <c r="N62" s="131"/>
      <c r="O62" s="99"/>
      <c r="P62" s="131"/>
      <c r="Q62" s="99"/>
      <c r="R62" s="131"/>
      <c r="S62" s="132"/>
      <c r="T62" s="99"/>
      <c r="U62" s="131"/>
      <c r="V62" s="131"/>
      <c r="W62" s="99"/>
      <c r="X62" s="131"/>
      <c r="Y62" s="132"/>
    </row>
    <row r="63" spans="1:25" s="146" customFormat="1" ht="15" customHeight="1" x14ac:dyDescent="0.25">
      <c r="A63" s="418"/>
      <c r="B63" s="419"/>
      <c r="C63" s="419"/>
      <c r="D63" s="419"/>
      <c r="E63" s="419"/>
      <c r="F63" s="419"/>
      <c r="G63" s="420"/>
      <c r="H63" s="131"/>
      <c r="I63" s="132"/>
      <c r="J63" s="99"/>
      <c r="K63" s="99"/>
      <c r="L63" s="131"/>
      <c r="M63" s="99"/>
      <c r="N63" s="131"/>
      <c r="O63" s="99"/>
      <c r="P63" s="131"/>
      <c r="Q63" s="99"/>
      <c r="R63" s="131"/>
      <c r="S63" s="132"/>
      <c r="T63" s="99"/>
      <c r="U63" s="131"/>
      <c r="V63" s="131"/>
      <c r="W63" s="99"/>
      <c r="X63" s="131"/>
      <c r="Y63" s="132"/>
    </row>
    <row r="64" spans="1:25" s="146" customFormat="1" ht="15" customHeight="1" x14ac:dyDescent="0.25">
      <c r="A64" s="418"/>
      <c r="B64" s="419"/>
      <c r="C64" s="419"/>
      <c r="D64" s="419"/>
      <c r="E64" s="419"/>
      <c r="F64" s="419"/>
      <c r="G64" s="420"/>
      <c r="H64" s="131"/>
      <c r="I64" s="132"/>
      <c r="J64" s="99"/>
      <c r="K64" s="99"/>
      <c r="L64" s="131"/>
      <c r="M64" s="99"/>
      <c r="N64" s="131"/>
      <c r="O64" s="99"/>
      <c r="P64" s="131"/>
      <c r="Q64" s="99"/>
      <c r="R64" s="131"/>
      <c r="S64" s="132"/>
      <c r="T64" s="99"/>
      <c r="U64" s="131"/>
      <c r="V64" s="131"/>
      <c r="W64" s="99"/>
      <c r="X64" s="131"/>
      <c r="Y64" s="132"/>
    </row>
  </sheetData>
  <sheetProtection algorithmName="SHA-512" hashValue="oq1xc5uJNZYNuBQKwy3Zufy1Gdqltq+B6DPbltjEcwHpMDSVu39Bvr7Pk+FQYRrBfyntXaR1Ll++vWMjMZadlA==" saltValue="9fdKTg21t4Ttn7js894ccg==" spinCount="100000" sheet="1" objects="1" scenarios="1" formatCells="0" formatColumns="0" formatRows="0"/>
  <mergeCells count="99">
    <mergeCell ref="B59:B64"/>
    <mergeCell ref="C59:C64"/>
    <mergeCell ref="D59:D64"/>
    <mergeCell ref="E59:E64"/>
    <mergeCell ref="G59:G64"/>
    <mergeCell ref="F59:F64"/>
    <mergeCell ref="F53:F58"/>
    <mergeCell ref="G53:G58"/>
    <mergeCell ref="A47:A52"/>
    <mergeCell ref="B47:B52"/>
    <mergeCell ref="C47:C52"/>
    <mergeCell ref="D47:D52"/>
    <mergeCell ref="E47:E52"/>
    <mergeCell ref="F47:F52"/>
    <mergeCell ref="A53:A58"/>
    <mergeCell ref="B53:B58"/>
    <mergeCell ref="C53:C58"/>
    <mergeCell ref="D53:D58"/>
    <mergeCell ref="E53:E5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A5:A10"/>
    <mergeCell ref="B5:B10"/>
    <mergeCell ref="C5:C10"/>
    <mergeCell ref="D5:D10"/>
    <mergeCell ref="E5:E10"/>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s>
  <pageMargins left="0.70866141732283472" right="0.70866141732283472" top="0.74803149606299213" bottom="0.74803149606299213" header="0.31496062992125984" footer="0.31496062992125984"/>
  <pageSetup paperSize="9" scale="52" orientation="landscape" r:id="rId1"/>
  <headerFooter>
    <oddHeader>&amp;L&amp;G&amp;C&amp;"Arial,Negrita"&amp;12MAPA Y PLAN DE MANEJO DE RIESGOS Y OPORTUNIDADES</oddHeader>
    <oddFooter>&amp;C&amp;N&amp;RDES-FM-12
V11</oddFooter>
  </headerFooter>
  <colBreaks count="1" manualBreakCount="1">
    <brk id="13" max="63"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DF6AD84E-3965-4617-8A8E-C88D4DEA0827}">
          <x14:formula1>
            <xm:f>Hoja1!$A$26:$A$39</xm:f>
          </x14:formula1>
          <xm:sqref>B5:B64</xm:sqref>
        </x14:dataValidation>
        <x14:dataValidation type="list" allowBlank="1" showInputMessage="1" showErrorMessage="1" xr:uid="{2C433F0B-6284-4476-BCF7-E597BB3541DC}">
          <x14:formula1>
            <xm:f>Hoja1!$B$26:$B$39</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X20" sqref="AX20"/>
    </sheetView>
  </sheetViews>
  <sheetFormatPr baseColWidth="10" defaultColWidth="11.42578125" defaultRowHeight="15" x14ac:dyDescent="0.25"/>
  <cols>
    <col min="2" max="39" width="5.7109375" customWidth="1"/>
    <col min="41" max="46" width="5.7109375" customWidth="1"/>
  </cols>
  <sheetData>
    <row r="1" spans="1:99" x14ac:dyDescent="0.25">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row>
    <row r="2" spans="1:99" ht="18" customHeight="1" x14ac:dyDescent="0.25">
      <c r="A2" s="57"/>
      <c r="B2" s="506" t="s">
        <v>414</v>
      </c>
      <c r="C2" s="506"/>
      <c r="D2" s="506"/>
      <c r="E2" s="506"/>
      <c r="F2" s="506"/>
      <c r="G2" s="506"/>
      <c r="H2" s="506"/>
      <c r="I2" s="506"/>
      <c r="J2" s="474" t="s">
        <v>15</v>
      </c>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row>
    <row r="3" spans="1:99" ht="18.75" customHeight="1" x14ac:dyDescent="0.25">
      <c r="A3" s="57"/>
      <c r="B3" s="506"/>
      <c r="C3" s="506"/>
      <c r="D3" s="506"/>
      <c r="E3" s="506"/>
      <c r="F3" s="506"/>
      <c r="G3" s="506"/>
      <c r="H3" s="506"/>
      <c r="I3" s="506"/>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row>
    <row r="4" spans="1:99" ht="15" customHeight="1" x14ac:dyDescent="0.25">
      <c r="A4" s="57"/>
      <c r="B4" s="506"/>
      <c r="C4" s="506"/>
      <c r="D4" s="506"/>
      <c r="E4" s="506"/>
      <c r="F4" s="506"/>
      <c r="G4" s="506"/>
      <c r="H4" s="506"/>
      <c r="I4" s="506"/>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row>
    <row r="5" spans="1:99" ht="15.75" thickBot="1" x14ac:dyDescent="0.3">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row>
    <row r="6" spans="1:99" ht="15" customHeight="1" x14ac:dyDescent="0.25">
      <c r="A6" s="57"/>
      <c r="B6" s="421" t="s">
        <v>297</v>
      </c>
      <c r="C6" s="421"/>
      <c r="D6" s="422"/>
      <c r="E6" s="459" t="s">
        <v>415</v>
      </c>
      <c r="F6" s="460"/>
      <c r="G6" s="460"/>
      <c r="H6" s="460"/>
      <c r="I6" s="461"/>
      <c r="J6" s="470" t="e">
        <f>IF(AND(' RIESGOS DE GESTION'!#REF!="Muy Alta",' RIESGOS DE GESTION'!#REF!="Leve"),CONCATENATE("R",' RIESGOS DE GESTION'!#REF!),"")</f>
        <v>#REF!</v>
      </c>
      <c r="K6" s="471"/>
      <c r="L6" s="471" t="e">
        <f>IF(AND(' RIESGOS DE GESTION'!#REF!="Muy Alta",' RIESGOS DE GESTION'!#REF!="Leve"),CONCATENATE("R",' RIESGOS DE GESTION'!#REF!),"")</f>
        <v>#REF!</v>
      </c>
      <c r="M6" s="471"/>
      <c r="N6" s="471" t="e">
        <f>IF(AND(' RIESGOS DE GESTION'!#REF!="Muy Alta",' RIESGOS DE GESTION'!#REF!="Leve"),CONCATENATE("R",' RIESGOS DE GESTION'!#REF!),"")</f>
        <v>#REF!</v>
      </c>
      <c r="O6" s="473"/>
      <c r="P6" s="470" t="e">
        <f>IF(AND(' RIESGOS DE GESTION'!#REF!="Muy Alta",' RIESGOS DE GESTION'!#REF!="Menor"),CONCATENATE("R",' RIESGOS DE GESTION'!#REF!),"")</f>
        <v>#REF!</v>
      </c>
      <c r="Q6" s="471"/>
      <c r="R6" s="471" t="e">
        <f>IF(AND(' RIESGOS DE GESTION'!#REF!="Muy Alta",' RIESGOS DE GESTION'!#REF!="Menor"),CONCATENATE("R",' RIESGOS DE GESTION'!#REF!),"")</f>
        <v>#REF!</v>
      </c>
      <c r="S6" s="471"/>
      <c r="T6" s="471" t="e">
        <f>IF(AND(' RIESGOS DE GESTION'!#REF!="Muy Alta",' RIESGOS DE GESTION'!#REF!="Menor"),CONCATENATE("R",' RIESGOS DE GESTION'!#REF!),"")</f>
        <v>#REF!</v>
      </c>
      <c r="U6" s="473"/>
      <c r="V6" s="470" t="e">
        <f>IF(AND(' RIESGOS DE GESTION'!#REF!="Muy Alta",' RIESGOS DE GESTION'!#REF!="Moderado"),CONCATENATE("R",' RIESGOS DE GESTION'!#REF!),"")</f>
        <v>#REF!</v>
      </c>
      <c r="W6" s="471"/>
      <c r="X6" s="471" t="e">
        <f>IF(AND(' RIESGOS DE GESTION'!#REF!="Muy Alta",' RIESGOS DE GESTION'!#REF!="Moderado"),CONCATENATE("R",' RIESGOS DE GESTION'!#REF!),"")</f>
        <v>#REF!</v>
      </c>
      <c r="Y6" s="471"/>
      <c r="Z6" s="471" t="e">
        <f>IF(AND(' RIESGOS DE GESTION'!#REF!="Muy Alta",' RIESGOS DE GESTION'!#REF!="Moderado"),CONCATENATE("R",' RIESGOS DE GESTION'!#REF!),"")</f>
        <v>#REF!</v>
      </c>
      <c r="AA6" s="473"/>
      <c r="AB6" s="470" t="e">
        <f>IF(AND(' RIESGOS DE GESTION'!#REF!="Muy Alta",' RIESGOS DE GESTION'!#REF!="Mayor"),CONCATENATE("R",' RIESGOS DE GESTION'!#REF!),"")</f>
        <v>#REF!</v>
      </c>
      <c r="AC6" s="471"/>
      <c r="AD6" s="471" t="e">
        <f>IF(AND(' RIESGOS DE GESTION'!#REF!="Muy Alta",' RIESGOS DE GESTION'!#REF!="Mayor"),CONCATENATE("R",' RIESGOS DE GESTION'!#REF!),"")</f>
        <v>#REF!</v>
      </c>
      <c r="AE6" s="471"/>
      <c r="AF6" s="471" t="e">
        <f>IF(AND(' RIESGOS DE GESTION'!#REF!="Muy Alta",' RIESGOS DE GESTION'!#REF!="Mayor"),CONCATENATE("R",' RIESGOS DE GESTION'!#REF!),"")</f>
        <v>#REF!</v>
      </c>
      <c r="AG6" s="473"/>
      <c r="AH6" s="485" t="e">
        <f>IF(AND(' RIESGOS DE GESTION'!#REF!="Muy Alta",' RIESGOS DE GESTION'!#REF!="Catastrófico"),CONCATENATE("R",' RIESGOS DE GESTION'!#REF!),"")</f>
        <v>#REF!</v>
      </c>
      <c r="AI6" s="486"/>
      <c r="AJ6" s="486" t="e">
        <f>IF(AND(' RIESGOS DE GESTION'!#REF!="Muy Alta",' RIESGOS DE GESTION'!#REF!="Catastrófico"),CONCATENATE("R",' RIESGOS DE GESTION'!#REF!),"")</f>
        <v>#REF!</v>
      </c>
      <c r="AK6" s="486"/>
      <c r="AL6" s="486" t="e">
        <f>IF(AND(' RIESGOS DE GESTION'!#REF!="Muy Alta",' RIESGOS DE GESTION'!#REF!="Catastrófico"),CONCATENATE("R",' RIESGOS DE GESTION'!#REF!),"")</f>
        <v>#REF!</v>
      </c>
      <c r="AM6" s="487"/>
      <c r="AO6" s="423" t="s">
        <v>416</v>
      </c>
      <c r="AP6" s="424"/>
      <c r="AQ6" s="424"/>
      <c r="AR6" s="424"/>
      <c r="AS6" s="424"/>
      <c r="AT6" s="425"/>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row>
    <row r="7" spans="1:99" ht="15" customHeight="1" x14ac:dyDescent="0.25">
      <c r="A7" s="57"/>
      <c r="B7" s="421"/>
      <c r="C7" s="421"/>
      <c r="D7" s="422"/>
      <c r="E7" s="462"/>
      <c r="F7" s="463"/>
      <c r="G7" s="463"/>
      <c r="H7" s="463"/>
      <c r="I7" s="464"/>
      <c r="J7" s="472"/>
      <c r="K7" s="468"/>
      <c r="L7" s="468"/>
      <c r="M7" s="468"/>
      <c r="N7" s="468"/>
      <c r="O7" s="469"/>
      <c r="P7" s="472"/>
      <c r="Q7" s="468"/>
      <c r="R7" s="468"/>
      <c r="S7" s="468"/>
      <c r="T7" s="468"/>
      <c r="U7" s="469"/>
      <c r="V7" s="472"/>
      <c r="W7" s="468"/>
      <c r="X7" s="468"/>
      <c r="Y7" s="468"/>
      <c r="Z7" s="468"/>
      <c r="AA7" s="469"/>
      <c r="AB7" s="472"/>
      <c r="AC7" s="468"/>
      <c r="AD7" s="468"/>
      <c r="AE7" s="468"/>
      <c r="AF7" s="468"/>
      <c r="AG7" s="469"/>
      <c r="AH7" s="479"/>
      <c r="AI7" s="480"/>
      <c r="AJ7" s="480"/>
      <c r="AK7" s="480"/>
      <c r="AL7" s="480"/>
      <c r="AM7" s="481"/>
      <c r="AN7" s="57"/>
      <c r="AO7" s="426"/>
      <c r="AP7" s="427"/>
      <c r="AQ7" s="427"/>
      <c r="AR7" s="427"/>
      <c r="AS7" s="427"/>
      <c r="AT7" s="428"/>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row>
    <row r="8" spans="1:99" ht="15" customHeight="1" x14ac:dyDescent="0.25">
      <c r="A8" s="57"/>
      <c r="B8" s="421"/>
      <c r="C8" s="421"/>
      <c r="D8" s="422"/>
      <c r="E8" s="462"/>
      <c r="F8" s="463"/>
      <c r="G8" s="463"/>
      <c r="H8" s="463"/>
      <c r="I8" s="464"/>
      <c r="J8" s="472" t="e">
        <f>IF(AND(' RIESGOS DE GESTION'!#REF!="Muy Alta",' RIESGOS DE GESTION'!#REF!="Leve"),CONCATENATE("R",' RIESGOS DE GESTION'!#REF!),"")</f>
        <v>#REF!</v>
      </c>
      <c r="K8" s="468"/>
      <c r="L8" s="468" t="e">
        <f>IF(AND(' RIESGOS DE GESTION'!#REF!="Muy Alta",' RIESGOS DE GESTION'!#REF!="Leve"),CONCATENATE("R",' RIESGOS DE GESTION'!#REF!),"")</f>
        <v>#REF!</v>
      </c>
      <c r="M8" s="468"/>
      <c r="N8" s="468" t="e">
        <f>IF(AND(' RIESGOS DE GESTION'!#REF!="Muy Alta",' RIESGOS DE GESTION'!#REF!="Leve"),CONCATENATE("R",' RIESGOS DE GESTION'!#REF!),"")</f>
        <v>#REF!</v>
      </c>
      <c r="O8" s="469"/>
      <c r="P8" s="472" t="e">
        <f>IF(AND(' RIESGOS DE GESTION'!#REF!="Muy Alta",' RIESGOS DE GESTION'!#REF!="Menor"),CONCATENATE("R",' RIESGOS DE GESTION'!#REF!),"")</f>
        <v>#REF!</v>
      </c>
      <c r="Q8" s="468"/>
      <c r="R8" s="468" t="e">
        <f>IF(AND(' RIESGOS DE GESTION'!#REF!="Muy Alta",' RIESGOS DE GESTION'!#REF!="Menor"),CONCATENATE("R",' RIESGOS DE GESTION'!#REF!),"")</f>
        <v>#REF!</v>
      </c>
      <c r="S8" s="468"/>
      <c r="T8" s="468" t="e">
        <f>IF(AND(' RIESGOS DE GESTION'!#REF!="Muy Alta",' RIESGOS DE GESTION'!#REF!="Menor"),CONCATENATE("R",' RIESGOS DE GESTION'!#REF!),"")</f>
        <v>#REF!</v>
      </c>
      <c r="U8" s="469"/>
      <c r="V8" s="472" t="e">
        <f>IF(AND(' RIESGOS DE GESTION'!#REF!="Muy Alta",' RIESGOS DE GESTION'!#REF!="Moderado"),CONCATENATE("R",' RIESGOS DE GESTION'!#REF!),"")</f>
        <v>#REF!</v>
      </c>
      <c r="W8" s="468"/>
      <c r="X8" s="468" t="e">
        <f>IF(AND(' RIESGOS DE GESTION'!#REF!="Muy Alta",' RIESGOS DE GESTION'!#REF!="Moderado"),CONCATENATE("R",' RIESGOS DE GESTION'!#REF!),"")</f>
        <v>#REF!</v>
      </c>
      <c r="Y8" s="468"/>
      <c r="Z8" s="468" t="e">
        <f>IF(AND(' RIESGOS DE GESTION'!#REF!="Muy Alta",' RIESGOS DE GESTION'!#REF!="Moderado"),CONCATENATE("R",' RIESGOS DE GESTION'!#REF!),"")</f>
        <v>#REF!</v>
      </c>
      <c r="AA8" s="469"/>
      <c r="AB8" s="472" t="e">
        <f>IF(AND(' RIESGOS DE GESTION'!#REF!="Muy Alta",' RIESGOS DE GESTION'!#REF!="Mayor"),CONCATENATE("R",' RIESGOS DE GESTION'!#REF!),"")</f>
        <v>#REF!</v>
      </c>
      <c r="AC8" s="468"/>
      <c r="AD8" s="468" t="e">
        <f>IF(AND(' RIESGOS DE GESTION'!#REF!="Muy Alta",' RIESGOS DE GESTION'!#REF!="Mayor"),CONCATENATE("R",' RIESGOS DE GESTION'!#REF!),"")</f>
        <v>#REF!</v>
      </c>
      <c r="AE8" s="468"/>
      <c r="AF8" s="468" t="e">
        <f>IF(AND(' RIESGOS DE GESTION'!#REF!="Muy Alta",' RIESGOS DE GESTION'!#REF!="Mayor"),CONCATENATE("R",' RIESGOS DE GESTION'!#REF!),"")</f>
        <v>#REF!</v>
      </c>
      <c r="AG8" s="469"/>
      <c r="AH8" s="479" t="e">
        <f>IF(AND(' RIESGOS DE GESTION'!#REF!="Muy Alta",' RIESGOS DE GESTION'!#REF!="Catastrófico"),CONCATENATE("R",' RIESGOS DE GESTION'!#REF!),"")</f>
        <v>#REF!</v>
      </c>
      <c r="AI8" s="480"/>
      <c r="AJ8" s="480" t="e">
        <f>IF(AND(' RIESGOS DE GESTION'!#REF!="Muy Alta",' RIESGOS DE GESTION'!#REF!="Catastrófico"),CONCATENATE("R",' RIESGOS DE GESTION'!#REF!),"")</f>
        <v>#REF!</v>
      </c>
      <c r="AK8" s="480"/>
      <c r="AL8" s="480" t="e">
        <f>IF(AND(' RIESGOS DE GESTION'!#REF!="Muy Alta",' RIESGOS DE GESTION'!#REF!="Catastrófico"),CONCATENATE("R",' RIESGOS DE GESTION'!#REF!),"")</f>
        <v>#REF!</v>
      </c>
      <c r="AM8" s="481"/>
      <c r="AN8" s="57"/>
      <c r="AO8" s="426"/>
      <c r="AP8" s="427"/>
      <c r="AQ8" s="427"/>
      <c r="AR8" s="427"/>
      <c r="AS8" s="427"/>
      <c r="AT8" s="428"/>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row>
    <row r="9" spans="1:99" ht="15" customHeight="1" x14ac:dyDescent="0.25">
      <c r="A9" s="57"/>
      <c r="B9" s="421"/>
      <c r="C9" s="421"/>
      <c r="D9" s="422"/>
      <c r="E9" s="462"/>
      <c r="F9" s="463"/>
      <c r="G9" s="463"/>
      <c r="H9" s="463"/>
      <c r="I9" s="464"/>
      <c r="J9" s="472"/>
      <c r="K9" s="468"/>
      <c r="L9" s="468"/>
      <c r="M9" s="468"/>
      <c r="N9" s="468"/>
      <c r="O9" s="469"/>
      <c r="P9" s="472"/>
      <c r="Q9" s="468"/>
      <c r="R9" s="468"/>
      <c r="S9" s="468"/>
      <c r="T9" s="468"/>
      <c r="U9" s="469"/>
      <c r="V9" s="472"/>
      <c r="W9" s="468"/>
      <c r="X9" s="468"/>
      <c r="Y9" s="468"/>
      <c r="Z9" s="468"/>
      <c r="AA9" s="469"/>
      <c r="AB9" s="472"/>
      <c r="AC9" s="468"/>
      <c r="AD9" s="468"/>
      <c r="AE9" s="468"/>
      <c r="AF9" s="468"/>
      <c r="AG9" s="469"/>
      <c r="AH9" s="479"/>
      <c r="AI9" s="480"/>
      <c r="AJ9" s="480"/>
      <c r="AK9" s="480"/>
      <c r="AL9" s="480"/>
      <c r="AM9" s="481"/>
      <c r="AN9" s="57"/>
      <c r="AO9" s="426"/>
      <c r="AP9" s="427"/>
      <c r="AQ9" s="427"/>
      <c r="AR9" s="427"/>
      <c r="AS9" s="427"/>
      <c r="AT9" s="428"/>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row>
    <row r="10" spans="1:99" ht="15" customHeight="1" x14ac:dyDescent="0.25">
      <c r="A10" s="57"/>
      <c r="B10" s="421"/>
      <c r="C10" s="421"/>
      <c r="D10" s="422"/>
      <c r="E10" s="462"/>
      <c r="F10" s="463"/>
      <c r="G10" s="463"/>
      <c r="H10" s="463"/>
      <c r="I10" s="464"/>
      <c r="J10" s="472" t="e">
        <f>IF(AND(' RIESGOS DE GESTION'!#REF!="Muy Alta",' RIESGOS DE GESTION'!#REF!="Leve"),CONCATENATE("R",' RIESGOS DE GESTION'!#REF!),"")</f>
        <v>#REF!</v>
      </c>
      <c r="K10" s="468"/>
      <c r="L10" s="468" t="e">
        <f>IF(AND(' RIESGOS DE GESTION'!#REF!="Muy Alta",' RIESGOS DE GESTION'!#REF!="Leve"),CONCATENATE("R",' RIESGOS DE GESTION'!#REF!),"")</f>
        <v>#REF!</v>
      </c>
      <c r="M10" s="468"/>
      <c r="N10" s="468" t="e">
        <f>IF(AND(' RIESGOS DE GESTION'!#REF!="Muy Alta",' RIESGOS DE GESTION'!#REF!="Leve"),CONCATENATE("R",' RIESGOS DE GESTION'!#REF!),"")</f>
        <v>#REF!</v>
      </c>
      <c r="O10" s="469"/>
      <c r="P10" s="472" t="e">
        <f>IF(AND(' RIESGOS DE GESTION'!#REF!="Muy Alta",' RIESGOS DE GESTION'!#REF!="Menor"),CONCATENATE("R",' RIESGOS DE GESTION'!#REF!),"")</f>
        <v>#REF!</v>
      </c>
      <c r="Q10" s="468"/>
      <c r="R10" s="468" t="e">
        <f>IF(AND(' RIESGOS DE GESTION'!#REF!="Muy Alta",' RIESGOS DE GESTION'!#REF!="Menor"),CONCATENATE("R",' RIESGOS DE GESTION'!#REF!),"")</f>
        <v>#REF!</v>
      </c>
      <c r="S10" s="468"/>
      <c r="T10" s="468" t="e">
        <f>IF(AND(' RIESGOS DE GESTION'!#REF!="Muy Alta",' RIESGOS DE GESTION'!#REF!="Menor"),CONCATENATE("R",' RIESGOS DE GESTION'!#REF!),"")</f>
        <v>#REF!</v>
      </c>
      <c r="U10" s="469"/>
      <c r="V10" s="472" t="e">
        <f>IF(AND(' RIESGOS DE GESTION'!#REF!="Muy Alta",' RIESGOS DE GESTION'!#REF!="Moderado"),CONCATENATE("R",' RIESGOS DE GESTION'!#REF!),"")</f>
        <v>#REF!</v>
      </c>
      <c r="W10" s="468"/>
      <c r="X10" s="468" t="e">
        <f>IF(AND(' RIESGOS DE GESTION'!#REF!="Muy Alta",' RIESGOS DE GESTION'!#REF!="Moderado"),CONCATENATE("R",' RIESGOS DE GESTION'!#REF!),"")</f>
        <v>#REF!</v>
      </c>
      <c r="Y10" s="468"/>
      <c r="Z10" s="468" t="e">
        <f>IF(AND(' RIESGOS DE GESTION'!#REF!="Muy Alta",' RIESGOS DE GESTION'!#REF!="Moderado"),CONCATENATE("R",' RIESGOS DE GESTION'!#REF!),"")</f>
        <v>#REF!</v>
      </c>
      <c r="AA10" s="469"/>
      <c r="AB10" s="472" t="e">
        <f>IF(AND(' RIESGOS DE GESTION'!#REF!="Muy Alta",' RIESGOS DE GESTION'!#REF!="Mayor"),CONCATENATE("R",' RIESGOS DE GESTION'!#REF!),"")</f>
        <v>#REF!</v>
      </c>
      <c r="AC10" s="468"/>
      <c r="AD10" s="468" t="e">
        <f>IF(AND(' RIESGOS DE GESTION'!#REF!="Muy Alta",' RIESGOS DE GESTION'!#REF!="Mayor"),CONCATENATE("R",' RIESGOS DE GESTION'!#REF!),"")</f>
        <v>#REF!</v>
      </c>
      <c r="AE10" s="468"/>
      <c r="AF10" s="468" t="e">
        <f>IF(AND(' RIESGOS DE GESTION'!#REF!="Muy Alta",' RIESGOS DE GESTION'!#REF!="Mayor"),CONCATENATE("R",' RIESGOS DE GESTION'!#REF!),"")</f>
        <v>#REF!</v>
      </c>
      <c r="AG10" s="469"/>
      <c r="AH10" s="479" t="e">
        <f>IF(AND(' RIESGOS DE GESTION'!#REF!="Muy Alta",' RIESGOS DE GESTION'!#REF!="Catastrófico"),CONCATENATE("R",' RIESGOS DE GESTION'!#REF!),"")</f>
        <v>#REF!</v>
      </c>
      <c r="AI10" s="480"/>
      <c r="AJ10" s="480" t="e">
        <f>IF(AND(' RIESGOS DE GESTION'!#REF!="Muy Alta",' RIESGOS DE GESTION'!#REF!="Catastrófico"),CONCATENATE("R",' RIESGOS DE GESTION'!#REF!),"")</f>
        <v>#REF!</v>
      </c>
      <c r="AK10" s="480"/>
      <c r="AL10" s="480" t="e">
        <f>IF(AND(' RIESGOS DE GESTION'!#REF!="Muy Alta",' RIESGOS DE GESTION'!#REF!="Catastrófico"),CONCATENATE("R",' RIESGOS DE GESTION'!#REF!),"")</f>
        <v>#REF!</v>
      </c>
      <c r="AM10" s="481"/>
      <c r="AN10" s="57"/>
      <c r="AO10" s="426"/>
      <c r="AP10" s="427"/>
      <c r="AQ10" s="427"/>
      <c r="AR10" s="427"/>
      <c r="AS10" s="427"/>
      <c r="AT10" s="428"/>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row>
    <row r="11" spans="1:99" ht="15" customHeight="1" x14ac:dyDescent="0.25">
      <c r="A11" s="57"/>
      <c r="B11" s="421"/>
      <c r="C11" s="421"/>
      <c r="D11" s="422"/>
      <c r="E11" s="462"/>
      <c r="F11" s="463"/>
      <c r="G11" s="463"/>
      <c r="H11" s="463"/>
      <c r="I11" s="464"/>
      <c r="J11" s="472"/>
      <c r="K11" s="468"/>
      <c r="L11" s="468"/>
      <c r="M11" s="468"/>
      <c r="N11" s="468"/>
      <c r="O11" s="469"/>
      <c r="P11" s="472"/>
      <c r="Q11" s="468"/>
      <c r="R11" s="468"/>
      <c r="S11" s="468"/>
      <c r="T11" s="468"/>
      <c r="U11" s="469"/>
      <c r="V11" s="472"/>
      <c r="W11" s="468"/>
      <c r="X11" s="468"/>
      <c r="Y11" s="468"/>
      <c r="Z11" s="468"/>
      <c r="AA11" s="469"/>
      <c r="AB11" s="472"/>
      <c r="AC11" s="468"/>
      <c r="AD11" s="468"/>
      <c r="AE11" s="468"/>
      <c r="AF11" s="468"/>
      <c r="AG11" s="469"/>
      <c r="AH11" s="479"/>
      <c r="AI11" s="480"/>
      <c r="AJ11" s="480"/>
      <c r="AK11" s="480"/>
      <c r="AL11" s="480"/>
      <c r="AM11" s="481"/>
      <c r="AN11" s="57"/>
      <c r="AO11" s="426"/>
      <c r="AP11" s="427"/>
      <c r="AQ11" s="427"/>
      <c r="AR11" s="427"/>
      <c r="AS11" s="427"/>
      <c r="AT11" s="428"/>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row>
    <row r="12" spans="1:99" ht="15" customHeight="1" x14ac:dyDescent="0.25">
      <c r="A12" s="57"/>
      <c r="B12" s="421"/>
      <c r="C12" s="421"/>
      <c r="D12" s="422"/>
      <c r="E12" s="462"/>
      <c r="F12" s="463"/>
      <c r="G12" s="463"/>
      <c r="H12" s="463"/>
      <c r="I12" s="464"/>
      <c r="J12" s="472" t="e">
        <f>IF(AND(' RIESGOS DE GESTION'!#REF!="Muy Alta",' RIESGOS DE GESTION'!#REF!="Leve"),CONCATENATE("R",' RIESGOS DE GESTION'!#REF!),"")</f>
        <v>#REF!</v>
      </c>
      <c r="K12" s="468"/>
      <c r="L12" s="468" t="e">
        <f>IF(AND(' RIESGOS DE GESTION'!#REF!="Muy Alta",' RIESGOS DE GESTION'!#REF!="Leve"),CONCATENATE("R",' RIESGOS DE GESTION'!#REF!),"")</f>
        <v>#REF!</v>
      </c>
      <c r="M12" s="468"/>
      <c r="N12" s="468" t="e">
        <f>IF(AND(' RIESGOS DE GESTION'!#REF!="Muy Alta",' RIESGOS DE GESTION'!#REF!="Leve"),CONCATENATE("R",' RIESGOS DE GESTION'!#REF!),"")</f>
        <v>#REF!</v>
      </c>
      <c r="O12" s="469"/>
      <c r="P12" s="472" t="e">
        <f>IF(AND(' RIESGOS DE GESTION'!#REF!="Muy Alta",' RIESGOS DE GESTION'!#REF!="Menor"),CONCATENATE("R",' RIESGOS DE GESTION'!#REF!),"")</f>
        <v>#REF!</v>
      </c>
      <c r="Q12" s="468"/>
      <c r="R12" s="468" t="e">
        <f>IF(AND(' RIESGOS DE GESTION'!#REF!="Muy Alta",' RIESGOS DE GESTION'!#REF!="Menor"),CONCATENATE("R",' RIESGOS DE GESTION'!#REF!),"")</f>
        <v>#REF!</v>
      </c>
      <c r="S12" s="468"/>
      <c r="T12" s="468" t="e">
        <f>IF(AND(' RIESGOS DE GESTION'!#REF!="Muy Alta",' RIESGOS DE GESTION'!#REF!="Menor"),CONCATENATE("R",' RIESGOS DE GESTION'!#REF!),"")</f>
        <v>#REF!</v>
      </c>
      <c r="U12" s="469"/>
      <c r="V12" s="472" t="e">
        <f>IF(AND(' RIESGOS DE GESTION'!#REF!="Muy Alta",' RIESGOS DE GESTION'!#REF!="Moderado"),CONCATENATE("R",' RIESGOS DE GESTION'!#REF!),"")</f>
        <v>#REF!</v>
      </c>
      <c r="W12" s="468"/>
      <c r="X12" s="468" t="e">
        <f>IF(AND(' RIESGOS DE GESTION'!#REF!="Muy Alta",' RIESGOS DE GESTION'!#REF!="Moderado"),CONCATENATE("R",' RIESGOS DE GESTION'!#REF!),"")</f>
        <v>#REF!</v>
      </c>
      <c r="Y12" s="468"/>
      <c r="Z12" s="468" t="e">
        <f>IF(AND(' RIESGOS DE GESTION'!#REF!="Muy Alta",' RIESGOS DE GESTION'!#REF!="Moderado"),CONCATENATE("R",' RIESGOS DE GESTION'!#REF!),"")</f>
        <v>#REF!</v>
      </c>
      <c r="AA12" s="469"/>
      <c r="AB12" s="472" t="e">
        <f>IF(AND(' RIESGOS DE GESTION'!#REF!="Muy Alta",' RIESGOS DE GESTION'!#REF!="Mayor"),CONCATENATE("R",' RIESGOS DE GESTION'!#REF!),"")</f>
        <v>#REF!</v>
      </c>
      <c r="AC12" s="468"/>
      <c r="AD12" s="468" t="e">
        <f>IF(AND(' RIESGOS DE GESTION'!#REF!="Muy Alta",' RIESGOS DE GESTION'!#REF!="Mayor"),CONCATENATE("R",' RIESGOS DE GESTION'!#REF!),"")</f>
        <v>#REF!</v>
      </c>
      <c r="AE12" s="468"/>
      <c r="AF12" s="468" t="e">
        <f>IF(AND(' RIESGOS DE GESTION'!#REF!="Muy Alta",' RIESGOS DE GESTION'!#REF!="Mayor"),CONCATENATE("R",' RIESGOS DE GESTION'!#REF!),"")</f>
        <v>#REF!</v>
      </c>
      <c r="AG12" s="469"/>
      <c r="AH12" s="479" t="e">
        <f>IF(AND(' RIESGOS DE GESTION'!#REF!="Muy Alta",' RIESGOS DE GESTION'!#REF!="Catastrófico"),CONCATENATE("R",' RIESGOS DE GESTION'!#REF!),"")</f>
        <v>#REF!</v>
      </c>
      <c r="AI12" s="480"/>
      <c r="AJ12" s="480" t="e">
        <f>IF(AND(' RIESGOS DE GESTION'!#REF!="Muy Alta",' RIESGOS DE GESTION'!#REF!="Catastrófico"),CONCATENATE("R",' RIESGOS DE GESTION'!#REF!),"")</f>
        <v>#REF!</v>
      </c>
      <c r="AK12" s="480"/>
      <c r="AL12" s="480" t="e">
        <f>IF(AND(' RIESGOS DE GESTION'!#REF!="Muy Alta",' RIESGOS DE GESTION'!#REF!="Catastrófico"),CONCATENATE("R",' RIESGOS DE GESTION'!#REF!),"")</f>
        <v>#REF!</v>
      </c>
      <c r="AM12" s="481"/>
      <c r="AN12" s="57"/>
      <c r="AO12" s="426"/>
      <c r="AP12" s="427"/>
      <c r="AQ12" s="427"/>
      <c r="AR12" s="427"/>
      <c r="AS12" s="427"/>
      <c r="AT12" s="428"/>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row>
    <row r="13" spans="1:99" ht="15.75" customHeight="1" thickBot="1" x14ac:dyDescent="0.3">
      <c r="A13" s="57"/>
      <c r="B13" s="421"/>
      <c r="C13" s="421"/>
      <c r="D13" s="422"/>
      <c r="E13" s="465"/>
      <c r="F13" s="466"/>
      <c r="G13" s="466"/>
      <c r="H13" s="466"/>
      <c r="I13" s="467"/>
      <c r="J13" s="472"/>
      <c r="K13" s="468"/>
      <c r="L13" s="468"/>
      <c r="M13" s="468"/>
      <c r="N13" s="468"/>
      <c r="O13" s="469"/>
      <c r="P13" s="472"/>
      <c r="Q13" s="468"/>
      <c r="R13" s="468"/>
      <c r="S13" s="468"/>
      <c r="T13" s="468"/>
      <c r="U13" s="469"/>
      <c r="V13" s="472"/>
      <c r="W13" s="468"/>
      <c r="X13" s="468"/>
      <c r="Y13" s="468"/>
      <c r="Z13" s="468"/>
      <c r="AA13" s="469"/>
      <c r="AB13" s="472"/>
      <c r="AC13" s="468"/>
      <c r="AD13" s="468"/>
      <c r="AE13" s="468"/>
      <c r="AF13" s="468"/>
      <c r="AG13" s="469"/>
      <c r="AH13" s="482"/>
      <c r="AI13" s="483"/>
      <c r="AJ13" s="483"/>
      <c r="AK13" s="483"/>
      <c r="AL13" s="483"/>
      <c r="AM13" s="484"/>
      <c r="AN13" s="57"/>
      <c r="AO13" s="429"/>
      <c r="AP13" s="430"/>
      <c r="AQ13" s="430"/>
      <c r="AR13" s="430"/>
      <c r="AS13" s="430"/>
      <c r="AT13" s="431"/>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row>
    <row r="14" spans="1:99" ht="15" customHeight="1" x14ac:dyDescent="0.25">
      <c r="A14" s="57"/>
      <c r="B14" s="421"/>
      <c r="C14" s="421"/>
      <c r="D14" s="422"/>
      <c r="E14" s="459" t="s">
        <v>417</v>
      </c>
      <c r="F14" s="460"/>
      <c r="G14" s="460"/>
      <c r="H14" s="460"/>
      <c r="I14" s="460"/>
      <c r="J14" s="494" t="e">
        <f>IF(AND(' RIESGOS DE GESTION'!#REF!="Alta",' RIESGOS DE GESTION'!#REF!="Leve"),CONCATENATE("R",' RIESGOS DE GESTION'!#REF!),"")</f>
        <v>#REF!</v>
      </c>
      <c r="K14" s="495"/>
      <c r="L14" s="495" t="e">
        <f>IF(AND(' RIESGOS DE GESTION'!#REF!="Alta",' RIESGOS DE GESTION'!#REF!="Leve"),CONCATENATE("R",' RIESGOS DE GESTION'!#REF!),"")</f>
        <v>#REF!</v>
      </c>
      <c r="M14" s="495"/>
      <c r="N14" s="495" t="e">
        <f>IF(AND(' RIESGOS DE GESTION'!#REF!="Alta",' RIESGOS DE GESTION'!#REF!="Leve"),CONCATENATE("R",' RIESGOS DE GESTION'!#REF!),"")</f>
        <v>#REF!</v>
      </c>
      <c r="O14" s="496"/>
      <c r="P14" s="494" t="e">
        <f>IF(AND(' RIESGOS DE GESTION'!#REF!="Alta",' RIESGOS DE GESTION'!#REF!="Menor"),CONCATENATE("R",' RIESGOS DE GESTION'!#REF!),"")</f>
        <v>#REF!</v>
      </c>
      <c r="Q14" s="495"/>
      <c r="R14" s="495" t="e">
        <f>IF(AND(' RIESGOS DE GESTION'!#REF!="Alta",' RIESGOS DE GESTION'!#REF!="Menor"),CONCATENATE("R",' RIESGOS DE GESTION'!#REF!),"")</f>
        <v>#REF!</v>
      </c>
      <c r="S14" s="495"/>
      <c r="T14" s="495" t="e">
        <f>IF(AND(' RIESGOS DE GESTION'!#REF!="Alta",' RIESGOS DE GESTION'!#REF!="Menor"),CONCATENATE("R",' RIESGOS DE GESTION'!#REF!),"")</f>
        <v>#REF!</v>
      </c>
      <c r="U14" s="496"/>
      <c r="V14" s="470" t="e">
        <f>IF(AND(' RIESGOS DE GESTION'!#REF!="Alta",' RIESGOS DE GESTION'!#REF!="Moderado"),CONCATENATE("R",' RIESGOS DE GESTION'!#REF!),"")</f>
        <v>#REF!</v>
      </c>
      <c r="W14" s="471"/>
      <c r="X14" s="471" t="e">
        <f>IF(AND(' RIESGOS DE GESTION'!#REF!="Alta",' RIESGOS DE GESTION'!#REF!="Moderado"),CONCATENATE("R",' RIESGOS DE GESTION'!#REF!),"")</f>
        <v>#REF!</v>
      </c>
      <c r="Y14" s="471"/>
      <c r="Z14" s="471" t="e">
        <f>IF(AND(' RIESGOS DE GESTION'!#REF!="Alta",' RIESGOS DE GESTION'!#REF!="Moderado"),CONCATENATE("R",' RIESGOS DE GESTION'!#REF!),"")</f>
        <v>#REF!</v>
      </c>
      <c r="AA14" s="473"/>
      <c r="AB14" s="470" t="e">
        <f>IF(AND(' RIESGOS DE GESTION'!#REF!="Alta",' RIESGOS DE GESTION'!#REF!="Mayor"),CONCATENATE("R",' RIESGOS DE GESTION'!#REF!),"")</f>
        <v>#REF!</v>
      </c>
      <c r="AC14" s="471"/>
      <c r="AD14" s="471" t="e">
        <f>IF(AND(' RIESGOS DE GESTION'!#REF!="Alta",' RIESGOS DE GESTION'!#REF!="Mayor"),CONCATENATE("R",' RIESGOS DE GESTION'!#REF!),"")</f>
        <v>#REF!</v>
      </c>
      <c r="AE14" s="471"/>
      <c r="AF14" s="471" t="e">
        <f>IF(AND(' RIESGOS DE GESTION'!#REF!="Alta",' RIESGOS DE GESTION'!#REF!="Mayor"),CONCATENATE("R",' RIESGOS DE GESTION'!#REF!),"")</f>
        <v>#REF!</v>
      </c>
      <c r="AG14" s="473"/>
      <c r="AH14" s="485" t="e">
        <f>IF(AND(' RIESGOS DE GESTION'!#REF!="Alta",' RIESGOS DE GESTION'!#REF!="Catastrófico"),CONCATENATE("R",' RIESGOS DE GESTION'!#REF!),"")</f>
        <v>#REF!</v>
      </c>
      <c r="AI14" s="486"/>
      <c r="AJ14" s="486" t="e">
        <f>IF(AND(' RIESGOS DE GESTION'!#REF!="Alta",' RIESGOS DE GESTION'!#REF!="Catastrófico"),CONCATENATE("R",' RIESGOS DE GESTION'!#REF!),"")</f>
        <v>#REF!</v>
      </c>
      <c r="AK14" s="486"/>
      <c r="AL14" s="486" t="e">
        <f>IF(AND(' RIESGOS DE GESTION'!#REF!="Alta",' RIESGOS DE GESTION'!#REF!="Catastrófico"),CONCATENATE("R",' RIESGOS DE GESTION'!#REF!),"")</f>
        <v>#REF!</v>
      </c>
      <c r="AM14" s="487"/>
      <c r="AN14" s="57"/>
      <c r="AO14" s="432" t="s">
        <v>418</v>
      </c>
      <c r="AP14" s="433"/>
      <c r="AQ14" s="433"/>
      <c r="AR14" s="433"/>
      <c r="AS14" s="433"/>
      <c r="AT14" s="434"/>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row>
    <row r="15" spans="1:99" ht="15" customHeight="1" x14ac:dyDescent="0.25">
      <c r="A15" s="57"/>
      <c r="B15" s="421"/>
      <c r="C15" s="421"/>
      <c r="D15" s="422"/>
      <c r="E15" s="462"/>
      <c r="F15" s="463"/>
      <c r="G15" s="463"/>
      <c r="H15" s="463"/>
      <c r="I15" s="463"/>
      <c r="J15" s="488"/>
      <c r="K15" s="489"/>
      <c r="L15" s="489"/>
      <c r="M15" s="489"/>
      <c r="N15" s="489"/>
      <c r="O15" s="490"/>
      <c r="P15" s="488"/>
      <c r="Q15" s="489"/>
      <c r="R15" s="489"/>
      <c r="S15" s="489"/>
      <c r="T15" s="489"/>
      <c r="U15" s="490"/>
      <c r="V15" s="472"/>
      <c r="W15" s="468"/>
      <c r="X15" s="468"/>
      <c r="Y15" s="468"/>
      <c r="Z15" s="468"/>
      <c r="AA15" s="469"/>
      <c r="AB15" s="472"/>
      <c r="AC15" s="468"/>
      <c r="AD15" s="468"/>
      <c r="AE15" s="468"/>
      <c r="AF15" s="468"/>
      <c r="AG15" s="469"/>
      <c r="AH15" s="479"/>
      <c r="AI15" s="480"/>
      <c r="AJ15" s="480"/>
      <c r="AK15" s="480"/>
      <c r="AL15" s="480"/>
      <c r="AM15" s="481"/>
      <c r="AN15" s="57"/>
      <c r="AO15" s="435"/>
      <c r="AP15" s="436"/>
      <c r="AQ15" s="436"/>
      <c r="AR15" s="436"/>
      <c r="AS15" s="436"/>
      <c r="AT15" s="43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row>
    <row r="16" spans="1:99" ht="15" customHeight="1" x14ac:dyDescent="0.25">
      <c r="A16" s="57"/>
      <c r="B16" s="421"/>
      <c r="C16" s="421"/>
      <c r="D16" s="422"/>
      <c r="E16" s="462"/>
      <c r="F16" s="463"/>
      <c r="G16" s="463"/>
      <c r="H16" s="463"/>
      <c r="I16" s="463"/>
      <c r="J16" s="488" t="e">
        <f>IF(AND(' RIESGOS DE GESTION'!#REF!="Alta",' RIESGOS DE GESTION'!#REF!="Leve"),CONCATENATE("R",' RIESGOS DE GESTION'!#REF!),"")</f>
        <v>#REF!</v>
      </c>
      <c r="K16" s="489"/>
      <c r="L16" s="489" t="e">
        <f>IF(AND(' RIESGOS DE GESTION'!#REF!="Alta",' RIESGOS DE GESTION'!#REF!="Leve"),CONCATENATE("R",' RIESGOS DE GESTION'!#REF!),"")</f>
        <v>#REF!</v>
      </c>
      <c r="M16" s="489"/>
      <c r="N16" s="489" t="e">
        <f>IF(AND(' RIESGOS DE GESTION'!#REF!="Alta",' RIESGOS DE GESTION'!#REF!="Leve"),CONCATENATE("R",' RIESGOS DE GESTION'!#REF!),"")</f>
        <v>#REF!</v>
      </c>
      <c r="O16" s="490"/>
      <c r="P16" s="488" t="e">
        <f>IF(AND(' RIESGOS DE GESTION'!#REF!="Alta",' RIESGOS DE GESTION'!#REF!="Menor"),CONCATENATE("R",' RIESGOS DE GESTION'!#REF!),"")</f>
        <v>#REF!</v>
      </c>
      <c r="Q16" s="489"/>
      <c r="R16" s="489" t="e">
        <f>IF(AND(' RIESGOS DE GESTION'!#REF!="Alta",' RIESGOS DE GESTION'!#REF!="Menor"),CONCATENATE("R",' RIESGOS DE GESTION'!#REF!),"")</f>
        <v>#REF!</v>
      </c>
      <c r="S16" s="489"/>
      <c r="T16" s="489" t="e">
        <f>IF(AND(' RIESGOS DE GESTION'!#REF!="Alta",' RIESGOS DE GESTION'!#REF!="Menor"),CONCATENATE("R",' RIESGOS DE GESTION'!#REF!),"")</f>
        <v>#REF!</v>
      </c>
      <c r="U16" s="490"/>
      <c r="V16" s="472" t="e">
        <f>IF(AND(' RIESGOS DE GESTION'!#REF!="Alta",' RIESGOS DE GESTION'!#REF!="Moderado"),CONCATENATE("R",' RIESGOS DE GESTION'!#REF!),"")</f>
        <v>#REF!</v>
      </c>
      <c r="W16" s="468"/>
      <c r="X16" s="468" t="e">
        <f>IF(AND(' RIESGOS DE GESTION'!#REF!="Alta",' RIESGOS DE GESTION'!#REF!="Moderado"),CONCATENATE("R",' RIESGOS DE GESTION'!#REF!),"")</f>
        <v>#REF!</v>
      </c>
      <c r="Y16" s="468"/>
      <c r="Z16" s="468" t="e">
        <f>IF(AND(' RIESGOS DE GESTION'!#REF!="Alta",' RIESGOS DE GESTION'!#REF!="Moderado"),CONCATENATE("R",' RIESGOS DE GESTION'!#REF!),"")</f>
        <v>#REF!</v>
      </c>
      <c r="AA16" s="469"/>
      <c r="AB16" s="472" t="e">
        <f>IF(AND(' RIESGOS DE GESTION'!#REF!="Alta",' RIESGOS DE GESTION'!#REF!="Mayor"),CONCATENATE("R",' RIESGOS DE GESTION'!#REF!),"")</f>
        <v>#REF!</v>
      </c>
      <c r="AC16" s="468"/>
      <c r="AD16" s="468" t="e">
        <f>IF(AND(' RIESGOS DE GESTION'!#REF!="Alta",' RIESGOS DE GESTION'!#REF!="Mayor"),CONCATENATE("R",' RIESGOS DE GESTION'!#REF!),"")</f>
        <v>#REF!</v>
      </c>
      <c r="AE16" s="468"/>
      <c r="AF16" s="468" t="e">
        <f>IF(AND(' RIESGOS DE GESTION'!#REF!="Alta",' RIESGOS DE GESTION'!#REF!="Mayor"),CONCATENATE("R",' RIESGOS DE GESTION'!#REF!),"")</f>
        <v>#REF!</v>
      </c>
      <c r="AG16" s="469"/>
      <c r="AH16" s="479" t="e">
        <f>IF(AND(' RIESGOS DE GESTION'!#REF!="Alta",' RIESGOS DE GESTION'!#REF!="Catastrófico"),CONCATENATE("R",' RIESGOS DE GESTION'!#REF!),"")</f>
        <v>#REF!</v>
      </c>
      <c r="AI16" s="480"/>
      <c r="AJ16" s="480" t="e">
        <f>IF(AND(' RIESGOS DE GESTION'!#REF!="Alta",' RIESGOS DE GESTION'!#REF!="Catastrófico"),CONCATENATE("R",' RIESGOS DE GESTION'!#REF!),"")</f>
        <v>#REF!</v>
      </c>
      <c r="AK16" s="480"/>
      <c r="AL16" s="480" t="e">
        <f>IF(AND(' RIESGOS DE GESTION'!#REF!="Alta",' RIESGOS DE GESTION'!#REF!="Catastrófico"),CONCATENATE("R",' RIESGOS DE GESTION'!#REF!),"")</f>
        <v>#REF!</v>
      </c>
      <c r="AM16" s="481"/>
      <c r="AN16" s="57"/>
      <c r="AO16" s="435"/>
      <c r="AP16" s="436"/>
      <c r="AQ16" s="436"/>
      <c r="AR16" s="436"/>
      <c r="AS16" s="436"/>
      <c r="AT16" s="43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row>
    <row r="17" spans="1:80" ht="15" customHeight="1" x14ac:dyDescent="0.25">
      <c r="A17" s="57"/>
      <c r="B17" s="421"/>
      <c r="C17" s="421"/>
      <c r="D17" s="422"/>
      <c r="E17" s="462"/>
      <c r="F17" s="463"/>
      <c r="G17" s="463"/>
      <c r="H17" s="463"/>
      <c r="I17" s="463"/>
      <c r="J17" s="488"/>
      <c r="K17" s="489"/>
      <c r="L17" s="489"/>
      <c r="M17" s="489"/>
      <c r="N17" s="489"/>
      <c r="O17" s="490"/>
      <c r="P17" s="488"/>
      <c r="Q17" s="489"/>
      <c r="R17" s="489"/>
      <c r="S17" s="489"/>
      <c r="T17" s="489"/>
      <c r="U17" s="490"/>
      <c r="V17" s="472"/>
      <c r="W17" s="468"/>
      <c r="X17" s="468"/>
      <c r="Y17" s="468"/>
      <c r="Z17" s="468"/>
      <c r="AA17" s="469"/>
      <c r="AB17" s="472"/>
      <c r="AC17" s="468"/>
      <c r="AD17" s="468"/>
      <c r="AE17" s="468"/>
      <c r="AF17" s="468"/>
      <c r="AG17" s="469"/>
      <c r="AH17" s="479"/>
      <c r="AI17" s="480"/>
      <c r="AJ17" s="480"/>
      <c r="AK17" s="480"/>
      <c r="AL17" s="480"/>
      <c r="AM17" s="481"/>
      <c r="AN17" s="57"/>
      <c r="AO17" s="435"/>
      <c r="AP17" s="436"/>
      <c r="AQ17" s="436"/>
      <c r="AR17" s="436"/>
      <c r="AS17" s="436"/>
      <c r="AT17" s="43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row>
    <row r="18" spans="1:80" ht="15" customHeight="1" x14ac:dyDescent="0.25">
      <c r="A18" s="57"/>
      <c r="B18" s="421"/>
      <c r="C18" s="421"/>
      <c r="D18" s="422"/>
      <c r="E18" s="462"/>
      <c r="F18" s="463"/>
      <c r="G18" s="463"/>
      <c r="H18" s="463"/>
      <c r="I18" s="463"/>
      <c r="J18" s="488" t="e">
        <f>IF(AND(' RIESGOS DE GESTION'!#REF!="Alta",' RIESGOS DE GESTION'!#REF!="Leve"),CONCATENATE("R",' RIESGOS DE GESTION'!#REF!),"")</f>
        <v>#REF!</v>
      </c>
      <c r="K18" s="489"/>
      <c r="L18" s="489" t="e">
        <f>IF(AND(' RIESGOS DE GESTION'!#REF!="Alta",' RIESGOS DE GESTION'!#REF!="Leve"),CONCATENATE("R",' RIESGOS DE GESTION'!#REF!),"")</f>
        <v>#REF!</v>
      </c>
      <c r="M18" s="489"/>
      <c r="N18" s="489" t="e">
        <f>IF(AND(' RIESGOS DE GESTION'!#REF!="Alta",' RIESGOS DE GESTION'!#REF!="Leve"),CONCATENATE("R",' RIESGOS DE GESTION'!#REF!),"")</f>
        <v>#REF!</v>
      </c>
      <c r="O18" s="490"/>
      <c r="P18" s="488" t="e">
        <f>IF(AND(' RIESGOS DE GESTION'!#REF!="Alta",' RIESGOS DE GESTION'!#REF!="Menor"),CONCATENATE("R",' RIESGOS DE GESTION'!#REF!),"")</f>
        <v>#REF!</v>
      </c>
      <c r="Q18" s="489"/>
      <c r="R18" s="489" t="e">
        <f>IF(AND(' RIESGOS DE GESTION'!#REF!="Alta",' RIESGOS DE GESTION'!#REF!="Menor"),CONCATENATE("R",' RIESGOS DE GESTION'!#REF!),"")</f>
        <v>#REF!</v>
      </c>
      <c r="S18" s="489"/>
      <c r="T18" s="489" t="e">
        <f>IF(AND(' RIESGOS DE GESTION'!#REF!="Alta",' RIESGOS DE GESTION'!#REF!="Menor"),CONCATENATE("R",' RIESGOS DE GESTION'!#REF!),"")</f>
        <v>#REF!</v>
      </c>
      <c r="U18" s="490"/>
      <c r="V18" s="472" t="e">
        <f>IF(AND(' RIESGOS DE GESTION'!#REF!="Alta",' RIESGOS DE GESTION'!#REF!="Moderado"),CONCATENATE("R",' RIESGOS DE GESTION'!#REF!),"")</f>
        <v>#REF!</v>
      </c>
      <c r="W18" s="468"/>
      <c r="X18" s="468" t="e">
        <f>IF(AND(' RIESGOS DE GESTION'!#REF!="Alta",' RIESGOS DE GESTION'!#REF!="Moderado"),CONCATENATE("R",' RIESGOS DE GESTION'!#REF!),"")</f>
        <v>#REF!</v>
      </c>
      <c r="Y18" s="468"/>
      <c r="Z18" s="468" t="e">
        <f>IF(AND(' RIESGOS DE GESTION'!#REF!="Alta",' RIESGOS DE GESTION'!#REF!="Moderado"),CONCATENATE("R",' RIESGOS DE GESTION'!#REF!),"")</f>
        <v>#REF!</v>
      </c>
      <c r="AA18" s="469"/>
      <c r="AB18" s="472" t="e">
        <f>IF(AND(' RIESGOS DE GESTION'!#REF!="Alta",' RIESGOS DE GESTION'!#REF!="Mayor"),CONCATENATE("R",' RIESGOS DE GESTION'!#REF!),"")</f>
        <v>#REF!</v>
      </c>
      <c r="AC18" s="468"/>
      <c r="AD18" s="468" t="e">
        <f>IF(AND(' RIESGOS DE GESTION'!#REF!="Alta",' RIESGOS DE GESTION'!#REF!="Mayor"),CONCATENATE("R",' RIESGOS DE GESTION'!#REF!),"")</f>
        <v>#REF!</v>
      </c>
      <c r="AE18" s="468"/>
      <c r="AF18" s="468" t="e">
        <f>IF(AND(' RIESGOS DE GESTION'!#REF!="Alta",' RIESGOS DE GESTION'!#REF!="Mayor"),CONCATENATE("R",' RIESGOS DE GESTION'!#REF!),"")</f>
        <v>#REF!</v>
      </c>
      <c r="AG18" s="469"/>
      <c r="AH18" s="479" t="e">
        <f>IF(AND(' RIESGOS DE GESTION'!#REF!="Alta",' RIESGOS DE GESTION'!#REF!="Catastrófico"),CONCATENATE("R",' RIESGOS DE GESTION'!#REF!),"")</f>
        <v>#REF!</v>
      </c>
      <c r="AI18" s="480"/>
      <c r="AJ18" s="480" t="e">
        <f>IF(AND(' RIESGOS DE GESTION'!#REF!="Alta",' RIESGOS DE GESTION'!#REF!="Catastrófico"),CONCATENATE("R",' RIESGOS DE GESTION'!#REF!),"")</f>
        <v>#REF!</v>
      </c>
      <c r="AK18" s="480"/>
      <c r="AL18" s="480" t="e">
        <f>IF(AND(' RIESGOS DE GESTION'!#REF!="Alta",' RIESGOS DE GESTION'!#REF!="Catastrófico"),CONCATENATE("R",' RIESGOS DE GESTION'!#REF!),"")</f>
        <v>#REF!</v>
      </c>
      <c r="AM18" s="481"/>
      <c r="AN18" s="57"/>
      <c r="AO18" s="435"/>
      <c r="AP18" s="436"/>
      <c r="AQ18" s="436"/>
      <c r="AR18" s="436"/>
      <c r="AS18" s="436"/>
      <c r="AT18" s="43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row>
    <row r="19" spans="1:80" ht="15" customHeight="1" x14ac:dyDescent="0.25">
      <c r="A19" s="57"/>
      <c r="B19" s="421"/>
      <c r="C19" s="421"/>
      <c r="D19" s="422"/>
      <c r="E19" s="462"/>
      <c r="F19" s="463"/>
      <c r="G19" s="463"/>
      <c r="H19" s="463"/>
      <c r="I19" s="463"/>
      <c r="J19" s="488"/>
      <c r="K19" s="489"/>
      <c r="L19" s="489"/>
      <c r="M19" s="489"/>
      <c r="N19" s="489"/>
      <c r="O19" s="490"/>
      <c r="P19" s="488"/>
      <c r="Q19" s="489"/>
      <c r="R19" s="489"/>
      <c r="S19" s="489"/>
      <c r="T19" s="489"/>
      <c r="U19" s="490"/>
      <c r="V19" s="472"/>
      <c r="W19" s="468"/>
      <c r="X19" s="468"/>
      <c r="Y19" s="468"/>
      <c r="Z19" s="468"/>
      <c r="AA19" s="469"/>
      <c r="AB19" s="472"/>
      <c r="AC19" s="468"/>
      <c r="AD19" s="468"/>
      <c r="AE19" s="468"/>
      <c r="AF19" s="468"/>
      <c r="AG19" s="469"/>
      <c r="AH19" s="479"/>
      <c r="AI19" s="480"/>
      <c r="AJ19" s="480"/>
      <c r="AK19" s="480"/>
      <c r="AL19" s="480"/>
      <c r="AM19" s="481"/>
      <c r="AN19" s="57"/>
      <c r="AO19" s="435"/>
      <c r="AP19" s="436"/>
      <c r="AQ19" s="436"/>
      <c r="AR19" s="436"/>
      <c r="AS19" s="436"/>
      <c r="AT19" s="43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row>
    <row r="20" spans="1:80" ht="15" customHeight="1" x14ac:dyDescent="0.25">
      <c r="A20" s="57"/>
      <c r="B20" s="421"/>
      <c r="C20" s="421"/>
      <c r="D20" s="422"/>
      <c r="E20" s="462"/>
      <c r="F20" s="463"/>
      <c r="G20" s="463"/>
      <c r="H20" s="463"/>
      <c r="I20" s="463"/>
      <c r="J20" s="488" t="e">
        <f>IF(AND(' RIESGOS DE GESTION'!#REF!="Alta",' RIESGOS DE GESTION'!#REF!="Leve"),CONCATENATE("R",' RIESGOS DE GESTION'!#REF!),"")</f>
        <v>#REF!</v>
      </c>
      <c r="K20" s="489"/>
      <c r="L20" s="489" t="e">
        <f>IF(AND(' RIESGOS DE GESTION'!#REF!="Alta",' RIESGOS DE GESTION'!#REF!="Leve"),CONCATENATE("R",' RIESGOS DE GESTION'!#REF!),"")</f>
        <v>#REF!</v>
      </c>
      <c r="M20" s="489"/>
      <c r="N20" s="489" t="e">
        <f>IF(AND(' RIESGOS DE GESTION'!#REF!="Alta",' RIESGOS DE GESTION'!#REF!="Leve"),CONCATENATE("R",' RIESGOS DE GESTION'!#REF!),"")</f>
        <v>#REF!</v>
      </c>
      <c r="O20" s="490"/>
      <c r="P20" s="488" t="e">
        <f>IF(AND(' RIESGOS DE GESTION'!#REF!="Alta",' RIESGOS DE GESTION'!#REF!="Menor"),CONCATENATE("R",' RIESGOS DE GESTION'!#REF!),"")</f>
        <v>#REF!</v>
      </c>
      <c r="Q20" s="489"/>
      <c r="R20" s="489" t="e">
        <f>IF(AND(' RIESGOS DE GESTION'!#REF!="Alta",' RIESGOS DE GESTION'!#REF!="Menor"),CONCATENATE("R",' RIESGOS DE GESTION'!#REF!),"")</f>
        <v>#REF!</v>
      </c>
      <c r="S20" s="489"/>
      <c r="T20" s="489" t="e">
        <f>IF(AND(' RIESGOS DE GESTION'!#REF!="Alta",' RIESGOS DE GESTION'!#REF!="Menor"),CONCATENATE("R",' RIESGOS DE GESTION'!#REF!),"")</f>
        <v>#REF!</v>
      </c>
      <c r="U20" s="490"/>
      <c r="V20" s="472" t="e">
        <f>IF(AND(' RIESGOS DE GESTION'!#REF!="Alta",' RIESGOS DE GESTION'!#REF!="Moderado"),CONCATENATE("R",' RIESGOS DE GESTION'!#REF!),"")</f>
        <v>#REF!</v>
      </c>
      <c r="W20" s="468"/>
      <c r="X20" s="468" t="e">
        <f>IF(AND(' RIESGOS DE GESTION'!#REF!="Alta",' RIESGOS DE GESTION'!#REF!="Moderado"),CONCATENATE("R",' RIESGOS DE GESTION'!#REF!),"")</f>
        <v>#REF!</v>
      </c>
      <c r="Y20" s="468"/>
      <c r="Z20" s="468" t="e">
        <f>IF(AND(' RIESGOS DE GESTION'!#REF!="Alta",' RIESGOS DE GESTION'!#REF!="Moderado"),CONCATENATE("R",' RIESGOS DE GESTION'!#REF!),"")</f>
        <v>#REF!</v>
      </c>
      <c r="AA20" s="469"/>
      <c r="AB20" s="472" t="e">
        <f>IF(AND(' RIESGOS DE GESTION'!#REF!="Alta",' RIESGOS DE GESTION'!#REF!="Mayor"),CONCATENATE("R",' RIESGOS DE GESTION'!#REF!),"")</f>
        <v>#REF!</v>
      </c>
      <c r="AC20" s="468"/>
      <c r="AD20" s="468" t="e">
        <f>IF(AND(' RIESGOS DE GESTION'!#REF!="Alta",' RIESGOS DE GESTION'!#REF!="Mayor"),CONCATENATE("R",' RIESGOS DE GESTION'!#REF!),"")</f>
        <v>#REF!</v>
      </c>
      <c r="AE20" s="468"/>
      <c r="AF20" s="468" t="e">
        <f>IF(AND(' RIESGOS DE GESTION'!#REF!="Alta",' RIESGOS DE GESTION'!#REF!="Mayor"),CONCATENATE("R",' RIESGOS DE GESTION'!#REF!),"")</f>
        <v>#REF!</v>
      </c>
      <c r="AG20" s="469"/>
      <c r="AH20" s="479" t="e">
        <f>IF(AND(' RIESGOS DE GESTION'!#REF!="Alta",' RIESGOS DE GESTION'!#REF!="Catastrófico"),CONCATENATE("R",' RIESGOS DE GESTION'!#REF!),"")</f>
        <v>#REF!</v>
      </c>
      <c r="AI20" s="480"/>
      <c r="AJ20" s="480" t="e">
        <f>IF(AND(' RIESGOS DE GESTION'!#REF!="Alta",' RIESGOS DE GESTION'!#REF!="Catastrófico"),CONCATENATE("R",' RIESGOS DE GESTION'!#REF!),"")</f>
        <v>#REF!</v>
      </c>
      <c r="AK20" s="480"/>
      <c r="AL20" s="480" t="e">
        <f>IF(AND(' RIESGOS DE GESTION'!#REF!="Alta",' RIESGOS DE GESTION'!#REF!="Catastrófico"),CONCATENATE("R",' RIESGOS DE GESTION'!#REF!),"")</f>
        <v>#REF!</v>
      </c>
      <c r="AM20" s="481"/>
      <c r="AN20" s="57"/>
      <c r="AO20" s="435"/>
      <c r="AP20" s="436"/>
      <c r="AQ20" s="436"/>
      <c r="AR20" s="436"/>
      <c r="AS20" s="436"/>
      <c r="AT20" s="43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row>
    <row r="21" spans="1:80" ht="15.75" customHeight="1" thickBot="1" x14ac:dyDescent="0.3">
      <c r="A21" s="57"/>
      <c r="B21" s="421"/>
      <c r="C21" s="421"/>
      <c r="D21" s="422"/>
      <c r="E21" s="465"/>
      <c r="F21" s="466"/>
      <c r="G21" s="466"/>
      <c r="H21" s="466"/>
      <c r="I21" s="466"/>
      <c r="J21" s="491"/>
      <c r="K21" s="492"/>
      <c r="L21" s="492"/>
      <c r="M21" s="492"/>
      <c r="N21" s="492"/>
      <c r="O21" s="493"/>
      <c r="P21" s="491"/>
      <c r="Q21" s="492"/>
      <c r="R21" s="492"/>
      <c r="S21" s="492"/>
      <c r="T21" s="492"/>
      <c r="U21" s="493"/>
      <c r="V21" s="476"/>
      <c r="W21" s="477"/>
      <c r="X21" s="477"/>
      <c r="Y21" s="477"/>
      <c r="Z21" s="477"/>
      <c r="AA21" s="478"/>
      <c r="AB21" s="476"/>
      <c r="AC21" s="477"/>
      <c r="AD21" s="477"/>
      <c r="AE21" s="477"/>
      <c r="AF21" s="477"/>
      <c r="AG21" s="478"/>
      <c r="AH21" s="482"/>
      <c r="AI21" s="483"/>
      <c r="AJ21" s="483"/>
      <c r="AK21" s="483"/>
      <c r="AL21" s="483"/>
      <c r="AM21" s="484"/>
      <c r="AN21" s="57"/>
      <c r="AO21" s="438"/>
      <c r="AP21" s="439"/>
      <c r="AQ21" s="439"/>
      <c r="AR21" s="439"/>
      <c r="AS21" s="439"/>
      <c r="AT21" s="440"/>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row>
    <row r="22" spans="1:80" x14ac:dyDescent="0.25">
      <c r="A22" s="57"/>
      <c r="B22" s="421"/>
      <c r="C22" s="421"/>
      <c r="D22" s="422"/>
      <c r="E22" s="459" t="s">
        <v>419</v>
      </c>
      <c r="F22" s="460"/>
      <c r="G22" s="460"/>
      <c r="H22" s="460"/>
      <c r="I22" s="461"/>
      <c r="J22" s="494" t="e">
        <f>IF(AND(' RIESGOS DE GESTION'!#REF!="Media",' RIESGOS DE GESTION'!#REF!="Leve"),CONCATENATE("R",' RIESGOS DE GESTION'!#REF!),"")</f>
        <v>#REF!</v>
      </c>
      <c r="K22" s="495"/>
      <c r="L22" s="495" t="e">
        <f>IF(AND(' RIESGOS DE GESTION'!#REF!="Media",' RIESGOS DE GESTION'!#REF!="Leve"),CONCATENATE("R",' RIESGOS DE GESTION'!#REF!),"")</f>
        <v>#REF!</v>
      </c>
      <c r="M22" s="495"/>
      <c r="N22" s="495" t="e">
        <f>IF(AND(' RIESGOS DE GESTION'!#REF!="Media",' RIESGOS DE GESTION'!#REF!="Leve"),CONCATENATE("R",' RIESGOS DE GESTION'!#REF!),"")</f>
        <v>#REF!</v>
      </c>
      <c r="O22" s="496"/>
      <c r="P22" s="494" t="e">
        <f>IF(AND(' RIESGOS DE GESTION'!#REF!="Media",' RIESGOS DE GESTION'!#REF!="Menor"),CONCATENATE("R",' RIESGOS DE GESTION'!#REF!),"")</f>
        <v>#REF!</v>
      </c>
      <c r="Q22" s="495"/>
      <c r="R22" s="495" t="e">
        <f>IF(AND(' RIESGOS DE GESTION'!#REF!="Media",' RIESGOS DE GESTION'!#REF!="Menor"),CONCATENATE("R",' RIESGOS DE GESTION'!#REF!),"")</f>
        <v>#REF!</v>
      </c>
      <c r="S22" s="495"/>
      <c r="T22" s="495" t="e">
        <f>IF(AND(' RIESGOS DE GESTION'!#REF!="Media",' RIESGOS DE GESTION'!#REF!="Menor"),CONCATENATE("R",' RIESGOS DE GESTION'!#REF!),"")</f>
        <v>#REF!</v>
      </c>
      <c r="U22" s="496"/>
      <c r="V22" s="494" t="e">
        <f>IF(AND(' RIESGOS DE GESTION'!#REF!="Media",' RIESGOS DE GESTION'!#REF!="Moderado"),CONCATENATE("R",' RIESGOS DE GESTION'!#REF!),"")</f>
        <v>#REF!</v>
      </c>
      <c r="W22" s="495"/>
      <c r="X22" s="495" t="e">
        <f>IF(AND(' RIESGOS DE GESTION'!#REF!="Media",' RIESGOS DE GESTION'!#REF!="Moderado"),CONCATENATE("R",' RIESGOS DE GESTION'!#REF!),"")</f>
        <v>#REF!</v>
      </c>
      <c r="Y22" s="495"/>
      <c r="Z22" s="495" t="e">
        <f>IF(AND(' RIESGOS DE GESTION'!#REF!="Media",' RIESGOS DE GESTION'!#REF!="Moderado"),CONCATENATE("R",' RIESGOS DE GESTION'!#REF!),"")</f>
        <v>#REF!</v>
      </c>
      <c r="AA22" s="496"/>
      <c r="AB22" s="470" t="e">
        <f>IF(AND(' RIESGOS DE GESTION'!#REF!="Media",' RIESGOS DE GESTION'!#REF!="Mayor"),CONCATENATE("R",' RIESGOS DE GESTION'!#REF!),"")</f>
        <v>#REF!</v>
      </c>
      <c r="AC22" s="471"/>
      <c r="AD22" s="471" t="e">
        <f>IF(AND(' RIESGOS DE GESTION'!#REF!="Media",' RIESGOS DE GESTION'!#REF!="Mayor"),CONCATENATE("R",' RIESGOS DE GESTION'!#REF!),"")</f>
        <v>#REF!</v>
      </c>
      <c r="AE22" s="471"/>
      <c r="AF22" s="471" t="e">
        <f>IF(AND(' RIESGOS DE GESTION'!#REF!="Media",' RIESGOS DE GESTION'!#REF!="Mayor"),CONCATENATE("R",' RIESGOS DE GESTION'!#REF!),"")</f>
        <v>#REF!</v>
      </c>
      <c r="AG22" s="473"/>
      <c r="AH22" s="485" t="e">
        <f>IF(AND(' RIESGOS DE GESTION'!#REF!="Media",' RIESGOS DE GESTION'!#REF!="Catastrófico"),CONCATENATE("R",' RIESGOS DE GESTION'!#REF!),"")</f>
        <v>#REF!</v>
      </c>
      <c r="AI22" s="486"/>
      <c r="AJ22" s="486" t="e">
        <f>IF(AND(' RIESGOS DE GESTION'!#REF!="Media",' RIESGOS DE GESTION'!#REF!="Catastrófico"),CONCATENATE("R",' RIESGOS DE GESTION'!#REF!),"")</f>
        <v>#REF!</v>
      </c>
      <c r="AK22" s="486"/>
      <c r="AL22" s="486" t="e">
        <f>IF(AND(' RIESGOS DE GESTION'!#REF!="Media",' RIESGOS DE GESTION'!#REF!="Catastrófico"),CONCATENATE("R",' RIESGOS DE GESTION'!#REF!),"")</f>
        <v>#REF!</v>
      </c>
      <c r="AM22" s="487"/>
      <c r="AN22" s="57"/>
      <c r="AO22" s="441" t="s">
        <v>420</v>
      </c>
      <c r="AP22" s="442"/>
      <c r="AQ22" s="442"/>
      <c r="AR22" s="442"/>
      <c r="AS22" s="442"/>
      <c r="AT22" s="443"/>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row>
    <row r="23" spans="1:80" x14ac:dyDescent="0.25">
      <c r="A23" s="57"/>
      <c r="B23" s="421"/>
      <c r="C23" s="421"/>
      <c r="D23" s="422"/>
      <c r="E23" s="462"/>
      <c r="F23" s="463"/>
      <c r="G23" s="463"/>
      <c r="H23" s="463"/>
      <c r="I23" s="464"/>
      <c r="J23" s="488"/>
      <c r="K23" s="489"/>
      <c r="L23" s="489"/>
      <c r="M23" s="489"/>
      <c r="N23" s="489"/>
      <c r="O23" s="490"/>
      <c r="P23" s="488"/>
      <c r="Q23" s="489"/>
      <c r="R23" s="489"/>
      <c r="S23" s="489"/>
      <c r="T23" s="489"/>
      <c r="U23" s="490"/>
      <c r="V23" s="488"/>
      <c r="W23" s="489"/>
      <c r="X23" s="489"/>
      <c r="Y23" s="489"/>
      <c r="Z23" s="489"/>
      <c r="AA23" s="490"/>
      <c r="AB23" s="472"/>
      <c r="AC23" s="468"/>
      <c r="AD23" s="468"/>
      <c r="AE23" s="468"/>
      <c r="AF23" s="468"/>
      <c r="AG23" s="469"/>
      <c r="AH23" s="479"/>
      <c r="AI23" s="480"/>
      <c r="AJ23" s="480"/>
      <c r="AK23" s="480"/>
      <c r="AL23" s="480"/>
      <c r="AM23" s="481"/>
      <c r="AN23" s="57"/>
      <c r="AO23" s="444"/>
      <c r="AP23" s="445"/>
      <c r="AQ23" s="445"/>
      <c r="AR23" s="445"/>
      <c r="AS23" s="445"/>
      <c r="AT23" s="446"/>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row>
    <row r="24" spans="1:80" x14ac:dyDescent="0.25">
      <c r="A24" s="57"/>
      <c r="B24" s="421"/>
      <c r="C24" s="421"/>
      <c r="D24" s="422"/>
      <c r="E24" s="462"/>
      <c r="F24" s="463"/>
      <c r="G24" s="463"/>
      <c r="H24" s="463"/>
      <c r="I24" s="464"/>
      <c r="J24" s="488" t="e">
        <f>IF(AND(' RIESGOS DE GESTION'!#REF!="Media",' RIESGOS DE GESTION'!#REF!="Leve"),CONCATENATE("R",' RIESGOS DE GESTION'!#REF!),"")</f>
        <v>#REF!</v>
      </c>
      <c r="K24" s="489"/>
      <c r="L24" s="489" t="e">
        <f>IF(AND(' RIESGOS DE GESTION'!#REF!="Media",' RIESGOS DE GESTION'!#REF!="Leve"),CONCATENATE("R",' RIESGOS DE GESTION'!#REF!),"")</f>
        <v>#REF!</v>
      </c>
      <c r="M24" s="489"/>
      <c r="N24" s="489" t="e">
        <f>IF(AND(' RIESGOS DE GESTION'!#REF!="Media",' RIESGOS DE GESTION'!#REF!="Leve"),CONCATENATE("R",' RIESGOS DE GESTION'!#REF!),"")</f>
        <v>#REF!</v>
      </c>
      <c r="O24" s="490"/>
      <c r="P24" s="488" t="e">
        <f>IF(AND(' RIESGOS DE GESTION'!#REF!="Media",' RIESGOS DE GESTION'!#REF!="Menor"),CONCATENATE("R",' RIESGOS DE GESTION'!#REF!),"")</f>
        <v>#REF!</v>
      </c>
      <c r="Q24" s="489"/>
      <c r="R24" s="489" t="e">
        <f>IF(AND(' RIESGOS DE GESTION'!#REF!="Media",' RIESGOS DE GESTION'!#REF!="Menor"),CONCATENATE("R",' RIESGOS DE GESTION'!#REF!),"")</f>
        <v>#REF!</v>
      </c>
      <c r="S24" s="489"/>
      <c r="T24" s="489" t="e">
        <f>IF(AND(' RIESGOS DE GESTION'!#REF!="Media",' RIESGOS DE GESTION'!#REF!="Menor"),CONCATENATE("R",' RIESGOS DE GESTION'!#REF!),"")</f>
        <v>#REF!</v>
      </c>
      <c r="U24" s="490"/>
      <c r="V24" s="488" t="e">
        <f>IF(AND(' RIESGOS DE GESTION'!#REF!="Media",' RIESGOS DE GESTION'!#REF!="Moderado"),CONCATENATE("R",' RIESGOS DE GESTION'!#REF!),"")</f>
        <v>#REF!</v>
      </c>
      <c r="W24" s="489"/>
      <c r="X24" s="489" t="e">
        <f>IF(AND(' RIESGOS DE GESTION'!#REF!="Media",' RIESGOS DE GESTION'!#REF!="Moderado"),CONCATENATE("R",' RIESGOS DE GESTION'!#REF!),"")</f>
        <v>#REF!</v>
      </c>
      <c r="Y24" s="489"/>
      <c r="Z24" s="489" t="e">
        <f>IF(AND(' RIESGOS DE GESTION'!#REF!="Media",' RIESGOS DE GESTION'!#REF!="Moderado"),CONCATENATE("R",' RIESGOS DE GESTION'!#REF!),"")</f>
        <v>#REF!</v>
      </c>
      <c r="AA24" s="490"/>
      <c r="AB24" s="472" t="e">
        <f>IF(AND(' RIESGOS DE GESTION'!#REF!="Media",' RIESGOS DE GESTION'!#REF!="Mayor"),CONCATENATE("R",' RIESGOS DE GESTION'!#REF!),"")</f>
        <v>#REF!</v>
      </c>
      <c r="AC24" s="468"/>
      <c r="AD24" s="468" t="e">
        <f>IF(AND(' RIESGOS DE GESTION'!#REF!="Media",' RIESGOS DE GESTION'!#REF!="Mayor"),CONCATENATE("R",' RIESGOS DE GESTION'!#REF!),"")</f>
        <v>#REF!</v>
      </c>
      <c r="AE24" s="468"/>
      <c r="AF24" s="468" t="e">
        <f>IF(AND(' RIESGOS DE GESTION'!#REF!="Media",' RIESGOS DE GESTION'!#REF!="Mayor"),CONCATENATE("R",' RIESGOS DE GESTION'!#REF!),"")</f>
        <v>#REF!</v>
      </c>
      <c r="AG24" s="469"/>
      <c r="AH24" s="479" t="e">
        <f>IF(AND(' RIESGOS DE GESTION'!#REF!="Media",' RIESGOS DE GESTION'!#REF!="Catastrófico"),CONCATENATE("R",' RIESGOS DE GESTION'!#REF!),"")</f>
        <v>#REF!</v>
      </c>
      <c r="AI24" s="480"/>
      <c r="AJ24" s="480" t="e">
        <f>IF(AND(' RIESGOS DE GESTION'!#REF!="Media",' RIESGOS DE GESTION'!#REF!="Catastrófico"),CONCATENATE("R",' RIESGOS DE GESTION'!#REF!),"")</f>
        <v>#REF!</v>
      </c>
      <c r="AK24" s="480"/>
      <c r="AL24" s="480" t="e">
        <f>IF(AND(' RIESGOS DE GESTION'!#REF!="Media",' RIESGOS DE GESTION'!#REF!="Catastrófico"),CONCATENATE("R",' RIESGOS DE GESTION'!#REF!),"")</f>
        <v>#REF!</v>
      </c>
      <c r="AM24" s="481"/>
      <c r="AN24" s="57"/>
      <c r="AO24" s="444"/>
      <c r="AP24" s="445"/>
      <c r="AQ24" s="445"/>
      <c r="AR24" s="445"/>
      <c r="AS24" s="445"/>
      <c r="AT24" s="446"/>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row>
    <row r="25" spans="1:80" x14ac:dyDescent="0.25">
      <c r="A25" s="57"/>
      <c r="B25" s="421"/>
      <c r="C25" s="421"/>
      <c r="D25" s="422"/>
      <c r="E25" s="462"/>
      <c r="F25" s="463"/>
      <c r="G25" s="463"/>
      <c r="H25" s="463"/>
      <c r="I25" s="464"/>
      <c r="J25" s="488"/>
      <c r="K25" s="489"/>
      <c r="L25" s="489"/>
      <c r="M25" s="489"/>
      <c r="N25" s="489"/>
      <c r="O25" s="490"/>
      <c r="P25" s="488"/>
      <c r="Q25" s="489"/>
      <c r="R25" s="489"/>
      <c r="S25" s="489"/>
      <c r="T25" s="489"/>
      <c r="U25" s="490"/>
      <c r="V25" s="488"/>
      <c r="W25" s="489"/>
      <c r="X25" s="489"/>
      <c r="Y25" s="489"/>
      <c r="Z25" s="489"/>
      <c r="AA25" s="490"/>
      <c r="AB25" s="472"/>
      <c r="AC25" s="468"/>
      <c r="AD25" s="468"/>
      <c r="AE25" s="468"/>
      <c r="AF25" s="468"/>
      <c r="AG25" s="469"/>
      <c r="AH25" s="479"/>
      <c r="AI25" s="480"/>
      <c r="AJ25" s="480"/>
      <c r="AK25" s="480"/>
      <c r="AL25" s="480"/>
      <c r="AM25" s="481"/>
      <c r="AN25" s="57"/>
      <c r="AO25" s="444"/>
      <c r="AP25" s="445"/>
      <c r="AQ25" s="445"/>
      <c r="AR25" s="445"/>
      <c r="AS25" s="445"/>
      <c r="AT25" s="446"/>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row>
    <row r="26" spans="1:80" x14ac:dyDescent="0.25">
      <c r="A26" s="57"/>
      <c r="B26" s="421"/>
      <c r="C26" s="421"/>
      <c r="D26" s="422"/>
      <c r="E26" s="462"/>
      <c r="F26" s="463"/>
      <c r="G26" s="463"/>
      <c r="H26" s="463"/>
      <c r="I26" s="464"/>
      <c r="J26" s="488" t="e">
        <f>IF(AND(' RIESGOS DE GESTION'!#REF!="Media",' RIESGOS DE GESTION'!#REF!="Leve"),CONCATENATE("R",' RIESGOS DE GESTION'!#REF!),"")</f>
        <v>#REF!</v>
      </c>
      <c r="K26" s="489"/>
      <c r="L26" s="489" t="e">
        <f>IF(AND(' RIESGOS DE GESTION'!#REF!="Media",' RIESGOS DE GESTION'!#REF!="Leve"),CONCATENATE("R",' RIESGOS DE GESTION'!#REF!),"")</f>
        <v>#REF!</v>
      </c>
      <c r="M26" s="489"/>
      <c r="N26" s="489" t="e">
        <f>IF(AND(' RIESGOS DE GESTION'!#REF!="Media",' RIESGOS DE GESTION'!#REF!="Leve"),CONCATENATE("R",' RIESGOS DE GESTION'!#REF!),"")</f>
        <v>#REF!</v>
      </c>
      <c r="O26" s="490"/>
      <c r="P26" s="488" t="e">
        <f>IF(AND(' RIESGOS DE GESTION'!#REF!="Media",' RIESGOS DE GESTION'!#REF!="Menor"),CONCATENATE("R",' RIESGOS DE GESTION'!#REF!),"")</f>
        <v>#REF!</v>
      </c>
      <c r="Q26" s="489"/>
      <c r="R26" s="489" t="e">
        <f>IF(AND(' RIESGOS DE GESTION'!#REF!="Media",' RIESGOS DE GESTION'!#REF!="Menor"),CONCATENATE("R",' RIESGOS DE GESTION'!#REF!),"")</f>
        <v>#REF!</v>
      </c>
      <c r="S26" s="489"/>
      <c r="T26" s="489" t="e">
        <f>IF(AND(' RIESGOS DE GESTION'!#REF!="Media",' RIESGOS DE GESTION'!#REF!="Menor"),CONCATENATE("R",' RIESGOS DE GESTION'!#REF!),"")</f>
        <v>#REF!</v>
      </c>
      <c r="U26" s="490"/>
      <c r="V26" s="488" t="e">
        <f>IF(AND(' RIESGOS DE GESTION'!#REF!="Media",' RIESGOS DE GESTION'!#REF!="Moderado"),CONCATENATE("R",' RIESGOS DE GESTION'!#REF!),"")</f>
        <v>#REF!</v>
      </c>
      <c r="W26" s="489"/>
      <c r="X26" s="489" t="e">
        <f>IF(AND(' RIESGOS DE GESTION'!#REF!="Media",' RIESGOS DE GESTION'!#REF!="Moderado"),CONCATENATE("R",' RIESGOS DE GESTION'!#REF!),"")</f>
        <v>#REF!</v>
      </c>
      <c r="Y26" s="489"/>
      <c r="Z26" s="489" t="e">
        <f>IF(AND(' RIESGOS DE GESTION'!#REF!="Media",' RIESGOS DE GESTION'!#REF!="Moderado"),CONCATENATE("R",' RIESGOS DE GESTION'!#REF!),"")</f>
        <v>#REF!</v>
      </c>
      <c r="AA26" s="490"/>
      <c r="AB26" s="472" t="e">
        <f>IF(AND(' RIESGOS DE GESTION'!#REF!="Media",' RIESGOS DE GESTION'!#REF!="Mayor"),CONCATENATE("R",' RIESGOS DE GESTION'!#REF!),"")</f>
        <v>#REF!</v>
      </c>
      <c r="AC26" s="468"/>
      <c r="AD26" s="468" t="e">
        <f>IF(AND(' RIESGOS DE GESTION'!#REF!="Media",' RIESGOS DE GESTION'!#REF!="Mayor"),CONCATENATE("R",' RIESGOS DE GESTION'!#REF!),"")</f>
        <v>#REF!</v>
      </c>
      <c r="AE26" s="468"/>
      <c r="AF26" s="468" t="e">
        <f>IF(AND(' RIESGOS DE GESTION'!#REF!="Media",' RIESGOS DE GESTION'!#REF!="Mayor"),CONCATENATE("R",' RIESGOS DE GESTION'!#REF!),"")</f>
        <v>#REF!</v>
      </c>
      <c r="AG26" s="469"/>
      <c r="AH26" s="479" t="e">
        <f>IF(AND(' RIESGOS DE GESTION'!#REF!="Media",' RIESGOS DE GESTION'!#REF!="Catastrófico"),CONCATENATE("R",' RIESGOS DE GESTION'!#REF!),"")</f>
        <v>#REF!</v>
      </c>
      <c r="AI26" s="480"/>
      <c r="AJ26" s="480" t="e">
        <f>IF(AND(' RIESGOS DE GESTION'!#REF!="Media",' RIESGOS DE GESTION'!#REF!="Catastrófico"),CONCATENATE("R",' RIESGOS DE GESTION'!#REF!),"")</f>
        <v>#REF!</v>
      </c>
      <c r="AK26" s="480"/>
      <c r="AL26" s="480" t="e">
        <f>IF(AND(' RIESGOS DE GESTION'!#REF!="Media",' RIESGOS DE GESTION'!#REF!="Catastrófico"),CONCATENATE("R",' RIESGOS DE GESTION'!#REF!),"")</f>
        <v>#REF!</v>
      </c>
      <c r="AM26" s="481"/>
      <c r="AN26" s="57"/>
      <c r="AO26" s="444"/>
      <c r="AP26" s="445"/>
      <c r="AQ26" s="445"/>
      <c r="AR26" s="445"/>
      <c r="AS26" s="445"/>
      <c r="AT26" s="446"/>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row>
    <row r="27" spans="1:80" x14ac:dyDescent="0.25">
      <c r="A27" s="57"/>
      <c r="B27" s="421"/>
      <c r="C27" s="421"/>
      <c r="D27" s="422"/>
      <c r="E27" s="462"/>
      <c r="F27" s="463"/>
      <c r="G27" s="463"/>
      <c r="H27" s="463"/>
      <c r="I27" s="464"/>
      <c r="J27" s="488"/>
      <c r="K27" s="489"/>
      <c r="L27" s="489"/>
      <c r="M27" s="489"/>
      <c r="N27" s="489"/>
      <c r="O27" s="490"/>
      <c r="P27" s="488"/>
      <c r="Q27" s="489"/>
      <c r="R27" s="489"/>
      <c r="S27" s="489"/>
      <c r="T27" s="489"/>
      <c r="U27" s="490"/>
      <c r="V27" s="488"/>
      <c r="W27" s="489"/>
      <c r="X27" s="489"/>
      <c r="Y27" s="489"/>
      <c r="Z27" s="489"/>
      <c r="AA27" s="490"/>
      <c r="AB27" s="472"/>
      <c r="AC27" s="468"/>
      <c r="AD27" s="468"/>
      <c r="AE27" s="468"/>
      <c r="AF27" s="468"/>
      <c r="AG27" s="469"/>
      <c r="AH27" s="479"/>
      <c r="AI27" s="480"/>
      <c r="AJ27" s="480"/>
      <c r="AK27" s="480"/>
      <c r="AL27" s="480"/>
      <c r="AM27" s="481"/>
      <c r="AN27" s="57"/>
      <c r="AO27" s="444"/>
      <c r="AP27" s="445"/>
      <c r="AQ27" s="445"/>
      <c r="AR27" s="445"/>
      <c r="AS27" s="445"/>
      <c r="AT27" s="446"/>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row>
    <row r="28" spans="1:80" x14ac:dyDescent="0.25">
      <c r="A28" s="57"/>
      <c r="B28" s="421"/>
      <c r="C28" s="421"/>
      <c r="D28" s="422"/>
      <c r="E28" s="462"/>
      <c r="F28" s="463"/>
      <c r="G28" s="463"/>
      <c r="H28" s="463"/>
      <c r="I28" s="464"/>
      <c r="J28" s="488" t="e">
        <f>IF(AND(' RIESGOS DE GESTION'!#REF!="Media",' RIESGOS DE GESTION'!#REF!="Leve"),CONCATENATE("R",' RIESGOS DE GESTION'!#REF!),"")</f>
        <v>#REF!</v>
      </c>
      <c r="K28" s="489"/>
      <c r="L28" s="489" t="e">
        <f>IF(AND(' RIESGOS DE GESTION'!#REF!="Media",' RIESGOS DE GESTION'!#REF!="Leve"),CONCATENATE("R",' RIESGOS DE GESTION'!#REF!),"")</f>
        <v>#REF!</v>
      </c>
      <c r="M28" s="489"/>
      <c r="N28" s="489" t="e">
        <f>IF(AND(' RIESGOS DE GESTION'!#REF!="Media",' RIESGOS DE GESTION'!#REF!="Leve"),CONCATENATE("R",' RIESGOS DE GESTION'!#REF!),"")</f>
        <v>#REF!</v>
      </c>
      <c r="O28" s="490"/>
      <c r="P28" s="488" t="e">
        <f>IF(AND(' RIESGOS DE GESTION'!#REF!="Media",' RIESGOS DE GESTION'!#REF!="Menor"),CONCATENATE("R",' RIESGOS DE GESTION'!#REF!),"")</f>
        <v>#REF!</v>
      </c>
      <c r="Q28" s="489"/>
      <c r="R28" s="489" t="e">
        <f>IF(AND(' RIESGOS DE GESTION'!#REF!="Media",' RIESGOS DE GESTION'!#REF!="Menor"),CONCATENATE("R",' RIESGOS DE GESTION'!#REF!),"")</f>
        <v>#REF!</v>
      </c>
      <c r="S28" s="489"/>
      <c r="T28" s="489" t="e">
        <f>IF(AND(' RIESGOS DE GESTION'!#REF!="Media",' RIESGOS DE GESTION'!#REF!="Menor"),CONCATENATE("R",' RIESGOS DE GESTION'!#REF!),"")</f>
        <v>#REF!</v>
      </c>
      <c r="U28" s="490"/>
      <c r="V28" s="488" t="e">
        <f>IF(AND(' RIESGOS DE GESTION'!#REF!="Media",' RIESGOS DE GESTION'!#REF!="Moderado"),CONCATENATE("R",' RIESGOS DE GESTION'!#REF!),"")</f>
        <v>#REF!</v>
      </c>
      <c r="W28" s="489"/>
      <c r="X28" s="489" t="e">
        <f>IF(AND(' RIESGOS DE GESTION'!#REF!="Media",' RIESGOS DE GESTION'!#REF!="Moderado"),CONCATENATE("R",' RIESGOS DE GESTION'!#REF!),"")</f>
        <v>#REF!</v>
      </c>
      <c r="Y28" s="489"/>
      <c r="Z28" s="489" t="e">
        <f>IF(AND(' RIESGOS DE GESTION'!#REF!="Media",' RIESGOS DE GESTION'!#REF!="Moderado"),CONCATENATE("R",' RIESGOS DE GESTION'!#REF!),"")</f>
        <v>#REF!</v>
      </c>
      <c r="AA28" s="490"/>
      <c r="AB28" s="472" t="e">
        <f>IF(AND(' RIESGOS DE GESTION'!#REF!="Media",' RIESGOS DE GESTION'!#REF!="Mayor"),CONCATENATE("R",' RIESGOS DE GESTION'!#REF!),"")</f>
        <v>#REF!</v>
      </c>
      <c r="AC28" s="468"/>
      <c r="AD28" s="468" t="e">
        <f>IF(AND(' RIESGOS DE GESTION'!#REF!="Media",' RIESGOS DE GESTION'!#REF!="Mayor"),CONCATENATE("R",' RIESGOS DE GESTION'!#REF!),"")</f>
        <v>#REF!</v>
      </c>
      <c r="AE28" s="468"/>
      <c r="AF28" s="468" t="e">
        <f>IF(AND(' RIESGOS DE GESTION'!#REF!="Media",' RIESGOS DE GESTION'!#REF!="Mayor"),CONCATENATE("R",' RIESGOS DE GESTION'!#REF!),"")</f>
        <v>#REF!</v>
      </c>
      <c r="AG28" s="469"/>
      <c r="AH28" s="479" t="e">
        <f>IF(AND(' RIESGOS DE GESTION'!#REF!="Media",' RIESGOS DE GESTION'!#REF!="Catastrófico"),CONCATENATE("R",' RIESGOS DE GESTION'!#REF!),"")</f>
        <v>#REF!</v>
      </c>
      <c r="AI28" s="480"/>
      <c r="AJ28" s="480" t="e">
        <f>IF(AND(' RIESGOS DE GESTION'!#REF!="Media",' RIESGOS DE GESTION'!#REF!="Catastrófico"),CONCATENATE("R",' RIESGOS DE GESTION'!#REF!),"")</f>
        <v>#REF!</v>
      </c>
      <c r="AK28" s="480"/>
      <c r="AL28" s="480" t="e">
        <f>IF(AND(' RIESGOS DE GESTION'!#REF!="Media",' RIESGOS DE GESTION'!#REF!="Catastrófico"),CONCATENATE("R",' RIESGOS DE GESTION'!#REF!),"")</f>
        <v>#REF!</v>
      </c>
      <c r="AM28" s="481"/>
      <c r="AN28" s="57"/>
      <c r="AO28" s="444"/>
      <c r="AP28" s="445"/>
      <c r="AQ28" s="445"/>
      <c r="AR28" s="445"/>
      <c r="AS28" s="445"/>
      <c r="AT28" s="446"/>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row>
    <row r="29" spans="1:80" ht="15.75" thickBot="1" x14ac:dyDescent="0.3">
      <c r="A29" s="57"/>
      <c r="B29" s="421"/>
      <c r="C29" s="421"/>
      <c r="D29" s="422"/>
      <c r="E29" s="465"/>
      <c r="F29" s="466"/>
      <c r="G29" s="466"/>
      <c r="H29" s="466"/>
      <c r="I29" s="467"/>
      <c r="J29" s="488"/>
      <c r="K29" s="489"/>
      <c r="L29" s="489"/>
      <c r="M29" s="489"/>
      <c r="N29" s="489"/>
      <c r="O29" s="490"/>
      <c r="P29" s="491"/>
      <c r="Q29" s="492"/>
      <c r="R29" s="492"/>
      <c r="S29" s="492"/>
      <c r="T29" s="492"/>
      <c r="U29" s="493"/>
      <c r="V29" s="491"/>
      <c r="W29" s="492"/>
      <c r="X29" s="492"/>
      <c r="Y29" s="492"/>
      <c r="Z29" s="492"/>
      <c r="AA29" s="493"/>
      <c r="AB29" s="476"/>
      <c r="AC29" s="477"/>
      <c r="AD29" s="477"/>
      <c r="AE29" s="477"/>
      <c r="AF29" s="477"/>
      <c r="AG29" s="478"/>
      <c r="AH29" s="482"/>
      <c r="AI29" s="483"/>
      <c r="AJ29" s="483"/>
      <c r="AK29" s="483"/>
      <c r="AL29" s="483"/>
      <c r="AM29" s="484"/>
      <c r="AN29" s="57"/>
      <c r="AO29" s="447"/>
      <c r="AP29" s="448"/>
      <c r="AQ29" s="448"/>
      <c r="AR29" s="448"/>
      <c r="AS29" s="448"/>
      <c r="AT29" s="449"/>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row>
    <row r="30" spans="1:80" x14ac:dyDescent="0.25">
      <c r="A30" s="57"/>
      <c r="B30" s="421"/>
      <c r="C30" s="421"/>
      <c r="D30" s="422"/>
      <c r="E30" s="459" t="s">
        <v>421</v>
      </c>
      <c r="F30" s="460"/>
      <c r="G30" s="460"/>
      <c r="H30" s="460"/>
      <c r="I30" s="460"/>
      <c r="J30" s="503" t="e">
        <f>IF(AND(' RIESGOS DE GESTION'!#REF!="Baja",' RIESGOS DE GESTION'!#REF!="Leve"),CONCATENATE("R",' RIESGOS DE GESTION'!#REF!),"")</f>
        <v>#REF!</v>
      </c>
      <c r="K30" s="504"/>
      <c r="L30" s="504" t="e">
        <f>IF(AND(' RIESGOS DE GESTION'!#REF!="Baja",' RIESGOS DE GESTION'!#REF!="Leve"),CONCATENATE("R",' RIESGOS DE GESTION'!#REF!),"")</f>
        <v>#REF!</v>
      </c>
      <c r="M30" s="504"/>
      <c r="N30" s="504" t="e">
        <f>IF(AND(' RIESGOS DE GESTION'!#REF!="Baja",' RIESGOS DE GESTION'!#REF!="Leve"),CONCATENATE("R",' RIESGOS DE GESTION'!#REF!),"")</f>
        <v>#REF!</v>
      </c>
      <c r="O30" s="505"/>
      <c r="P30" s="495" t="e">
        <f>IF(AND(' RIESGOS DE GESTION'!#REF!="Baja",' RIESGOS DE GESTION'!#REF!="Menor"),CONCATENATE("R",' RIESGOS DE GESTION'!#REF!),"")</f>
        <v>#REF!</v>
      </c>
      <c r="Q30" s="495"/>
      <c r="R30" s="495" t="e">
        <f>IF(AND(' RIESGOS DE GESTION'!#REF!="Baja",' RIESGOS DE GESTION'!#REF!="Menor"),CONCATENATE("R",' RIESGOS DE GESTION'!#REF!),"")</f>
        <v>#REF!</v>
      </c>
      <c r="S30" s="495"/>
      <c r="T30" s="495" t="e">
        <f>IF(AND(' RIESGOS DE GESTION'!#REF!="Baja",' RIESGOS DE GESTION'!#REF!="Menor"),CONCATENATE("R",' RIESGOS DE GESTION'!#REF!),"")</f>
        <v>#REF!</v>
      </c>
      <c r="U30" s="496"/>
      <c r="V30" s="494" t="e">
        <f>IF(AND(' RIESGOS DE GESTION'!#REF!="Baja",' RIESGOS DE GESTION'!#REF!="Moderado"),CONCATENATE("R",' RIESGOS DE GESTION'!#REF!),"")</f>
        <v>#REF!</v>
      </c>
      <c r="W30" s="495"/>
      <c r="X30" s="495" t="e">
        <f>IF(AND(' RIESGOS DE GESTION'!#REF!="Baja",' RIESGOS DE GESTION'!#REF!="Moderado"),CONCATENATE("R",' RIESGOS DE GESTION'!#REF!),"")</f>
        <v>#REF!</v>
      </c>
      <c r="Y30" s="495"/>
      <c r="Z30" s="495" t="e">
        <f>IF(AND(' RIESGOS DE GESTION'!#REF!="Baja",' RIESGOS DE GESTION'!#REF!="Moderado"),CONCATENATE("R",' RIESGOS DE GESTION'!#REF!),"")</f>
        <v>#REF!</v>
      </c>
      <c r="AA30" s="496"/>
      <c r="AB30" s="470" t="e">
        <f>IF(AND(' RIESGOS DE GESTION'!#REF!="Baja",' RIESGOS DE GESTION'!#REF!="Mayor"),CONCATENATE("R",' RIESGOS DE GESTION'!#REF!),"")</f>
        <v>#REF!</v>
      </c>
      <c r="AC30" s="471"/>
      <c r="AD30" s="471" t="e">
        <f>IF(AND(' RIESGOS DE GESTION'!#REF!="Baja",' RIESGOS DE GESTION'!#REF!="Mayor"),CONCATENATE("R",' RIESGOS DE GESTION'!#REF!),"")</f>
        <v>#REF!</v>
      </c>
      <c r="AE30" s="471"/>
      <c r="AF30" s="471" t="e">
        <f>IF(AND(' RIESGOS DE GESTION'!#REF!="Baja",' RIESGOS DE GESTION'!#REF!="Mayor"),CONCATENATE("R",' RIESGOS DE GESTION'!#REF!),"")</f>
        <v>#REF!</v>
      </c>
      <c r="AG30" s="473"/>
      <c r="AH30" s="485" t="e">
        <f>IF(AND(' RIESGOS DE GESTION'!#REF!="Baja",' RIESGOS DE GESTION'!#REF!="Catastrófico"),CONCATENATE("R",' RIESGOS DE GESTION'!#REF!),"")</f>
        <v>#REF!</v>
      </c>
      <c r="AI30" s="486"/>
      <c r="AJ30" s="486" t="e">
        <f>IF(AND(' RIESGOS DE GESTION'!#REF!="Baja",' RIESGOS DE GESTION'!#REF!="Catastrófico"),CONCATENATE("R",' RIESGOS DE GESTION'!#REF!),"")</f>
        <v>#REF!</v>
      </c>
      <c r="AK30" s="486"/>
      <c r="AL30" s="486" t="e">
        <f>IF(AND(' RIESGOS DE GESTION'!#REF!="Baja",' RIESGOS DE GESTION'!#REF!="Catastrófico"),CONCATENATE("R",' RIESGOS DE GESTION'!#REF!),"")</f>
        <v>#REF!</v>
      </c>
      <c r="AM30" s="487"/>
      <c r="AN30" s="57"/>
      <c r="AO30" s="450" t="s">
        <v>422</v>
      </c>
      <c r="AP30" s="451"/>
      <c r="AQ30" s="451"/>
      <c r="AR30" s="451"/>
      <c r="AS30" s="451"/>
      <c r="AT30" s="452"/>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row>
    <row r="31" spans="1:80" x14ac:dyDescent="0.25">
      <c r="A31" s="57"/>
      <c r="B31" s="421"/>
      <c r="C31" s="421"/>
      <c r="D31" s="422"/>
      <c r="E31" s="462"/>
      <c r="F31" s="463"/>
      <c r="G31" s="463"/>
      <c r="H31" s="463"/>
      <c r="I31" s="463"/>
      <c r="J31" s="499"/>
      <c r="K31" s="497"/>
      <c r="L31" s="497"/>
      <c r="M31" s="497"/>
      <c r="N31" s="497"/>
      <c r="O31" s="498"/>
      <c r="P31" s="489"/>
      <c r="Q31" s="489"/>
      <c r="R31" s="489"/>
      <c r="S31" s="489"/>
      <c r="T31" s="489"/>
      <c r="U31" s="490"/>
      <c r="V31" s="488"/>
      <c r="W31" s="489"/>
      <c r="X31" s="489"/>
      <c r="Y31" s="489"/>
      <c r="Z31" s="489"/>
      <c r="AA31" s="490"/>
      <c r="AB31" s="472"/>
      <c r="AC31" s="468"/>
      <c r="AD31" s="468"/>
      <c r="AE31" s="468"/>
      <c r="AF31" s="468"/>
      <c r="AG31" s="469"/>
      <c r="AH31" s="479"/>
      <c r="AI31" s="480"/>
      <c r="AJ31" s="480"/>
      <c r="AK31" s="480"/>
      <c r="AL31" s="480"/>
      <c r="AM31" s="481"/>
      <c r="AN31" s="57"/>
      <c r="AO31" s="453"/>
      <c r="AP31" s="454"/>
      <c r="AQ31" s="454"/>
      <c r="AR31" s="454"/>
      <c r="AS31" s="454"/>
      <c r="AT31" s="455"/>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row>
    <row r="32" spans="1:80" x14ac:dyDescent="0.25">
      <c r="A32" s="57"/>
      <c r="B32" s="421"/>
      <c r="C32" s="421"/>
      <c r="D32" s="422"/>
      <c r="E32" s="462"/>
      <c r="F32" s="463"/>
      <c r="G32" s="463"/>
      <c r="H32" s="463"/>
      <c r="I32" s="463"/>
      <c r="J32" s="499" t="e">
        <f>IF(AND(' RIESGOS DE GESTION'!#REF!="Baja",' RIESGOS DE GESTION'!#REF!="Leve"),CONCATENATE("R",' RIESGOS DE GESTION'!#REF!),"")</f>
        <v>#REF!</v>
      </c>
      <c r="K32" s="497"/>
      <c r="L32" s="497" t="e">
        <f>IF(AND(' RIESGOS DE GESTION'!#REF!="Baja",' RIESGOS DE GESTION'!#REF!="Leve"),CONCATENATE("R",' RIESGOS DE GESTION'!#REF!),"")</f>
        <v>#REF!</v>
      </c>
      <c r="M32" s="497"/>
      <c r="N32" s="497" t="e">
        <f>IF(AND(' RIESGOS DE GESTION'!#REF!="Baja",' RIESGOS DE GESTION'!#REF!="Leve"),CONCATENATE("R",' RIESGOS DE GESTION'!#REF!),"")</f>
        <v>#REF!</v>
      </c>
      <c r="O32" s="498"/>
      <c r="P32" s="489" t="e">
        <f>IF(AND(' RIESGOS DE GESTION'!#REF!="Baja",' RIESGOS DE GESTION'!#REF!="Menor"),CONCATENATE("R",' RIESGOS DE GESTION'!#REF!),"")</f>
        <v>#REF!</v>
      </c>
      <c r="Q32" s="489"/>
      <c r="R32" s="489" t="e">
        <f>IF(AND(' RIESGOS DE GESTION'!#REF!="Baja",' RIESGOS DE GESTION'!#REF!="Menor"),CONCATENATE("R",' RIESGOS DE GESTION'!#REF!),"")</f>
        <v>#REF!</v>
      </c>
      <c r="S32" s="489"/>
      <c r="T32" s="489" t="e">
        <f>IF(AND(' RIESGOS DE GESTION'!#REF!="Baja",' RIESGOS DE GESTION'!#REF!="Menor"),CONCATENATE("R",' RIESGOS DE GESTION'!#REF!),"")</f>
        <v>#REF!</v>
      </c>
      <c r="U32" s="490"/>
      <c r="V32" s="488" t="e">
        <f>IF(AND(' RIESGOS DE GESTION'!#REF!="Baja",' RIESGOS DE GESTION'!#REF!="Moderado"),CONCATENATE("R",' RIESGOS DE GESTION'!#REF!),"")</f>
        <v>#REF!</v>
      </c>
      <c r="W32" s="489"/>
      <c r="X32" s="489" t="e">
        <f>IF(AND(' RIESGOS DE GESTION'!#REF!="Baja",' RIESGOS DE GESTION'!#REF!="Moderado"),CONCATENATE("R",' RIESGOS DE GESTION'!#REF!),"")</f>
        <v>#REF!</v>
      </c>
      <c r="Y32" s="489"/>
      <c r="Z32" s="489" t="e">
        <f>IF(AND(' RIESGOS DE GESTION'!#REF!="Baja",' RIESGOS DE GESTION'!#REF!="Moderado"),CONCATENATE("R",' RIESGOS DE GESTION'!#REF!),"")</f>
        <v>#REF!</v>
      </c>
      <c r="AA32" s="490"/>
      <c r="AB32" s="472" t="e">
        <f>IF(AND(' RIESGOS DE GESTION'!#REF!="Baja",' RIESGOS DE GESTION'!#REF!="Mayor"),CONCATENATE("R",' RIESGOS DE GESTION'!#REF!),"")</f>
        <v>#REF!</v>
      </c>
      <c r="AC32" s="468"/>
      <c r="AD32" s="468" t="e">
        <f>IF(AND(' RIESGOS DE GESTION'!#REF!="Baja",' RIESGOS DE GESTION'!#REF!="Mayor"),CONCATENATE("R",' RIESGOS DE GESTION'!#REF!),"")</f>
        <v>#REF!</v>
      </c>
      <c r="AE32" s="468"/>
      <c r="AF32" s="468" t="e">
        <f>IF(AND(' RIESGOS DE GESTION'!#REF!="Baja",' RIESGOS DE GESTION'!#REF!="Mayor"),CONCATENATE("R",' RIESGOS DE GESTION'!#REF!),"")</f>
        <v>#REF!</v>
      </c>
      <c r="AG32" s="469"/>
      <c r="AH32" s="479" t="e">
        <f>IF(AND(' RIESGOS DE GESTION'!#REF!="Baja",' RIESGOS DE GESTION'!#REF!="Catastrófico"),CONCATENATE("R",' RIESGOS DE GESTION'!#REF!),"")</f>
        <v>#REF!</v>
      </c>
      <c r="AI32" s="480"/>
      <c r="AJ32" s="480" t="e">
        <f>IF(AND(' RIESGOS DE GESTION'!#REF!="Baja",' RIESGOS DE GESTION'!#REF!="Catastrófico"),CONCATENATE("R",' RIESGOS DE GESTION'!#REF!),"")</f>
        <v>#REF!</v>
      </c>
      <c r="AK32" s="480"/>
      <c r="AL32" s="480" t="e">
        <f>IF(AND(' RIESGOS DE GESTION'!#REF!="Baja",' RIESGOS DE GESTION'!#REF!="Catastrófico"),CONCATENATE("R",' RIESGOS DE GESTION'!#REF!),"")</f>
        <v>#REF!</v>
      </c>
      <c r="AM32" s="481"/>
      <c r="AN32" s="57"/>
      <c r="AO32" s="453"/>
      <c r="AP32" s="454"/>
      <c r="AQ32" s="454"/>
      <c r="AR32" s="454"/>
      <c r="AS32" s="454"/>
      <c r="AT32" s="455"/>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row>
    <row r="33" spans="1:80" x14ac:dyDescent="0.25">
      <c r="A33" s="57"/>
      <c r="B33" s="421"/>
      <c r="C33" s="421"/>
      <c r="D33" s="422"/>
      <c r="E33" s="462"/>
      <c r="F33" s="463"/>
      <c r="G33" s="463"/>
      <c r="H33" s="463"/>
      <c r="I33" s="463"/>
      <c r="J33" s="499"/>
      <c r="K33" s="497"/>
      <c r="L33" s="497"/>
      <c r="M33" s="497"/>
      <c r="N33" s="497"/>
      <c r="O33" s="498"/>
      <c r="P33" s="489"/>
      <c r="Q33" s="489"/>
      <c r="R33" s="489"/>
      <c r="S33" s="489"/>
      <c r="T33" s="489"/>
      <c r="U33" s="490"/>
      <c r="V33" s="488"/>
      <c r="W33" s="489"/>
      <c r="X33" s="489"/>
      <c r="Y33" s="489"/>
      <c r="Z33" s="489"/>
      <c r="AA33" s="490"/>
      <c r="AB33" s="472"/>
      <c r="AC33" s="468"/>
      <c r="AD33" s="468"/>
      <c r="AE33" s="468"/>
      <c r="AF33" s="468"/>
      <c r="AG33" s="469"/>
      <c r="AH33" s="479"/>
      <c r="AI33" s="480"/>
      <c r="AJ33" s="480"/>
      <c r="AK33" s="480"/>
      <c r="AL33" s="480"/>
      <c r="AM33" s="481"/>
      <c r="AN33" s="57"/>
      <c r="AO33" s="453"/>
      <c r="AP33" s="454"/>
      <c r="AQ33" s="454"/>
      <c r="AR33" s="454"/>
      <c r="AS33" s="454"/>
      <c r="AT33" s="455"/>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row>
    <row r="34" spans="1:80" x14ac:dyDescent="0.25">
      <c r="A34" s="57"/>
      <c r="B34" s="421"/>
      <c r="C34" s="421"/>
      <c r="D34" s="422"/>
      <c r="E34" s="462"/>
      <c r="F34" s="463"/>
      <c r="G34" s="463"/>
      <c r="H34" s="463"/>
      <c r="I34" s="463"/>
      <c r="J34" s="499" t="e">
        <f>IF(AND(' RIESGOS DE GESTION'!#REF!="Baja",' RIESGOS DE GESTION'!#REF!="Leve"),CONCATENATE("R",' RIESGOS DE GESTION'!#REF!),"")</f>
        <v>#REF!</v>
      </c>
      <c r="K34" s="497"/>
      <c r="L34" s="497" t="e">
        <f>IF(AND(' RIESGOS DE GESTION'!#REF!="Baja",' RIESGOS DE GESTION'!#REF!="Leve"),CONCATENATE("R",' RIESGOS DE GESTION'!#REF!),"")</f>
        <v>#REF!</v>
      </c>
      <c r="M34" s="497"/>
      <c r="N34" s="497" t="e">
        <f>IF(AND(' RIESGOS DE GESTION'!#REF!="Baja",' RIESGOS DE GESTION'!#REF!="Leve"),CONCATENATE("R",' RIESGOS DE GESTION'!#REF!),"")</f>
        <v>#REF!</v>
      </c>
      <c r="O34" s="498"/>
      <c r="P34" s="489" t="e">
        <f>IF(AND(' RIESGOS DE GESTION'!#REF!="Baja",' RIESGOS DE GESTION'!#REF!="Menor"),CONCATENATE("R",' RIESGOS DE GESTION'!#REF!),"")</f>
        <v>#REF!</v>
      </c>
      <c r="Q34" s="489"/>
      <c r="R34" s="489" t="e">
        <f>IF(AND(' RIESGOS DE GESTION'!#REF!="Baja",' RIESGOS DE GESTION'!#REF!="Menor"),CONCATENATE("R",' RIESGOS DE GESTION'!#REF!),"")</f>
        <v>#REF!</v>
      </c>
      <c r="S34" s="489"/>
      <c r="T34" s="489" t="e">
        <f>IF(AND(' RIESGOS DE GESTION'!#REF!="Baja",' RIESGOS DE GESTION'!#REF!="Menor"),CONCATENATE("R",' RIESGOS DE GESTION'!#REF!),"")</f>
        <v>#REF!</v>
      </c>
      <c r="U34" s="490"/>
      <c r="V34" s="488" t="e">
        <f>IF(AND(' RIESGOS DE GESTION'!#REF!="Baja",' RIESGOS DE GESTION'!#REF!="Moderado"),CONCATENATE("R",' RIESGOS DE GESTION'!#REF!),"")</f>
        <v>#REF!</v>
      </c>
      <c r="W34" s="489"/>
      <c r="X34" s="489" t="e">
        <f>IF(AND(' RIESGOS DE GESTION'!#REF!="Baja",' RIESGOS DE GESTION'!#REF!="Moderado"),CONCATENATE("R",' RIESGOS DE GESTION'!#REF!),"")</f>
        <v>#REF!</v>
      </c>
      <c r="Y34" s="489"/>
      <c r="Z34" s="489" t="e">
        <f>IF(AND(' RIESGOS DE GESTION'!#REF!="Baja",' RIESGOS DE GESTION'!#REF!="Moderado"),CONCATENATE("R",' RIESGOS DE GESTION'!#REF!),"")</f>
        <v>#REF!</v>
      </c>
      <c r="AA34" s="490"/>
      <c r="AB34" s="472" t="e">
        <f>IF(AND(' RIESGOS DE GESTION'!#REF!="Baja",' RIESGOS DE GESTION'!#REF!="Mayor"),CONCATENATE("R",' RIESGOS DE GESTION'!#REF!),"")</f>
        <v>#REF!</v>
      </c>
      <c r="AC34" s="468"/>
      <c r="AD34" s="468" t="e">
        <f>IF(AND(' RIESGOS DE GESTION'!#REF!="Baja",' RIESGOS DE GESTION'!#REF!="Mayor"),CONCATENATE("R",' RIESGOS DE GESTION'!#REF!),"")</f>
        <v>#REF!</v>
      </c>
      <c r="AE34" s="468"/>
      <c r="AF34" s="468" t="e">
        <f>IF(AND(' RIESGOS DE GESTION'!#REF!="Baja",' RIESGOS DE GESTION'!#REF!="Mayor"),CONCATENATE("R",' RIESGOS DE GESTION'!#REF!),"")</f>
        <v>#REF!</v>
      </c>
      <c r="AG34" s="469"/>
      <c r="AH34" s="479" t="e">
        <f>IF(AND(' RIESGOS DE GESTION'!#REF!="Baja",' RIESGOS DE GESTION'!#REF!="Catastrófico"),CONCATENATE("R",' RIESGOS DE GESTION'!#REF!),"")</f>
        <v>#REF!</v>
      </c>
      <c r="AI34" s="480"/>
      <c r="AJ34" s="480" t="e">
        <f>IF(AND(' RIESGOS DE GESTION'!#REF!="Baja",' RIESGOS DE GESTION'!#REF!="Catastrófico"),CONCATENATE("R",' RIESGOS DE GESTION'!#REF!),"")</f>
        <v>#REF!</v>
      </c>
      <c r="AK34" s="480"/>
      <c r="AL34" s="480" t="e">
        <f>IF(AND(' RIESGOS DE GESTION'!#REF!="Baja",' RIESGOS DE GESTION'!#REF!="Catastrófico"),CONCATENATE("R",' RIESGOS DE GESTION'!#REF!),"")</f>
        <v>#REF!</v>
      </c>
      <c r="AM34" s="481"/>
      <c r="AN34" s="57"/>
      <c r="AO34" s="453"/>
      <c r="AP34" s="454"/>
      <c r="AQ34" s="454"/>
      <c r="AR34" s="454"/>
      <c r="AS34" s="454"/>
      <c r="AT34" s="455"/>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row>
    <row r="35" spans="1:80" x14ac:dyDescent="0.25">
      <c r="A35" s="57"/>
      <c r="B35" s="421"/>
      <c r="C35" s="421"/>
      <c r="D35" s="422"/>
      <c r="E35" s="462"/>
      <c r="F35" s="463"/>
      <c r="G35" s="463"/>
      <c r="H35" s="463"/>
      <c r="I35" s="463"/>
      <c r="J35" s="499"/>
      <c r="K35" s="497"/>
      <c r="L35" s="497"/>
      <c r="M35" s="497"/>
      <c r="N35" s="497"/>
      <c r="O35" s="498"/>
      <c r="P35" s="489"/>
      <c r="Q35" s="489"/>
      <c r="R35" s="489"/>
      <c r="S35" s="489"/>
      <c r="T35" s="489"/>
      <c r="U35" s="490"/>
      <c r="V35" s="488"/>
      <c r="W35" s="489"/>
      <c r="X35" s="489"/>
      <c r="Y35" s="489"/>
      <c r="Z35" s="489"/>
      <c r="AA35" s="490"/>
      <c r="AB35" s="472"/>
      <c r="AC35" s="468"/>
      <c r="AD35" s="468"/>
      <c r="AE35" s="468"/>
      <c r="AF35" s="468"/>
      <c r="AG35" s="469"/>
      <c r="AH35" s="479"/>
      <c r="AI35" s="480"/>
      <c r="AJ35" s="480"/>
      <c r="AK35" s="480"/>
      <c r="AL35" s="480"/>
      <c r="AM35" s="481"/>
      <c r="AN35" s="57"/>
      <c r="AO35" s="453"/>
      <c r="AP35" s="454"/>
      <c r="AQ35" s="454"/>
      <c r="AR35" s="454"/>
      <c r="AS35" s="454"/>
      <c r="AT35" s="455"/>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row>
    <row r="36" spans="1:80" x14ac:dyDescent="0.25">
      <c r="A36" s="57"/>
      <c r="B36" s="421"/>
      <c r="C36" s="421"/>
      <c r="D36" s="422"/>
      <c r="E36" s="462"/>
      <c r="F36" s="463"/>
      <c r="G36" s="463"/>
      <c r="H36" s="463"/>
      <c r="I36" s="463"/>
      <c r="J36" s="499" t="e">
        <f>IF(AND(' RIESGOS DE GESTION'!#REF!="Baja",' RIESGOS DE GESTION'!#REF!="Leve"),CONCATENATE("R",' RIESGOS DE GESTION'!#REF!),"")</f>
        <v>#REF!</v>
      </c>
      <c r="K36" s="497"/>
      <c r="L36" s="497" t="e">
        <f>IF(AND(' RIESGOS DE GESTION'!#REF!="Baja",' RIESGOS DE GESTION'!#REF!="Leve"),CONCATENATE("R",' RIESGOS DE GESTION'!#REF!),"")</f>
        <v>#REF!</v>
      </c>
      <c r="M36" s="497"/>
      <c r="N36" s="497" t="e">
        <f>IF(AND(' RIESGOS DE GESTION'!#REF!="Baja",' RIESGOS DE GESTION'!#REF!="Leve"),CONCATENATE("R",' RIESGOS DE GESTION'!#REF!),"")</f>
        <v>#REF!</v>
      </c>
      <c r="O36" s="498"/>
      <c r="P36" s="489" t="e">
        <f>IF(AND(' RIESGOS DE GESTION'!#REF!="Baja",' RIESGOS DE GESTION'!#REF!="Menor"),CONCATENATE("R",' RIESGOS DE GESTION'!#REF!),"")</f>
        <v>#REF!</v>
      </c>
      <c r="Q36" s="489"/>
      <c r="R36" s="489" t="e">
        <f>IF(AND(' RIESGOS DE GESTION'!#REF!="Baja",' RIESGOS DE GESTION'!#REF!="Menor"),CONCATENATE("R",' RIESGOS DE GESTION'!#REF!),"")</f>
        <v>#REF!</v>
      </c>
      <c r="S36" s="489"/>
      <c r="T36" s="489" t="e">
        <f>IF(AND(' RIESGOS DE GESTION'!#REF!="Baja",' RIESGOS DE GESTION'!#REF!="Menor"),CONCATENATE("R",' RIESGOS DE GESTION'!#REF!),"")</f>
        <v>#REF!</v>
      </c>
      <c r="U36" s="490"/>
      <c r="V36" s="488" t="e">
        <f>IF(AND(' RIESGOS DE GESTION'!#REF!="Baja",' RIESGOS DE GESTION'!#REF!="Moderado"),CONCATENATE("R",' RIESGOS DE GESTION'!#REF!),"")</f>
        <v>#REF!</v>
      </c>
      <c r="W36" s="489"/>
      <c r="X36" s="489" t="e">
        <f>IF(AND(' RIESGOS DE GESTION'!#REF!="Baja",' RIESGOS DE GESTION'!#REF!="Moderado"),CONCATENATE("R",' RIESGOS DE GESTION'!#REF!),"")</f>
        <v>#REF!</v>
      </c>
      <c r="Y36" s="489"/>
      <c r="Z36" s="489" t="e">
        <f>IF(AND(' RIESGOS DE GESTION'!#REF!="Baja",' RIESGOS DE GESTION'!#REF!="Moderado"),CONCATENATE("R",' RIESGOS DE GESTION'!#REF!),"")</f>
        <v>#REF!</v>
      </c>
      <c r="AA36" s="490"/>
      <c r="AB36" s="472" t="e">
        <f>IF(AND(' RIESGOS DE GESTION'!#REF!="Baja",' RIESGOS DE GESTION'!#REF!="Mayor"),CONCATENATE("R",' RIESGOS DE GESTION'!#REF!),"")</f>
        <v>#REF!</v>
      </c>
      <c r="AC36" s="468"/>
      <c r="AD36" s="468" t="e">
        <f>IF(AND(' RIESGOS DE GESTION'!#REF!="Baja",' RIESGOS DE GESTION'!#REF!="Mayor"),CONCATENATE("R",' RIESGOS DE GESTION'!#REF!),"")</f>
        <v>#REF!</v>
      </c>
      <c r="AE36" s="468"/>
      <c r="AF36" s="468" t="e">
        <f>IF(AND(' RIESGOS DE GESTION'!#REF!="Baja",' RIESGOS DE GESTION'!#REF!="Mayor"),CONCATENATE("R",' RIESGOS DE GESTION'!#REF!),"")</f>
        <v>#REF!</v>
      </c>
      <c r="AG36" s="469"/>
      <c r="AH36" s="479" t="e">
        <f>IF(AND(' RIESGOS DE GESTION'!#REF!="Baja",' RIESGOS DE GESTION'!#REF!="Catastrófico"),CONCATENATE("R",' RIESGOS DE GESTION'!#REF!),"")</f>
        <v>#REF!</v>
      </c>
      <c r="AI36" s="480"/>
      <c r="AJ36" s="480" t="e">
        <f>IF(AND(' RIESGOS DE GESTION'!#REF!="Baja",' RIESGOS DE GESTION'!#REF!="Catastrófico"),CONCATENATE("R",' RIESGOS DE GESTION'!#REF!),"")</f>
        <v>#REF!</v>
      </c>
      <c r="AK36" s="480"/>
      <c r="AL36" s="480" t="e">
        <f>IF(AND(' RIESGOS DE GESTION'!#REF!="Baja",' RIESGOS DE GESTION'!#REF!="Catastrófico"),CONCATENATE("R",' RIESGOS DE GESTION'!#REF!),"")</f>
        <v>#REF!</v>
      </c>
      <c r="AM36" s="481"/>
      <c r="AN36" s="57"/>
      <c r="AO36" s="453"/>
      <c r="AP36" s="454"/>
      <c r="AQ36" s="454"/>
      <c r="AR36" s="454"/>
      <c r="AS36" s="454"/>
      <c r="AT36" s="455"/>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row>
    <row r="37" spans="1:80" ht="15.75" thickBot="1" x14ac:dyDescent="0.3">
      <c r="A37" s="57"/>
      <c r="B37" s="421"/>
      <c r="C37" s="421"/>
      <c r="D37" s="422"/>
      <c r="E37" s="465"/>
      <c r="F37" s="466"/>
      <c r="G37" s="466"/>
      <c r="H37" s="466"/>
      <c r="I37" s="466"/>
      <c r="J37" s="500"/>
      <c r="K37" s="501"/>
      <c r="L37" s="501"/>
      <c r="M37" s="501"/>
      <c r="N37" s="501"/>
      <c r="O37" s="502"/>
      <c r="P37" s="492"/>
      <c r="Q37" s="492"/>
      <c r="R37" s="492"/>
      <c r="S37" s="492"/>
      <c r="T37" s="492"/>
      <c r="U37" s="493"/>
      <c r="V37" s="491"/>
      <c r="W37" s="492"/>
      <c r="X37" s="492"/>
      <c r="Y37" s="492"/>
      <c r="Z37" s="492"/>
      <c r="AA37" s="493"/>
      <c r="AB37" s="476"/>
      <c r="AC37" s="477"/>
      <c r="AD37" s="477"/>
      <c r="AE37" s="477"/>
      <c r="AF37" s="477"/>
      <c r="AG37" s="478"/>
      <c r="AH37" s="482"/>
      <c r="AI37" s="483"/>
      <c r="AJ37" s="483"/>
      <c r="AK37" s="483"/>
      <c r="AL37" s="483"/>
      <c r="AM37" s="484"/>
      <c r="AN37" s="57"/>
      <c r="AO37" s="456"/>
      <c r="AP37" s="457"/>
      <c r="AQ37" s="457"/>
      <c r="AR37" s="457"/>
      <c r="AS37" s="457"/>
      <c r="AT37" s="458"/>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row>
    <row r="38" spans="1:80" x14ac:dyDescent="0.25">
      <c r="A38" s="57"/>
      <c r="B38" s="421"/>
      <c r="C38" s="421"/>
      <c r="D38" s="422"/>
      <c r="E38" s="459" t="s">
        <v>423</v>
      </c>
      <c r="F38" s="460"/>
      <c r="G38" s="460"/>
      <c r="H38" s="460"/>
      <c r="I38" s="461"/>
      <c r="J38" s="503" t="e">
        <f>IF(AND(' RIESGOS DE GESTION'!#REF!="Muy Baja",' RIESGOS DE GESTION'!#REF!="Leve"),CONCATENATE("R",' RIESGOS DE GESTION'!#REF!),"")</f>
        <v>#REF!</v>
      </c>
      <c r="K38" s="504"/>
      <c r="L38" s="504" t="e">
        <f>IF(AND(' RIESGOS DE GESTION'!#REF!="Muy Baja",' RIESGOS DE GESTION'!#REF!="Leve"),CONCATENATE("R",' RIESGOS DE GESTION'!#REF!),"")</f>
        <v>#REF!</v>
      </c>
      <c r="M38" s="504"/>
      <c r="N38" s="504" t="e">
        <f>IF(AND(' RIESGOS DE GESTION'!#REF!="Muy Baja",' RIESGOS DE GESTION'!#REF!="Leve"),CONCATENATE("R",' RIESGOS DE GESTION'!#REF!),"")</f>
        <v>#REF!</v>
      </c>
      <c r="O38" s="505"/>
      <c r="P38" s="503" t="e">
        <f>IF(AND(' RIESGOS DE GESTION'!#REF!="Muy Baja",' RIESGOS DE GESTION'!#REF!="Menor"),CONCATENATE("R",' RIESGOS DE GESTION'!#REF!),"")</f>
        <v>#REF!</v>
      </c>
      <c r="Q38" s="504"/>
      <c r="R38" s="504" t="e">
        <f>IF(AND(' RIESGOS DE GESTION'!#REF!="Muy Baja",' RIESGOS DE GESTION'!#REF!="Menor"),CONCATENATE("R",' RIESGOS DE GESTION'!#REF!),"")</f>
        <v>#REF!</v>
      </c>
      <c r="S38" s="504"/>
      <c r="T38" s="504" t="e">
        <f>IF(AND(' RIESGOS DE GESTION'!#REF!="Muy Baja",' RIESGOS DE GESTION'!#REF!="Menor"),CONCATENATE("R",' RIESGOS DE GESTION'!#REF!),"")</f>
        <v>#REF!</v>
      </c>
      <c r="U38" s="505"/>
      <c r="V38" s="494" t="e">
        <f>IF(AND(' RIESGOS DE GESTION'!#REF!="Muy Baja",' RIESGOS DE GESTION'!#REF!="Moderado"),CONCATENATE("R",' RIESGOS DE GESTION'!#REF!),"")</f>
        <v>#REF!</v>
      </c>
      <c r="W38" s="495"/>
      <c r="X38" s="495" t="e">
        <f>IF(AND(' RIESGOS DE GESTION'!#REF!="Muy Baja",' RIESGOS DE GESTION'!#REF!="Moderado"),CONCATENATE("R",' RIESGOS DE GESTION'!#REF!),"")</f>
        <v>#REF!</v>
      </c>
      <c r="Y38" s="495"/>
      <c r="Z38" s="495" t="e">
        <f>IF(AND(' RIESGOS DE GESTION'!#REF!="Muy Baja",' RIESGOS DE GESTION'!#REF!="Moderado"),CONCATENATE("R",' RIESGOS DE GESTION'!#REF!),"")</f>
        <v>#REF!</v>
      </c>
      <c r="AA38" s="496"/>
      <c r="AB38" s="470" t="e">
        <f>IF(AND(' RIESGOS DE GESTION'!#REF!="Muy Baja",' RIESGOS DE GESTION'!#REF!="Mayor"),CONCATENATE("R",' RIESGOS DE GESTION'!#REF!),"")</f>
        <v>#REF!</v>
      </c>
      <c r="AC38" s="471"/>
      <c r="AD38" s="471" t="e">
        <f>IF(AND(' RIESGOS DE GESTION'!#REF!="Muy Baja",' RIESGOS DE GESTION'!#REF!="Mayor"),CONCATENATE("R",' RIESGOS DE GESTION'!#REF!),"")</f>
        <v>#REF!</v>
      </c>
      <c r="AE38" s="471"/>
      <c r="AF38" s="471" t="e">
        <f>IF(AND(' RIESGOS DE GESTION'!#REF!="Muy Baja",' RIESGOS DE GESTION'!#REF!="Mayor"),CONCATENATE("R",' RIESGOS DE GESTION'!#REF!),"")</f>
        <v>#REF!</v>
      </c>
      <c r="AG38" s="473"/>
      <c r="AH38" s="485" t="e">
        <f>IF(AND(' RIESGOS DE GESTION'!#REF!="Muy Baja",' RIESGOS DE GESTION'!#REF!="Catastrófico"),CONCATENATE("R",' RIESGOS DE GESTION'!#REF!),"")</f>
        <v>#REF!</v>
      </c>
      <c r="AI38" s="486"/>
      <c r="AJ38" s="486" t="e">
        <f>IF(AND(' RIESGOS DE GESTION'!#REF!="Muy Baja",' RIESGOS DE GESTION'!#REF!="Catastrófico"),CONCATENATE("R",' RIESGOS DE GESTION'!#REF!),"")</f>
        <v>#REF!</v>
      </c>
      <c r="AK38" s="486"/>
      <c r="AL38" s="486" t="e">
        <f>IF(AND(' RIESGOS DE GESTION'!#REF!="Muy Baja",' RIESGOS DE GESTION'!#REF!="Catastrófico"),CONCATENATE("R",' RIESGOS DE GESTION'!#REF!),"")</f>
        <v>#REF!</v>
      </c>
      <c r="AM38" s="48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row>
    <row r="39" spans="1:80" x14ac:dyDescent="0.25">
      <c r="A39" s="57"/>
      <c r="B39" s="421"/>
      <c r="C39" s="421"/>
      <c r="D39" s="422"/>
      <c r="E39" s="462"/>
      <c r="F39" s="463"/>
      <c r="G39" s="463"/>
      <c r="H39" s="463"/>
      <c r="I39" s="464"/>
      <c r="J39" s="499"/>
      <c r="K39" s="497"/>
      <c r="L39" s="497"/>
      <c r="M39" s="497"/>
      <c r="N39" s="497"/>
      <c r="O39" s="498"/>
      <c r="P39" s="499"/>
      <c r="Q39" s="497"/>
      <c r="R39" s="497"/>
      <c r="S39" s="497"/>
      <c r="T39" s="497"/>
      <c r="U39" s="498"/>
      <c r="V39" s="488"/>
      <c r="W39" s="489"/>
      <c r="X39" s="489"/>
      <c r="Y39" s="489"/>
      <c r="Z39" s="489"/>
      <c r="AA39" s="490"/>
      <c r="AB39" s="472"/>
      <c r="AC39" s="468"/>
      <c r="AD39" s="468"/>
      <c r="AE39" s="468"/>
      <c r="AF39" s="468"/>
      <c r="AG39" s="469"/>
      <c r="AH39" s="479"/>
      <c r="AI39" s="480"/>
      <c r="AJ39" s="480"/>
      <c r="AK39" s="480"/>
      <c r="AL39" s="480"/>
      <c r="AM39" s="481"/>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row>
    <row r="40" spans="1:80" x14ac:dyDescent="0.25">
      <c r="A40" s="57"/>
      <c r="B40" s="421"/>
      <c r="C40" s="421"/>
      <c r="D40" s="422"/>
      <c r="E40" s="462"/>
      <c r="F40" s="463"/>
      <c r="G40" s="463"/>
      <c r="H40" s="463"/>
      <c r="I40" s="464"/>
      <c r="J40" s="499" t="e">
        <f>IF(AND(' RIESGOS DE GESTION'!#REF!="Muy Baja",' RIESGOS DE GESTION'!#REF!="Leve"),CONCATENATE("R",' RIESGOS DE GESTION'!#REF!),"")</f>
        <v>#REF!</v>
      </c>
      <c r="K40" s="497"/>
      <c r="L40" s="497" t="e">
        <f>IF(AND(' RIESGOS DE GESTION'!#REF!="Muy Baja",' RIESGOS DE GESTION'!#REF!="Leve"),CONCATENATE("R",' RIESGOS DE GESTION'!#REF!),"")</f>
        <v>#REF!</v>
      </c>
      <c r="M40" s="497"/>
      <c r="N40" s="497" t="e">
        <f>IF(AND(' RIESGOS DE GESTION'!#REF!="Muy Baja",' RIESGOS DE GESTION'!#REF!="Leve"),CONCATENATE("R",' RIESGOS DE GESTION'!#REF!),"")</f>
        <v>#REF!</v>
      </c>
      <c r="O40" s="498"/>
      <c r="P40" s="499" t="e">
        <f>IF(AND(' RIESGOS DE GESTION'!#REF!="Muy Baja",' RIESGOS DE GESTION'!#REF!="Menor"),CONCATENATE("R",' RIESGOS DE GESTION'!#REF!),"")</f>
        <v>#REF!</v>
      </c>
      <c r="Q40" s="497"/>
      <c r="R40" s="497" t="e">
        <f>IF(AND(' RIESGOS DE GESTION'!#REF!="Muy Baja",' RIESGOS DE GESTION'!#REF!="Menor"),CONCATENATE("R",' RIESGOS DE GESTION'!#REF!),"")</f>
        <v>#REF!</v>
      </c>
      <c r="S40" s="497"/>
      <c r="T40" s="497" t="e">
        <f>IF(AND(' RIESGOS DE GESTION'!#REF!="Muy Baja",' RIESGOS DE GESTION'!#REF!="Menor"),CONCATENATE("R",' RIESGOS DE GESTION'!#REF!),"")</f>
        <v>#REF!</v>
      </c>
      <c r="U40" s="498"/>
      <c r="V40" s="488" t="e">
        <f>IF(AND(' RIESGOS DE GESTION'!#REF!="Muy Baja",' RIESGOS DE GESTION'!#REF!="Moderado"),CONCATENATE("R",' RIESGOS DE GESTION'!#REF!),"")</f>
        <v>#REF!</v>
      </c>
      <c r="W40" s="489"/>
      <c r="X40" s="489" t="e">
        <f>IF(AND(' RIESGOS DE GESTION'!#REF!="Muy Baja",' RIESGOS DE GESTION'!#REF!="Moderado"),CONCATENATE("R",' RIESGOS DE GESTION'!#REF!),"")</f>
        <v>#REF!</v>
      </c>
      <c r="Y40" s="489"/>
      <c r="Z40" s="489" t="e">
        <f>IF(AND(' RIESGOS DE GESTION'!#REF!="Muy Baja",' RIESGOS DE GESTION'!#REF!="Moderado"),CONCATENATE("R",' RIESGOS DE GESTION'!#REF!),"")</f>
        <v>#REF!</v>
      </c>
      <c r="AA40" s="490"/>
      <c r="AB40" s="472" t="e">
        <f>IF(AND(' RIESGOS DE GESTION'!#REF!="Muy Baja",' RIESGOS DE GESTION'!#REF!="Mayor"),CONCATENATE("R",' RIESGOS DE GESTION'!#REF!),"")</f>
        <v>#REF!</v>
      </c>
      <c r="AC40" s="468"/>
      <c r="AD40" s="468" t="e">
        <f>IF(AND(' RIESGOS DE GESTION'!#REF!="Muy Baja",' RIESGOS DE GESTION'!#REF!="Mayor"),CONCATENATE("R",' RIESGOS DE GESTION'!#REF!),"")</f>
        <v>#REF!</v>
      </c>
      <c r="AE40" s="468"/>
      <c r="AF40" s="468" t="e">
        <f>IF(AND(' RIESGOS DE GESTION'!#REF!="Muy Baja",' RIESGOS DE GESTION'!#REF!="Mayor"),CONCATENATE("R",' RIESGOS DE GESTION'!#REF!),"")</f>
        <v>#REF!</v>
      </c>
      <c r="AG40" s="469"/>
      <c r="AH40" s="479" t="e">
        <f>IF(AND(' RIESGOS DE GESTION'!#REF!="Muy Baja",' RIESGOS DE GESTION'!#REF!="Catastrófico"),CONCATENATE("R",' RIESGOS DE GESTION'!#REF!),"")</f>
        <v>#REF!</v>
      </c>
      <c r="AI40" s="480"/>
      <c r="AJ40" s="480" t="e">
        <f>IF(AND(' RIESGOS DE GESTION'!#REF!="Muy Baja",' RIESGOS DE GESTION'!#REF!="Catastrófico"),CONCATENATE("R",' RIESGOS DE GESTION'!#REF!),"")</f>
        <v>#REF!</v>
      </c>
      <c r="AK40" s="480"/>
      <c r="AL40" s="480" t="e">
        <f>IF(AND(' RIESGOS DE GESTION'!#REF!="Muy Baja",' RIESGOS DE GESTION'!#REF!="Catastrófico"),CONCATENATE("R",' RIESGOS DE GESTION'!#REF!),"")</f>
        <v>#REF!</v>
      </c>
      <c r="AM40" s="481"/>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row>
    <row r="41" spans="1:80" x14ac:dyDescent="0.25">
      <c r="A41" s="57"/>
      <c r="B41" s="421"/>
      <c r="C41" s="421"/>
      <c r="D41" s="422"/>
      <c r="E41" s="462"/>
      <c r="F41" s="463"/>
      <c r="G41" s="463"/>
      <c r="H41" s="463"/>
      <c r="I41" s="464"/>
      <c r="J41" s="499"/>
      <c r="K41" s="497"/>
      <c r="L41" s="497"/>
      <c r="M41" s="497"/>
      <c r="N41" s="497"/>
      <c r="O41" s="498"/>
      <c r="P41" s="499"/>
      <c r="Q41" s="497"/>
      <c r="R41" s="497"/>
      <c r="S41" s="497"/>
      <c r="T41" s="497"/>
      <c r="U41" s="498"/>
      <c r="V41" s="488"/>
      <c r="W41" s="489"/>
      <c r="X41" s="489"/>
      <c r="Y41" s="489"/>
      <c r="Z41" s="489"/>
      <c r="AA41" s="490"/>
      <c r="AB41" s="472"/>
      <c r="AC41" s="468"/>
      <c r="AD41" s="468"/>
      <c r="AE41" s="468"/>
      <c r="AF41" s="468"/>
      <c r="AG41" s="469"/>
      <c r="AH41" s="479"/>
      <c r="AI41" s="480"/>
      <c r="AJ41" s="480"/>
      <c r="AK41" s="480"/>
      <c r="AL41" s="480"/>
      <c r="AM41" s="481"/>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row>
    <row r="42" spans="1:80" x14ac:dyDescent="0.25">
      <c r="A42" s="57"/>
      <c r="B42" s="421"/>
      <c r="C42" s="421"/>
      <c r="D42" s="422"/>
      <c r="E42" s="462"/>
      <c r="F42" s="463"/>
      <c r="G42" s="463"/>
      <c r="H42" s="463"/>
      <c r="I42" s="464"/>
      <c r="J42" s="499" t="e">
        <f>IF(AND(' RIESGOS DE GESTION'!#REF!="Muy Baja",' RIESGOS DE GESTION'!#REF!="Leve"),CONCATENATE("R",' RIESGOS DE GESTION'!#REF!),"")</f>
        <v>#REF!</v>
      </c>
      <c r="K42" s="497"/>
      <c r="L42" s="497" t="e">
        <f>IF(AND(' RIESGOS DE GESTION'!#REF!="Muy Baja",' RIESGOS DE GESTION'!#REF!="Leve"),CONCATENATE("R",' RIESGOS DE GESTION'!#REF!),"")</f>
        <v>#REF!</v>
      </c>
      <c r="M42" s="497"/>
      <c r="N42" s="497" t="e">
        <f>IF(AND(' RIESGOS DE GESTION'!#REF!="Muy Baja",' RIESGOS DE GESTION'!#REF!="Leve"),CONCATENATE("R",' RIESGOS DE GESTION'!#REF!),"")</f>
        <v>#REF!</v>
      </c>
      <c r="O42" s="498"/>
      <c r="P42" s="499" t="e">
        <f>IF(AND(' RIESGOS DE GESTION'!#REF!="Muy Baja",' RIESGOS DE GESTION'!#REF!="Menor"),CONCATENATE("R",' RIESGOS DE GESTION'!#REF!),"")</f>
        <v>#REF!</v>
      </c>
      <c r="Q42" s="497"/>
      <c r="R42" s="497" t="e">
        <f>IF(AND(' RIESGOS DE GESTION'!#REF!="Muy Baja",' RIESGOS DE GESTION'!#REF!="Menor"),CONCATENATE("R",' RIESGOS DE GESTION'!#REF!),"")</f>
        <v>#REF!</v>
      </c>
      <c r="S42" s="497"/>
      <c r="T42" s="497" t="e">
        <f>IF(AND(' RIESGOS DE GESTION'!#REF!="Muy Baja",' RIESGOS DE GESTION'!#REF!="Menor"),CONCATENATE("R",' RIESGOS DE GESTION'!#REF!),"")</f>
        <v>#REF!</v>
      </c>
      <c r="U42" s="498"/>
      <c r="V42" s="488" t="e">
        <f>IF(AND(' RIESGOS DE GESTION'!#REF!="Muy Baja",' RIESGOS DE GESTION'!#REF!="Moderado"),CONCATENATE("R",' RIESGOS DE GESTION'!#REF!),"")</f>
        <v>#REF!</v>
      </c>
      <c r="W42" s="489"/>
      <c r="X42" s="489" t="e">
        <f>IF(AND(' RIESGOS DE GESTION'!#REF!="Muy Baja",' RIESGOS DE GESTION'!#REF!="Moderado"),CONCATENATE("R",' RIESGOS DE GESTION'!#REF!),"")</f>
        <v>#REF!</v>
      </c>
      <c r="Y42" s="489"/>
      <c r="Z42" s="489" t="e">
        <f>IF(AND(' RIESGOS DE GESTION'!#REF!="Muy Baja",' RIESGOS DE GESTION'!#REF!="Moderado"),CONCATENATE("R",' RIESGOS DE GESTION'!#REF!),"")</f>
        <v>#REF!</v>
      </c>
      <c r="AA42" s="490"/>
      <c r="AB42" s="472" t="e">
        <f>IF(AND(' RIESGOS DE GESTION'!#REF!="Muy Baja",' RIESGOS DE GESTION'!#REF!="Mayor"),CONCATENATE("R",' RIESGOS DE GESTION'!#REF!),"")</f>
        <v>#REF!</v>
      </c>
      <c r="AC42" s="468"/>
      <c r="AD42" s="468" t="e">
        <f>IF(AND(' RIESGOS DE GESTION'!#REF!="Muy Baja",' RIESGOS DE GESTION'!#REF!="Mayor"),CONCATENATE("R",' RIESGOS DE GESTION'!#REF!),"")</f>
        <v>#REF!</v>
      </c>
      <c r="AE42" s="468"/>
      <c r="AF42" s="468" t="e">
        <f>IF(AND(' RIESGOS DE GESTION'!#REF!="Muy Baja",' RIESGOS DE GESTION'!#REF!="Mayor"),CONCATENATE("R",' RIESGOS DE GESTION'!#REF!),"")</f>
        <v>#REF!</v>
      </c>
      <c r="AG42" s="469"/>
      <c r="AH42" s="479" t="e">
        <f>IF(AND(' RIESGOS DE GESTION'!#REF!="Muy Baja",' RIESGOS DE GESTION'!#REF!="Catastrófico"),CONCATENATE("R",' RIESGOS DE GESTION'!#REF!),"")</f>
        <v>#REF!</v>
      </c>
      <c r="AI42" s="480"/>
      <c r="AJ42" s="480" t="e">
        <f>IF(AND(' RIESGOS DE GESTION'!#REF!="Muy Baja",' RIESGOS DE GESTION'!#REF!="Catastrófico"),CONCATENATE("R",' RIESGOS DE GESTION'!#REF!),"")</f>
        <v>#REF!</v>
      </c>
      <c r="AK42" s="480"/>
      <c r="AL42" s="480" t="e">
        <f>IF(AND(' RIESGOS DE GESTION'!#REF!="Muy Baja",' RIESGOS DE GESTION'!#REF!="Catastrófico"),CONCATENATE("R",' RIESGOS DE GESTION'!#REF!),"")</f>
        <v>#REF!</v>
      </c>
      <c r="AM42" s="481"/>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row>
    <row r="43" spans="1:80" x14ac:dyDescent="0.25">
      <c r="A43" s="57"/>
      <c r="B43" s="421"/>
      <c r="C43" s="421"/>
      <c r="D43" s="422"/>
      <c r="E43" s="462"/>
      <c r="F43" s="463"/>
      <c r="G43" s="463"/>
      <c r="H43" s="463"/>
      <c r="I43" s="464"/>
      <c r="J43" s="499"/>
      <c r="K43" s="497"/>
      <c r="L43" s="497"/>
      <c r="M43" s="497"/>
      <c r="N43" s="497"/>
      <c r="O43" s="498"/>
      <c r="P43" s="499"/>
      <c r="Q43" s="497"/>
      <c r="R43" s="497"/>
      <c r="S43" s="497"/>
      <c r="T43" s="497"/>
      <c r="U43" s="498"/>
      <c r="V43" s="488"/>
      <c r="W43" s="489"/>
      <c r="X43" s="489"/>
      <c r="Y43" s="489"/>
      <c r="Z43" s="489"/>
      <c r="AA43" s="490"/>
      <c r="AB43" s="472"/>
      <c r="AC43" s="468"/>
      <c r="AD43" s="468"/>
      <c r="AE43" s="468"/>
      <c r="AF43" s="468"/>
      <c r="AG43" s="469"/>
      <c r="AH43" s="479"/>
      <c r="AI43" s="480"/>
      <c r="AJ43" s="480"/>
      <c r="AK43" s="480"/>
      <c r="AL43" s="480"/>
      <c r="AM43" s="481"/>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c r="CB43" s="57"/>
    </row>
    <row r="44" spans="1:80" x14ac:dyDescent="0.25">
      <c r="A44" s="57"/>
      <c r="B44" s="421"/>
      <c r="C44" s="421"/>
      <c r="D44" s="422"/>
      <c r="E44" s="462"/>
      <c r="F44" s="463"/>
      <c r="G44" s="463"/>
      <c r="H44" s="463"/>
      <c r="I44" s="464"/>
      <c r="J44" s="499" t="e">
        <f>IF(AND(' RIESGOS DE GESTION'!#REF!="Muy Baja",' RIESGOS DE GESTION'!#REF!="Leve"),CONCATENATE("R",' RIESGOS DE GESTION'!#REF!),"")</f>
        <v>#REF!</v>
      </c>
      <c r="K44" s="497"/>
      <c r="L44" s="497" t="e">
        <f>IF(AND(' RIESGOS DE GESTION'!#REF!="Muy Baja",' RIESGOS DE GESTION'!#REF!="Leve"),CONCATENATE("R",' RIESGOS DE GESTION'!#REF!),"")</f>
        <v>#REF!</v>
      </c>
      <c r="M44" s="497"/>
      <c r="N44" s="497" t="e">
        <f>IF(AND(' RIESGOS DE GESTION'!#REF!="Muy Baja",' RIESGOS DE GESTION'!#REF!="Leve"),CONCATENATE("R",' RIESGOS DE GESTION'!#REF!),"")</f>
        <v>#REF!</v>
      </c>
      <c r="O44" s="498"/>
      <c r="P44" s="499" t="e">
        <f>IF(AND(' RIESGOS DE GESTION'!#REF!="Muy Baja",' RIESGOS DE GESTION'!#REF!="Menor"),CONCATENATE("R",' RIESGOS DE GESTION'!#REF!),"")</f>
        <v>#REF!</v>
      </c>
      <c r="Q44" s="497"/>
      <c r="R44" s="497" t="e">
        <f>IF(AND(' RIESGOS DE GESTION'!#REF!="Muy Baja",' RIESGOS DE GESTION'!#REF!="Menor"),CONCATENATE("R",' RIESGOS DE GESTION'!#REF!),"")</f>
        <v>#REF!</v>
      </c>
      <c r="S44" s="497"/>
      <c r="T44" s="497" t="e">
        <f>IF(AND(' RIESGOS DE GESTION'!#REF!="Muy Baja",' RIESGOS DE GESTION'!#REF!="Menor"),CONCATENATE("R",' RIESGOS DE GESTION'!#REF!),"")</f>
        <v>#REF!</v>
      </c>
      <c r="U44" s="498"/>
      <c r="V44" s="488" t="e">
        <f>IF(AND(' RIESGOS DE GESTION'!#REF!="Muy Baja",' RIESGOS DE GESTION'!#REF!="Moderado"),CONCATENATE("R",' RIESGOS DE GESTION'!#REF!),"")</f>
        <v>#REF!</v>
      </c>
      <c r="W44" s="489"/>
      <c r="X44" s="489" t="e">
        <f>IF(AND(' RIESGOS DE GESTION'!#REF!="Muy Baja",' RIESGOS DE GESTION'!#REF!="Moderado"),CONCATENATE("R",' RIESGOS DE GESTION'!#REF!),"")</f>
        <v>#REF!</v>
      </c>
      <c r="Y44" s="489"/>
      <c r="Z44" s="489" t="e">
        <f>IF(AND(' RIESGOS DE GESTION'!#REF!="Muy Baja",' RIESGOS DE GESTION'!#REF!="Moderado"),CONCATENATE("R",' RIESGOS DE GESTION'!#REF!),"")</f>
        <v>#REF!</v>
      </c>
      <c r="AA44" s="490"/>
      <c r="AB44" s="472" t="e">
        <f>IF(AND(' RIESGOS DE GESTION'!#REF!="Muy Baja",' RIESGOS DE GESTION'!#REF!="Mayor"),CONCATENATE("R",' RIESGOS DE GESTION'!#REF!),"")</f>
        <v>#REF!</v>
      </c>
      <c r="AC44" s="468"/>
      <c r="AD44" s="468" t="e">
        <f>IF(AND(' RIESGOS DE GESTION'!#REF!="Muy Baja",' RIESGOS DE GESTION'!#REF!="Mayor"),CONCATENATE("R",' RIESGOS DE GESTION'!#REF!),"")</f>
        <v>#REF!</v>
      </c>
      <c r="AE44" s="468"/>
      <c r="AF44" s="468" t="e">
        <f>IF(AND(' RIESGOS DE GESTION'!#REF!="Muy Baja",' RIESGOS DE GESTION'!#REF!="Mayor"),CONCATENATE("R",' RIESGOS DE GESTION'!#REF!),"")</f>
        <v>#REF!</v>
      </c>
      <c r="AG44" s="469"/>
      <c r="AH44" s="479" t="e">
        <f>IF(AND(' RIESGOS DE GESTION'!#REF!="Muy Baja",' RIESGOS DE GESTION'!#REF!="Catastrófico"),CONCATENATE("R",' RIESGOS DE GESTION'!#REF!),"")</f>
        <v>#REF!</v>
      </c>
      <c r="AI44" s="480"/>
      <c r="AJ44" s="480" t="e">
        <f>IF(AND(' RIESGOS DE GESTION'!#REF!="Muy Baja",' RIESGOS DE GESTION'!#REF!="Catastrófico"),CONCATENATE("R",' RIESGOS DE GESTION'!#REF!),"")</f>
        <v>#REF!</v>
      </c>
      <c r="AK44" s="480"/>
      <c r="AL44" s="480" t="e">
        <f>IF(AND(' RIESGOS DE GESTION'!#REF!="Muy Baja",' RIESGOS DE GESTION'!#REF!="Catastrófico"),CONCATENATE("R",' RIESGOS DE GESTION'!#REF!),"")</f>
        <v>#REF!</v>
      </c>
      <c r="AM44" s="481"/>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row>
    <row r="45" spans="1:80" ht="15.75" thickBot="1" x14ac:dyDescent="0.3">
      <c r="A45" s="57"/>
      <c r="B45" s="421"/>
      <c r="C45" s="421"/>
      <c r="D45" s="422"/>
      <c r="E45" s="465"/>
      <c r="F45" s="466"/>
      <c r="G45" s="466"/>
      <c r="H45" s="466"/>
      <c r="I45" s="467"/>
      <c r="J45" s="500"/>
      <c r="K45" s="501"/>
      <c r="L45" s="501"/>
      <c r="M45" s="501"/>
      <c r="N45" s="501"/>
      <c r="O45" s="502"/>
      <c r="P45" s="500"/>
      <c r="Q45" s="501"/>
      <c r="R45" s="501"/>
      <c r="S45" s="501"/>
      <c r="T45" s="501"/>
      <c r="U45" s="502"/>
      <c r="V45" s="491"/>
      <c r="W45" s="492"/>
      <c r="X45" s="492"/>
      <c r="Y45" s="492"/>
      <c r="Z45" s="492"/>
      <c r="AA45" s="493"/>
      <c r="AB45" s="476"/>
      <c r="AC45" s="477"/>
      <c r="AD45" s="477"/>
      <c r="AE45" s="477"/>
      <c r="AF45" s="477"/>
      <c r="AG45" s="478"/>
      <c r="AH45" s="482"/>
      <c r="AI45" s="483"/>
      <c r="AJ45" s="483"/>
      <c r="AK45" s="483"/>
      <c r="AL45" s="483"/>
      <c r="AM45" s="484"/>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c r="CB45" s="57"/>
    </row>
    <row r="46" spans="1:80" x14ac:dyDescent="0.25">
      <c r="A46" s="57"/>
      <c r="B46" s="57"/>
      <c r="C46" s="57"/>
      <c r="D46" s="57"/>
      <c r="E46" s="57"/>
      <c r="F46" s="57"/>
      <c r="G46" s="57"/>
      <c r="H46" s="57"/>
      <c r="I46" s="57"/>
      <c r="J46" s="459" t="s">
        <v>424</v>
      </c>
      <c r="K46" s="460"/>
      <c r="L46" s="460"/>
      <c r="M46" s="460"/>
      <c r="N46" s="460"/>
      <c r="O46" s="461"/>
      <c r="P46" s="459" t="s">
        <v>425</v>
      </c>
      <c r="Q46" s="460"/>
      <c r="R46" s="460"/>
      <c r="S46" s="460"/>
      <c r="T46" s="460"/>
      <c r="U46" s="461"/>
      <c r="V46" s="459" t="s">
        <v>426</v>
      </c>
      <c r="W46" s="460"/>
      <c r="X46" s="460"/>
      <c r="Y46" s="460"/>
      <c r="Z46" s="460"/>
      <c r="AA46" s="461"/>
      <c r="AB46" s="459" t="s">
        <v>427</v>
      </c>
      <c r="AC46" s="475"/>
      <c r="AD46" s="460"/>
      <c r="AE46" s="460"/>
      <c r="AF46" s="460"/>
      <c r="AG46" s="461"/>
      <c r="AH46" s="459" t="s">
        <v>428</v>
      </c>
      <c r="AI46" s="460"/>
      <c r="AJ46" s="460"/>
      <c r="AK46" s="460"/>
      <c r="AL46" s="460"/>
      <c r="AM46" s="461"/>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c r="CB46" s="57"/>
    </row>
    <row r="47" spans="1:80" x14ac:dyDescent="0.25">
      <c r="A47" s="57"/>
      <c r="B47" s="57"/>
      <c r="C47" s="57"/>
      <c r="D47" s="57"/>
      <c r="E47" s="57"/>
      <c r="F47" s="57"/>
      <c r="G47" s="57"/>
      <c r="H47" s="57"/>
      <c r="I47" s="57"/>
      <c r="J47" s="462"/>
      <c r="K47" s="463"/>
      <c r="L47" s="463"/>
      <c r="M47" s="463"/>
      <c r="N47" s="463"/>
      <c r="O47" s="464"/>
      <c r="P47" s="462"/>
      <c r="Q47" s="463"/>
      <c r="R47" s="463"/>
      <c r="S47" s="463"/>
      <c r="T47" s="463"/>
      <c r="U47" s="464"/>
      <c r="V47" s="462"/>
      <c r="W47" s="463"/>
      <c r="X47" s="463"/>
      <c r="Y47" s="463"/>
      <c r="Z47" s="463"/>
      <c r="AA47" s="464"/>
      <c r="AB47" s="462"/>
      <c r="AC47" s="463"/>
      <c r="AD47" s="463"/>
      <c r="AE47" s="463"/>
      <c r="AF47" s="463"/>
      <c r="AG47" s="464"/>
      <c r="AH47" s="462"/>
      <c r="AI47" s="463"/>
      <c r="AJ47" s="463"/>
      <c r="AK47" s="463"/>
      <c r="AL47" s="463"/>
      <c r="AM47" s="464"/>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c r="BX47" s="57"/>
      <c r="BY47" s="57"/>
      <c r="BZ47" s="57"/>
      <c r="CA47" s="57"/>
      <c r="CB47" s="57"/>
    </row>
    <row r="48" spans="1:80" x14ac:dyDescent="0.25">
      <c r="A48" s="57"/>
      <c r="B48" s="57"/>
      <c r="C48" s="57"/>
      <c r="D48" s="57"/>
      <c r="E48" s="57"/>
      <c r="F48" s="57"/>
      <c r="G48" s="57"/>
      <c r="H48" s="57"/>
      <c r="I48" s="57"/>
      <c r="J48" s="462"/>
      <c r="K48" s="463"/>
      <c r="L48" s="463"/>
      <c r="M48" s="463"/>
      <c r="N48" s="463"/>
      <c r="O48" s="464"/>
      <c r="P48" s="462"/>
      <c r="Q48" s="463"/>
      <c r="R48" s="463"/>
      <c r="S48" s="463"/>
      <c r="T48" s="463"/>
      <c r="U48" s="464"/>
      <c r="V48" s="462"/>
      <c r="W48" s="463"/>
      <c r="X48" s="463"/>
      <c r="Y48" s="463"/>
      <c r="Z48" s="463"/>
      <c r="AA48" s="464"/>
      <c r="AB48" s="462"/>
      <c r="AC48" s="463"/>
      <c r="AD48" s="463"/>
      <c r="AE48" s="463"/>
      <c r="AF48" s="463"/>
      <c r="AG48" s="464"/>
      <c r="AH48" s="462"/>
      <c r="AI48" s="463"/>
      <c r="AJ48" s="463"/>
      <c r="AK48" s="463"/>
      <c r="AL48" s="463"/>
      <c r="AM48" s="464"/>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c r="BY48" s="57"/>
      <c r="BZ48" s="57"/>
      <c r="CA48" s="57"/>
      <c r="CB48" s="57"/>
    </row>
    <row r="49" spans="1:80" x14ac:dyDescent="0.25">
      <c r="A49" s="57"/>
      <c r="B49" s="57"/>
      <c r="C49" s="57"/>
      <c r="D49" s="57"/>
      <c r="E49" s="57"/>
      <c r="F49" s="57"/>
      <c r="G49" s="57"/>
      <c r="H49" s="57"/>
      <c r="I49" s="57"/>
      <c r="J49" s="462"/>
      <c r="K49" s="463"/>
      <c r="L49" s="463"/>
      <c r="M49" s="463"/>
      <c r="N49" s="463"/>
      <c r="O49" s="464"/>
      <c r="P49" s="462"/>
      <c r="Q49" s="463"/>
      <c r="R49" s="463"/>
      <c r="S49" s="463"/>
      <c r="T49" s="463"/>
      <c r="U49" s="464"/>
      <c r="V49" s="462"/>
      <c r="W49" s="463"/>
      <c r="X49" s="463"/>
      <c r="Y49" s="463"/>
      <c r="Z49" s="463"/>
      <c r="AA49" s="464"/>
      <c r="AB49" s="462"/>
      <c r="AC49" s="463"/>
      <c r="AD49" s="463"/>
      <c r="AE49" s="463"/>
      <c r="AF49" s="463"/>
      <c r="AG49" s="464"/>
      <c r="AH49" s="462"/>
      <c r="AI49" s="463"/>
      <c r="AJ49" s="463"/>
      <c r="AK49" s="463"/>
      <c r="AL49" s="463"/>
      <c r="AM49" s="464"/>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57"/>
      <c r="CA49" s="57"/>
      <c r="CB49" s="57"/>
    </row>
    <row r="50" spans="1:80" x14ac:dyDescent="0.25">
      <c r="A50" s="57"/>
      <c r="B50" s="57"/>
      <c r="C50" s="57"/>
      <c r="D50" s="57"/>
      <c r="E50" s="57"/>
      <c r="F50" s="57"/>
      <c r="G50" s="57"/>
      <c r="H50" s="57"/>
      <c r="I50" s="57"/>
      <c r="J50" s="462"/>
      <c r="K50" s="463"/>
      <c r="L50" s="463"/>
      <c r="M50" s="463"/>
      <c r="N50" s="463"/>
      <c r="O50" s="464"/>
      <c r="P50" s="462"/>
      <c r="Q50" s="463"/>
      <c r="R50" s="463"/>
      <c r="S50" s="463"/>
      <c r="T50" s="463"/>
      <c r="U50" s="464"/>
      <c r="V50" s="462"/>
      <c r="W50" s="463"/>
      <c r="X50" s="463"/>
      <c r="Y50" s="463"/>
      <c r="Z50" s="463"/>
      <c r="AA50" s="464"/>
      <c r="AB50" s="462"/>
      <c r="AC50" s="463"/>
      <c r="AD50" s="463"/>
      <c r="AE50" s="463"/>
      <c r="AF50" s="463"/>
      <c r="AG50" s="464"/>
      <c r="AH50" s="462"/>
      <c r="AI50" s="463"/>
      <c r="AJ50" s="463"/>
      <c r="AK50" s="463"/>
      <c r="AL50" s="463"/>
      <c r="AM50" s="464"/>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7"/>
      <c r="CB50" s="57"/>
    </row>
    <row r="51" spans="1:80" ht="15.75" thickBot="1" x14ac:dyDescent="0.3">
      <c r="A51" s="57"/>
      <c r="B51" s="57"/>
      <c r="C51" s="57"/>
      <c r="D51" s="57"/>
      <c r="E51" s="57"/>
      <c r="F51" s="57"/>
      <c r="G51" s="57"/>
      <c r="H51" s="57"/>
      <c r="I51" s="57"/>
      <c r="J51" s="465"/>
      <c r="K51" s="466"/>
      <c r="L51" s="466"/>
      <c r="M51" s="466"/>
      <c r="N51" s="466"/>
      <c r="O51" s="467"/>
      <c r="P51" s="465"/>
      <c r="Q51" s="466"/>
      <c r="R51" s="466"/>
      <c r="S51" s="466"/>
      <c r="T51" s="466"/>
      <c r="U51" s="467"/>
      <c r="V51" s="465"/>
      <c r="W51" s="466"/>
      <c r="X51" s="466"/>
      <c r="Y51" s="466"/>
      <c r="Z51" s="466"/>
      <c r="AA51" s="467"/>
      <c r="AB51" s="465"/>
      <c r="AC51" s="466"/>
      <c r="AD51" s="466"/>
      <c r="AE51" s="466"/>
      <c r="AF51" s="466"/>
      <c r="AG51" s="467"/>
      <c r="AH51" s="465"/>
      <c r="AI51" s="466"/>
      <c r="AJ51" s="466"/>
      <c r="AK51" s="466"/>
      <c r="AL51" s="466"/>
      <c r="AM51" s="46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row>
    <row r="52" spans="1:80" x14ac:dyDescent="0.25">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row>
    <row r="53" spans="1:80" ht="15" customHeight="1" x14ac:dyDescent="0.25">
      <c r="A53" s="57"/>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row>
    <row r="54" spans="1:80" ht="15" customHeight="1" x14ac:dyDescent="0.25">
      <c r="A54" s="57"/>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c r="BZ54" s="57"/>
      <c r="CA54" s="57"/>
      <c r="CB54" s="57"/>
    </row>
    <row r="55" spans="1:80" x14ac:dyDescent="0.25">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7"/>
      <c r="CB55" s="57"/>
    </row>
    <row r="56" spans="1:80" x14ac:dyDescent="0.25">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c r="BX56" s="57"/>
      <c r="BY56" s="57"/>
      <c r="BZ56" s="57"/>
      <c r="CA56" s="57"/>
      <c r="CB56" s="57"/>
    </row>
    <row r="57" spans="1:80" x14ac:dyDescent="0.25">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57"/>
      <c r="CB57" s="57"/>
    </row>
    <row r="58" spans="1:80" x14ac:dyDescent="0.25">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row>
    <row r="59" spans="1:80" x14ac:dyDescent="0.25">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c r="BZ59" s="57"/>
      <c r="CA59" s="57"/>
      <c r="CB59" s="57"/>
    </row>
    <row r="60" spans="1:80" x14ac:dyDescent="0.2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row>
    <row r="61" spans="1:80" x14ac:dyDescent="0.2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row>
    <row r="62" spans="1:80" x14ac:dyDescent="0.25">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row>
    <row r="63" spans="1:80" x14ac:dyDescent="0.25">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57"/>
      <c r="CA63" s="57"/>
      <c r="CB63" s="57"/>
    </row>
    <row r="64" spans="1:80" x14ac:dyDescent="0.25">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row>
    <row r="65" spans="1:80" x14ac:dyDescent="0.25">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c r="BS65" s="57"/>
      <c r="BT65" s="57"/>
      <c r="BU65" s="57"/>
      <c r="BV65" s="57"/>
      <c r="BW65" s="57"/>
      <c r="BX65" s="57"/>
      <c r="BY65" s="57"/>
      <c r="BZ65" s="57"/>
      <c r="CA65" s="57"/>
      <c r="CB65" s="57"/>
    </row>
    <row r="66" spans="1:80" x14ac:dyDescent="0.25">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U66" s="57"/>
      <c r="BV66" s="57"/>
      <c r="BW66" s="57"/>
      <c r="BX66" s="57"/>
      <c r="BY66" s="57"/>
      <c r="BZ66" s="57"/>
      <c r="CA66" s="57"/>
      <c r="CB66" s="57"/>
    </row>
    <row r="67" spans="1:80" x14ac:dyDescent="0.25">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c r="BS67" s="57"/>
      <c r="BT67" s="57"/>
      <c r="BU67" s="57"/>
      <c r="BV67" s="57"/>
      <c r="BW67" s="57"/>
      <c r="BX67" s="57"/>
      <c r="BY67" s="57"/>
      <c r="BZ67" s="57"/>
      <c r="CA67" s="57"/>
      <c r="CB67" s="57"/>
    </row>
    <row r="68" spans="1:80" x14ac:dyDescent="0.25">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c r="CA68" s="57"/>
      <c r="CB68" s="57"/>
    </row>
    <row r="69" spans="1:80" x14ac:dyDescent="0.25">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row>
    <row r="70" spans="1:80" x14ac:dyDescent="0.25">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c r="BR70" s="57"/>
      <c r="BS70" s="57"/>
      <c r="BT70" s="57"/>
      <c r="BU70" s="57"/>
      <c r="BV70" s="57"/>
      <c r="BW70" s="57"/>
      <c r="BX70" s="57"/>
      <c r="BY70" s="57"/>
      <c r="BZ70" s="57"/>
      <c r="CA70" s="57"/>
      <c r="CB70" s="57"/>
    </row>
    <row r="71" spans="1:80" x14ac:dyDescent="0.25">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7"/>
      <c r="BS71" s="57"/>
      <c r="BT71" s="57"/>
      <c r="BU71" s="57"/>
      <c r="BV71" s="57"/>
      <c r="BW71" s="57"/>
      <c r="BX71" s="57"/>
      <c r="BY71" s="57"/>
      <c r="BZ71" s="57"/>
      <c r="CA71" s="57"/>
      <c r="CB71" s="57"/>
    </row>
    <row r="72" spans="1:80" x14ac:dyDescent="0.25">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7"/>
      <c r="BR72" s="57"/>
      <c r="BS72" s="57"/>
      <c r="BT72" s="57"/>
      <c r="BU72" s="57"/>
      <c r="BV72" s="57"/>
      <c r="BW72" s="57"/>
      <c r="BX72" s="57"/>
      <c r="BY72" s="57"/>
      <c r="BZ72" s="57"/>
      <c r="CA72" s="57"/>
      <c r="CB72" s="57"/>
    </row>
    <row r="73" spans="1:80" x14ac:dyDescent="0.25">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c r="BU73" s="57"/>
      <c r="BV73" s="57"/>
      <c r="BW73" s="57"/>
      <c r="BX73" s="57"/>
      <c r="BY73" s="57"/>
      <c r="BZ73" s="57"/>
      <c r="CA73" s="57"/>
      <c r="CB73" s="57"/>
    </row>
    <row r="74" spans="1:80" x14ac:dyDescent="0.25">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row>
    <row r="75" spans="1:80" x14ac:dyDescent="0.25">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57"/>
      <c r="BS75" s="57"/>
      <c r="BT75" s="57"/>
      <c r="BU75" s="57"/>
      <c r="BV75" s="57"/>
      <c r="BW75" s="57"/>
      <c r="BX75" s="57"/>
      <c r="BY75" s="57"/>
      <c r="BZ75" s="57"/>
      <c r="CA75" s="57"/>
      <c r="CB75" s="57"/>
    </row>
    <row r="76" spans="1:80" x14ac:dyDescent="0.25">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c r="BQ76" s="57"/>
      <c r="BR76" s="57"/>
      <c r="BS76" s="57"/>
      <c r="BT76" s="57"/>
      <c r="BU76" s="57"/>
      <c r="BV76" s="57"/>
      <c r="BW76" s="57"/>
      <c r="BX76" s="57"/>
      <c r="BY76" s="57"/>
      <c r="BZ76" s="57"/>
      <c r="CA76" s="57"/>
      <c r="CB76" s="57"/>
    </row>
    <row r="77" spans="1:80" x14ac:dyDescent="0.25">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c r="BP77" s="57"/>
      <c r="BQ77" s="57"/>
      <c r="BR77" s="57"/>
      <c r="BS77" s="57"/>
      <c r="BT77" s="57"/>
      <c r="BU77" s="57"/>
      <c r="BV77" s="57"/>
      <c r="BW77" s="57"/>
      <c r="BX77" s="57"/>
      <c r="BY77" s="57"/>
      <c r="BZ77" s="57"/>
      <c r="CA77" s="57"/>
      <c r="CB77" s="57"/>
    </row>
    <row r="78" spans="1:80" x14ac:dyDescent="0.25">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57"/>
      <c r="BO78" s="57"/>
      <c r="BP78" s="57"/>
      <c r="BQ78" s="57"/>
      <c r="BR78" s="57"/>
      <c r="BS78" s="57"/>
      <c r="BT78" s="57"/>
      <c r="BU78" s="57"/>
      <c r="BV78" s="57"/>
      <c r="BW78" s="57"/>
      <c r="BX78" s="57"/>
      <c r="BY78" s="57"/>
      <c r="BZ78" s="57"/>
      <c r="CA78" s="57"/>
      <c r="CB78" s="57"/>
    </row>
    <row r="79" spans="1:80" x14ac:dyDescent="0.25">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row>
    <row r="80" spans="1:80" x14ac:dyDescent="0.25">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row>
    <row r="81" spans="1:63" x14ac:dyDescent="0.25">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row>
    <row r="82" spans="1:63" x14ac:dyDescent="0.25">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row>
    <row r="83" spans="1:63" x14ac:dyDescent="0.25">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row>
    <row r="84" spans="1:63" x14ac:dyDescent="0.25">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row>
    <row r="85" spans="1:63" x14ac:dyDescent="0.25">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c r="BI85" s="57"/>
      <c r="BJ85" s="57"/>
      <c r="BK85" s="57"/>
    </row>
    <row r="86" spans="1:63" x14ac:dyDescent="0.25">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c r="BI86" s="57"/>
      <c r="BJ86" s="57"/>
      <c r="BK86" s="57"/>
    </row>
    <row r="87" spans="1:63" x14ac:dyDescent="0.25">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row>
    <row r="88" spans="1:63" x14ac:dyDescent="0.25">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57"/>
      <c r="BK88" s="57"/>
    </row>
    <row r="89" spans="1:63" x14ac:dyDescent="0.25">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row>
    <row r="90" spans="1:63" x14ac:dyDescent="0.25">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row>
    <row r="91" spans="1:63" x14ac:dyDescent="0.25">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row>
    <row r="92" spans="1:63" x14ac:dyDescent="0.25">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row>
    <row r="93" spans="1:63" x14ac:dyDescent="0.25">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row>
    <row r="94" spans="1:63" x14ac:dyDescent="0.25">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row>
    <row r="95" spans="1:63" x14ac:dyDescent="0.25">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row>
    <row r="96" spans="1:63" x14ac:dyDescent="0.25">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row>
    <row r="97" spans="1:63" x14ac:dyDescent="0.25">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row>
    <row r="98" spans="1:63" x14ac:dyDescent="0.25">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row>
    <row r="99" spans="1:63" x14ac:dyDescent="0.25">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c r="BI99" s="57"/>
      <c r="BJ99" s="57"/>
      <c r="BK99" s="57"/>
    </row>
    <row r="100" spans="1:63" x14ac:dyDescent="0.25">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row>
    <row r="101" spans="1:63" x14ac:dyDescent="0.25">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57"/>
    </row>
    <row r="102" spans="1:63" x14ac:dyDescent="0.25">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row>
    <row r="103" spans="1:63" x14ac:dyDescent="0.25">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row>
    <row r="104" spans="1:63" x14ac:dyDescent="0.25">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row>
    <row r="105" spans="1:63" x14ac:dyDescent="0.25">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row>
    <row r="106" spans="1:63" x14ac:dyDescent="0.25">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row>
    <row r="107" spans="1:63" x14ac:dyDescent="0.25">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c r="BJ107" s="57"/>
      <c r="BK107" s="57"/>
    </row>
    <row r="108" spans="1:63" x14ac:dyDescent="0.25">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c r="BJ108" s="57"/>
      <c r="BK108" s="57"/>
    </row>
    <row r="109" spans="1:63" x14ac:dyDescent="0.25">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c r="BI109" s="57"/>
      <c r="BJ109" s="57"/>
      <c r="BK109" s="57"/>
    </row>
    <row r="110" spans="1:63" x14ac:dyDescent="0.25">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c r="BI110" s="57"/>
      <c r="BJ110" s="57"/>
      <c r="BK110" s="57"/>
    </row>
    <row r="111" spans="1:63" x14ac:dyDescent="0.25">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c r="BI111" s="57"/>
      <c r="BJ111" s="57"/>
      <c r="BK111" s="57"/>
    </row>
    <row r="112" spans="1:63" x14ac:dyDescent="0.25">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c r="BJ112" s="57"/>
      <c r="BK112" s="57"/>
    </row>
    <row r="113" spans="1:63" x14ac:dyDescent="0.25">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c r="BI113" s="57"/>
      <c r="BJ113" s="57"/>
      <c r="BK113" s="57"/>
    </row>
    <row r="114" spans="1:63" x14ac:dyDescent="0.25">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c r="BI114" s="57"/>
      <c r="BJ114" s="57"/>
      <c r="BK114" s="57"/>
    </row>
    <row r="115" spans="1:63" x14ac:dyDescent="0.25">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c r="BJ115" s="57"/>
      <c r="BK115" s="57"/>
    </row>
    <row r="116" spans="1:63" x14ac:dyDescent="0.25">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c r="BI116" s="57"/>
      <c r="BJ116" s="57"/>
      <c r="BK116" s="57"/>
    </row>
    <row r="117" spans="1:63" x14ac:dyDescent="0.25">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c r="BI117" s="57"/>
      <c r="BJ117" s="57"/>
      <c r="BK117" s="57"/>
    </row>
    <row r="118" spans="1:63" x14ac:dyDescent="0.25">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c r="BI118" s="57"/>
      <c r="BJ118" s="57"/>
      <c r="BK118" s="57"/>
    </row>
    <row r="119" spans="1:63" x14ac:dyDescent="0.25">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c r="BI119" s="57"/>
      <c r="BJ119" s="57"/>
      <c r="BK119" s="57"/>
    </row>
    <row r="120" spans="1:63" x14ac:dyDescent="0.25">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c r="BI120" s="57"/>
      <c r="BJ120" s="57"/>
      <c r="BK120" s="57"/>
    </row>
    <row r="121" spans="1:63" x14ac:dyDescent="0.25">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57"/>
      <c r="BK121" s="57"/>
    </row>
    <row r="122" spans="1:63" x14ac:dyDescent="0.25">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57"/>
      <c r="BG122" s="57"/>
      <c r="BH122" s="57"/>
      <c r="BI122" s="57"/>
      <c r="BJ122" s="57"/>
      <c r="BK122" s="57"/>
    </row>
    <row r="123" spans="1:63" x14ac:dyDescent="0.25">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c r="BG123" s="57"/>
      <c r="BH123" s="57"/>
      <c r="BI123" s="57"/>
      <c r="BJ123" s="57"/>
      <c r="BK123" s="57"/>
    </row>
    <row r="124" spans="1:63" x14ac:dyDescent="0.25">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c r="BI124" s="57"/>
      <c r="BJ124" s="57"/>
      <c r="BK124" s="57"/>
    </row>
    <row r="125" spans="1:63" x14ac:dyDescent="0.25">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57"/>
      <c r="BG125" s="57"/>
      <c r="BH125" s="57"/>
      <c r="BI125" s="57"/>
      <c r="BJ125" s="57"/>
      <c r="BK125" s="57"/>
    </row>
    <row r="126" spans="1:63" x14ac:dyDescent="0.25">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c r="BG126" s="57"/>
      <c r="BH126" s="57"/>
      <c r="BI126" s="57"/>
      <c r="BJ126" s="57"/>
      <c r="BK126" s="57"/>
    </row>
    <row r="127" spans="1:63" x14ac:dyDescent="0.25">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c r="BG127" s="57"/>
      <c r="BH127" s="57"/>
      <c r="BI127" s="57"/>
      <c r="BJ127" s="57"/>
      <c r="BK127" s="57"/>
    </row>
    <row r="128" spans="1:63" x14ac:dyDescent="0.25">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57"/>
      <c r="BG128" s="57"/>
      <c r="BH128" s="57"/>
      <c r="BI128" s="57"/>
      <c r="BJ128" s="57"/>
      <c r="BK128" s="57"/>
    </row>
    <row r="129" spans="2:63" x14ac:dyDescent="0.25">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c r="BF129" s="57"/>
      <c r="BG129" s="57"/>
      <c r="BH129" s="57"/>
      <c r="BI129" s="57"/>
      <c r="BJ129" s="57"/>
      <c r="BK129" s="57"/>
    </row>
    <row r="130" spans="2:63" x14ac:dyDescent="0.25">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c r="BI130" s="57"/>
      <c r="BJ130" s="57"/>
      <c r="BK130" s="57"/>
    </row>
    <row r="131" spans="2:63" x14ac:dyDescent="0.25">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c r="BG131" s="57"/>
      <c r="BH131" s="57"/>
      <c r="BI131" s="57"/>
      <c r="BJ131" s="57"/>
      <c r="BK131" s="57"/>
    </row>
    <row r="132" spans="2:63" x14ac:dyDescent="0.25">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c r="BG132" s="57"/>
      <c r="BH132" s="57"/>
      <c r="BI132" s="57"/>
      <c r="BJ132" s="57"/>
      <c r="BK132" s="57"/>
    </row>
    <row r="133" spans="2:63" x14ac:dyDescent="0.25">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57"/>
      <c r="BG133" s="57"/>
      <c r="BH133" s="57"/>
      <c r="BI133" s="57"/>
      <c r="BJ133" s="57"/>
      <c r="BK133" s="57"/>
    </row>
    <row r="134" spans="2:63" x14ac:dyDescent="0.25">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c r="BF134" s="57"/>
      <c r="BG134" s="57"/>
      <c r="BH134" s="57"/>
      <c r="BI134" s="57"/>
      <c r="BJ134" s="57"/>
      <c r="BK134" s="57"/>
    </row>
    <row r="135" spans="2:63" x14ac:dyDescent="0.25">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57"/>
      <c r="BH135" s="57"/>
      <c r="BI135" s="57"/>
      <c r="BJ135" s="57"/>
      <c r="BK135" s="57"/>
    </row>
    <row r="136" spans="2:63" x14ac:dyDescent="0.25">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c r="BI136" s="57"/>
      <c r="BJ136" s="57"/>
      <c r="BK136" s="57"/>
    </row>
    <row r="137" spans="2:63" x14ac:dyDescent="0.25">
      <c r="B137" s="57"/>
      <c r="C137" s="57"/>
      <c r="D137" s="57"/>
      <c r="E137" s="57"/>
      <c r="F137" s="57"/>
      <c r="G137" s="57"/>
      <c r="H137" s="57"/>
      <c r="I137" s="57"/>
    </row>
    <row r="138" spans="2:63" x14ac:dyDescent="0.25">
      <c r="B138" s="57"/>
      <c r="C138" s="57"/>
      <c r="D138" s="57"/>
      <c r="E138" s="57"/>
      <c r="F138" s="57"/>
      <c r="G138" s="57"/>
      <c r="H138" s="57"/>
      <c r="I138" s="57"/>
    </row>
    <row r="139" spans="2:63" x14ac:dyDescent="0.25">
      <c r="B139" s="57"/>
      <c r="C139" s="57"/>
      <c r="D139" s="57"/>
      <c r="E139" s="57"/>
      <c r="F139" s="57"/>
      <c r="G139" s="57"/>
      <c r="H139" s="57"/>
      <c r="I139" s="57"/>
    </row>
    <row r="140" spans="2:63" x14ac:dyDescent="0.25">
      <c r="B140" s="57"/>
      <c r="C140" s="57"/>
      <c r="D140" s="57"/>
      <c r="E140" s="57"/>
      <c r="F140" s="57"/>
      <c r="G140" s="57"/>
      <c r="H140" s="57"/>
      <c r="I140" s="57"/>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50" zoomScaleNormal="50" workbookViewId="0">
      <selection activeCell="A2" sqref="A2"/>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row>
    <row r="2" spans="1:91" ht="18" customHeight="1" x14ac:dyDescent="0.25">
      <c r="A2" s="57"/>
      <c r="B2" s="532" t="s">
        <v>429</v>
      </c>
      <c r="C2" s="533"/>
      <c r="D2" s="533"/>
      <c r="E2" s="533"/>
      <c r="F2" s="533"/>
      <c r="G2" s="533"/>
      <c r="H2" s="533"/>
      <c r="I2" s="533"/>
      <c r="J2" s="474" t="s">
        <v>15</v>
      </c>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row>
    <row r="3" spans="1:91" ht="18.75" customHeight="1" x14ac:dyDescent="0.25">
      <c r="A3" s="57"/>
      <c r="B3" s="533"/>
      <c r="C3" s="533"/>
      <c r="D3" s="533"/>
      <c r="E3" s="533"/>
      <c r="F3" s="533"/>
      <c r="G3" s="533"/>
      <c r="H3" s="533"/>
      <c r="I3" s="533"/>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row>
    <row r="4" spans="1:91" ht="15" customHeight="1" x14ac:dyDescent="0.25">
      <c r="A4" s="57"/>
      <c r="B4" s="533"/>
      <c r="C4" s="533"/>
      <c r="D4" s="533"/>
      <c r="E4" s="533"/>
      <c r="F4" s="533"/>
      <c r="G4" s="533"/>
      <c r="H4" s="533"/>
      <c r="I4" s="533"/>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row>
    <row r="5" spans="1:91" ht="15.75" thickBot="1" x14ac:dyDescent="0.3">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row>
    <row r="6" spans="1:91" ht="15" customHeight="1" x14ac:dyDescent="0.25">
      <c r="A6" s="57"/>
      <c r="B6" s="421" t="s">
        <v>297</v>
      </c>
      <c r="C6" s="421"/>
      <c r="D6" s="422"/>
      <c r="E6" s="516" t="s">
        <v>415</v>
      </c>
      <c r="F6" s="517"/>
      <c r="G6" s="517"/>
      <c r="H6" s="517"/>
      <c r="I6" s="534"/>
      <c r="J6" s="20" t="e">
        <f>IF(AND(' RIESGOS DE GESTION'!#REF!="Muy Alta",' RIESGOS DE GESTION'!#REF!="Leve"),CONCATENATE("R1C",' RIESGOS DE GESTION'!#REF!),"")</f>
        <v>#REF!</v>
      </c>
      <c r="K6" s="21" t="e">
        <f>IF(AND(' RIESGOS DE GESTION'!#REF!="Muy Alta",' RIESGOS DE GESTION'!#REF!="Leve"),CONCATENATE("R1C",' RIESGOS DE GESTION'!#REF!),"")</f>
        <v>#REF!</v>
      </c>
      <c r="L6" s="21" t="e">
        <f>IF(AND(' RIESGOS DE GESTION'!#REF!="Muy Alta",' RIESGOS DE GESTION'!#REF!="Leve"),CONCATENATE("R1C",' RIESGOS DE GESTION'!#REF!),"")</f>
        <v>#REF!</v>
      </c>
      <c r="M6" s="21" t="e">
        <f>IF(AND(' RIESGOS DE GESTION'!#REF!="Muy Alta",' RIESGOS DE GESTION'!#REF!="Leve"),CONCATENATE("R1C",' RIESGOS DE GESTION'!#REF!),"")</f>
        <v>#REF!</v>
      </c>
      <c r="N6" s="21" t="e">
        <f>IF(AND(' RIESGOS DE GESTION'!#REF!="Muy Alta",' RIESGOS DE GESTION'!#REF!="Leve"),CONCATENATE("R1C",' RIESGOS DE GESTION'!#REF!),"")</f>
        <v>#REF!</v>
      </c>
      <c r="O6" s="22" t="e">
        <f>IF(AND(' RIESGOS DE GESTION'!#REF!="Muy Alta",' RIESGOS DE GESTION'!#REF!="Leve"),CONCATENATE("R1C",' RIESGOS DE GESTION'!#REF!),"")</f>
        <v>#REF!</v>
      </c>
      <c r="P6" s="20" t="e">
        <f>IF(AND(' RIESGOS DE GESTION'!#REF!="Muy Alta",' RIESGOS DE GESTION'!#REF!="Menor"),CONCATENATE("R1C",' RIESGOS DE GESTION'!#REF!),"")</f>
        <v>#REF!</v>
      </c>
      <c r="Q6" s="21" t="e">
        <f>IF(AND(' RIESGOS DE GESTION'!#REF!="Muy Alta",' RIESGOS DE GESTION'!#REF!="Menor"),CONCATENATE("R1C",' RIESGOS DE GESTION'!#REF!),"")</f>
        <v>#REF!</v>
      </c>
      <c r="R6" s="21" t="e">
        <f>IF(AND(' RIESGOS DE GESTION'!#REF!="Muy Alta",' RIESGOS DE GESTION'!#REF!="Menor"),CONCATENATE("R1C",' RIESGOS DE GESTION'!#REF!),"")</f>
        <v>#REF!</v>
      </c>
      <c r="S6" s="21" t="e">
        <f>IF(AND(' RIESGOS DE GESTION'!#REF!="Muy Alta",' RIESGOS DE GESTION'!#REF!="Menor"),CONCATENATE("R1C",' RIESGOS DE GESTION'!#REF!),"")</f>
        <v>#REF!</v>
      </c>
      <c r="T6" s="21" t="e">
        <f>IF(AND(' RIESGOS DE GESTION'!#REF!="Muy Alta",' RIESGOS DE GESTION'!#REF!="Menor"),CONCATENATE("R1C",' RIESGOS DE GESTION'!#REF!),"")</f>
        <v>#REF!</v>
      </c>
      <c r="U6" s="22" t="e">
        <f>IF(AND(' RIESGOS DE GESTION'!#REF!="Muy Alta",' RIESGOS DE GESTION'!#REF!="Menor"),CONCATENATE("R1C",' RIESGOS DE GESTION'!#REF!),"")</f>
        <v>#REF!</v>
      </c>
      <c r="V6" s="20" t="e">
        <f>IF(AND(' RIESGOS DE GESTION'!#REF!="Muy Alta",' RIESGOS DE GESTION'!#REF!="Moderado"),CONCATENATE("R1C",' RIESGOS DE GESTION'!#REF!),"")</f>
        <v>#REF!</v>
      </c>
      <c r="W6" s="21" t="e">
        <f>IF(AND(' RIESGOS DE GESTION'!#REF!="Muy Alta",' RIESGOS DE GESTION'!#REF!="Moderado"),CONCATENATE("R1C",' RIESGOS DE GESTION'!#REF!),"")</f>
        <v>#REF!</v>
      </c>
      <c r="X6" s="21" t="e">
        <f>IF(AND(' RIESGOS DE GESTION'!#REF!="Muy Alta",' RIESGOS DE GESTION'!#REF!="Moderado"),CONCATENATE("R1C",' RIESGOS DE GESTION'!#REF!),"")</f>
        <v>#REF!</v>
      </c>
      <c r="Y6" s="21" t="e">
        <f>IF(AND(' RIESGOS DE GESTION'!#REF!="Muy Alta",' RIESGOS DE GESTION'!#REF!="Moderado"),CONCATENATE("R1C",' RIESGOS DE GESTION'!#REF!),"")</f>
        <v>#REF!</v>
      </c>
      <c r="Z6" s="21" t="e">
        <f>IF(AND(' RIESGOS DE GESTION'!#REF!="Muy Alta",' RIESGOS DE GESTION'!#REF!="Moderado"),CONCATENATE("R1C",' RIESGOS DE GESTION'!#REF!),"")</f>
        <v>#REF!</v>
      </c>
      <c r="AA6" s="22" t="e">
        <f>IF(AND(' RIESGOS DE GESTION'!#REF!="Muy Alta",' RIESGOS DE GESTION'!#REF!="Moderado"),CONCATENATE("R1C",' RIESGOS DE GESTION'!#REF!),"")</f>
        <v>#REF!</v>
      </c>
      <c r="AB6" s="20" t="e">
        <f>IF(AND(' RIESGOS DE GESTION'!#REF!="Muy Alta",' RIESGOS DE GESTION'!#REF!="Mayor"),CONCATENATE("R1C",' RIESGOS DE GESTION'!#REF!),"")</f>
        <v>#REF!</v>
      </c>
      <c r="AC6" s="21" t="e">
        <f>IF(AND(' RIESGOS DE GESTION'!#REF!="Muy Alta",' RIESGOS DE GESTION'!#REF!="Mayor"),CONCATENATE("R1C",' RIESGOS DE GESTION'!#REF!),"")</f>
        <v>#REF!</v>
      </c>
      <c r="AD6" s="21" t="e">
        <f>IF(AND(' RIESGOS DE GESTION'!#REF!="Muy Alta",' RIESGOS DE GESTION'!#REF!="Mayor"),CONCATENATE("R1C",' RIESGOS DE GESTION'!#REF!),"")</f>
        <v>#REF!</v>
      </c>
      <c r="AE6" s="21" t="e">
        <f>IF(AND(' RIESGOS DE GESTION'!#REF!="Muy Alta",' RIESGOS DE GESTION'!#REF!="Mayor"),CONCATENATE("R1C",' RIESGOS DE GESTION'!#REF!),"")</f>
        <v>#REF!</v>
      </c>
      <c r="AF6" s="21" t="e">
        <f>IF(AND(' RIESGOS DE GESTION'!#REF!="Muy Alta",' RIESGOS DE GESTION'!#REF!="Mayor"),CONCATENATE("R1C",' RIESGOS DE GESTION'!#REF!),"")</f>
        <v>#REF!</v>
      </c>
      <c r="AG6" s="22" t="e">
        <f>IF(AND(' RIESGOS DE GESTION'!#REF!="Muy Alta",' RIESGOS DE GESTION'!#REF!="Mayor"),CONCATENATE("R1C",' RIESGOS DE GESTION'!#REF!),"")</f>
        <v>#REF!</v>
      </c>
      <c r="AH6" s="23" t="e">
        <f>IF(AND(' RIESGOS DE GESTION'!#REF!="Muy Alta",' RIESGOS DE GESTION'!#REF!="Catastrófico"),CONCATENATE("R1C",' RIESGOS DE GESTION'!#REF!),"")</f>
        <v>#REF!</v>
      </c>
      <c r="AI6" s="24" t="e">
        <f>IF(AND(' RIESGOS DE GESTION'!#REF!="Muy Alta",' RIESGOS DE GESTION'!#REF!="Catastrófico"),CONCATENATE("R1C",' RIESGOS DE GESTION'!#REF!),"")</f>
        <v>#REF!</v>
      </c>
      <c r="AJ6" s="24" t="e">
        <f>IF(AND(' RIESGOS DE GESTION'!#REF!="Muy Alta",' RIESGOS DE GESTION'!#REF!="Catastrófico"),CONCATENATE("R1C",' RIESGOS DE GESTION'!#REF!),"")</f>
        <v>#REF!</v>
      </c>
      <c r="AK6" s="24" t="e">
        <f>IF(AND(' RIESGOS DE GESTION'!#REF!="Muy Alta",' RIESGOS DE GESTION'!#REF!="Catastrófico"),CONCATENATE("R1C",' RIESGOS DE GESTION'!#REF!),"")</f>
        <v>#REF!</v>
      </c>
      <c r="AL6" s="24" t="e">
        <f>IF(AND(' RIESGOS DE GESTION'!#REF!="Muy Alta",' RIESGOS DE GESTION'!#REF!="Catastrófico"),CONCATENATE("R1C",' RIESGOS DE GESTION'!#REF!),"")</f>
        <v>#REF!</v>
      </c>
      <c r="AM6" s="25" t="e">
        <f>IF(AND(' RIESGOS DE GESTION'!#REF!="Muy Alta",' RIESGOS DE GESTION'!#REF!="Catastrófico"),CONCATENATE("R1C",' RIESGOS DE GESTION'!#REF!),"")</f>
        <v>#REF!</v>
      </c>
      <c r="AN6" s="57"/>
      <c r="AO6" s="523" t="s">
        <v>416</v>
      </c>
      <c r="AP6" s="524"/>
      <c r="AQ6" s="524"/>
      <c r="AR6" s="524"/>
      <c r="AS6" s="524"/>
      <c r="AT6" s="525"/>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row>
    <row r="7" spans="1:91" ht="15" customHeight="1" x14ac:dyDescent="0.25">
      <c r="A7" s="57"/>
      <c r="B7" s="421"/>
      <c r="C7" s="421"/>
      <c r="D7" s="422"/>
      <c r="E7" s="520"/>
      <c r="F7" s="519"/>
      <c r="G7" s="519"/>
      <c r="H7" s="519"/>
      <c r="I7" s="535"/>
      <c r="J7" s="26" t="e">
        <f>IF(AND(' RIESGOS DE GESTION'!#REF!="Muy Alta",' RIESGOS DE GESTION'!#REF!="Leve"),CONCATENATE("R2C",' RIESGOS DE GESTION'!#REF!),"")</f>
        <v>#REF!</v>
      </c>
      <c r="K7" s="27" t="e">
        <f>IF(AND(' RIESGOS DE GESTION'!#REF!="Muy Alta",' RIESGOS DE GESTION'!#REF!="Leve"),CONCATENATE("R2C",' RIESGOS DE GESTION'!#REF!),"")</f>
        <v>#REF!</v>
      </c>
      <c r="L7" s="27" t="e">
        <f>IF(AND(' RIESGOS DE GESTION'!#REF!="Muy Alta",' RIESGOS DE GESTION'!#REF!="Leve"),CONCATENATE("R2C",' RIESGOS DE GESTION'!#REF!),"")</f>
        <v>#REF!</v>
      </c>
      <c r="M7" s="27" t="e">
        <f>IF(AND(' RIESGOS DE GESTION'!#REF!="Muy Alta",' RIESGOS DE GESTION'!#REF!="Leve"),CONCATENATE("R2C",' RIESGOS DE GESTION'!#REF!),"")</f>
        <v>#REF!</v>
      </c>
      <c r="N7" s="27" t="e">
        <f>IF(AND(' RIESGOS DE GESTION'!#REF!="Muy Alta",' RIESGOS DE GESTION'!#REF!="Leve"),CONCATENATE("R2C",' RIESGOS DE GESTION'!#REF!),"")</f>
        <v>#REF!</v>
      </c>
      <c r="O7" s="28" t="e">
        <f>IF(AND(' RIESGOS DE GESTION'!#REF!="Muy Alta",' RIESGOS DE GESTION'!#REF!="Leve"),CONCATENATE("R2C",' RIESGOS DE GESTION'!#REF!),"")</f>
        <v>#REF!</v>
      </c>
      <c r="P7" s="26" t="e">
        <f>IF(AND(' RIESGOS DE GESTION'!#REF!="Muy Alta",' RIESGOS DE GESTION'!#REF!="Menor"),CONCATENATE("R2C",' RIESGOS DE GESTION'!#REF!),"")</f>
        <v>#REF!</v>
      </c>
      <c r="Q7" s="27" t="e">
        <f>IF(AND(' RIESGOS DE GESTION'!#REF!="Muy Alta",' RIESGOS DE GESTION'!#REF!="Menor"),CONCATENATE("R2C",' RIESGOS DE GESTION'!#REF!),"")</f>
        <v>#REF!</v>
      </c>
      <c r="R7" s="27" t="e">
        <f>IF(AND(' RIESGOS DE GESTION'!#REF!="Muy Alta",' RIESGOS DE GESTION'!#REF!="Menor"),CONCATENATE("R2C",' RIESGOS DE GESTION'!#REF!),"")</f>
        <v>#REF!</v>
      </c>
      <c r="S7" s="27" t="e">
        <f>IF(AND(' RIESGOS DE GESTION'!#REF!="Muy Alta",' RIESGOS DE GESTION'!#REF!="Menor"),CONCATENATE("R2C",' RIESGOS DE GESTION'!#REF!),"")</f>
        <v>#REF!</v>
      </c>
      <c r="T7" s="27" t="e">
        <f>IF(AND(' RIESGOS DE GESTION'!#REF!="Muy Alta",' RIESGOS DE GESTION'!#REF!="Menor"),CONCATENATE("R2C",' RIESGOS DE GESTION'!#REF!),"")</f>
        <v>#REF!</v>
      </c>
      <c r="U7" s="28" t="e">
        <f>IF(AND(' RIESGOS DE GESTION'!#REF!="Muy Alta",' RIESGOS DE GESTION'!#REF!="Menor"),CONCATENATE("R2C",' RIESGOS DE GESTION'!#REF!),"")</f>
        <v>#REF!</v>
      </c>
      <c r="V7" s="26" t="e">
        <f>IF(AND(' RIESGOS DE GESTION'!#REF!="Muy Alta",' RIESGOS DE GESTION'!#REF!="Moderado"),CONCATENATE("R2C",' RIESGOS DE GESTION'!#REF!),"")</f>
        <v>#REF!</v>
      </c>
      <c r="W7" s="27" t="e">
        <f>IF(AND(' RIESGOS DE GESTION'!#REF!="Muy Alta",' RIESGOS DE GESTION'!#REF!="Moderado"),CONCATENATE("R2C",' RIESGOS DE GESTION'!#REF!),"")</f>
        <v>#REF!</v>
      </c>
      <c r="X7" s="27" t="e">
        <f>IF(AND(' RIESGOS DE GESTION'!#REF!="Muy Alta",' RIESGOS DE GESTION'!#REF!="Moderado"),CONCATENATE("R2C",' RIESGOS DE GESTION'!#REF!),"")</f>
        <v>#REF!</v>
      </c>
      <c r="Y7" s="27" t="e">
        <f>IF(AND(' RIESGOS DE GESTION'!#REF!="Muy Alta",' RIESGOS DE GESTION'!#REF!="Moderado"),CONCATENATE("R2C",' RIESGOS DE GESTION'!#REF!),"")</f>
        <v>#REF!</v>
      </c>
      <c r="Z7" s="27" t="e">
        <f>IF(AND(' RIESGOS DE GESTION'!#REF!="Muy Alta",' RIESGOS DE GESTION'!#REF!="Moderado"),CONCATENATE("R2C",' RIESGOS DE GESTION'!#REF!),"")</f>
        <v>#REF!</v>
      </c>
      <c r="AA7" s="28" t="e">
        <f>IF(AND(' RIESGOS DE GESTION'!#REF!="Muy Alta",' RIESGOS DE GESTION'!#REF!="Moderado"),CONCATENATE("R2C",' RIESGOS DE GESTION'!#REF!),"")</f>
        <v>#REF!</v>
      </c>
      <c r="AB7" s="26" t="e">
        <f>IF(AND(' RIESGOS DE GESTION'!#REF!="Muy Alta",' RIESGOS DE GESTION'!#REF!="Mayor"),CONCATENATE("R2C",' RIESGOS DE GESTION'!#REF!),"")</f>
        <v>#REF!</v>
      </c>
      <c r="AC7" s="27" t="e">
        <f>IF(AND(' RIESGOS DE GESTION'!#REF!="Muy Alta",' RIESGOS DE GESTION'!#REF!="Mayor"),CONCATENATE("R2C",' RIESGOS DE GESTION'!#REF!),"")</f>
        <v>#REF!</v>
      </c>
      <c r="AD7" s="27" t="e">
        <f>IF(AND(' RIESGOS DE GESTION'!#REF!="Muy Alta",' RIESGOS DE GESTION'!#REF!="Mayor"),CONCATENATE("R2C",' RIESGOS DE GESTION'!#REF!),"")</f>
        <v>#REF!</v>
      </c>
      <c r="AE7" s="27" t="e">
        <f>IF(AND(' RIESGOS DE GESTION'!#REF!="Muy Alta",' RIESGOS DE GESTION'!#REF!="Mayor"),CONCATENATE("R2C",' RIESGOS DE GESTION'!#REF!),"")</f>
        <v>#REF!</v>
      </c>
      <c r="AF7" s="27" t="e">
        <f>IF(AND(' RIESGOS DE GESTION'!#REF!="Muy Alta",' RIESGOS DE GESTION'!#REF!="Mayor"),CONCATENATE("R2C",' RIESGOS DE GESTION'!#REF!),"")</f>
        <v>#REF!</v>
      </c>
      <c r="AG7" s="28" t="e">
        <f>IF(AND(' RIESGOS DE GESTION'!#REF!="Muy Alta",' RIESGOS DE GESTION'!#REF!="Mayor"),CONCATENATE("R2C",' RIESGOS DE GESTION'!#REF!),"")</f>
        <v>#REF!</v>
      </c>
      <c r="AH7" s="29" t="e">
        <f>IF(AND(' RIESGOS DE GESTION'!#REF!="Muy Alta",' RIESGOS DE GESTION'!#REF!="Catastrófico"),CONCATENATE("R2C",' RIESGOS DE GESTION'!#REF!),"")</f>
        <v>#REF!</v>
      </c>
      <c r="AI7" s="30" t="e">
        <f>IF(AND(' RIESGOS DE GESTION'!#REF!="Muy Alta",' RIESGOS DE GESTION'!#REF!="Catastrófico"),CONCATENATE("R2C",' RIESGOS DE GESTION'!#REF!),"")</f>
        <v>#REF!</v>
      </c>
      <c r="AJ7" s="30" t="e">
        <f>IF(AND(' RIESGOS DE GESTION'!#REF!="Muy Alta",' RIESGOS DE GESTION'!#REF!="Catastrófico"),CONCATENATE("R2C",' RIESGOS DE GESTION'!#REF!),"")</f>
        <v>#REF!</v>
      </c>
      <c r="AK7" s="30" t="e">
        <f>IF(AND(' RIESGOS DE GESTION'!#REF!="Muy Alta",' RIESGOS DE GESTION'!#REF!="Catastrófico"),CONCATENATE("R2C",' RIESGOS DE GESTION'!#REF!),"")</f>
        <v>#REF!</v>
      </c>
      <c r="AL7" s="30" t="e">
        <f>IF(AND(' RIESGOS DE GESTION'!#REF!="Muy Alta",' RIESGOS DE GESTION'!#REF!="Catastrófico"),CONCATENATE("R2C",' RIESGOS DE GESTION'!#REF!),"")</f>
        <v>#REF!</v>
      </c>
      <c r="AM7" s="31" t="e">
        <f>IF(AND(' RIESGOS DE GESTION'!#REF!="Muy Alta",' RIESGOS DE GESTION'!#REF!="Catastrófico"),CONCATENATE("R2C",' RIESGOS DE GESTION'!#REF!),"")</f>
        <v>#REF!</v>
      </c>
      <c r="AN7" s="57"/>
      <c r="AO7" s="526"/>
      <c r="AP7" s="527"/>
      <c r="AQ7" s="527"/>
      <c r="AR7" s="527"/>
      <c r="AS7" s="527"/>
      <c r="AT7" s="528"/>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row>
    <row r="8" spans="1:91" ht="15" customHeight="1" x14ac:dyDescent="0.25">
      <c r="A8" s="57"/>
      <c r="B8" s="421"/>
      <c r="C8" s="421"/>
      <c r="D8" s="422"/>
      <c r="E8" s="520"/>
      <c r="F8" s="519"/>
      <c r="G8" s="519"/>
      <c r="H8" s="519"/>
      <c r="I8" s="535"/>
      <c r="J8" s="26" t="e">
        <f>IF(AND(' RIESGOS DE GESTION'!#REF!="Muy Alta",' RIESGOS DE GESTION'!#REF!="Leve"),CONCATENATE("R3C",' RIESGOS DE GESTION'!#REF!),"")</f>
        <v>#REF!</v>
      </c>
      <c r="K8" s="27" t="e">
        <f>IF(AND(' RIESGOS DE GESTION'!#REF!="Muy Alta",' RIESGOS DE GESTION'!#REF!="Leve"),CONCATENATE("R3C",' RIESGOS DE GESTION'!#REF!),"")</f>
        <v>#REF!</v>
      </c>
      <c r="L8" s="27" t="e">
        <f>IF(AND(' RIESGOS DE GESTION'!#REF!="Muy Alta",' RIESGOS DE GESTION'!#REF!="Leve"),CONCATENATE("R3C",' RIESGOS DE GESTION'!#REF!),"")</f>
        <v>#REF!</v>
      </c>
      <c r="M8" s="27" t="e">
        <f>IF(AND(' RIESGOS DE GESTION'!#REF!="Muy Alta",' RIESGOS DE GESTION'!#REF!="Leve"),CONCATENATE("R3C",' RIESGOS DE GESTION'!#REF!),"")</f>
        <v>#REF!</v>
      </c>
      <c r="N8" s="27" t="e">
        <f>IF(AND(' RIESGOS DE GESTION'!#REF!="Muy Alta",' RIESGOS DE GESTION'!#REF!="Leve"),CONCATENATE("R3C",' RIESGOS DE GESTION'!#REF!),"")</f>
        <v>#REF!</v>
      </c>
      <c r="O8" s="28" t="e">
        <f>IF(AND(' RIESGOS DE GESTION'!#REF!="Muy Alta",' RIESGOS DE GESTION'!#REF!="Leve"),CONCATENATE("R3C",' RIESGOS DE GESTION'!#REF!),"")</f>
        <v>#REF!</v>
      </c>
      <c r="P8" s="26" t="e">
        <f>IF(AND(' RIESGOS DE GESTION'!#REF!="Muy Alta",' RIESGOS DE GESTION'!#REF!="Menor"),CONCATENATE("R3C",' RIESGOS DE GESTION'!#REF!),"")</f>
        <v>#REF!</v>
      </c>
      <c r="Q8" s="27" t="e">
        <f>IF(AND(' RIESGOS DE GESTION'!#REF!="Muy Alta",' RIESGOS DE GESTION'!#REF!="Menor"),CONCATENATE("R3C",' RIESGOS DE GESTION'!#REF!),"")</f>
        <v>#REF!</v>
      </c>
      <c r="R8" s="27" t="e">
        <f>IF(AND(' RIESGOS DE GESTION'!#REF!="Muy Alta",' RIESGOS DE GESTION'!#REF!="Menor"),CONCATENATE("R3C",' RIESGOS DE GESTION'!#REF!),"")</f>
        <v>#REF!</v>
      </c>
      <c r="S8" s="27" t="e">
        <f>IF(AND(' RIESGOS DE GESTION'!#REF!="Muy Alta",' RIESGOS DE GESTION'!#REF!="Menor"),CONCATENATE("R3C",' RIESGOS DE GESTION'!#REF!),"")</f>
        <v>#REF!</v>
      </c>
      <c r="T8" s="27" t="e">
        <f>IF(AND(' RIESGOS DE GESTION'!#REF!="Muy Alta",' RIESGOS DE GESTION'!#REF!="Menor"),CONCATENATE("R3C",' RIESGOS DE GESTION'!#REF!),"")</f>
        <v>#REF!</v>
      </c>
      <c r="U8" s="28" t="e">
        <f>IF(AND(' RIESGOS DE GESTION'!#REF!="Muy Alta",' RIESGOS DE GESTION'!#REF!="Menor"),CONCATENATE("R3C",' RIESGOS DE GESTION'!#REF!),"")</f>
        <v>#REF!</v>
      </c>
      <c r="V8" s="26" t="e">
        <f>IF(AND(' RIESGOS DE GESTION'!#REF!="Muy Alta",' RIESGOS DE GESTION'!#REF!="Moderado"),CONCATENATE("R3C",' RIESGOS DE GESTION'!#REF!),"")</f>
        <v>#REF!</v>
      </c>
      <c r="W8" s="27" t="e">
        <f>IF(AND(' RIESGOS DE GESTION'!#REF!="Muy Alta",' RIESGOS DE GESTION'!#REF!="Moderado"),CONCATENATE("R3C",' RIESGOS DE GESTION'!#REF!),"")</f>
        <v>#REF!</v>
      </c>
      <c r="X8" s="27" t="e">
        <f>IF(AND(' RIESGOS DE GESTION'!#REF!="Muy Alta",' RIESGOS DE GESTION'!#REF!="Moderado"),CONCATENATE("R3C",' RIESGOS DE GESTION'!#REF!),"")</f>
        <v>#REF!</v>
      </c>
      <c r="Y8" s="27" t="e">
        <f>IF(AND(' RIESGOS DE GESTION'!#REF!="Muy Alta",' RIESGOS DE GESTION'!#REF!="Moderado"),CONCATENATE("R3C",' RIESGOS DE GESTION'!#REF!),"")</f>
        <v>#REF!</v>
      </c>
      <c r="Z8" s="27" t="e">
        <f>IF(AND(' RIESGOS DE GESTION'!#REF!="Muy Alta",' RIESGOS DE GESTION'!#REF!="Moderado"),CONCATENATE("R3C",' RIESGOS DE GESTION'!#REF!),"")</f>
        <v>#REF!</v>
      </c>
      <c r="AA8" s="28" t="e">
        <f>IF(AND(' RIESGOS DE GESTION'!#REF!="Muy Alta",' RIESGOS DE GESTION'!#REF!="Moderado"),CONCATENATE("R3C",' RIESGOS DE GESTION'!#REF!),"")</f>
        <v>#REF!</v>
      </c>
      <c r="AB8" s="26" t="e">
        <f>IF(AND(' RIESGOS DE GESTION'!#REF!="Muy Alta",' RIESGOS DE GESTION'!#REF!="Mayor"),CONCATENATE("R3C",' RIESGOS DE GESTION'!#REF!),"")</f>
        <v>#REF!</v>
      </c>
      <c r="AC8" s="27" t="e">
        <f>IF(AND(' RIESGOS DE GESTION'!#REF!="Muy Alta",' RIESGOS DE GESTION'!#REF!="Mayor"),CONCATENATE("R3C",' RIESGOS DE GESTION'!#REF!),"")</f>
        <v>#REF!</v>
      </c>
      <c r="AD8" s="27" t="e">
        <f>IF(AND(' RIESGOS DE GESTION'!#REF!="Muy Alta",' RIESGOS DE GESTION'!#REF!="Mayor"),CONCATENATE("R3C",' RIESGOS DE GESTION'!#REF!),"")</f>
        <v>#REF!</v>
      </c>
      <c r="AE8" s="27" t="e">
        <f>IF(AND(' RIESGOS DE GESTION'!#REF!="Muy Alta",' RIESGOS DE GESTION'!#REF!="Mayor"),CONCATENATE("R3C",' RIESGOS DE GESTION'!#REF!),"")</f>
        <v>#REF!</v>
      </c>
      <c r="AF8" s="27" t="e">
        <f>IF(AND(' RIESGOS DE GESTION'!#REF!="Muy Alta",' RIESGOS DE GESTION'!#REF!="Mayor"),CONCATENATE("R3C",' RIESGOS DE GESTION'!#REF!),"")</f>
        <v>#REF!</v>
      </c>
      <c r="AG8" s="28" t="e">
        <f>IF(AND(' RIESGOS DE GESTION'!#REF!="Muy Alta",' RIESGOS DE GESTION'!#REF!="Mayor"),CONCATENATE("R3C",' RIESGOS DE GESTION'!#REF!),"")</f>
        <v>#REF!</v>
      </c>
      <c r="AH8" s="29" t="e">
        <f>IF(AND(' RIESGOS DE GESTION'!#REF!="Muy Alta",' RIESGOS DE GESTION'!#REF!="Catastrófico"),CONCATENATE("R3C",' RIESGOS DE GESTION'!#REF!),"")</f>
        <v>#REF!</v>
      </c>
      <c r="AI8" s="30" t="e">
        <f>IF(AND(' RIESGOS DE GESTION'!#REF!="Muy Alta",' RIESGOS DE GESTION'!#REF!="Catastrófico"),CONCATENATE("R3C",' RIESGOS DE GESTION'!#REF!),"")</f>
        <v>#REF!</v>
      </c>
      <c r="AJ8" s="30" t="e">
        <f>IF(AND(' RIESGOS DE GESTION'!#REF!="Muy Alta",' RIESGOS DE GESTION'!#REF!="Catastrófico"),CONCATENATE("R3C",' RIESGOS DE GESTION'!#REF!),"")</f>
        <v>#REF!</v>
      </c>
      <c r="AK8" s="30" t="e">
        <f>IF(AND(' RIESGOS DE GESTION'!#REF!="Muy Alta",' RIESGOS DE GESTION'!#REF!="Catastrófico"),CONCATENATE("R3C",' RIESGOS DE GESTION'!#REF!),"")</f>
        <v>#REF!</v>
      </c>
      <c r="AL8" s="30" t="e">
        <f>IF(AND(' RIESGOS DE GESTION'!#REF!="Muy Alta",' RIESGOS DE GESTION'!#REF!="Catastrófico"),CONCATENATE("R3C",' RIESGOS DE GESTION'!#REF!),"")</f>
        <v>#REF!</v>
      </c>
      <c r="AM8" s="31" t="e">
        <f>IF(AND(' RIESGOS DE GESTION'!#REF!="Muy Alta",' RIESGOS DE GESTION'!#REF!="Catastrófico"),CONCATENATE("R3C",' RIESGOS DE GESTION'!#REF!),"")</f>
        <v>#REF!</v>
      </c>
      <c r="AN8" s="57"/>
      <c r="AO8" s="526"/>
      <c r="AP8" s="527"/>
      <c r="AQ8" s="527"/>
      <c r="AR8" s="527"/>
      <c r="AS8" s="527"/>
      <c r="AT8" s="528"/>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row>
    <row r="9" spans="1:91" ht="15" customHeight="1" x14ac:dyDescent="0.25">
      <c r="A9" s="57"/>
      <c r="B9" s="421"/>
      <c r="C9" s="421"/>
      <c r="D9" s="422"/>
      <c r="E9" s="520"/>
      <c r="F9" s="519"/>
      <c r="G9" s="519"/>
      <c r="H9" s="519"/>
      <c r="I9" s="535"/>
      <c r="J9" s="26" t="e">
        <f>IF(AND(' RIESGOS DE GESTION'!#REF!="Muy Alta",' RIESGOS DE GESTION'!#REF!="Leve"),CONCATENATE("R4C",' RIESGOS DE GESTION'!#REF!),"")</f>
        <v>#REF!</v>
      </c>
      <c r="K9" s="27" t="e">
        <f>IF(AND(' RIESGOS DE GESTION'!#REF!="Muy Alta",' RIESGOS DE GESTION'!#REF!="Leve"),CONCATENATE("R4C",' RIESGOS DE GESTION'!#REF!),"")</f>
        <v>#REF!</v>
      </c>
      <c r="L9" s="27" t="e">
        <f>IF(AND(' RIESGOS DE GESTION'!#REF!="Muy Alta",' RIESGOS DE GESTION'!#REF!="Leve"),CONCATENATE("R4C",' RIESGOS DE GESTION'!#REF!),"")</f>
        <v>#REF!</v>
      </c>
      <c r="M9" s="27" t="e">
        <f>IF(AND(' RIESGOS DE GESTION'!#REF!="Muy Alta",' RIESGOS DE GESTION'!#REF!="Leve"),CONCATENATE("R4C",' RIESGOS DE GESTION'!#REF!),"")</f>
        <v>#REF!</v>
      </c>
      <c r="N9" s="27" t="e">
        <f>IF(AND(' RIESGOS DE GESTION'!#REF!="Muy Alta",' RIESGOS DE GESTION'!#REF!="Leve"),CONCATENATE("R4C",' RIESGOS DE GESTION'!#REF!),"")</f>
        <v>#REF!</v>
      </c>
      <c r="O9" s="28" t="e">
        <f>IF(AND(' RIESGOS DE GESTION'!#REF!="Muy Alta",' RIESGOS DE GESTION'!#REF!="Leve"),CONCATENATE("R4C",' RIESGOS DE GESTION'!#REF!),"")</f>
        <v>#REF!</v>
      </c>
      <c r="P9" s="26" t="e">
        <f>IF(AND(' RIESGOS DE GESTION'!#REF!="Muy Alta",' RIESGOS DE GESTION'!#REF!="Menor"),CONCATENATE("R4C",' RIESGOS DE GESTION'!#REF!),"")</f>
        <v>#REF!</v>
      </c>
      <c r="Q9" s="27" t="e">
        <f>IF(AND(' RIESGOS DE GESTION'!#REF!="Muy Alta",' RIESGOS DE GESTION'!#REF!="Menor"),CONCATENATE("R4C",' RIESGOS DE GESTION'!#REF!),"")</f>
        <v>#REF!</v>
      </c>
      <c r="R9" s="27" t="e">
        <f>IF(AND(' RIESGOS DE GESTION'!#REF!="Muy Alta",' RIESGOS DE GESTION'!#REF!="Menor"),CONCATENATE("R4C",' RIESGOS DE GESTION'!#REF!),"")</f>
        <v>#REF!</v>
      </c>
      <c r="S9" s="27" t="e">
        <f>IF(AND(' RIESGOS DE GESTION'!#REF!="Muy Alta",' RIESGOS DE GESTION'!#REF!="Menor"),CONCATENATE("R4C",' RIESGOS DE GESTION'!#REF!),"")</f>
        <v>#REF!</v>
      </c>
      <c r="T9" s="27" t="e">
        <f>IF(AND(' RIESGOS DE GESTION'!#REF!="Muy Alta",' RIESGOS DE GESTION'!#REF!="Menor"),CONCATENATE("R4C",' RIESGOS DE GESTION'!#REF!),"")</f>
        <v>#REF!</v>
      </c>
      <c r="U9" s="28" t="e">
        <f>IF(AND(' RIESGOS DE GESTION'!#REF!="Muy Alta",' RIESGOS DE GESTION'!#REF!="Menor"),CONCATENATE("R4C",' RIESGOS DE GESTION'!#REF!),"")</f>
        <v>#REF!</v>
      </c>
      <c r="V9" s="26" t="e">
        <f>IF(AND(' RIESGOS DE GESTION'!#REF!="Muy Alta",' RIESGOS DE GESTION'!#REF!="Moderado"),CONCATENATE("R4C",' RIESGOS DE GESTION'!#REF!),"")</f>
        <v>#REF!</v>
      </c>
      <c r="W9" s="27" t="e">
        <f>IF(AND(' RIESGOS DE GESTION'!#REF!="Muy Alta",' RIESGOS DE GESTION'!#REF!="Moderado"),CONCATENATE("R4C",' RIESGOS DE GESTION'!#REF!),"")</f>
        <v>#REF!</v>
      </c>
      <c r="X9" s="27" t="e">
        <f>IF(AND(' RIESGOS DE GESTION'!#REF!="Muy Alta",' RIESGOS DE GESTION'!#REF!="Moderado"),CONCATENATE("R4C",' RIESGOS DE GESTION'!#REF!),"")</f>
        <v>#REF!</v>
      </c>
      <c r="Y9" s="27" t="e">
        <f>IF(AND(' RIESGOS DE GESTION'!#REF!="Muy Alta",' RIESGOS DE GESTION'!#REF!="Moderado"),CONCATENATE("R4C",' RIESGOS DE GESTION'!#REF!),"")</f>
        <v>#REF!</v>
      </c>
      <c r="Z9" s="27" t="e">
        <f>IF(AND(' RIESGOS DE GESTION'!#REF!="Muy Alta",' RIESGOS DE GESTION'!#REF!="Moderado"),CONCATENATE("R4C",' RIESGOS DE GESTION'!#REF!),"")</f>
        <v>#REF!</v>
      </c>
      <c r="AA9" s="28" t="e">
        <f>IF(AND(' RIESGOS DE GESTION'!#REF!="Muy Alta",' RIESGOS DE GESTION'!#REF!="Moderado"),CONCATENATE("R4C",' RIESGOS DE GESTION'!#REF!),"")</f>
        <v>#REF!</v>
      </c>
      <c r="AB9" s="26" t="e">
        <f>IF(AND(' RIESGOS DE GESTION'!#REF!="Muy Alta",' RIESGOS DE GESTION'!#REF!="Mayor"),CONCATENATE("R4C",' RIESGOS DE GESTION'!#REF!),"")</f>
        <v>#REF!</v>
      </c>
      <c r="AC9" s="27" t="e">
        <f>IF(AND(' RIESGOS DE GESTION'!#REF!="Muy Alta",' RIESGOS DE GESTION'!#REF!="Mayor"),CONCATENATE("R4C",' RIESGOS DE GESTION'!#REF!),"")</f>
        <v>#REF!</v>
      </c>
      <c r="AD9" s="27" t="e">
        <f>IF(AND(' RIESGOS DE GESTION'!#REF!="Muy Alta",' RIESGOS DE GESTION'!#REF!="Mayor"),CONCATENATE("R4C",' RIESGOS DE GESTION'!#REF!),"")</f>
        <v>#REF!</v>
      </c>
      <c r="AE9" s="27" t="e">
        <f>IF(AND(' RIESGOS DE GESTION'!#REF!="Muy Alta",' RIESGOS DE GESTION'!#REF!="Mayor"),CONCATENATE("R4C",' RIESGOS DE GESTION'!#REF!),"")</f>
        <v>#REF!</v>
      </c>
      <c r="AF9" s="27" t="e">
        <f>IF(AND(' RIESGOS DE GESTION'!#REF!="Muy Alta",' RIESGOS DE GESTION'!#REF!="Mayor"),CONCATENATE("R4C",' RIESGOS DE GESTION'!#REF!),"")</f>
        <v>#REF!</v>
      </c>
      <c r="AG9" s="28" t="e">
        <f>IF(AND(' RIESGOS DE GESTION'!#REF!="Muy Alta",' RIESGOS DE GESTION'!#REF!="Mayor"),CONCATENATE("R4C",' RIESGOS DE GESTION'!#REF!),"")</f>
        <v>#REF!</v>
      </c>
      <c r="AH9" s="29" t="e">
        <f>IF(AND(' RIESGOS DE GESTION'!#REF!="Muy Alta",' RIESGOS DE GESTION'!#REF!="Catastrófico"),CONCATENATE("R4C",' RIESGOS DE GESTION'!#REF!),"")</f>
        <v>#REF!</v>
      </c>
      <c r="AI9" s="30" t="e">
        <f>IF(AND(' RIESGOS DE GESTION'!#REF!="Muy Alta",' RIESGOS DE GESTION'!#REF!="Catastrófico"),CONCATENATE("R4C",' RIESGOS DE GESTION'!#REF!),"")</f>
        <v>#REF!</v>
      </c>
      <c r="AJ9" s="30" t="e">
        <f>IF(AND(' RIESGOS DE GESTION'!#REF!="Muy Alta",' RIESGOS DE GESTION'!#REF!="Catastrófico"),CONCATENATE("R4C",' RIESGOS DE GESTION'!#REF!),"")</f>
        <v>#REF!</v>
      </c>
      <c r="AK9" s="30" t="e">
        <f>IF(AND(' RIESGOS DE GESTION'!#REF!="Muy Alta",' RIESGOS DE GESTION'!#REF!="Catastrófico"),CONCATENATE("R4C",' RIESGOS DE GESTION'!#REF!),"")</f>
        <v>#REF!</v>
      </c>
      <c r="AL9" s="30" t="e">
        <f>IF(AND(' RIESGOS DE GESTION'!#REF!="Muy Alta",' RIESGOS DE GESTION'!#REF!="Catastrófico"),CONCATENATE("R4C",' RIESGOS DE GESTION'!#REF!),"")</f>
        <v>#REF!</v>
      </c>
      <c r="AM9" s="31" t="e">
        <f>IF(AND(' RIESGOS DE GESTION'!#REF!="Muy Alta",' RIESGOS DE GESTION'!#REF!="Catastrófico"),CONCATENATE("R4C",' RIESGOS DE GESTION'!#REF!),"")</f>
        <v>#REF!</v>
      </c>
      <c r="AN9" s="57"/>
      <c r="AO9" s="526"/>
      <c r="AP9" s="527"/>
      <c r="AQ9" s="527"/>
      <c r="AR9" s="527"/>
      <c r="AS9" s="527"/>
      <c r="AT9" s="528"/>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row>
    <row r="10" spans="1:91" ht="15" customHeight="1" x14ac:dyDescent="0.25">
      <c r="A10" s="57"/>
      <c r="B10" s="421"/>
      <c r="C10" s="421"/>
      <c r="D10" s="422"/>
      <c r="E10" s="520"/>
      <c r="F10" s="519"/>
      <c r="G10" s="519"/>
      <c r="H10" s="519"/>
      <c r="I10" s="535"/>
      <c r="J10" s="26" t="e">
        <f>IF(AND(' RIESGOS DE GESTION'!#REF!="Muy Alta",' RIESGOS DE GESTION'!#REF!="Leve"),CONCATENATE("R5C",' RIESGOS DE GESTION'!#REF!),"")</f>
        <v>#REF!</v>
      </c>
      <c r="K10" s="27" t="e">
        <f>IF(AND(' RIESGOS DE GESTION'!#REF!="Muy Alta",' RIESGOS DE GESTION'!#REF!="Leve"),CONCATENATE("R5C",' RIESGOS DE GESTION'!#REF!),"")</f>
        <v>#REF!</v>
      </c>
      <c r="L10" s="27" t="e">
        <f>IF(AND(' RIESGOS DE GESTION'!#REF!="Muy Alta",' RIESGOS DE GESTION'!#REF!="Leve"),CONCATENATE("R5C",' RIESGOS DE GESTION'!#REF!),"")</f>
        <v>#REF!</v>
      </c>
      <c r="M10" s="27" t="e">
        <f>IF(AND(' RIESGOS DE GESTION'!#REF!="Muy Alta",' RIESGOS DE GESTION'!#REF!="Leve"),CONCATENATE("R5C",' RIESGOS DE GESTION'!#REF!),"")</f>
        <v>#REF!</v>
      </c>
      <c r="N10" s="27" t="e">
        <f>IF(AND(' RIESGOS DE GESTION'!#REF!="Muy Alta",' RIESGOS DE GESTION'!#REF!="Leve"),CONCATENATE("R5C",' RIESGOS DE GESTION'!#REF!),"")</f>
        <v>#REF!</v>
      </c>
      <c r="O10" s="28" t="e">
        <f>IF(AND(' RIESGOS DE GESTION'!#REF!="Muy Alta",' RIESGOS DE GESTION'!#REF!="Leve"),CONCATENATE("R5C",' RIESGOS DE GESTION'!#REF!),"")</f>
        <v>#REF!</v>
      </c>
      <c r="P10" s="26" t="e">
        <f>IF(AND(' RIESGOS DE GESTION'!#REF!="Muy Alta",' RIESGOS DE GESTION'!#REF!="Menor"),CONCATENATE("R5C",' RIESGOS DE GESTION'!#REF!),"")</f>
        <v>#REF!</v>
      </c>
      <c r="Q10" s="27" t="e">
        <f>IF(AND(' RIESGOS DE GESTION'!#REF!="Muy Alta",' RIESGOS DE GESTION'!#REF!="Menor"),CONCATENATE("R5C",' RIESGOS DE GESTION'!#REF!),"")</f>
        <v>#REF!</v>
      </c>
      <c r="R10" s="27" t="e">
        <f>IF(AND(' RIESGOS DE GESTION'!#REF!="Muy Alta",' RIESGOS DE GESTION'!#REF!="Menor"),CONCATENATE("R5C",' RIESGOS DE GESTION'!#REF!),"")</f>
        <v>#REF!</v>
      </c>
      <c r="S10" s="27" t="e">
        <f>IF(AND(' RIESGOS DE GESTION'!#REF!="Muy Alta",' RIESGOS DE GESTION'!#REF!="Menor"),CONCATENATE("R5C",' RIESGOS DE GESTION'!#REF!),"")</f>
        <v>#REF!</v>
      </c>
      <c r="T10" s="27" t="e">
        <f>IF(AND(' RIESGOS DE GESTION'!#REF!="Muy Alta",' RIESGOS DE GESTION'!#REF!="Menor"),CONCATENATE("R5C",' RIESGOS DE GESTION'!#REF!),"")</f>
        <v>#REF!</v>
      </c>
      <c r="U10" s="28" t="e">
        <f>IF(AND(' RIESGOS DE GESTION'!#REF!="Muy Alta",' RIESGOS DE GESTION'!#REF!="Menor"),CONCATENATE("R5C",' RIESGOS DE GESTION'!#REF!),"")</f>
        <v>#REF!</v>
      </c>
      <c r="V10" s="26" t="e">
        <f>IF(AND(' RIESGOS DE GESTION'!#REF!="Muy Alta",' RIESGOS DE GESTION'!#REF!="Moderado"),CONCATENATE("R5C",' RIESGOS DE GESTION'!#REF!),"")</f>
        <v>#REF!</v>
      </c>
      <c r="W10" s="27" t="e">
        <f>IF(AND(' RIESGOS DE GESTION'!#REF!="Muy Alta",' RIESGOS DE GESTION'!#REF!="Moderado"),CONCATENATE("R5C",' RIESGOS DE GESTION'!#REF!),"")</f>
        <v>#REF!</v>
      </c>
      <c r="X10" s="27" t="e">
        <f>IF(AND(' RIESGOS DE GESTION'!#REF!="Muy Alta",' RIESGOS DE GESTION'!#REF!="Moderado"),CONCATENATE("R5C",' RIESGOS DE GESTION'!#REF!),"")</f>
        <v>#REF!</v>
      </c>
      <c r="Y10" s="27" t="e">
        <f>IF(AND(' RIESGOS DE GESTION'!#REF!="Muy Alta",' RIESGOS DE GESTION'!#REF!="Moderado"),CONCATENATE("R5C",' RIESGOS DE GESTION'!#REF!),"")</f>
        <v>#REF!</v>
      </c>
      <c r="Z10" s="27" t="e">
        <f>IF(AND(' RIESGOS DE GESTION'!#REF!="Muy Alta",' RIESGOS DE GESTION'!#REF!="Moderado"),CONCATENATE("R5C",' RIESGOS DE GESTION'!#REF!),"")</f>
        <v>#REF!</v>
      </c>
      <c r="AA10" s="28" t="e">
        <f>IF(AND(' RIESGOS DE GESTION'!#REF!="Muy Alta",' RIESGOS DE GESTION'!#REF!="Moderado"),CONCATENATE("R5C",' RIESGOS DE GESTION'!#REF!),"")</f>
        <v>#REF!</v>
      </c>
      <c r="AB10" s="26" t="e">
        <f>IF(AND(' RIESGOS DE GESTION'!#REF!="Muy Alta",' RIESGOS DE GESTION'!#REF!="Mayor"),CONCATENATE("R5C",' RIESGOS DE GESTION'!#REF!),"")</f>
        <v>#REF!</v>
      </c>
      <c r="AC10" s="27" t="e">
        <f>IF(AND(' RIESGOS DE GESTION'!#REF!="Muy Alta",' RIESGOS DE GESTION'!#REF!="Mayor"),CONCATENATE("R5C",' RIESGOS DE GESTION'!#REF!),"")</f>
        <v>#REF!</v>
      </c>
      <c r="AD10" s="27" t="e">
        <f>IF(AND(' RIESGOS DE GESTION'!#REF!="Muy Alta",' RIESGOS DE GESTION'!#REF!="Mayor"),CONCATENATE("R5C",' RIESGOS DE GESTION'!#REF!),"")</f>
        <v>#REF!</v>
      </c>
      <c r="AE10" s="27" t="e">
        <f>IF(AND(' RIESGOS DE GESTION'!#REF!="Muy Alta",' RIESGOS DE GESTION'!#REF!="Mayor"),CONCATENATE("R5C",' RIESGOS DE GESTION'!#REF!),"")</f>
        <v>#REF!</v>
      </c>
      <c r="AF10" s="27" t="e">
        <f>IF(AND(' RIESGOS DE GESTION'!#REF!="Muy Alta",' RIESGOS DE GESTION'!#REF!="Mayor"),CONCATENATE("R5C",' RIESGOS DE GESTION'!#REF!),"")</f>
        <v>#REF!</v>
      </c>
      <c r="AG10" s="28" t="e">
        <f>IF(AND(' RIESGOS DE GESTION'!#REF!="Muy Alta",' RIESGOS DE GESTION'!#REF!="Mayor"),CONCATENATE("R5C",' RIESGOS DE GESTION'!#REF!),"")</f>
        <v>#REF!</v>
      </c>
      <c r="AH10" s="29" t="e">
        <f>IF(AND(' RIESGOS DE GESTION'!#REF!="Muy Alta",' RIESGOS DE GESTION'!#REF!="Catastrófico"),CONCATENATE("R5C",' RIESGOS DE GESTION'!#REF!),"")</f>
        <v>#REF!</v>
      </c>
      <c r="AI10" s="30" t="e">
        <f>IF(AND(' RIESGOS DE GESTION'!#REF!="Muy Alta",' RIESGOS DE GESTION'!#REF!="Catastrófico"),CONCATENATE("R5C",' RIESGOS DE GESTION'!#REF!),"")</f>
        <v>#REF!</v>
      </c>
      <c r="AJ10" s="30" t="e">
        <f>IF(AND(' RIESGOS DE GESTION'!#REF!="Muy Alta",' RIESGOS DE GESTION'!#REF!="Catastrófico"),CONCATENATE("R5C",' RIESGOS DE GESTION'!#REF!),"")</f>
        <v>#REF!</v>
      </c>
      <c r="AK10" s="30" t="e">
        <f>IF(AND(' RIESGOS DE GESTION'!#REF!="Muy Alta",' RIESGOS DE GESTION'!#REF!="Catastrófico"),CONCATENATE("R5C",' RIESGOS DE GESTION'!#REF!),"")</f>
        <v>#REF!</v>
      </c>
      <c r="AL10" s="30" t="e">
        <f>IF(AND(' RIESGOS DE GESTION'!#REF!="Muy Alta",' RIESGOS DE GESTION'!#REF!="Catastrófico"),CONCATENATE("R5C",' RIESGOS DE GESTION'!#REF!),"")</f>
        <v>#REF!</v>
      </c>
      <c r="AM10" s="31" t="e">
        <f>IF(AND(' RIESGOS DE GESTION'!#REF!="Muy Alta",' RIESGOS DE GESTION'!#REF!="Catastrófico"),CONCATENATE("R5C",' RIESGOS DE GESTION'!#REF!),"")</f>
        <v>#REF!</v>
      </c>
      <c r="AN10" s="57"/>
      <c r="AO10" s="526"/>
      <c r="AP10" s="527"/>
      <c r="AQ10" s="527"/>
      <c r="AR10" s="527"/>
      <c r="AS10" s="527"/>
      <c r="AT10" s="528"/>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row>
    <row r="11" spans="1:91" ht="15" customHeight="1" x14ac:dyDescent="0.25">
      <c r="A11" s="57"/>
      <c r="B11" s="421"/>
      <c r="C11" s="421"/>
      <c r="D11" s="422"/>
      <c r="E11" s="520"/>
      <c r="F11" s="519"/>
      <c r="G11" s="519"/>
      <c r="H11" s="519"/>
      <c r="I11" s="535"/>
      <c r="J11" s="26" t="e">
        <f>IF(AND(' RIESGOS DE GESTION'!#REF!="Muy Alta",' RIESGOS DE GESTION'!#REF!="Leve"),CONCATENATE("R6C",' RIESGOS DE GESTION'!#REF!),"")</f>
        <v>#REF!</v>
      </c>
      <c r="K11" s="27" t="e">
        <f>IF(AND(' RIESGOS DE GESTION'!#REF!="Muy Alta",' RIESGOS DE GESTION'!#REF!="Leve"),CONCATENATE("R6C",' RIESGOS DE GESTION'!#REF!),"")</f>
        <v>#REF!</v>
      </c>
      <c r="L11" s="27" t="e">
        <f>IF(AND(' RIESGOS DE GESTION'!#REF!="Muy Alta",' RIESGOS DE GESTION'!#REF!="Leve"),CONCATENATE("R6C",' RIESGOS DE GESTION'!#REF!),"")</f>
        <v>#REF!</v>
      </c>
      <c r="M11" s="27" t="e">
        <f>IF(AND(' RIESGOS DE GESTION'!#REF!="Muy Alta",' RIESGOS DE GESTION'!#REF!="Leve"),CONCATENATE("R6C",' RIESGOS DE GESTION'!#REF!),"")</f>
        <v>#REF!</v>
      </c>
      <c r="N11" s="27" t="e">
        <f>IF(AND(' RIESGOS DE GESTION'!#REF!="Muy Alta",' RIESGOS DE GESTION'!#REF!="Leve"),CONCATENATE("R6C",' RIESGOS DE GESTION'!#REF!),"")</f>
        <v>#REF!</v>
      </c>
      <c r="O11" s="28" t="e">
        <f>IF(AND(' RIESGOS DE GESTION'!#REF!="Muy Alta",' RIESGOS DE GESTION'!#REF!="Leve"),CONCATENATE("R6C",' RIESGOS DE GESTION'!#REF!),"")</f>
        <v>#REF!</v>
      </c>
      <c r="P11" s="26" t="e">
        <f>IF(AND(' RIESGOS DE GESTION'!#REF!="Muy Alta",' RIESGOS DE GESTION'!#REF!="Menor"),CONCATENATE("R6C",' RIESGOS DE GESTION'!#REF!),"")</f>
        <v>#REF!</v>
      </c>
      <c r="Q11" s="27" t="e">
        <f>IF(AND(' RIESGOS DE GESTION'!#REF!="Muy Alta",' RIESGOS DE GESTION'!#REF!="Menor"),CONCATENATE("R6C",' RIESGOS DE GESTION'!#REF!),"")</f>
        <v>#REF!</v>
      </c>
      <c r="R11" s="27" t="e">
        <f>IF(AND(' RIESGOS DE GESTION'!#REF!="Muy Alta",' RIESGOS DE GESTION'!#REF!="Menor"),CONCATENATE("R6C",' RIESGOS DE GESTION'!#REF!),"")</f>
        <v>#REF!</v>
      </c>
      <c r="S11" s="27" t="e">
        <f>IF(AND(' RIESGOS DE GESTION'!#REF!="Muy Alta",' RIESGOS DE GESTION'!#REF!="Menor"),CONCATENATE("R6C",' RIESGOS DE GESTION'!#REF!),"")</f>
        <v>#REF!</v>
      </c>
      <c r="T11" s="27" t="e">
        <f>IF(AND(' RIESGOS DE GESTION'!#REF!="Muy Alta",' RIESGOS DE GESTION'!#REF!="Menor"),CONCATENATE("R6C",' RIESGOS DE GESTION'!#REF!),"")</f>
        <v>#REF!</v>
      </c>
      <c r="U11" s="28" t="e">
        <f>IF(AND(' RIESGOS DE GESTION'!#REF!="Muy Alta",' RIESGOS DE GESTION'!#REF!="Menor"),CONCATENATE("R6C",' RIESGOS DE GESTION'!#REF!),"")</f>
        <v>#REF!</v>
      </c>
      <c r="V11" s="26" t="e">
        <f>IF(AND(' RIESGOS DE GESTION'!#REF!="Muy Alta",' RIESGOS DE GESTION'!#REF!="Moderado"),CONCATENATE("R6C",' RIESGOS DE GESTION'!#REF!),"")</f>
        <v>#REF!</v>
      </c>
      <c r="W11" s="27" t="e">
        <f>IF(AND(' RIESGOS DE GESTION'!#REF!="Muy Alta",' RIESGOS DE GESTION'!#REF!="Moderado"),CONCATENATE("R6C",' RIESGOS DE GESTION'!#REF!),"")</f>
        <v>#REF!</v>
      </c>
      <c r="X11" s="27" t="e">
        <f>IF(AND(' RIESGOS DE GESTION'!#REF!="Muy Alta",' RIESGOS DE GESTION'!#REF!="Moderado"),CONCATENATE("R6C",' RIESGOS DE GESTION'!#REF!),"")</f>
        <v>#REF!</v>
      </c>
      <c r="Y11" s="27" t="e">
        <f>IF(AND(' RIESGOS DE GESTION'!#REF!="Muy Alta",' RIESGOS DE GESTION'!#REF!="Moderado"),CONCATENATE("R6C",' RIESGOS DE GESTION'!#REF!),"")</f>
        <v>#REF!</v>
      </c>
      <c r="Z11" s="27" t="e">
        <f>IF(AND(' RIESGOS DE GESTION'!#REF!="Muy Alta",' RIESGOS DE GESTION'!#REF!="Moderado"),CONCATENATE("R6C",' RIESGOS DE GESTION'!#REF!),"")</f>
        <v>#REF!</v>
      </c>
      <c r="AA11" s="28" t="e">
        <f>IF(AND(' RIESGOS DE GESTION'!#REF!="Muy Alta",' RIESGOS DE GESTION'!#REF!="Moderado"),CONCATENATE("R6C",' RIESGOS DE GESTION'!#REF!),"")</f>
        <v>#REF!</v>
      </c>
      <c r="AB11" s="26" t="e">
        <f>IF(AND(' RIESGOS DE GESTION'!#REF!="Muy Alta",' RIESGOS DE GESTION'!#REF!="Mayor"),CONCATENATE("R6C",' RIESGOS DE GESTION'!#REF!),"")</f>
        <v>#REF!</v>
      </c>
      <c r="AC11" s="27" t="e">
        <f>IF(AND(' RIESGOS DE GESTION'!#REF!="Muy Alta",' RIESGOS DE GESTION'!#REF!="Mayor"),CONCATENATE("R6C",' RIESGOS DE GESTION'!#REF!),"")</f>
        <v>#REF!</v>
      </c>
      <c r="AD11" s="27" t="e">
        <f>IF(AND(' RIESGOS DE GESTION'!#REF!="Muy Alta",' RIESGOS DE GESTION'!#REF!="Mayor"),CONCATENATE("R6C",' RIESGOS DE GESTION'!#REF!),"")</f>
        <v>#REF!</v>
      </c>
      <c r="AE11" s="27" t="e">
        <f>IF(AND(' RIESGOS DE GESTION'!#REF!="Muy Alta",' RIESGOS DE GESTION'!#REF!="Mayor"),CONCATENATE("R6C",' RIESGOS DE GESTION'!#REF!),"")</f>
        <v>#REF!</v>
      </c>
      <c r="AF11" s="27" t="e">
        <f>IF(AND(' RIESGOS DE GESTION'!#REF!="Muy Alta",' RIESGOS DE GESTION'!#REF!="Mayor"),CONCATENATE("R6C",' RIESGOS DE GESTION'!#REF!),"")</f>
        <v>#REF!</v>
      </c>
      <c r="AG11" s="28" t="e">
        <f>IF(AND(' RIESGOS DE GESTION'!#REF!="Muy Alta",' RIESGOS DE GESTION'!#REF!="Mayor"),CONCATENATE("R6C",' RIESGOS DE GESTION'!#REF!),"")</f>
        <v>#REF!</v>
      </c>
      <c r="AH11" s="29" t="e">
        <f>IF(AND(' RIESGOS DE GESTION'!#REF!="Muy Alta",' RIESGOS DE GESTION'!#REF!="Catastrófico"),CONCATENATE("R6C",' RIESGOS DE GESTION'!#REF!),"")</f>
        <v>#REF!</v>
      </c>
      <c r="AI11" s="30" t="e">
        <f>IF(AND(' RIESGOS DE GESTION'!#REF!="Muy Alta",' RIESGOS DE GESTION'!#REF!="Catastrófico"),CONCATENATE("R6C",' RIESGOS DE GESTION'!#REF!),"")</f>
        <v>#REF!</v>
      </c>
      <c r="AJ11" s="30" t="e">
        <f>IF(AND(' RIESGOS DE GESTION'!#REF!="Muy Alta",' RIESGOS DE GESTION'!#REF!="Catastrófico"),CONCATENATE("R6C",' RIESGOS DE GESTION'!#REF!),"")</f>
        <v>#REF!</v>
      </c>
      <c r="AK11" s="30" t="e">
        <f>IF(AND(' RIESGOS DE GESTION'!#REF!="Muy Alta",' RIESGOS DE GESTION'!#REF!="Catastrófico"),CONCATENATE("R6C",' RIESGOS DE GESTION'!#REF!),"")</f>
        <v>#REF!</v>
      </c>
      <c r="AL11" s="30" t="e">
        <f>IF(AND(' RIESGOS DE GESTION'!#REF!="Muy Alta",' RIESGOS DE GESTION'!#REF!="Catastrófico"),CONCATENATE("R6C",' RIESGOS DE GESTION'!#REF!),"")</f>
        <v>#REF!</v>
      </c>
      <c r="AM11" s="31" t="e">
        <f>IF(AND(' RIESGOS DE GESTION'!#REF!="Muy Alta",' RIESGOS DE GESTION'!#REF!="Catastrófico"),CONCATENATE("R6C",' RIESGOS DE GESTION'!#REF!),"")</f>
        <v>#REF!</v>
      </c>
      <c r="AN11" s="57"/>
      <c r="AO11" s="526"/>
      <c r="AP11" s="527"/>
      <c r="AQ11" s="527"/>
      <c r="AR11" s="527"/>
      <c r="AS11" s="527"/>
      <c r="AT11" s="528"/>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row>
    <row r="12" spans="1:91" ht="15" customHeight="1" x14ac:dyDescent="0.25">
      <c r="A12" s="57"/>
      <c r="B12" s="421"/>
      <c r="C12" s="421"/>
      <c r="D12" s="422"/>
      <c r="E12" s="520"/>
      <c r="F12" s="519"/>
      <c r="G12" s="519"/>
      <c r="H12" s="519"/>
      <c r="I12" s="535"/>
      <c r="J12" s="26" t="e">
        <f>IF(AND(' RIESGOS DE GESTION'!#REF!="Muy Alta",' RIESGOS DE GESTION'!#REF!="Leve"),CONCATENATE("R7C",' RIESGOS DE GESTION'!#REF!),"")</f>
        <v>#REF!</v>
      </c>
      <c r="K12" s="27" t="e">
        <f>IF(AND(' RIESGOS DE GESTION'!#REF!="Muy Alta",' RIESGOS DE GESTION'!#REF!="Leve"),CONCATENATE("R7C",' RIESGOS DE GESTION'!#REF!),"")</f>
        <v>#REF!</v>
      </c>
      <c r="L12" s="27" t="e">
        <f>IF(AND(' RIESGOS DE GESTION'!#REF!="Muy Alta",' RIESGOS DE GESTION'!#REF!="Leve"),CONCATENATE("R7C",' RIESGOS DE GESTION'!#REF!),"")</f>
        <v>#REF!</v>
      </c>
      <c r="M12" s="27" t="e">
        <f>IF(AND(' RIESGOS DE GESTION'!#REF!="Muy Alta",' RIESGOS DE GESTION'!#REF!="Leve"),CONCATENATE("R7C",' RIESGOS DE GESTION'!#REF!),"")</f>
        <v>#REF!</v>
      </c>
      <c r="N12" s="27" t="e">
        <f>IF(AND(' RIESGOS DE GESTION'!#REF!="Muy Alta",' RIESGOS DE GESTION'!#REF!="Leve"),CONCATENATE("R7C",' RIESGOS DE GESTION'!#REF!),"")</f>
        <v>#REF!</v>
      </c>
      <c r="O12" s="28" t="e">
        <f>IF(AND(' RIESGOS DE GESTION'!#REF!="Muy Alta",' RIESGOS DE GESTION'!#REF!="Leve"),CONCATENATE("R7C",' RIESGOS DE GESTION'!#REF!),"")</f>
        <v>#REF!</v>
      </c>
      <c r="P12" s="26" t="e">
        <f>IF(AND(' RIESGOS DE GESTION'!#REF!="Muy Alta",' RIESGOS DE GESTION'!#REF!="Menor"),CONCATENATE("R7C",' RIESGOS DE GESTION'!#REF!),"")</f>
        <v>#REF!</v>
      </c>
      <c r="Q12" s="27" t="e">
        <f>IF(AND(' RIESGOS DE GESTION'!#REF!="Muy Alta",' RIESGOS DE GESTION'!#REF!="Menor"),CONCATENATE("R7C",' RIESGOS DE GESTION'!#REF!),"")</f>
        <v>#REF!</v>
      </c>
      <c r="R12" s="27" t="e">
        <f>IF(AND(' RIESGOS DE GESTION'!#REF!="Muy Alta",' RIESGOS DE GESTION'!#REF!="Menor"),CONCATENATE("R7C",' RIESGOS DE GESTION'!#REF!),"")</f>
        <v>#REF!</v>
      </c>
      <c r="S12" s="27" t="e">
        <f>IF(AND(' RIESGOS DE GESTION'!#REF!="Muy Alta",' RIESGOS DE GESTION'!#REF!="Menor"),CONCATENATE("R7C",' RIESGOS DE GESTION'!#REF!),"")</f>
        <v>#REF!</v>
      </c>
      <c r="T12" s="27" t="e">
        <f>IF(AND(' RIESGOS DE GESTION'!#REF!="Muy Alta",' RIESGOS DE GESTION'!#REF!="Menor"),CONCATENATE("R7C",' RIESGOS DE GESTION'!#REF!),"")</f>
        <v>#REF!</v>
      </c>
      <c r="U12" s="28" t="e">
        <f>IF(AND(' RIESGOS DE GESTION'!#REF!="Muy Alta",' RIESGOS DE GESTION'!#REF!="Menor"),CONCATENATE("R7C",' RIESGOS DE GESTION'!#REF!),"")</f>
        <v>#REF!</v>
      </c>
      <c r="V12" s="26" t="e">
        <f>IF(AND(' RIESGOS DE GESTION'!#REF!="Muy Alta",' RIESGOS DE GESTION'!#REF!="Moderado"),CONCATENATE("R7C",' RIESGOS DE GESTION'!#REF!),"")</f>
        <v>#REF!</v>
      </c>
      <c r="W12" s="27" t="e">
        <f>IF(AND(' RIESGOS DE GESTION'!#REF!="Muy Alta",' RIESGOS DE GESTION'!#REF!="Moderado"),CONCATENATE("R7C",' RIESGOS DE GESTION'!#REF!),"")</f>
        <v>#REF!</v>
      </c>
      <c r="X12" s="27" t="e">
        <f>IF(AND(' RIESGOS DE GESTION'!#REF!="Muy Alta",' RIESGOS DE GESTION'!#REF!="Moderado"),CONCATENATE("R7C",' RIESGOS DE GESTION'!#REF!),"")</f>
        <v>#REF!</v>
      </c>
      <c r="Y12" s="27" t="e">
        <f>IF(AND(' RIESGOS DE GESTION'!#REF!="Muy Alta",' RIESGOS DE GESTION'!#REF!="Moderado"),CONCATENATE("R7C",' RIESGOS DE GESTION'!#REF!),"")</f>
        <v>#REF!</v>
      </c>
      <c r="Z12" s="27" t="e">
        <f>IF(AND(' RIESGOS DE GESTION'!#REF!="Muy Alta",' RIESGOS DE GESTION'!#REF!="Moderado"),CONCATENATE("R7C",' RIESGOS DE GESTION'!#REF!),"")</f>
        <v>#REF!</v>
      </c>
      <c r="AA12" s="28" t="e">
        <f>IF(AND(' RIESGOS DE GESTION'!#REF!="Muy Alta",' RIESGOS DE GESTION'!#REF!="Moderado"),CONCATENATE("R7C",' RIESGOS DE GESTION'!#REF!),"")</f>
        <v>#REF!</v>
      </c>
      <c r="AB12" s="26" t="e">
        <f>IF(AND(' RIESGOS DE GESTION'!#REF!="Muy Alta",' RIESGOS DE GESTION'!#REF!="Mayor"),CONCATENATE("R7C",' RIESGOS DE GESTION'!#REF!),"")</f>
        <v>#REF!</v>
      </c>
      <c r="AC12" s="27" t="e">
        <f>IF(AND(' RIESGOS DE GESTION'!#REF!="Muy Alta",' RIESGOS DE GESTION'!#REF!="Mayor"),CONCATENATE("R7C",' RIESGOS DE GESTION'!#REF!),"")</f>
        <v>#REF!</v>
      </c>
      <c r="AD12" s="27" t="e">
        <f>IF(AND(' RIESGOS DE GESTION'!#REF!="Muy Alta",' RIESGOS DE GESTION'!#REF!="Mayor"),CONCATENATE("R7C",' RIESGOS DE GESTION'!#REF!),"")</f>
        <v>#REF!</v>
      </c>
      <c r="AE12" s="27" t="e">
        <f>IF(AND(' RIESGOS DE GESTION'!#REF!="Muy Alta",' RIESGOS DE GESTION'!#REF!="Mayor"),CONCATENATE("R7C",' RIESGOS DE GESTION'!#REF!),"")</f>
        <v>#REF!</v>
      </c>
      <c r="AF12" s="27" t="e">
        <f>IF(AND(' RIESGOS DE GESTION'!#REF!="Muy Alta",' RIESGOS DE GESTION'!#REF!="Mayor"),CONCATENATE("R7C",' RIESGOS DE GESTION'!#REF!),"")</f>
        <v>#REF!</v>
      </c>
      <c r="AG12" s="28" t="e">
        <f>IF(AND(' RIESGOS DE GESTION'!#REF!="Muy Alta",' RIESGOS DE GESTION'!#REF!="Mayor"),CONCATENATE("R7C",' RIESGOS DE GESTION'!#REF!),"")</f>
        <v>#REF!</v>
      </c>
      <c r="AH12" s="29" t="e">
        <f>IF(AND(' RIESGOS DE GESTION'!#REF!="Muy Alta",' RIESGOS DE GESTION'!#REF!="Catastrófico"),CONCATENATE("R7C",' RIESGOS DE GESTION'!#REF!),"")</f>
        <v>#REF!</v>
      </c>
      <c r="AI12" s="30" t="e">
        <f>IF(AND(' RIESGOS DE GESTION'!#REF!="Muy Alta",' RIESGOS DE GESTION'!#REF!="Catastrófico"),CONCATENATE("R7C",' RIESGOS DE GESTION'!#REF!),"")</f>
        <v>#REF!</v>
      </c>
      <c r="AJ12" s="30" t="e">
        <f>IF(AND(' RIESGOS DE GESTION'!#REF!="Muy Alta",' RIESGOS DE GESTION'!#REF!="Catastrófico"),CONCATENATE("R7C",' RIESGOS DE GESTION'!#REF!),"")</f>
        <v>#REF!</v>
      </c>
      <c r="AK12" s="30" t="e">
        <f>IF(AND(' RIESGOS DE GESTION'!#REF!="Muy Alta",' RIESGOS DE GESTION'!#REF!="Catastrófico"),CONCATENATE("R7C",' RIESGOS DE GESTION'!#REF!),"")</f>
        <v>#REF!</v>
      </c>
      <c r="AL12" s="30" t="e">
        <f>IF(AND(' RIESGOS DE GESTION'!#REF!="Muy Alta",' RIESGOS DE GESTION'!#REF!="Catastrófico"),CONCATENATE("R7C",' RIESGOS DE GESTION'!#REF!),"")</f>
        <v>#REF!</v>
      </c>
      <c r="AM12" s="31" t="e">
        <f>IF(AND(' RIESGOS DE GESTION'!#REF!="Muy Alta",' RIESGOS DE GESTION'!#REF!="Catastrófico"),CONCATENATE("R7C",' RIESGOS DE GESTION'!#REF!),"")</f>
        <v>#REF!</v>
      </c>
      <c r="AN12" s="57"/>
      <c r="AO12" s="526"/>
      <c r="AP12" s="527"/>
      <c r="AQ12" s="527"/>
      <c r="AR12" s="527"/>
      <c r="AS12" s="527"/>
      <c r="AT12" s="528"/>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row>
    <row r="13" spans="1:91" ht="15" customHeight="1" x14ac:dyDescent="0.25">
      <c r="A13" s="57"/>
      <c r="B13" s="421"/>
      <c r="C13" s="421"/>
      <c r="D13" s="422"/>
      <c r="E13" s="520"/>
      <c r="F13" s="519"/>
      <c r="G13" s="519"/>
      <c r="H13" s="519"/>
      <c r="I13" s="535"/>
      <c r="J13" s="26" t="e">
        <f>IF(AND(' RIESGOS DE GESTION'!#REF!="Muy Alta",' RIESGOS DE GESTION'!#REF!="Leve"),CONCATENATE("R8C",' RIESGOS DE GESTION'!#REF!),"")</f>
        <v>#REF!</v>
      </c>
      <c r="K13" s="27" t="e">
        <f>IF(AND(' RIESGOS DE GESTION'!#REF!="Muy Alta",' RIESGOS DE GESTION'!#REF!="Leve"),CONCATENATE("R8C",' RIESGOS DE GESTION'!#REF!),"")</f>
        <v>#REF!</v>
      </c>
      <c r="L13" s="27" t="e">
        <f>IF(AND(' RIESGOS DE GESTION'!#REF!="Muy Alta",' RIESGOS DE GESTION'!#REF!="Leve"),CONCATENATE("R8C",' RIESGOS DE GESTION'!#REF!),"")</f>
        <v>#REF!</v>
      </c>
      <c r="M13" s="27" t="e">
        <f>IF(AND(' RIESGOS DE GESTION'!#REF!="Muy Alta",' RIESGOS DE GESTION'!#REF!="Leve"),CONCATENATE("R8C",' RIESGOS DE GESTION'!#REF!),"")</f>
        <v>#REF!</v>
      </c>
      <c r="N13" s="27" t="e">
        <f>IF(AND(' RIESGOS DE GESTION'!#REF!="Muy Alta",' RIESGOS DE GESTION'!#REF!="Leve"),CONCATENATE("R8C",' RIESGOS DE GESTION'!#REF!),"")</f>
        <v>#REF!</v>
      </c>
      <c r="O13" s="28" t="e">
        <f>IF(AND(' RIESGOS DE GESTION'!#REF!="Muy Alta",' RIESGOS DE GESTION'!#REF!="Leve"),CONCATENATE("R8C",' RIESGOS DE GESTION'!#REF!),"")</f>
        <v>#REF!</v>
      </c>
      <c r="P13" s="26" t="e">
        <f>IF(AND(' RIESGOS DE GESTION'!#REF!="Muy Alta",' RIESGOS DE GESTION'!#REF!="Menor"),CONCATENATE("R8C",' RIESGOS DE GESTION'!#REF!),"")</f>
        <v>#REF!</v>
      </c>
      <c r="Q13" s="27" t="e">
        <f>IF(AND(' RIESGOS DE GESTION'!#REF!="Muy Alta",' RIESGOS DE GESTION'!#REF!="Menor"),CONCATENATE("R8C",' RIESGOS DE GESTION'!#REF!),"")</f>
        <v>#REF!</v>
      </c>
      <c r="R13" s="27" t="e">
        <f>IF(AND(' RIESGOS DE GESTION'!#REF!="Muy Alta",' RIESGOS DE GESTION'!#REF!="Menor"),CONCATENATE("R8C",' RIESGOS DE GESTION'!#REF!),"")</f>
        <v>#REF!</v>
      </c>
      <c r="S13" s="27" t="e">
        <f>IF(AND(' RIESGOS DE GESTION'!#REF!="Muy Alta",' RIESGOS DE GESTION'!#REF!="Menor"),CONCATENATE("R8C",' RIESGOS DE GESTION'!#REF!),"")</f>
        <v>#REF!</v>
      </c>
      <c r="T13" s="27" t="e">
        <f>IF(AND(' RIESGOS DE GESTION'!#REF!="Muy Alta",' RIESGOS DE GESTION'!#REF!="Menor"),CONCATENATE("R8C",' RIESGOS DE GESTION'!#REF!),"")</f>
        <v>#REF!</v>
      </c>
      <c r="U13" s="28" t="e">
        <f>IF(AND(' RIESGOS DE GESTION'!#REF!="Muy Alta",' RIESGOS DE GESTION'!#REF!="Menor"),CONCATENATE("R8C",' RIESGOS DE GESTION'!#REF!),"")</f>
        <v>#REF!</v>
      </c>
      <c r="V13" s="26" t="e">
        <f>IF(AND(' RIESGOS DE GESTION'!#REF!="Muy Alta",' RIESGOS DE GESTION'!#REF!="Moderado"),CONCATENATE("R8C",' RIESGOS DE GESTION'!#REF!),"")</f>
        <v>#REF!</v>
      </c>
      <c r="W13" s="27" t="e">
        <f>IF(AND(' RIESGOS DE GESTION'!#REF!="Muy Alta",' RIESGOS DE GESTION'!#REF!="Moderado"),CONCATENATE("R8C",' RIESGOS DE GESTION'!#REF!),"")</f>
        <v>#REF!</v>
      </c>
      <c r="X13" s="27" t="e">
        <f>IF(AND(' RIESGOS DE GESTION'!#REF!="Muy Alta",' RIESGOS DE GESTION'!#REF!="Moderado"),CONCATENATE("R8C",' RIESGOS DE GESTION'!#REF!),"")</f>
        <v>#REF!</v>
      </c>
      <c r="Y13" s="27" t="e">
        <f>IF(AND(' RIESGOS DE GESTION'!#REF!="Muy Alta",' RIESGOS DE GESTION'!#REF!="Moderado"),CONCATENATE("R8C",' RIESGOS DE GESTION'!#REF!),"")</f>
        <v>#REF!</v>
      </c>
      <c r="Z13" s="27" t="e">
        <f>IF(AND(' RIESGOS DE GESTION'!#REF!="Muy Alta",' RIESGOS DE GESTION'!#REF!="Moderado"),CONCATENATE("R8C",' RIESGOS DE GESTION'!#REF!),"")</f>
        <v>#REF!</v>
      </c>
      <c r="AA13" s="28" t="e">
        <f>IF(AND(' RIESGOS DE GESTION'!#REF!="Muy Alta",' RIESGOS DE GESTION'!#REF!="Moderado"),CONCATENATE("R8C",' RIESGOS DE GESTION'!#REF!),"")</f>
        <v>#REF!</v>
      </c>
      <c r="AB13" s="26" t="e">
        <f>IF(AND(' RIESGOS DE GESTION'!#REF!="Muy Alta",' RIESGOS DE GESTION'!#REF!="Mayor"),CONCATENATE("R8C",' RIESGOS DE GESTION'!#REF!),"")</f>
        <v>#REF!</v>
      </c>
      <c r="AC13" s="27" t="e">
        <f>IF(AND(' RIESGOS DE GESTION'!#REF!="Muy Alta",' RIESGOS DE GESTION'!#REF!="Mayor"),CONCATENATE("R8C",' RIESGOS DE GESTION'!#REF!),"")</f>
        <v>#REF!</v>
      </c>
      <c r="AD13" s="27" t="e">
        <f>IF(AND(' RIESGOS DE GESTION'!#REF!="Muy Alta",' RIESGOS DE GESTION'!#REF!="Mayor"),CONCATENATE("R8C",' RIESGOS DE GESTION'!#REF!),"")</f>
        <v>#REF!</v>
      </c>
      <c r="AE13" s="27" t="e">
        <f>IF(AND(' RIESGOS DE GESTION'!#REF!="Muy Alta",' RIESGOS DE GESTION'!#REF!="Mayor"),CONCATENATE("R8C",' RIESGOS DE GESTION'!#REF!),"")</f>
        <v>#REF!</v>
      </c>
      <c r="AF13" s="27" t="e">
        <f>IF(AND(' RIESGOS DE GESTION'!#REF!="Muy Alta",' RIESGOS DE GESTION'!#REF!="Mayor"),CONCATENATE("R8C",' RIESGOS DE GESTION'!#REF!),"")</f>
        <v>#REF!</v>
      </c>
      <c r="AG13" s="28" t="e">
        <f>IF(AND(' RIESGOS DE GESTION'!#REF!="Muy Alta",' RIESGOS DE GESTION'!#REF!="Mayor"),CONCATENATE("R8C",' RIESGOS DE GESTION'!#REF!),"")</f>
        <v>#REF!</v>
      </c>
      <c r="AH13" s="29" t="e">
        <f>IF(AND(' RIESGOS DE GESTION'!#REF!="Muy Alta",' RIESGOS DE GESTION'!#REF!="Catastrófico"),CONCATENATE("R8C",' RIESGOS DE GESTION'!#REF!),"")</f>
        <v>#REF!</v>
      </c>
      <c r="AI13" s="30" t="e">
        <f>IF(AND(' RIESGOS DE GESTION'!#REF!="Muy Alta",' RIESGOS DE GESTION'!#REF!="Catastrófico"),CONCATENATE("R8C",' RIESGOS DE GESTION'!#REF!),"")</f>
        <v>#REF!</v>
      </c>
      <c r="AJ13" s="30" t="e">
        <f>IF(AND(' RIESGOS DE GESTION'!#REF!="Muy Alta",' RIESGOS DE GESTION'!#REF!="Catastrófico"),CONCATENATE("R8C",' RIESGOS DE GESTION'!#REF!),"")</f>
        <v>#REF!</v>
      </c>
      <c r="AK13" s="30" t="e">
        <f>IF(AND(' RIESGOS DE GESTION'!#REF!="Muy Alta",' RIESGOS DE GESTION'!#REF!="Catastrófico"),CONCATENATE("R8C",' RIESGOS DE GESTION'!#REF!),"")</f>
        <v>#REF!</v>
      </c>
      <c r="AL13" s="30" t="e">
        <f>IF(AND(' RIESGOS DE GESTION'!#REF!="Muy Alta",' RIESGOS DE GESTION'!#REF!="Catastrófico"),CONCATENATE("R8C",' RIESGOS DE GESTION'!#REF!),"")</f>
        <v>#REF!</v>
      </c>
      <c r="AM13" s="31" t="e">
        <f>IF(AND(' RIESGOS DE GESTION'!#REF!="Muy Alta",' RIESGOS DE GESTION'!#REF!="Catastrófico"),CONCATENATE("R8C",' RIESGOS DE GESTION'!#REF!),"")</f>
        <v>#REF!</v>
      </c>
      <c r="AN13" s="57"/>
      <c r="AO13" s="526"/>
      <c r="AP13" s="527"/>
      <c r="AQ13" s="527"/>
      <c r="AR13" s="527"/>
      <c r="AS13" s="527"/>
      <c r="AT13" s="528"/>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row>
    <row r="14" spans="1:91" ht="15" customHeight="1" x14ac:dyDescent="0.25">
      <c r="A14" s="57"/>
      <c r="B14" s="421"/>
      <c r="C14" s="421"/>
      <c r="D14" s="422"/>
      <c r="E14" s="520"/>
      <c r="F14" s="519"/>
      <c r="G14" s="519"/>
      <c r="H14" s="519"/>
      <c r="I14" s="535"/>
      <c r="J14" s="26" t="e">
        <f>IF(AND(' RIESGOS DE GESTION'!#REF!="Muy Alta",' RIESGOS DE GESTION'!#REF!="Leve"),CONCATENATE("R9C",' RIESGOS DE GESTION'!#REF!),"")</f>
        <v>#REF!</v>
      </c>
      <c r="K14" s="27" t="e">
        <f>IF(AND(' RIESGOS DE GESTION'!#REF!="Muy Alta",' RIESGOS DE GESTION'!#REF!="Leve"),CONCATENATE("R9C",' RIESGOS DE GESTION'!#REF!),"")</f>
        <v>#REF!</v>
      </c>
      <c r="L14" s="27" t="e">
        <f>IF(AND(' RIESGOS DE GESTION'!#REF!="Muy Alta",' RIESGOS DE GESTION'!#REF!="Leve"),CONCATENATE("R9C",' RIESGOS DE GESTION'!#REF!),"")</f>
        <v>#REF!</v>
      </c>
      <c r="M14" s="27" t="e">
        <f>IF(AND(' RIESGOS DE GESTION'!#REF!="Muy Alta",' RIESGOS DE GESTION'!#REF!="Leve"),CONCATENATE("R9C",' RIESGOS DE GESTION'!#REF!),"")</f>
        <v>#REF!</v>
      </c>
      <c r="N14" s="27" t="e">
        <f>IF(AND(' RIESGOS DE GESTION'!#REF!="Muy Alta",' RIESGOS DE GESTION'!#REF!="Leve"),CONCATENATE("R9C",' RIESGOS DE GESTION'!#REF!),"")</f>
        <v>#REF!</v>
      </c>
      <c r="O14" s="28" t="e">
        <f>IF(AND(' RIESGOS DE GESTION'!#REF!="Muy Alta",' RIESGOS DE GESTION'!#REF!="Leve"),CONCATENATE("R9C",' RIESGOS DE GESTION'!#REF!),"")</f>
        <v>#REF!</v>
      </c>
      <c r="P14" s="26" t="e">
        <f>IF(AND(' RIESGOS DE GESTION'!#REF!="Muy Alta",' RIESGOS DE GESTION'!#REF!="Menor"),CONCATENATE("R9C",' RIESGOS DE GESTION'!#REF!),"")</f>
        <v>#REF!</v>
      </c>
      <c r="Q14" s="27" t="e">
        <f>IF(AND(' RIESGOS DE GESTION'!#REF!="Muy Alta",' RIESGOS DE GESTION'!#REF!="Menor"),CONCATENATE("R9C",' RIESGOS DE GESTION'!#REF!),"")</f>
        <v>#REF!</v>
      </c>
      <c r="R14" s="27" t="e">
        <f>IF(AND(' RIESGOS DE GESTION'!#REF!="Muy Alta",' RIESGOS DE GESTION'!#REF!="Menor"),CONCATENATE("R9C",' RIESGOS DE GESTION'!#REF!),"")</f>
        <v>#REF!</v>
      </c>
      <c r="S14" s="27" t="e">
        <f>IF(AND(' RIESGOS DE GESTION'!#REF!="Muy Alta",' RIESGOS DE GESTION'!#REF!="Menor"),CONCATENATE("R9C",' RIESGOS DE GESTION'!#REF!),"")</f>
        <v>#REF!</v>
      </c>
      <c r="T14" s="27" t="e">
        <f>IF(AND(' RIESGOS DE GESTION'!#REF!="Muy Alta",' RIESGOS DE GESTION'!#REF!="Menor"),CONCATENATE("R9C",' RIESGOS DE GESTION'!#REF!),"")</f>
        <v>#REF!</v>
      </c>
      <c r="U14" s="28" t="e">
        <f>IF(AND(' RIESGOS DE GESTION'!#REF!="Muy Alta",' RIESGOS DE GESTION'!#REF!="Menor"),CONCATENATE("R9C",' RIESGOS DE GESTION'!#REF!),"")</f>
        <v>#REF!</v>
      </c>
      <c r="V14" s="26" t="e">
        <f>IF(AND(' RIESGOS DE GESTION'!#REF!="Muy Alta",' RIESGOS DE GESTION'!#REF!="Moderado"),CONCATENATE("R9C",' RIESGOS DE GESTION'!#REF!),"")</f>
        <v>#REF!</v>
      </c>
      <c r="W14" s="27" t="e">
        <f>IF(AND(' RIESGOS DE GESTION'!#REF!="Muy Alta",' RIESGOS DE GESTION'!#REF!="Moderado"),CONCATENATE("R9C",' RIESGOS DE GESTION'!#REF!),"")</f>
        <v>#REF!</v>
      </c>
      <c r="X14" s="27" t="e">
        <f>IF(AND(' RIESGOS DE GESTION'!#REF!="Muy Alta",' RIESGOS DE GESTION'!#REF!="Moderado"),CONCATENATE("R9C",' RIESGOS DE GESTION'!#REF!),"")</f>
        <v>#REF!</v>
      </c>
      <c r="Y14" s="27" t="e">
        <f>IF(AND(' RIESGOS DE GESTION'!#REF!="Muy Alta",' RIESGOS DE GESTION'!#REF!="Moderado"),CONCATENATE("R9C",' RIESGOS DE GESTION'!#REF!),"")</f>
        <v>#REF!</v>
      </c>
      <c r="Z14" s="27" t="e">
        <f>IF(AND(' RIESGOS DE GESTION'!#REF!="Muy Alta",' RIESGOS DE GESTION'!#REF!="Moderado"),CONCATENATE("R9C",' RIESGOS DE GESTION'!#REF!),"")</f>
        <v>#REF!</v>
      </c>
      <c r="AA14" s="28" t="e">
        <f>IF(AND(' RIESGOS DE GESTION'!#REF!="Muy Alta",' RIESGOS DE GESTION'!#REF!="Moderado"),CONCATENATE("R9C",' RIESGOS DE GESTION'!#REF!),"")</f>
        <v>#REF!</v>
      </c>
      <c r="AB14" s="26" t="e">
        <f>IF(AND(' RIESGOS DE GESTION'!#REF!="Muy Alta",' RIESGOS DE GESTION'!#REF!="Mayor"),CONCATENATE("R9C",' RIESGOS DE GESTION'!#REF!),"")</f>
        <v>#REF!</v>
      </c>
      <c r="AC14" s="27" t="e">
        <f>IF(AND(' RIESGOS DE GESTION'!#REF!="Muy Alta",' RIESGOS DE GESTION'!#REF!="Mayor"),CONCATENATE("R9C",' RIESGOS DE GESTION'!#REF!),"")</f>
        <v>#REF!</v>
      </c>
      <c r="AD14" s="27" t="e">
        <f>IF(AND(' RIESGOS DE GESTION'!#REF!="Muy Alta",' RIESGOS DE GESTION'!#REF!="Mayor"),CONCATENATE("R9C",' RIESGOS DE GESTION'!#REF!),"")</f>
        <v>#REF!</v>
      </c>
      <c r="AE14" s="27" t="e">
        <f>IF(AND(' RIESGOS DE GESTION'!#REF!="Muy Alta",' RIESGOS DE GESTION'!#REF!="Mayor"),CONCATENATE("R9C",' RIESGOS DE GESTION'!#REF!),"")</f>
        <v>#REF!</v>
      </c>
      <c r="AF14" s="27" t="e">
        <f>IF(AND(' RIESGOS DE GESTION'!#REF!="Muy Alta",' RIESGOS DE GESTION'!#REF!="Mayor"),CONCATENATE("R9C",' RIESGOS DE GESTION'!#REF!),"")</f>
        <v>#REF!</v>
      </c>
      <c r="AG14" s="28" t="e">
        <f>IF(AND(' RIESGOS DE GESTION'!#REF!="Muy Alta",' RIESGOS DE GESTION'!#REF!="Mayor"),CONCATENATE("R9C",' RIESGOS DE GESTION'!#REF!),"")</f>
        <v>#REF!</v>
      </c>
      <c r="AH14" s="29" t="e">
        <f>IF(AND(' RIESGOS DE GESTION'!#REF!="Muy Alta",' RIESGOS DE GESTION'!#REF!="Catastrófico"),CONCATENATE("R9C",' RIESGOS DE GESTION'!#REF!),"")</f>
        <v>#REF!</v>
      </c>
      <c r="AI14" s="30" t="e">
        <f>IF(AND(' RIESGOS DE GESTION'!#REF!="Muy Alta",' RIESGOS DE GESTION'!#REF!="Catastrófico"),CONCATENATE("R9C",' RIESGOS DE GESTION'!#REF!),"")</f>
        <v>#REF!</v>
      </c>
      <c r="AJ14" s="30" t="e">
        <f>IF(AND(' RIESGOS DE GESTION'!#REF!="Muy Alta",' RIESGOS DE GESTION'!#REF!="Catastrófico"),CONCATENATE("R9C",' RIESGOS DE GESTION'!#REF!),"")</f>
        <v>#REF!</v>
      </c>
      <c r="AK14" s="30" t="e">
        <f>IF(AND(' RIESGOS DE GESTION'!#REF!="Muy Alta",' RIESGOS DE GESTION'!#REF!="Catastrófico"),CONCATENATE("R9C",' RIESGOS DE GESTION'!#REF!),"")</f>
        <v>#REF!</v>
      </c>
      <c r="AL14" s="30" t="e">
        <f>IF(AND(' RIESGOS DE GESTION'!#REF!="Muy Alta",' RIESGOS DE GESTION'!#REF!="Catastrófico"),CONCATENATE("R9C",' RIESGOS DE GESTION'!#REF!),"")</f>
        <v>#REF!</v>
      </c>
      <c r="AM14" s="31" t="e">
        <f>IF(AND(' RIESGOS DE GESTION'!#REF!="Muy Alta",' RIESGOS DE GESTION'!#REF!="Catastrófico"),CONCATENATE("R9C",' RIESGOS DE GESTION'!#REF!),"")</f>
        <v>#REF!</v>
      </c>
      <c r="AN14" s="57"/>
      <c r="AO14" s="526"/>
      <c r="AP14" s="527"/>
      <c r="AQ14" s="527"/>
      <c r="AR14" s="527"/>
      <c r="AS14" s="527"/>
      <c r="AT14" s="528"/>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row>
    <row r="15" spans="1:91" ht="15.75" customHeight="1" thickBot="1" x14ac:dyDescent="0.3">
      <c r="A15" s="57"/>
      <c r="B15" s="421"/>
      <c r="C15" s="421"/>
      <c r="D15" s="422"/>
      <c r="E15" s="521"/>
      <c r="F15" s="522"/>
      <c r="G15" s="522"/>
      <c r="H15" s="522"/>
      <c r="I15" s="536"/>
      <c r="J15" s="32" t="e">
        <f>IF(AND(' RIESGOS DE GESTION'!#REF!="Muy Alta",' RIESGOS DE GESTION'!#REF!="Leve"),CONCATENATE("R10C",' RIESGOS DE GESTION'!#REF!),"")</f>
        <v>#REF!</v>
      </c>
      <c r="K15" s="33" t="e">
        <f>IF(AND(' RIESGOS DE GESTION'!#REF!="Muy Alta",' RIESGOS DE GESTION'!#REF!="Leve"),CONCATENATE("R10C",' RIESGOS DE GESTION'!#REF!),"")</f>
        <v>#REF!</v>
      </c>
      <c r="L15" s="33" t="e">
        <f>IF(AND(' RIESGOS DE GESTION'!#REF!="Muy Alta",' RIESGOS DE GESTION'!#REF!="Leve"),CONCATENATE("R10C",' RIESGOS DE GESTION'!#REF!),"")</f>
        <v>#REF!</v>
      </c>
      <c r="M15" s="33" t="e">
        <f>IF(AND(' RIESGOS DE GESTION'!#REF!="Muy Alta",' RIESGOS DE GESTION'!#REF!="Leve"),CONCATENATE("R10C",' RIESGOS DE GESTION'!#REF!),"")</f>
        <v>#REF!</v>
      </c>
      <c r="N15" s="33" t="e">
        <f>IF(AND(' RIESGOS DE GESTION'!#REF!="Muy Alta",' RIESGOS DE GESTION'!#REF!="Leve"),CONCATENATE("R10C",' RIESGOS DE GESTION'!#REF!),"")</f>
        <v>#REF!</v>
      </c>
      <c r="O15" s="34" t="e">
        <f>IF(AND(' RIESGOS DE GESTION'!#REF!="Muy Alta",' RIESGOS DE GESTION'!#REF!="Leve"),CONCATENATE("R10C",' RIESGOS DE GESTION'!#REF!),"")</f>
        <v>#REF!</v>
      </c>
      <c r="P15" s="26" t="e">
        <f>IF(AND(' RIESGOS DE GESTION'!#REF!="Muy Alta",' RIESGOS DE GESTION'!#REF!="Menor"),CONCATENATE("R10C",' RIESGOS DE GESTION'!#REF!),"")</f>
        <v>#REF!</v>
      </c>
      <c r="Q15" s="27" t="e">
        <f>IF(AND(' RIESGOS DE GESTION'!#REF!="Muy Alta",' RIESGOS DE GESTION'!#REF!="Menor"),CONCATENATE("R10C",' RIESGOS DE GESTION'!#REF!),"")</f>
        <v>#REF!</v>
      </c>
      <c r="R15" s="27" t="e">
        <f>IF(AND(' RIESGOS DE GESTION'!#REF!="Muy Alta",' RIESGOS DE GESTION'!#REF!="Menor"),CONCATENATE("R10C",' RIESGOS DE GESTION'!#REF!),"")</f>
        <v>#REF!</v>
      </c>
      <c r="S15" s="27" t="e">
        <f>IF(AND(' RIESGOS DE GESTION'!#REF!="Muy Alta",' RIESGOS DE GESTION'!#REF!="Menor"),CONCATENATE("R10C",' RIESGOS DE GESTION'!#REF!),"")</f>
        <v>#REF!</v>
      </c>
      <c r="T15" s="27" t="e">
        <f>IF(AND(' RIESGOS DE GESTION'!#REF!="Muy Alta",' RIESGOS DE GESTION'!#REF!="Menor"),CONCATENATE("R10C",' RIESGOS DE GESTION'!#REF!),"")</f>
        <v>#REF!</v>
      </c>
      <c r="U15" s="28" t="e">
        <f>IF(AND(' RIESGOS DE GESTION'!#REF!="Muy Alta",' RIESGOS DE GESTION'!#REF!="Menor"),CONCATENATE("R10C",' RIESGOS DE GESTION'!#REF!),"")</f>
        <v>#REF!</v>
      </c>
      <c r="V15" s="32" t="e">
        <f>IF(AND(' RIESGOS DE GESTION'!#REF!="Muy Alta",' RIESGOS DE GESTION'!#REF!="Moderado"),CONCATENATE("R10C",' RIESGOS DE GESTION'!#REF!),"")</f>
        <v>#REF!</v>
      </c>
      <c r="W15" s="33" t="e">
        <f>IF(AND(' RIESGOS DE GESTION'!#REF!="Muy Alta",' RIESGOS DE GESTION'!#REF!="Moderado"),CONCATENATE("R10C",' RIESGOS DE GESTION'!#REF!),"")</f>
        <v>#REF!</v>
      </c>
      <c r="X15" s="33" t="e">
        <f>IF(AND(' RIESGOS DE GESTION'!#REF!="Muy Alta",' RIESGOS DE GESTION'!#REF!="Moderado"),CONCATENATE("R10C",' RIESGOS DE GESTION'!#REF!),"")</f>
        <v>#REF!</v>
      </c>
      <c r="Y15" s="33" t="e">
        <f>IF(AND(' RIESGOS DE GESTION'!#REF!="Muy Alta",' RIESGOS DE GESTION'!#REF!="Moderado"),CONCATENATE("R10C",' RIESGOS DE GESTION'!#REF!),"")</f>
        <v>#REF!</v>
      </c>
      <c r="Z15" s="33" t="e">
        <f>IF(AND(' RIESGOS DE GESTION'!#REF!="Muy Alta",' RIESGOS DE GESTION'!#REF!="Moderado"),CONCATENATE("R10C",' RIESGOS DE GESTION'!#REF!),"")</f>
        <v>#REF!</v>
      </c>
      <c r="AA15" s="34" t="e">
        <f>IF(AND(' RIESGOS DE GESTION'!#REF!="Muy Alta",' RIESGOS DE GESTION'!#REF!="Moderado"),CONCATENATE("R10C",' RIESGOS DE GESTION'!#REF!),"")</f>
        <v>#REF!</v>
      </c>
      <c r="AB15" s="26" t="e">
        <f>IF(AND(' RIESGOS DE GESTION'!#REF!="Muy Alta",' RIESGOS DE GESTION'!#REF!="Mayor"),CONCATENATE("R10C",' RIESGOS DE GESTION'!#REF!),"")</f>
        <v>#REF!</v>
      </c>
      <c r="AC15" s="27" t="e">
        <f>IF(AND(' RIESGOS DE GESTION'!#REF!="Muy Alta",' RIESGOS DE GESTION'!#REF!="Mayor"),CONCATENATE("R10C",' RIESGOS DE GESTION'!#REF!),"")</f>
        <v>#REF!</v>
      </c>
      <c r="AD15" s="27" t="e">
        <f>IF(AND(' RIESGOS DE GESTION'!#REF!="Muy Alta",' RIESGOS DE GESTION'!#REF!="Mayor"),CONCATENATE("R10C",' RIESGOS DE GESTION'!#REF!),"")</f>
        <v>#REF!</v>
      </c>
      <c r="AE15" s="27" t="e">
        <f>IF(AND(' RIESGOS DE GESTION'!#REF!="Muy Alta",' RIESGOS DE GESTION'!#REF!="Mayor"),CONCATENATE("R10C",' RIESGOS DE GESTION'!#REF!),"")</f>
        <v>#REF!</v>
      </c>
      <c r="AF15" s="27" t="e">
        <f>IF(AND(' RIESGOS DE GESTION'!#REF!="Muy Alta",' RIESGOS DE GESTION'!#REF!="Mayor"),CONCATENATE("R10C",' RIESGOS DE GESTION'!#REF!),"")</f>
        <v>#REF!</v>
      </c>
      <c r="AG15" s="28" t="e">
        <f>IF(AND(' RIESGOS DE GESTION'!#REF!="Muy Alta",' RIESGOS DE GESTION'!#REF!="Mayor"),CONCATENATE("R10C",' RIESGOS DE GESTION'!#REF!),"")</f>
        <v>#REF!</v>
      </c>
      <c r="AH15" s="35" t="e">
        <f>IF(AND(' RIESGOS DE GESTION'!#REF!="Muy Alta",' RIESGOS DE GESTION'!#REF!="Catastrófico"),CONCATENATE("R10C",' RIESGOS DE GESTION'!#REF!),"")</f>
        <v>#REF!</v>
      </c>
      <c r="AI15" s="36" t="e">
        <f>IF(AND(' RIESGOS DE GESTION'!#REF!="Muy Alta",' RIESGOS DE GESTION'!#REF!="Catastrófico"),CONCATENATE("R10C",' RIESGOS DE GESTION'!#REF!),"")</f>
        <v>#REF!</v>
      </c>
      <c r="AJ15" s="36" t="e">
        <f>IF(AND(' RIESGOS DE GESTION'!#REF!="Muy Alta",' RIESGOS DE GESTION'!#REF!="Catastrófico"),CONCATENATE("R10C",' RIESGOS DE GESTION'!#REF!),"")</f>
        <v>#REF!</v>
      </c>
      <c r="AK15" s="36" t="e">
        <f>IF(AND(' RIESGOS DE GESTION'!#REF!="Muy Alta",' RIESGOS DE GESTION'!#REF!="Catastrófico"),CONCATENATE("R10C",' RIESGOS DE GESTION'!#REF!),"")</f>
        <v>#REF!</v>
      </c>
      <c r="AL15" s="36" t="e">
        <f>IF(AND(' RIESGOS DE GESTION'!#REF!="Muy Alta",' RIESGOS DE GESTION'!#REF!="Catastrófico"),CONCATENATE("R10C",' RIESGOS DE GESTION'!#REF!),"")</f>
        <v>#REF!</v>
      </c>
      <c r="AM15" s="37" t="e">
        <f>IF(AND(' RIESGOS DE GESTION'!#REF!="Muy Alta",' RIESGOS DE GESTION'!#REF!="Catastrófico"),CONCATENATE("R10C",' RIESGOS DE GESTION'!#REF!),"")</f>
        <v>#REF!</v>
      </c>
      <c r="AN15" s="57"/>
      <c r="AO15" s="529"/>
      <c r="AP15" s="530"/>
      <c r="AQ15" s="530"/>
      <c r="AR15" s="530"/>
      <c r="AS15" s="530"/>
      <c r="AT15" s="531"/>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row>
    <row r="16" spans="1:91" ht="15" customHeight="1" x14ac:dyDescent="0.25">
      <c r="A16" s="57"/>
      <c r="B16" s="421"/>
      <c r="C16" s="421"/>
      <c r="D16" s="422"/>
      <c r="E16" s="516" t="s">
        <v>417</v>
      </c>
      <c r="F16" s="517"/>
      <c r="G16" s="517"/>
      <c r="H16" s="517"/>
      <c r="I16" s="517"/>
      <c r="J16" s="38" t="e">
        <f>IF(AND(' RIESGOS DE GESTION'!#REF!="Alta",' RIESGOS DE GESTION'!#REF!="Leve"),CONCATENATE("R1C",' RIESGOS DE GESTION'!#REF!),"")</f>
        <v>#REF!</v>
      </c>
      <c r="K16" s="39" t="e">
        <f>IF(AND(' RIESGOS DE GESTION'!#REF!="Alta",' RIESGOS DE GESTION'!#REF!="Leve"),CONCATENATE("R1C",' RIESGOS DE GESTION'!#REF!),"")</f>
        <v>#REF!</v>
      </c>
      <c r="L16" s="39" t="e">
        <f>IF(AND(' RIESGOS DE GESTION'!#REF!="Alta",' RIESGOS DE GESTION'!#REF!="Leve"),CONCATENATE("R1C",' RIESGOS DE GESTION'!#REF!),"")</f>
        <v>#REF!</v>
      </c>
      <c r="M16" s="39" t="e">
        <f>IF(AND(' RIESGOS DE GESTION'!#REF!="Alta",' RIESGOS DE GESTION'!#REF!="Leve"),CONCATENATE("R1C",' RIESGOS DE GESTION'!#REF!),"")</f>
        <v>#REF!</v>
      </c>
      <c r="N16" s="39" t="e">
        <f>IF(AND(' RIESGOS DE GESTION'!#REF!="Alta",' RIESGOS DE GESTION'!#REF!="Leve"),CONCATENATE("R1C",' RIESGOS DE GESTION'!#REF!),"")</f>
        <v>#REF!</v>
      </c>
      <c r="O16" s="40" t="e">
        <f>IF(AND(' RIESGOS DE GESTION'!#REF!="Alta",' RIESGOS DE GESTION'!#REF!="Leve"),CONCATENATE("R1C",' RIESGOS DE GESTION'!#REF!),"")</f>
        <v>#REF!</v>
      </c>
      <c r="P16" s="38" t="e">
        <f>IF(AND(' RIESGOS DE GESTION'!#REF!="Alta",' RIESGOS DE GESTION'!#REF!="Menor"),CONCATENATE("R1C",' RIESGOS DE GESTION'!#REF!),"")</f>
        <v>#REF!</v>
      </c>
      <c r="Q16" s="39" t="e">
        <f>IF(AND(' RIESGOS DE GESTION'!#REF!="Alta",' RIESGOS DE GESTION'!#REF!="Menor"),CONCATENATE("R1C",' RIESGOS DE GESTION'!#REF!),"")</f>
        <v>#REF!</v>
      </c>
      <c r="R16" s="39" t="e">
        <f>IF(AND(' RIESGOS DE GESTION'!#REF!="Alta",' RIESGOS DE GESTION'!#REF!="Menor"),CONCATENATE("R1C",' RIESGOS DE GESTION'!#REF!),"")</f>
        <v>#REF!</v>
      </c>
      <c r="S16" s="39" t="e">
        <f>IF(AND(' RIESGOS DE GESTION'!#REF!="Alta",' RIESGOS DE GESTION'!#REF!="Menor"),CONCATENATE("R1C",' RIESGOS DE GESTION'!#REF!),"")</f>
        <v>#REF!</v>
      </c>
      <c r="T16" s="39" t="e">
        <f>IF(AND(' RIESGOS DE GESTION'!#REF!="Alta",' RIESGOS DE GESTION'!#REF!="Menor"),CONCATENATE("R1C",' RIESGOS DE GESTION'!#REF!),"")</f>
        <v>#REF!</v>
      </c>
      <c r="U16" s="40" t="e">
        <f>IF(AND(' RIESGOS DE GESTION'!#REF!="Alta",' RIESGOS DE GESTION'!#REF!="Menor"),CONCATENATE("R1C",' RIESGOS DE GESTION'!#REF!),"")</f>
        <v>#REF!</v>
      </c>
      <c r="V16" s="20" t="e">
        <f>IF(AND(' RIESGOS DE GESTION'!#REF!="Alta",' RIESGOS DE GESTION'!#REF!="Moderado"),CONCATENATE("R1C",' RIESGOS DE GESTION'!#REF!),"")</f>
        <v>#REF!</v>
      </c>
      <c r="W16" s="21" t="e">
        <f>IF(AND(' RIESGOS DE GESTION'!#REF!="Alta",' RIESGOS DE GESTION'!#REF!="Moderado"),CONCATENATE("R1C",' RIESGOS DE GESTION'!#REF!),"")</f>
        <v>#REF!</v>
      </c>
      <c r="X16" s="21" t="e">
        <f>IF(AND(' RIESGOS DE GESTION'!#REF!="Alta",' RIESGOS DE GESTION'!#REF!="Moderado"),CONCATENATE("R1C",' RIESGOS DE GESTION'!#REF!),"")</f>
        <v>#REF!</v>
      </c>
      <c r="Y16" s="21" t="e">
        <f>IF(AND(' RIESGOS DE GESTION'!#REF!="Alta",' RIESGOS DE GESTION'!#REF!="Moderado"),CONCATENATE("R1C",' RIESGOS DE GESTION'!#REF!),"")</f>
        <v>#REF!</v>
      </c>
      <c r="Z16" s="21" t="e">
        <f>IF(AND(' RIESGOS DE GESTION'!#REF!="Alta",' RIESGOS DE GESTION'!#REF!="Moderado"),CONCATENATE("R1C",' RIESGOS DE GESTION'!#REF!),"")</f>
        <v>#REF!</v>
      </c>
      <c r="AA16" s="22" t="e">
        <f>IF(AND(' RIESGOS DE GESTION'!#REF!="Alta",' RIESGOS DE GESTION'!#REF!="Moderado"),CONCATENATE("R1C",' RIESGOS DE GESTION'!#REF!),"")</f>
        <v>#REF!</v>
      </c>
      <c r="AB16" s="20" t="e">
        <f>IF(AND(' RIESGOS DE GESTION'!#REF!="Alta",' RIESGOS DE GESTION'!#REF!="Mayor"),CONCATENATE("R1C",' RIESGOS DE GESTION'!#REF!),"")</f>
        <v>#REF!</v>
      </c>
      <c r="AC16" s="21" t="e">
        <f>IF(AND(' RIESGOS DE GESTION'!#REF!="Alta",' RIESGOS DE GESTION'!#REF!="Mayor"),CONCATENATE("R1C",' RIESGOS DE GESTION'!#REF!),"")</f>
        <v>#REF!</v>
      </c>
      <c r="AD16" s="21" t="e">
        <f>IF(AND(' RIESGOS DE GESTION'!#REF!="Alta",' RIESGOS DE GESTION'!#REF!="Mayor"),CONCATENATE("R1C",' RIESGOS DE GESTION'!#REF!),"")</f>
        <v>#REF!</v>
      </c>
      <c r="AE16" s="21" t="e">
        <f>IF(AND(' RIESGOS DE GESTION'!#REF!="Alta",' RIESGOS DE GESTION'!#REF!="Mayor"),CONCATENATE("R1C",' RIESGOS DE GESTION'!#REF!),"")</f>
        <v>#REF!</v>
      </c>
      <c r="AF16" s="21" t="e">
        <f>IF(AND(' RIESGOS DE GESTION'!#REF!="Alta",' RIESGOS DE GESTION'!#REF!="Mayor"),CONCATENATE("R1C",' RIESGOS DE GESTION'!#REF!),"")</f>
        <v>#REF!</v>
      </c>
      <c r="AG16" s="22" t="e">
        <f>IF(AND(' RIESGOS DE GESTION'!#REF!="Alta",' RIESGOS DE GESTION'!#REF!="Mayor"),CONCATENATE("R1C",' RIESGOS DE GESTION'!#REF!),"")</f>
        <v>#REF!</v>
      </c>
      <c r="AH16" s="23" t="e">
        <f>IF(AND(' RIESGOS DE GESTION'!#REF!="Alta",' RIESGOS DE GESTION'!#REF!="Catastrófico"),CONCATENATE("R1C",' RIESGOS DE GESTION'!#REF!),"")</f>
        <v>#REF!</v>
      </c>
      <c r="AI16" s="24" t="e">
        <f>IF(AND(' RIESGOS DE GESTION'!#REF!="Alta",' RIESGOS DE GESTION'!#REF!="Catastrófico"),CONCATENATE("R1C",' RIESGOS DE GESTION'!#REF!),"")</f>
        <v>#REF!</v>
      </c>
      <c r="AJ16" s="24" t="e">
        <f>IF(AND(' RIESGOS DE GESTION'!#REF!="Alta",' RIESGOS DE GESTION'!#REF!="Catastrófico"),CONCATENATE("R1C",' RIESGOS DE GESTION'!#REF!),"")</f>
        <v>#REF!</v>
      </c>
      <c r="AK16" s="24" t="e">
        <f>IF(AND(' RIESGOS DE GESTION'!#REF!="Alta",' RIESGOS DE GESTION'!#REF!="Catastrófico"),CONCATENATE("R1C",' RIESGOS DE GESTION'!#REF!),"")</f>
        <v>#REF!</v>
      </c>
      <c r="AL16" s="24" t="e">
        <f>IF(AND(' RIESGOS DE GESTION'!#REF!="Alta",' RIESGOS DE GESTION'!#REF!="Catastrófico"),CONCATENATE("R1C",' RIESGOS DE GESTION'!#REF!),"")</f>
        <v>#REF!</v>
      </c>
      <c r="AM16" s="25" t="e">
        <f>IF(AND(' RIESGOS DE GESTION'!#REF!="Alta",' RIESGOS DE GESTION'!#REF!="Catastrófico"),CONCATENATE("R1C",' RIESGOS DE GESTION'!#REF!),"")</f>
        <v>#REF!</v>
      </c>
      <c r="AN16" s="57"/>
      <c r="AO16" s="507" t="s">
        <v>418</v>
      </c>
      <c r="AP16" s="508"/>
      <c r="AQ16" s="508"/>
      <c r="AR16" s="508"/>
      <c r="AS16" s="508"/>
      <c r="AT16" s="509"/>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row>
    <row r="17" spans="1:76" ht="15" customHeight="1" x14ac:dyDescent="0.25">
      <c r="A17" s="57"/>
      <c r="B17" s="421"/>
      <c r="C17" s="421"/>
      <c r="D17" s="422"/>
      <c r="E17" s="518"/>
      <c r="F17" s="519"/>
      <c r="G17" s="519"/>
      <c r="H17" s="519"/>
      <c r="I17" s="519"/>
      <c r="J17" s="41" t="e">
        <f>IF(AND(' RIESGOS DE GESTION'!#REF!="Alta",' RIESGOS DE GESTION'!#REF!="Leve"),CONCATENATE("R2C",' RIESGOS DE GESTION'!#REF!),"")</f>
        <v>#REF!</v>
      </c>
      <c r="K17" s="42" t="e">
        <f>IF(AND(' RIESGOS DE GESTION'!#REF!="Alta",' RIESGOS DE GESTION'!#REF!="Leve"),CONCATENATE("R2C",' RIESGOS DE GESTION'!#REF!),"")</f>
        <v>#REF!</v>
      </c>
      <c r="L17" s="42" t="e">
        <f>IF(AND(' RIESGOS DE GESTION'!#REF!="Alta",' RIESGOS DE GESTION'!#REF!="Leve"),CONCATENATE("R2C",' RIESGOS DE GESTION'!#REF!),"")</f>
        <v>#REF!</v>
      </c>
      <c r="M17" s="42" t="e">
        <f>IF(AND(' RIESGOS DE GESTION'!#REF!="Alta",' RIESGOS DE GESTION'!#REF!="Leve"),CONCATENATE("R2C",' RIESGOS DE GESTION'!#REF!),"")</f>
        <v>#REF!</v>
      </c>
      <c r="N17" s="42" t="e">
        <f>IF(AND(' RIESGOS DE GESTION'!#REF!="Alta",' RIESGOS DE GESTION'!#REF!="Leve"),CONCATENATE("R2C",' RIESGOS DE GESTION'!#REF!),"")</f>
        <v>#REF!</v>
      </c>
      <c r="O17" s="43" t="e">
        <f>IF(AND(' RIESGOS DE GESTION'!#REF!="Alta",' RIESGOS DE GESTION'!#REF!="Leve"),CONCATENATE("R2C",' RIESGOS DE GESTION'!#REF!),"")</f>
        <v>#REF!</v>
      </c>
      <c r="P17" s="41" t="e">
        <f>IF(AND(' RIESGOS DE GESTION'!#REF!="Alta",' RIESGOS DE GESTION'!#REF!="Menor"),CONCATENATE("R2C",' RIESGOS DE GESTION'!#REF!),"")</f>
        <v>#REF!</v>
      </c>
      <c r="Q17" s="42" t="e">
        <f>IF(AND(' RIESGOS DE GESTION'!#REF!="Alta",' RIESGOS DE GESTION'!#REF!="Menor"),CONCATENATE("R2C",' RIESGOS DE GESTION'!#REF!),"")</f>
        <v>#REF!</v>
      </c>
      <c r="R17" s="42" t="e">
        <f>IF(AND(' RIESGOS DE GESTION'!#REF!="Alta",' RIESGOS DE GESTION'!#REF!="Menor"),CONCATENATE("R2C",' RIESGOS DE GESTION'!#REF!),"")</f>
        <v>#REF!</v>
      </c>
      <c r="S17" s="42" t="e">
        <f>IF(AND(' RIESGOS DE GESTION'!#REF!="Alta",' RIESGOS DE GESTION'!#REF!="Menor"),CONCATENATE("R2C",' RIESGOS DE GESTION'!#REF!),"")</f>
        <v>#REF!</v>
      </c>
      <c r="T17" s="42" t="e">
        <f>IF(AND(' RIESGOS DE GESTION'!#REF!="Alta",' RIESGOS DE GESTION'!#REF!="Menor"),CONCATENATE("R2C",' RIESGOS DE GESTION'!#REF!),"")</f>
        <v>#REF!</v>
      </c>
      <c r="U17" s="43" t="e">
        <f>IF(AND(' RIESGOS DE GESTION'!#REF!="Alta",' RIESGOS DE GESTION'!#REF!="Menor"),CONCATENATE("R2C",' RIESGOS DE GESTION'!#REF!),"")</f>
        <v>#REF!</v>
      </c>
      <c r="V17" s="26" t="e">
        <f>IF(AND(' RIESGOS DE GESTION'!#REF!="Alta",' RIESGOS DE GESTION'!#REF!="Moderado"),CONCATENATE("R2C",' RIESGOS DE GESTION'!#REF!),"")</f>
        <v>#REF!</v>
      </c>
      <c r="W17" s="27" t="e">
        <f>IF(AND(' RIESGOS DE GESTION'!#REF!="Alta",' RIESGOS DE GESTION'!#REF!="Moderado"),CONCATENATE("R2C",' RIESGOS DE GESTION'!#REF!),"")</f>
        <v>#REF!</v>
      </c>
      <c r="X17" s="27" t="e">
        <f>IF(AND(' RIESGOS DE GESTION'!#REF!="Alta",' RIESGOS DE GESTION'!#REF!="Moderado"),CONCATENATE("R2C",' RIESGOS DE GESTION'!#REF!),"")</f>
        <v>#REF!</v>
      </c>
      <c r="Y17" s="27" t="e">
        <f>IF(AND(' RIESGOS DE GESTION'!#REF!="Alta",' RIESGOS DE GESTION'!#REF!="Moderado"),CONCATENATE("R2C",' RIESGOS DE GESTION'!#REF!),"")</f>
        <v>#REF!</v>
      </c>
      <c r="Z17" s="27" t="e">
        <f>IF(AND(' RIESGOS DE GESTION'!#REF!="Alta",' RIESGOS DE GESTION'!#REF!="Moderado"),CONCATENATE("R2C",' RIESGOS DE GESTION'!#REF!),"")</f>
        <v>#REF!</v>
      </c>
      <c r="AA17" s="28" t="e">
        <f>IF(AND(' RIESGOS DE GESTION'!#REF!="Alta",' RIESGOS DE GESTION'!#REF!="Moderado"),CONCATENATE("R2C",' RIESGOS DE GESTION'!#REF!),"")</f>
        <v>#REF!</v>
      </c>
      <c r="AB17" s="26" t="e">
        <f>IF(AND(' RIESGOS DE GESTION'!#REF!="Alta",' RIESGOS DE GESTION'!#REF!="Mayor"),CONCATENATE("R2C",' RIESGOS DE GESTION'!#REF!),"")</f>
        <v>#REF!</v>
      </c>
      <c r="AC17" s="27" t="e">
        <f>IF(AND(' RIESGOS DE GESTION'!#REF!="Alta",' RIESGOS DE GESTION'!#REF!="Mayor"),CONCATENATE("R2C",' RIESGOS DE GESTION'!#REF!),"")</f>
        <v>#REF!</v>
      </c>
      <c r="AD17" s="27" t="e">
        <f>IF(AND(' RIESGOS DE GESTION'!#REF!="Alta",' RIESGOS DE GESTION'!#REF!="Mayor"),CONCATENATE("R2C",' RIESGOS DE GESTION'!#REF!),"")</f>
        <v>#REF!</v>
      </c>
      <c r="AE17" s="27" t="e">
        <f>IF(AND(' RIESGOS DE GESTION'!#REF!="Alta",' RIESGOS DE GESTION'!#REF!="Mayor"),CONCATENATE("R2C",' RIESGOS DE GESTION'!#REF!),"")</f>
        <v>#REF!</v>
      </c>
      <c r="AF17" s="27" t="e">
        <f>IF(AND(' RIESGOS DE GESTION'!#REF!="Alta",' RIESGOS DE GESTION'!#REF!="Mayor"),CONCATENATE("R2C",' RIESGOS DE GESTION'!#REF!),"")</f>
        <v>#REF!</v>
      </c>
      <c r="AG17" s="28" t="e">
        <f>IF(AND(' RIESGOS DE GESTION'!#REF!="Alta",' RIESGOS DE GESTION'!#REF!="Mayor"),CONCATENATE("R2C",' RIESGOS DE GESTION'!#REF!),"")</f>
        <v>#REF!</v>
      </c>
      <c r="AH17" s="29" t="e">
        <f>IF(AND(' RIESGOS DE GESTION'!#REF!="Alta",' RIESGOS DE GESTION'!#REF!="Catastrófico"),CONCATENATE("R2C",' RIESGOS DE GESTION'!#REF!),"")</f>
        <v>#REF!</v>
      </c>
      <c r="AI17" s="30" t="e">
        <f>IF(AND(' RIESGOS DE GESTION'!#REF!="Alta",' RIESGOS DE GESTION'!#REF!="Catastrófico"),CONCATENATE("R2C",' RIESGOS DE GESTION'!#REF!),"")</f>
        <v>#REF!</v>
      </c>
      <c r="AJ17" s="30" t="e">
        <f>IF(AND(' RIESGOS DE GESTION'!#REF!="Alta",' RIESGOS DE GESTION'!#REF!="Catastrófico"),CONCATENATE("R2C",' RIESGOS DE GESTION'!#REF!),"")</f>
        <v>#REF!</v>
      </c>
      <c r="AK17" s="30" t="e">
        <f>IF(AND(' RIESGOS DE GESTION'!#REF!="Alta",' RIESGOS DE GESTION'!#REF!="Catastrófico"),CONCATENATE("R2C",' RIESGOS DE GESTION'!#REF!),"")</f>
        <v>#REF!</v>
      </c>
      <c r="AL17" s="30" t="e">
        <f>IF(AND(' RIESGOS DE GESTION'!#REF!="Alta",' RIESGOS DE GESTION'!#REF!="Catastrófico"),CONCATENATE("R2C",' RIESGOS DE GESTION'!#REF!),"")</f>
        <v>#REF!</v>
      </c>
      <c r="AM17" s="31" t="e">
        <f>IF(AND(' RIESGOS DE GESTION'!#REF!="Alta",' RIESGOS DE GESTION'!#REF!="Catastrófico"),CONCATENATE("R2C",' RIESGOS DE GESTION'!#REF!),"")</f>
        <v>#REF!</v>
      </c>
      <c r="AN17" s="57"/>
      <c r="AO17" s="510"/>
      <c r="AP17" s="511"/>
      <c r="AQ17" s="511"/>
      <c r="AR17" s="511"/>
      <c r="AS17" s="511"/>
      <c r="AT17" s="512"/>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row>
    <row r="18" spans="1:76" ht="15" customHeight="1" x14ac:dyDescent="0.25">
      <c r="A18" s="57"/>
      <c r="B18" s="421"/>
      <c r="C18" s="421"/>
      <c r="D18" s="422"/>
      <c r="E18" s="520"/>
      <c r="F18" s="519"/>
      <c r="G18" s="519"/>
      <c r="H18" s="519"/>
      <c r="I18" s="519"/>
      <c r="J18" s="41" t="e">
        <f>IF(AND(' RIESGOS DE GESTION'!#REF!="Alta",' RIESGOS DE GESTION'!#REF!="Leve"),CONCATENATE("R3C",' RIESGOS DE GESTION'!#REF!),"")</f>
        <v>#REF!</v>
      </c>
      <c r="K18" s="42" t="e">
        <f>IF(AND(' RIESGOS DE GESTION'!#REF!="Alta",' RIESGOS DE GESTION'!#REF!="Leve"),CONCATENATE("R3C",' RIESGOS DE GESTION'!#REF!),"")</f>
        <v>#REF!</v>
      </c>
      <c r="L18" s="42" t="e">
        <f>IF(AND(' RIESGOS DE GESTION'!#REF!="Alta",' RIESGOS DE GESTION'!#REF!="Leve"),CONCATENATE("R3C",' RIESGOS DE GESTION'!#REF!),"")</f>
        <v>#REF!</v>
      </c>
      <c r="M18" s="42" t="e">
        <f>IF(AND(' RIESGOS DE GESTION'!#REF!="Alta",' RIESGOS DE GESTION'!#REF!="Leve"),CONCATENATE("R3C",' RIESGOS DE GESTION'!#REF!),"")</f>
        <v>#REF!</v>
      </c>
      <c r="N18" s="42" t="e">
        <f>IF(AND(' RIESGOS DE GESTION'!#REF!="Alta",' RIESGOS DE GESTION'!#REF!="Leve"),CONCATENATE("R3C",' RIESGOS DE GESTION'!#REF!),"")</f>
        <v>#REF!</v>
      </c>
      <c r="O18" s="43" t="e">
        <f>IF(AND(' RIESGOS DE GESTION'!#REF!="Alta",' RIESGOS DE GESTION'!#REF!="Leve"),CONCATENATE("R3C",' RIESGOS DE GESTION'!#REF!),"")</f>
        <v>#REF!</v>
      </c>
      <c r="P18" s="41" t="e">
        <f>IF(AND(' RIESGOS DE GESTION'!#REF!="Alta",' RIESGOS DE GESTION'!#REF!="Menor"),CONCATENATE("R3C",' RIESGOS DE GESTION'!#REF!),"")</f>
        <v>#REF!</v>
      </c>
      <c r="Q18" s="42" t="e">
        <f>IF(AND(' RIESGOS DE GESTION'!#REF!="Alta",' RIESGOS DE GESTION'!#REF!="Menor"),CONCATENATE("R3C",' RIESGOS DE GESTION'!#REF!),"")</f>
        <v>#REF!</v>
      </c>
      <c r="R18" s="42" t="e">
        <f>IF(AND(' RIESGOS DE GESTION'!#REF!="Alta",' RIESGOS DE GESTION'!#REF!="Menor"),CONCATENATE("R3C",' RIESGOS DE GESTION'!#REF!),"")</f>
        <v>#REF!</v>
      </c>
      <c r="S18" s="42" t="e">
        <f>IF(AND(' RIESGOS DE GESTION'!#REF!="Alta",' RIESGOS DE GESTION'!#REF!="Menor"),CONCATENATE("R3C",' RIESGOS DE GESTION'!#REF!),"")</f>
        <v>#REF!</v>
      </c>
      <c r="T18" s="42" t="e">
        <f>IF(AND(' RIESGOS DE GESTION'!#REF!="Alta",' RIESGOS DE GESTION'!#REF!="Menor"),CONCATENATE("R3C",' RIESGOS DE GESTION'!#REF!),"")</f>
        <v>#REF!</v>
      </c>
      <c r="U18" s="43" t="e">
        <f>IF(AND(' RIESGOS DE GESTION'!#REF!="Alta",' RIESGOS DE GESTION'!#REF!="Menor"),CONCATENATE("R3C",' RIESGOS DE GESTION'!#REF!),"")</f>
        <v>#REF!</v>
      </c>
      <c r="V18" s="26" t="e">
        <f>IF(AND(' RIESGOS DE GESTION'!#REF!="Alta",' RIESGOS DE GESTION'!#REF!="Moderado"),CONCATENATE("R3C",' RIESGOS DE GESTION'!#REF!),"")</f>
        <v>#REF!</v>
      </c>
      <c r="W18" s="27" t="e">
        <f>IF(AND(' RIESGOS DE GESTION'!#REF!="Alta",' RIESGOS DE GESTION'!#REF!="Moderado"),CONCATENATE("R3C",' RIESGOS DE GESTION'!#REF!),"")</f>
        <v>#REF!</v>
      </c>
      <c r="X18" s="27" t="e">
        <f>IF(AND(' RIESGOS DE GESTION'!#REF!="Alta",' RIESGOS DE GESTION'!#REF!="Moderado"),CONCATENATE("R3C",' RIESGOS DE GESTION'!#REF!),"")</f>
        <v>#REF!</v>
      </c>
      <c r="Y18" s="27" t="e">
        <f>IF(AND(' RIESGOS DE GESTION'!#REF!="Alta",' RIESGOS DE GESTION'!#REF!="Moderado"),CONCATENATE("R3C",' RIESGOS DE GESTION'!#REF!),"")</f>
        <v>#REF!</v>
      </c>
      <c r="Z18" s="27" t="e">
        <f>IF(AND(' RIESGOS DE GESTION'!#REF!="Alta",' RIESGOS DE GESTION'!#REF!="Moderado"),CONCATENATE("R3C",' RIESGOS DE GESTION'!#REF!),"")</f>
        <v>#REF!</v>
      </c>
      <c r="AA18" s="28" t="e">
        <f>IF(AND(' RIESGOS DE GESTION'!#REF!="Alta",' RIESGOS DE GESTION'!#REF!="Moderado"),CONCATENATE("R3C",' RIESGOS DE GESTION'!#REF!),"")</f>
        <v>#REF!</v>
      </c>
      <c r="AB18" s="26" t="e">
        <f>IF(AND(' RIESGOS DE GESTION'!#REF!="Alta",' RIESGOS DE GESTION'!#REF!="Mayor"),CONCATENATE("R3C",' RIESGOS DE GESTION'!#REF!),"")</f>
        <v>#REF!</v>
      </c>
      <c r="AC18" s="27" t="e">
        <f>IF(AND(' RIESGOS DE GESTION'!#REF!="Alta",' RIESGOS DE GESTION'!#REF!="Mayor"),CONCATENATE("R3C",' RIESGOS DE GESTION'!#REF!),"")</f>
        <v>#REF!</v>
      </c>
      <c r="AD18" s="27" t="e">
        <f>IF(AND(' RIESGOS DE GESTION'!#REF!="Alta",' RIESGOS DE GESTION'!#REF!="Mayor"),CONCATENATE("R3C",' RIESGOS DE GESTION'!#REF!),"")</f>
        <v>#REF!</v>
      </c>
      <c r="AE18" s="27" t="e">
        <f>IF(AND(' RIESGOS DE GESTION'!#REF!="Alta",' RIESGOS DE GESTION'!#REF!="Mayor"),CONCATENATE("R3C",' RIESGOS DE GESTION'!#REF!),"")</f>
        <v>#REF!</v>
      </c>
      <c r="AF18" s="27" t="e">
        <f>IF(AND(' RIESGOS DE GESTION'!#REF!="Alta",' RIESGOS DE GESTION'!#REF!="Mayor"),CONCATENATE("R3C",' RIESGOS DE GESTION'!#REF!),"")</f>
        <v>#REF!</v>
      </c>
      <c r="AG18" s="28" t="e">
        <f>IF(AND(' RIESGOS DE GESTION'!#REF!="Alta",' RIESGOS DE GESTION'!#REF!="Mayor"),CONCATENATE("R3C",' RIESGOS DE GESTION'!#REF!),"")</f>
        <v>#REF!</v>
      </c>
      <c r="AH18" s="29" t="e">
        <f>IF(AND(' RIESGOS DE GESTION'!#REF!="Alta",' RIESGOS DE GESTION'!#REF!="Catastrófico"),CONCATENATE("R3C",' RIESGOS DE GESTION'!#REF!),"")</f>
        <v>#REF!</v>
      </c>
      <c r="AI18" s="30" t="e">
        <f>IF(AND(' RIESGOS DE GESTION'!#REF!="Alta",' RIESGOS DE GESTION'!#REF!="Catastrófico"),CONCATENATE("R3C",' RIESGOS DE GESTION'!#REF!),"")</f>
        <v>#REF!</v>
      </c>
      <c r="AJ18" s="30" t="e">
        <f>IF(AND(' RIESGOS DE GESTION'!#REF!="Alta",' RIESGOS DE GESTION'!#REF!="Catastrófico"),CONCATENATE("R3C",' RIESGOS DE GESTION'!#REF!),"")</f>
        <v>#REF!</v>
      </c>
      <c r="AK18" s="30" t="e">
        <f>IF(AND(' RIESGOS DE GESTION'!#REF!="Alta",' RIESGOS DE GESTION'!#REF!="Catastrófico"),CONCATENATE("R3C",' RIESGOS DE GESTION'!#REF!),"")</f>
        <v>#REF!</v>
      </c>
      <c r="AL18" s="30" t="e">
        <f>IF(AND(' RIESGOS DE GESTION'!#REF!="Alta",' RIESGOS DE GESTION'!#REF!="Catastrófico"),CONCATENATE("R3C",' RIESGOS DE GESTION'!#REF!),"")</f>
        <v>#REF!</v>
      </c>
      <c r="AM18" s="31" t="e">
        <f>IF(AND(' RIESGOS DE GESTION'!#REF!="Alta",' RIESGOS DE GESTION'!#REF!="Catastrófico"),CONCATENATE("R3C",' RIESGOS DE GESTION'!#REF!),"")</f>
        <v>#REF!</v>
      </c>
      <c r="AN18" s="57"/>
      <c r="AO18" s="510"/>
      <c r="AP18" s="511"/>
      <c r="AQ18" s="511"/>
      <c r="AR18" s="511"/>
      <c r="AS18" s="511"/>
      <c r="AT18" s="512"/>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row>
    <row r="19" spans="1:76" ht="15" customHeight="1" x14ac:dyDescent="0.25">
      <c r="A19" s="57"/>
      <c r="B19" s="421"/>
      <c r="C19" s="421"/>
      <c r="D19" s="422"/>
      <c r="E19" s="520"/>
      <c r="F19" s="519"/>
      <c r="G19" s="519"/>
      <c r="H19" s="519"/>
      <c r="I19" s="519"/>
      <c r="J19" s="41" t="e">
        <f>IF(AND(' RIESGOS DE GESTION'!#REF!="Alta",' RIESGOS DE GESTION'!#REF!="Leve"),CONCATENATE("R4C",' RIESGOS DE GESTION'!#REF!),"")</f>
        <v>#REF!</v>
      </c>
      <c r="K19" s="42" t="e">
        <f>IF(AND(' RIESGOS DE GESTION'!#REF!="Alta",' RIESGOS DE GESTION'!#REF!="Leve"),CONCATENATE("R4C",' RIESGOS DE GESTION'!#REF!),"")</f>
        <v>#REF!</v>
      </c>
      <c r="L19" s="42" t="e">
        <f>IF(AND(' RIESGOS DE GESTION'!#REF!="Alta",' RIESGOS DE GESTION'!#REF!="Leve"),CONCATENATE("R4C",' RIESGOS DE GESTION'!#REF!),"")</f>
        <v>#REF!</v>
      </c>
      <c r="M19" s="42" t="e">
        <f>IF(AND(' RIESGOS DE GESTION'!#REF!="Alta",' RIESGOS DE GESTION'!#REF!="Leve"),CONCATENATE("R4C",' RIESGOS DE GESTION'!#REF!),"")</f>
        <v>#REF!</v>
      </c>
      <c r="N19" s="42" t="e">
        <f>IF(AND(' RIESGOS DE GESTION'!#REF!="Alta",' RIESGOS DE GESTION'!#REF!="Leve"),CONCATENATE("R4C",' RIESGOS DE GESTION'!#REF!),"")</f>
        <v>#REF!</v>
      </c>
      <c r="O19" s="43" t="e">
        <f>IF(AND(' RIESGOS DE GESTION'!#REF!="Alta",' RIESGOS DE GESTION'!#REF!="Leve"),CONCATENATE("R4C",' RIESGOS DE GESTION'!#REF!),"")</f>
        <v>#REF!</v>
      </c>
      <c r="P19" s="41" t="e">
        <f>IF(AND(' RIESGOS DE GESTION'!#REF!="Alta",' RIESGOS DE GESTION'!#REF!="Menor"),CONCATENATE("R4C",' RIESGOS DE GESTION'!#REF!),"")</f>
        <v>#REF!</v>
      </c>
      <c r="Q19" s="42" t="e">
        <f>IF(AND(' RIESGOS DE GESTION'!#REF!="Alta",' RIESGOS DE GESTION'!#REF!="Menor"),CONCATENATE("R4C",' RIESGOS DE GESTION'!#REF!),"")</f>
        <v>#REF!</v>
      </c>
      <c r="R19" s="42" t="e">
        <f>IF(AND(' RIESGOS DE GESTION'!#REF!="Alta",' RIESGOS DE GESTION'!#REF!="Menor"),CONCATENATE("R4C",' RIESGOS DE GESTION'!#REF!),"")</f>
        <v>#REF!</v>
      </c>
      <c r="S19" s="42" t="e">
        <f>IF(AND(' RIESGOS DE GESTION'!#REF!="Alta",' RIESGOS DE GESTION'!#REF!="Menor"),CONCATENATE("R4C",' RIESGOS DE GESTION'!#REF!),"")</f>
        <v>#REF!</v>
      </c>
      <c r="T19" s="42" t="e">
        <f>IF(AND(' RIESGOS DE GESTION'!#REF!="Alta",' RIESGOS DE GESTION'!#REF!="Menor"),CONCATENATE("R4C",' RIESGOS DE GESTION'!#REF!),"")</f>
        <v>#REF!</v>
      </c>
      <c r="U19" s="43" t="e">
        <f>IF(AND(' RIESGOS DE GESTION'!#REF!="Alta",' RIESGOS DE GESTION'!#REF!="Menor"),CONCATENATE("R4C",' RIESGOS DE GESTION'!#REF!),"")</f>
        <v>#REF!</v>
      </c>
      <c r="V19" s="26" t="e">
        <f>IF(AND(' RIESGOS DE GESTION'!#REF!="Alta",' RIESGOS DE GESTION'!#REF!="Moderado"),CONCATENATE("R4C",' RIESGOS DE GESTION'!#REF!),"")</f>
        <v>#REF!</v>
      </c>
      <c r="W19" s="27" t="e">
        <f>IF(AND(' RIESGOS DE GESTION'!#REF!="Alta",' RIESGOS DE GESTION'!#REF!="Moderado"),CONCATENATE("R4C",' RIESGOS DE GESTION'!#REF!),"")</f>
        <v>#REF!</v>
      </c>
      <c r="X19" s="27" t="e">
        <f>IF(AND(' RIESGOS DE GESTION'!#REF!="Alta",' RIESGOS DE GESTION'!#REF!="Moderado"),CONCATENATE("R4C",' RIESGOS DE GESTION'!#REF!),"")</f>
        <v>#REF!</v>
      </c>
      <c r="Y19" s="27" t="e">
        <f>IF(AND(' RIESGOS DE GESTION'!#REF!="Alta",' RIESGOS DE GESTION'!#REF!="Moderado"),CONCATENATE("R4C",' RIESGOS DE GESTION'!#REF!),"")</f>
        <v>#REF!</v>
      </c>
      <c r="Z19" s="27" t="e">
        <f>IF(AND(' RIESGOS DE GESTION'!#REF!="Alta",' RIESGOS DE GESTION'!#REF!="Moderado"),CONCATENATE("R4C",' RIESGOS DE GESTION'!#REF!),"")</f>
        <v>#REF!</v>
      </c>
      <c r="AA19" s="28" t="e">
        <f>IF(AND(' RIESGOS DE GESTION'!#REF!="Alta",' RIESGOS DE GESTION'!#REF!="Moderado"),CONCATENATE("R4C",' RIESGOS DE GESTION'!#REF!),"")</f>
        <v>#REF!</v>
      </c>
      <c r="AB19" s="26" t="e">
        <f>IF(AND(' RIESGOS DE GESTION'!#REF!="Alta",' RIESGOS DE GESTION'!#REF!="Mayor"),CONCATENATE("R4C",' RIESGOS DE GESTION'!#REF!),"")</f>
        <v>#REF!</v>
      </c>
      <c r="AC19" s="27" t="e">
        <f>IF(AND(' RIESGOS DE GESTION'!#REF!="Alta",' RIESGOS DE GESTION'!#REF!="Mayor"),CONCATENATE("R4C",' RIESGOS DE GESTION'!#REF!),"")</f>
        <v>#REF!</v>
      </c>
      <c r="AD19" s="27" t="e">
        <f>IF(AND(' RIESGOS DE GESTION'!#REF!="Alta",' RIESGOS DE GESTION'!#REF!="Mayor"),CONCATENATE("R4C",' RIESGOS DE GESTION'!#REF!),"")</f>
        <v>#REF!</v>
      </c>
      <c r="AE19" s="27" t="e">
        <f>IF(AND(' RIESGOS DE GESTION'!#REF!="Alta",' RIESGOS DE GESTION'!#REF!="Mayor"),CONCATENATE("R4C",' RIESGOS DE GESTION'!#REF!),"")</f>
        <v>#REF!</v>
      </c>
      <c r="AF19" s="27" t="e">
        <f>IF(AND(' RIESGOS DE GESTION'!#REF!="Alta",' RIESGOS DE GESTION'!#REF!="Mayor"),CONCATENATE("R4C",' RIESGOS DE GESTION'!#REF!),"")</f>
        <v>#REF!</v>
      </c>
      <c r="AG19" s="28" t="e">
        <f>IF(AND(' RIESGOS DE GESTION'!#REF!="Alta",' RIESGOS DE GESTION'!#REF!="Mayor"),CONCATENATE("R4C",' RIESGOS DE GESTION'!#REF!),"")</f>
        <v>#REF!</v>
      </c>
      <c r="AH19" s="29" t="e">
        <f>IF(AND(' RIESGOS DE GESTION'!#REF!="Alta",' RIESGOS DE GESTION'!#REF!="Catastrófico"),CONCATENATE("R4C",' RIESGOS DE GESTION'!#REF!),"")</f>
        <v>#REF!</v>
      </c>
      <c r="AI19" s="30" t="e">
        <f>IF(AND(' RIESGOS DE GESTION'!#REF!="Alta",' RIESGOS DE GESTION'!#REF!="Catastrófico"),CONCATENATE("R4C",' RIESGOS DE GESTION'!#REF!),"")</f>
        <v>#REF!</v>
      </c>
      <c r="AJ19" s="30" t="e">
        <f>IF(AND(' RIESGOS DE GESTION'!#REF!="Alta",' RIESGOS DE GESTION'!#REF!="Catastrófico"),CONCATENATE("R4C",' RIESGOS DE GESTION'!#REF!),"")</f>
        <v>#REF!</v>
      </c>
      <c r="AK19" s="30" t="e">
        <f>IF(AND(' RIESGOS DE GESTION'!#REF!="Alta",' RIESGOS DE GESTION'!#REF!="Catastrófico"),CONCATENATE("R4C",' RIESGOS DE GESTION'!#REF!),"")</f>
        <v>#REF!</v>
      </c>
      <c r="AL19" s="30" t="e">
        <f>IF(AND(' RIESGOS DE GESTION'!#REF!="Alta",' RIESGOS DE GESTION'!#REF!="Catastrófico"),CONCATENATE("R4C",' RIESGOS DE GESTION'!#REF!),"")</f>
        <v>#REF!</v>
      </c>
      <c r="AM19" s="31" t="e">
        <f>IF(AND(' RIESGOS DE GESTION'!#REF!="Alta",' RIESGOS DE GESTION'!#REF!="Catastrófico"),CONCATENATE("R4C",' RIESGOS DE GESTION'!#REF!),"")</f>
        <v>#REF!</v>
      </c>
      <c r="AN19" s="57"/>
      <c r="AO19" s="510"/>
      <c r="AP19" s="511"/>
      <c r="AQ19" s="511"/>
      <c r="AR19" s="511"/>
      <c r="AS19" s="511"/>
      <c r="AT19" s="512"/>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row>
    <row r="20" spans="1:76" ht="15" customHeight="1" x14ac:dyDescent="0.25">
      <c r="A20" s="57"/>
      <c r="B20" s="421"/>
      <c r="C20" s="421"/>
      <c r="D20" s="422"/>
      <c r="E20" s="520"/>
      <c r="F20" s="519"/>
      <c r="G20" s="519"/>
      <c r="H20" s="519"/>
      <c r="I20" s="519"/>
      <c r="J20" s="41" t="e">
        <f>IF(AND(' RIESGOS DE GESTION'!#REF!="Alta",' RIESGOS DE GESTION'!#REF!="Leve"),CONCATENATE("R5C",' RIESGOS DE GESTION'!#REF!),"")</f>
        <v>#REF!</v>
      </c>
      <c r="K20" s="42" t="e">
        <f>IF(AND(' RIESGOS DE GESTION'!#REF!="Alta",' RIESGOS DE GESTION'!#REF!="Leve"),CONCATENATE("R5C",' RIESGOS DE GESTION'!#REF!),"")</f>
        <v>#REF!</v>
      </c>
      <c r="L20" s="42" t="e">
        <f>IF(AND(' RIESGOS DE GESTION'!#REF!="Alta",' RIESGOS DE GESTION'!#REF!="Leve"),CONCATENATE("R5C",' RIESGOS DE GESTION'!#REF!),"")</f>
        <v>#REF!</v>
      </c>
      <c r="M20" s="42" t="e">
        <f>IF(AND(' RIESGOS DE GESTION'!#REF!="Alta",' RIESGOS DE GESTION'!#REF!="Leve"),CONCATENATE("R5C",' RIESGOS DE GESTION'!#REF!),"")</f>
        <v>#REF!</v>
      </c>
      <c r="N20" s="42" t="e">
        <f>IF(AND(' RIESGOS DE GESTION'!#REF!="Alta",' RIESGOS DE GESTION'!#REF!="Leve"),CONCATENATE("R5C",' RIESGOS DE GESTION'!#REF!),"")</f>
        <v>#REF!</v>
      </c>
      <c r="O20" s="43" t="e">
        <f>IF(AND(' RIESGOS DE GESTION'!#REF!="Alta",' RIESGOS DE GESTION'!#REF!="Leve"),CONCATENATE("R5C",' RIESGOS DE GESTION'!#REF!),"")</f>
        <v>#REF!</v>
      </c>
      <c r="P20" s="41" t="e">
        <f>IF(AND(' RIESGOS DE GESTION'!#REF!="Alta",' RIESGOS DE GESTION'!#REF!="Menor"),CONCATENATE("R5C",' RIESGOS DE GESTION'!#REF!),"")</f>
        <v>#REF!</v>
      </c>
      <c r="Q20" s="42" t="e">
        <f>IF(AND(' RIESGOS DE GESTION'!#REF!="Alta",' RIESGOS DE GESTION'!#REF!="Menor"),CONCATENATE("R5C",' RIESGOS DE GESTION'!#REF!),"")</f>
        <v>#REF!</v>
      </c>
      <c r="R20" s="42" t="e">
        <f>IF(AND(' RIESGOS DE GESTION'!#REF!="Alta",' RIESGOS DE GESTION'!#REF!="Menor"),CONCATENATE("R5C",' RIESGOS DE GESTION'!#REF!),"")</f>
        <v>#REF!</v>
      </c>
      <c r="S20" s="42" t="e">
        <f>IF(AND(' RIESGOS DE GESTION'!#REF!="Alta",' RIESGOS DE GESTION'!#REF!="Menor"),CONCATENATE("R5C",' RIESGOS DE GESTION'!#REF!),"")</f>
        <v>#REF!</v>
      </c>
      <c r="T20" s="42" t="e">
        <f>IF(AND(' RIESGOS DE GESTION'!#REF!="Alta",' RIESGOS DE GESTION'!#REF!="Menor"),CONCATENATE("R5C",' RIESGOS DE GESTION'!#REF!),"")</f>
        <v>#REF!</v>
      </c>
      <c r="U20" s="43" t="e">
        <f>IF(AND(' RIESGOS DE GESTION'!#REF!="Alta",' RIESGOS DE GESTION'!#REF!="Menor"),CONCATENATE("R5C",' RIESGOS DE GESTION'!#REF!),"")</f>
        <v>#REF!</v>
      </c>
      <c r="V20" s="26" t="e">
        <f>IF(AND(' RIESGOS DE GESTION'!#REF!="Alta",' RIESGOS DE GESTION'!#REF!="Moderado"),CONCATENATE("R5C",' RIESGOS DE GESTION'!#REF!),"")</f>
        <v>#REF!</v>
      </c>
      <c r="W20" s="27" t="e">
        <f>IF(AND(' RIESGOS DE GESTION'!#REF!="Alta",' RIESGOS DE GESTION'!#REF!="Moderado"),CONCATENATE("R5C",' RIESGOS DE GESTION'!#REF!),"")</f>
        <v>#REF!</v>
      </c>
      <c r="X20" s="27" t="e">
        <f>IF(AND(' RIESGOS DE GESTION'!#REF!="Alta",' RIESGOS DE GESTION'!#REF!="Moderado"),CONCATENATE("R5C",' RIESGOS DE GESTION'!#REF!),"")</f>
        <v>#REF!</v>
      </c>
      <c r="Y20" s="27" t="e">
        <f>IF(AND(' RIESGOS DE GESTION'!#REF!="Alta",' RIESGOS DE GESTION'!#REF!="Moderado"),CONCATENATE("R5C",' RIESGOS DE GESTION'!#REF!),"")</f>
        <v>#REF!</v>
      </c>
      <c r="Z20" s="27" t="e">
        <f>IF(AND(' RIESGOS DE GESTION'!#REF!="Alta",' RIESGOS DE GESTION'!#REF!="Moderado"),CONCATENATE("R5C",' RIESGOS DE GESTION'!#REF!),"")</f>
        <v>#REF!</v>
      </c>
      <c r="AA20" s="28" t="e">
        <f>IF(AND(' RIESGOS DE GESTION'!#REF!="Alta",' RIESGOS DE GESTION'!#REF!="Moderado"),CONCATENATE("R5C",' RIESGOS DE GESTION'!#REF!),"")</f>
        <v>#REF!</v>
      </c>
      <c r="AB20" s="26" t="e">
        <f>IF(AND(' RIESGOS DE GESTION'!#REF!="Alta",' RIESGOS DE GESTION'!#REF!="Mayor"),CONCATENATE("R5C",' RIESGOS DE GESTION'!#REF!),"")</f>
        <v>#REF!</v>
      </c>
      <c r="AC20" s="27" t="e">
        <f>IF(AND(' RIESGOS DE GESTION'!#REF!="Alta",' RIESGOS DE GESTION'!#REF!="Mayor"),CONCATENATE("R5C",' RIESGOS DE GESTION'!#REF!),"")</f>
        <v>#REF!</v>
      </c>
      <c r="AD20" s="27" t="e">
        <f>IF(AND(' RIESGOS DE GESTION'!#REF!="Alta",' RIESGOS DE GESTION'!#REF!="Mayor"),CONCATENATE("R5C",' RIESGOS DE GESTION'!#REF!),"")</f>
        <v>#REF!</v>
      </c>
      <c r="AE20" s="27" t="e">
        <f>IF(AND(' RIESGOS DE GESTION'!#REF!="Alta",' RIESGOS DE GESTION'!#REF!="Mayor"),CONCATENATE("R5C",' RIESGOS DE GESTION'!#REF!),"")</f>
        <v>#REF!</v>
      </c>
      <c r="AF20" s="27" t="e">
        <f>IF(AND(' RIESGOS DE GESTION'!#REF!="Alta",' RIESGOS DE GESTION'!#REF!="Mayor"),CONCATENATE("R5C",' RIESGOS DE GESTION'!#REF!),"")</f>
        <v>#REF!</v>
      </c>
      <c r="AG20" s="28" t="e">
        <f>IF(AND(' RIESGOS DE GESTION'!#REF!="Alta",' RIESGOS DE GESTION'!#REF!="Mayor"),CONCATENATE("R5C",' RIESGOS DE GESTION'!#REF!),"")</f>
        <v>#REF!</v>
      </c>
      <c r="AH20" s="29" t="e">
        <f>IF(AND(' RIESGOS DE GESTION'!#REF!="Alta",' RIESGOS DE GESTION'!#REF!="Catastrófico"),CONCATENATE("R5C",' RIESGOS DE GESTION'!#REF!),"")</f>
        <v>#REF!</v>
      </c>
      <c r="AI20" s="30" t="e">
        <f>IF(AND(' RIESGOS DE GESTION'!#REF!="Alta",' RIESGOS DE GESTION'!#REF!="Catastrófico"),CONCATENATE("R5C",' RIESGOS DE GESTION'!#REF!),"")</f>
        <v>#REF!</v>
      </c>
      <c r="AJ20" s="30" t="e">
        <f>IF(AND(' RIESGOS DE GESTION'!#REF!="Alta",' RIESGOS DE GESTION'!#REF!="Catastrófico"),CONCATENATE("R5C",' RIESGOS DE GESTION'!#REF!),"")</f>
        <v>#REF!</v>
      </c>
      <c r="AK20" s="30" t="e">
        <f>IF(AND(' RIESGOS DE GESTION'!#REF!="Alta",' RIESGOS DE GESTION'!#REF!="Catastrófico"),CONCATENATE("R5C",' RIESGOS DE GESTION'!#REF!),"")</f>
        <v>#REF!</v>
      </c>
      <c r="AL20" s="30" t="e">
        <f>IF(AND(' RIESGOS DE GESTION'!#REF!="Alta",' RIESGOS DE GESTION'!#REF!="Catastrófico"),CONCATENATE("R5C",' RIESGOS DE GESTION'!#REF!),"")</f>
        <v>#REF!</v>
      </c>
      <c r="AM20" s="31" t="e">
        <f>IF(AND(' RIESGOS DE GESTION'!#REF!="Alta",' RIESGOS DE GESTION'!#REF!="Catastrófico"),CONCATENATE("R5C",' RIESGOS DE GESTION'!#REF!),"")</f>
        <v>#REF!</v>
      </c>
      <c r="AN20" s="57"/>
      <c r="AO20" s="510"/>
      <c r="AP20" s="511"/>
      <c r="AQ20" s="511"/>
      <c r="AR20" s="511"/>
      <c r="AS20" s="511"/>
      <c r="AT20" s="512"/>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row>
    <row r="21" spans="1:76" ht="15" customHeight="1" x14ac:dyDescent="0.25">
      <c r="A21" s="57"/>
      <c r="B21" s="421"/>
      <c r="C21" s="421"/>
      <c r="D21" s="422"/>
      <c r="E21" s="520"/>
      <c r="F21" s="519"/>
      <c r="G21" s="519"/>
      <c r="H21" s="519"/>
      <c r="I21" s="519"/>
      <c r="J21" s="41" t="e">
        <f>IF(AND(' RIESGOS DE GESTION'!#REF!="Alta",' RIESGOS DE GESTION'!#REF!="Leve"),CONCATENATE("R6C",' RIESGOS DE GESTION'!#REF!),"")</f>
        <v>#REF!</v>
      </c>
      <c r="K21" s="42" t="e">
        <f>IF(AND(' RIESGOS DE GESTION'!#REF!="Alta",' RIESGOS DE GESTION'!#REF!="Leve"),CONCATENATE("R6C",' RIESGOS DE GESTION'!#REF!),"")</f>
        <v>#REF!</v>
      </c>
      <c r="L21" s="42" t="e">
        <f>IF(AND(' RIESGOS DE GESTION'!#REF!="Alta",' RIESGOS DE GESTION'!#REF!="Leve"),CONCATENATE("R6C",' RIESGOS DE GESTION'!#REF!),"")</f>
        <v>#REF!</v>
      </c>
      <c r="M21" s="42" t="e">
        <f>IF(AND(' RIESGOS DE GESTION'!#REF!="Alta",' RIESGOS DE GESTION'!#REF!="Leve"),CONCATENATE("R6C",' RIESGOS DE GESTION'!#REF!),"")</f>
        <v>#REF!</v>
      </c>
      <c r="N21" s="42" t="e">
        <f>IF(AND(' RIESGOS DE GESTION'!#REF!="Alta",' RIESGOS DE GESTION'!#REF!="Leve"),CONCATENATE("R6C",' RIESGOS DE GESTION'!#REF!),"")</f>
        <v>#REF!</v>
      </c>
      <c r="O21" s="43" t="e">
        <f>IF(AND(' RIESGOS DE GESTION'!#REF!="Alta",' RIESGOS DE GESTION'!#REF!="Leve"),CONCATENATE("R6C",' RIESGOS DE GESTION'!#REF!),"")</f>
        <v>#REF!</v>
      </c>
      <c r="P21" s="41" t="e">
        <f>IF(AND(' RIESGOS DE GESTION'!#REF!="Alta",' RIESGOS DE GESTION'!#REF!="Menor"),CONCATENATE("R6C",' RIESGOS DE GESTION'!#REF!),"")</f>
        <v>#REF!</v>
      </c>
      <c r="Q21" s="42" t="e">
        <f>IF(AND(' RIESGOS DE GESTION'!#REF!="Alta",' RIESGOS DE GESTION'!#REF!="Menor"),CONCATENATE("R6C",' RIESGOS DE GESTION'!#REF!),"")</f>
        <v>#REF!</v>
      </c>
      <c r="R21" s="42" t="e">
        <f>IF(AND(' RIESGOS DE GESTION'!#REF!="Alta",' RIESGOS DE GESTION'!#REF!="Menor"),CONCATENATE("R6C",' RIESGOS DE GESTION'!#REF!),"")</f>
        <v>#REF!</v>
      </c>
      <c r="S21" s="42" t="e">
        <f>IF(AND(' RIESGOS DE GESTION'!#REF!="Alta",' RIESGOS DE GESTION'!#REF!="Menor"),CONCATENATE("R6C",' RIESGOS DE GESTION'!#REF!),"")</f>
        <v>#REF!</v>
      </c>
      <c r="T21" s="42" t="e">
        <f>IF(AND(' RIESGOS DE GESTION'!#REF!="Alta",' RIESGOS DE GESTION'!#REF!="Menor"),CONCATENATE("R6C",' RIESGOS DE GESTION'!#REF!),"")</f>
        <v>#REF!</v>
      </c>
      <c r="U21" s="43" t="e">
        <f>IF(AND(' RIESGOS DE GESTION'!#REF!="Alta",' RIESGOS DE GESTION'!#REF!="Menor"),CONCATENATE("R6C",' RIESGOS DE GESTION'!#REF!),"")</f>
        <v>#REF!</v>
      </c>
      <c r="V21" s="26" t="e">
        <f>IF(AND(' RIESGOS DE GESTION'!#REF!="Alta",' RIESGOS DE GESTION'!#REF!="Moderado"),CONCATENATE("R6C",' RIESGOS DE GESTION'!#REF!),"")</f>
        <v>#REF!</v>
      </c>
      <c r="W21" s="27" t="e">
        <f>IF(AND(' RIESGOS DE GESTION'!#REF!="Alta",' RIESGOS DE GESTION'!#REF!="Moderado"),CONCATENATE("R6C",' RIESGOS DE GESTION'!#REF!),"")</f>
        <v>#REF!</v>
      </c>
      <c r="X21" s="27" t="e">
        <f>IF(AND(' RIESGOS DE GESTION'!#REF!="Alta",' RIESGOS DE GESTION'!#REF!="Moderado"),CONCATENATE("R6C",' RIESGOS DE GESTION'!#REF!),"")</f>
        <v>#REF!</v>
      </c>
      <c r="Y21" s="27" t="e">
        <f>IF(AND(' RIESGOS DE GESTION'!#REF!="Alta",' RIESGOS DE GESTION'!#REF!="Moderado"),CONCATENATE("R6C",' RIESGOS DE GESTION'!#REF!),"")</f>
        <v>#REF!</v>
      </c>
      <c r="Z21" s="27" t="e">
        <f>IF(AND(' RIESGOS DE GESTION'!#REF!="Alta",' RIESGOS DE GESTION'!#REF!="Moderado"),CONCATENATE("R6C",' RIESGOS DE GESTION'!#REF!),"")</f>
        <v>#REF!</v>
      </c>
      <c r="AA21" s="28" t="e">
        <f>IF(AND(' RIESGOS DE GESTION'!#REF!="Alta",' RIESGOS DE GESTION'!#REF!="Moderado"),CONCATENATE("R6C",' RIESGOS DE GESTION'!#REF!),"")</f>
        <v>#REF!</v>
      </c>
      <c r="AB21" s="26" t="e">
        <f>IF(AND(' RIESGOS DE GESTION'!#REF!="Alta",' RIESGOS DE GESTION'!#REF!="Mayor"),CONCATENATE("R6C",' RIESGOS DE GESTION'!#REF!),"")</f>
        <v>#REF!</v>
      </c>
      <c r="AC21" s="27" t="e">
        <f>IF(AND(' RIESGOS DE GESTION'!#REF!="Alta",' RIESGOS DE GESTION'!#REF!="Mayor"),CONCATENATE("R6C",' RIESGOS DE GESTION'!#REF!),"")</f>
        <v>#REF!</v>
      </c>
      <c r="AD21" s="27" t="e">
        <f>IF(AND(' RIESGOS DE GESTION'!#REF!="Alta",' RIESGOS DE GESTION'!#REF!="Mayor"),CONCATENATE("R6C",' RIESGOS DE GESTION'!#REF!),"")</f>
        <v>#REF!</v>
      </c>
      <c r="AE21" s="27" t="e">
        <f>IF(AND(' RIESGOS DE GESTION'!#REF!="Alta",' RIESGOS DE GESTION'!#REF!="Mayor"),CONCATENATE("R6C",' RIESGOS DE GESTION'!#REF!),"")</f>
        <v>#REF!</v>
      </c>
      <c r="AF21" s="27" t="e">
        <f>IF(AND(' RIESGOS DE GESTION'!#REF!="Alta",' RIESGOS DE GESTION'!#REF!="Mayor"),CONCATENATE("R6C",' RIESGOS DE GESTION'!#REF!),"")</f>
        <v>#REF!</v>
      </c>
      <c r="AG21" s="28" t="e">
        <f>IF(AND(' RIESGOS DE GESTION'!#REF!="Alta",' RIESGOS DE GESTION'!#REF!="Mayor"),CONCATENATE("R6C",' RIESGOS DE GESTION'!#REF!),"")</f>
        <v>#REF!</v>
      </c>
      <c r="AH21" s="29" t="e">
        <f>IF(AND(' RIESGOS DE GESTION'!#REF!="Alta",' RIESGOS DE GESTION'!#REF!="Catastrófico"),CONCATENATE("R6C",' RIESGOS DE GESTION'!#REF!),"")</f>
        <v>#REF!</v>
      </c>
      <c r="AI21" s="30" t="e">
        <f>IF(AND(' RIESGOS DE GESTION'!#REF!="Alta",' RIESGOS DE GESTION'!#REF!="Catastrófico"),CONCATENATE("R6C",' RIESGOS DE GESTION'!#REF!),"")</f>
        <v>#REF!</v>
      </c>
      <c r="AJ21" s="30" t="e">
        <f>IF(AND(' RIESGOS DE GESTION'!#REF!="Alta",' RIESGOS DE GESTION'!#REF!="Catastrófico"),CONCATENATE("R6C",' RIESGOS DE GESTION'!#REF!),"")</f>
        <v>#REF!</v>
      </c>
      <c r="AK21" s="30" t="e">
        <f>IF(AND(' RIESGOS DE GESTION'!#REF!="Alta",' RIESGOS DE GESTION'!#REF!="Catastrófico"),CONCATENATE("R6C",' RIESGOS DE GESTION'!#REF!),"")</f>
        <v>#REF!</v>
      </c>
      <c r="AL21" s="30" t="e">
        <f>IF(AND(' RIESGOS DE GESTION'!#REF!="Alta",' RIESGOS DE GESTION'!#REF!="Catastrófico"),CONCATENATE("R6C",' RIESGOS DE GESTION'!#REF!),"")</f>
        <v>#REF!</v>
      </c>
      <c r="AM21" s="31" t="e">
        <f>IF(AND(' RIESGOS DE GESTION'!#REF!="Alta",' RIESGOS DE GESTION'!#REF!="Catastrófico"),CONCATENATE("R6C",' RIESGOS DE GESTION'!#REF!),"")</f>
        <v>#REF!</v>
      </c>
      <c r="AN21" s="57"/>
      <c r="AO21" s="510"/>
      <c r="AP21" s="511"/>
      <c r="AQ21" s="511"/>
      <c r="AR21" s="511"/>
      <c r="AS21" s="511"/>
      <c r="AT21" s="512"/>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row>
    <row r="22" spans="1:76" ht="15" customHeight="1" x14ac:dyDescent="0.25">
      <c r="A22" s="57"/>
      <c r="B22" s="421"/>
      <c r="C22" s="421"/>
      <c r="D22" s="422"/>
      <c r="E22" s="520"/>
      <c r="F22" s="519"/>
      <c r="G22" s="519"/>
      <c r="H22" s="519"/>
      <c r="I22" s="519"/>
      <c r="J22" s="41" t="e">
        <f>IF(AND(' RIESGOS DE GESTION'!#REF!="Alta",' RIESGOS DE GESTION'!#REF!="Leve"),CONCATENATE("R7C",' RIESGOS DE GESTION'!#REF!),"")</f>
        <v>#REF!</v>
      </c>
      <c r="K22" s="42" t="e">
        <f>IF(AND(' RIESGOS DE GESTION'!#REF!="Alta",' RIESGOS DE GESTION'!#REF!="Leve"),CONCATENATE("R7C",' RIESGOS DE GESTION'!#REF!),"")</f>
        <v>#REF!</v>
      </c>
      <c r="L22" s="42" t="e">
        <f>IF(AND(' RIESGOS DE GESTION'!#REF!="Alta",' RIESGOS DE GESTION'!#REF!="Leve"),CONCATENATE("R7C",' RIESGOS DE GESTION'!#REF!),"")</f>
        <v>#REF!</v>
      </c>
      <c r="M22" s="42" t="e">
        <f>IF(AND(' RIESGOS DE GESTION'!#REF!="Alta",' RIESGOS DE GESTION'!#REF!="Leve"),CONCATENATE("R7C",' RIESGOS DE GESTION'!#REF!),"")</f>
        <v>#REF!</v>
      </c>
      <c r="N22" s="42" t="e">
        <f>IF(AND(' RIESGOS DE GESTION'!#REF!="Alta",' RIESGOS DE GESTION'!#REF!="Leve"),CONCATENATE("R7C",' RIESGOS DE GESTION'!#REF!),"")</f>
        <v>#REF!</v>
      </c>
      <c r="O22" s="43" t="e">
        <f>IF(AND(' RIESGOS DE GESTION'!#REF!="Alta",' RIESGOS DE GESTION'!#REF!="Leve"),CONCATENATE("R7C",' RIESGOS DE GESTION'!#REF!),"")</f>
        <v>#REF!</v>
      </c>
      <c r="P22" s="41" t="e">
        <f>IF(AND(' RIESGOS DE GESTION'!#REF!="Alta",' RIESGOS DE GESTION'!#REF!="Menor"),CONCATENATE("R7C",' RIESGOS DE GESTION'!#REF!),"")</f>
        <v>#REF!</v>
      </c>
      <c r="Q22" s="42" t="e">
        <f>IF(AND(' RIESGOS DE GESTION'!#REF!="Alta",' RIESGOS DE GESTION'!#REF!="Menor"),CONCATENATE("R7C",' RIESGOS DE GESTION'!#REF!),"")</f>
        <v>#REF!</v>
      </c>
      <c r="R22" s="42" t="e">
        <f>IF(AND(' RIESGOS DE GESTION'!#REF!="Alta",' RIESGOS DE GESTION'!#REF!="Menor"),CONCATENATE("R7C",' RIESGOS DE GESTION'!#REF!),"")</f>
        <v>#REF!</v>
      </c>
      <c r="S22" s="42" t="e">
        <f>IF(AND(' RIESGOS DE GESTION'!#REF!="Alta",' RIESGOS DE GESTION'!#REF!="Menor"),CONCATENATE("R7C",' RIESGOS DE GESTION'!#REF!),"")</f>
        <v>#REF!</v>
      </c>
      <c r="T22" s="42" t="e">
        <f>IF(AND(' RIESGOS DE GESTION'!#REF!="Alta",' RIESGOS DE GESTION'!#REF!="Menor"),CONCATENATE("R7C",' RIESGOS DE GESTION'!#REF!),"")</f>
        <v>#REF!</v>
      </c>
      <c r="U22" s="43" t="e">
        <f>IF(AND(' RIESGOS DE GESTION'!#REF!="Alta",' RIESGOS DE GESTION'!#REF!="Menor"),CONCATENATE("R7C",' RIESGOS DE GESTION'!#REF!),"")</f>
        <v>#REF!</v>
      </c>
      <c r="V22" s="26" t="e">
        <f>IF(AND(' RIESGOS DE GESTION'!#REF!="Alta",' RIESGOS DE GESTION'!#REF!="Moderado"),CONCATENATE("R7C",' RIESGOS DE GESTION'!#REF!),"")</f>
        <v>#REF!</v>
      </c>
      <c r="W22" s="27" t="e">
        <f>IF(AND(' RIESGOS DE GESTION'!#REF!="Alta",' RIESGOS DE GESTION'!#REF!="Moderado"),CONCATENATE("R7C",' RIESGOS DE GESTION'!#REF!),"")</f>
        <v>#REF!</v>
      </c>
      <c r="X22" s="27" t="e">
        <f>IF(AND(' RIESGOS DE GESTION'!#REF!="Alta",' RIESGOS DE GESTION'!#REF!="Moderado"),CONCATENATE("R7C",' RIESGOS DE GESTION'!#REF!),"")</f>
        <v>#REF!</v>
      </c>
      <c r="Y22" s="27" t="e">
        <f>IF(AND(' RIESGOS DE GESTION'!#REF!="Alta",' RIESGOS DE GESTION'!#REF!="Moderado"),CONCATENATE("R7C",' RIESGOS DE GESTION'!#REF!),"")</f>
        <v>#REF!</v>
      </c>
      <c r="Z22" s="27" t="e">
        <f>IF(AND(' RIESGOS DE GESTION'!#REF!="Alta",' RIESGOS DE GESTION'!#REF!="Moderado"),CONCATENATE("R7C",' RIESGOS DE GESTION'!#REF!),"")</f>
        <v>#REF!</v>
      </c>
      <c r="AA22" s="28" t="e">
        <f>IF(AND(' RIESGOS DE GESTION'!#REF!="Alta",' RIESGOS DE GESTION'!#REF!="Moderado"),CONCATENATE("R7C",' RIESGOS DE GESTION'!#REF!),"")</f>
        <v>#REF!</v>
      </c>
      <c r="AB22" s="26" t="e">
        <f>IF(AND(' RIESGOS DE GESTION'!#REF!="Alta",' RIESGOS DE GESTION'!#REF!="Mayor"),CONCATENATE("R7C",' RIESGOS DE GESTION'!#REF!),"")</f>
        <v>#REF!</v>
      </c>
      <c r="AC22" s="27" t="e">
        <f>IF(AND(' RIESGOS DE GESTION'!#REF!="Alta",' RIESGOS DE GESTION'!#REF!="Mayor"),CONCATENATE("R7C",' RIESGOS DE GESTION'!#REF!),"")</f>
        <v>#REF!</v>
      </c>
      <c r="AD22" s="27" t="e">
        <f>IF(AND(' RIESGOS DE GESTION'!#REF!="Alta",' RIESGOS DE GESTION'!#REF!="Mayor"),CONCATENATE("R7C",' RIESGOS DE GESTION'!#REF!),"")</f>
        <v>#REF!</v>
      </c>
      <c r="AE22" s="27" t="e">
        <f>IF(AND(' RIESGOS DE GESTION'!#REF!="Alta",' RIESGOS DE GESTION'!#REF!="Mayor"),CONCATENATE("R7C",' RIESGOS DE GESTION'!#REF!),"")</f>
        <v>#REF!</v>
      </c>
      <c r="AF22" s="27" t="e">
        <f>IF(AND(' RIESGOS DE GESTION'!#REF!="Alta",' RIESGOS DE GESTION'!#REF!="Mayor"),CONCATENATE("R7C",' RIESGOS DE GESTION'!#REF!),"")</f>
        <v>#REF!</v>
      </c>
      <c r="AG22" s="28" t="e">
        <f>IF(AND(' RIESGOS DE GESTION'!#REF!="Alta",' RIESGOS DE GESTION'!#REF!="Mayor"),CONCATENATE("R7C",' RIESGOS DE GESTION'!#REF!),"")</f>
        <v>#REF!</v>
      </c>
      <c r="AH22" s="29" t="e">
        <f>IF(AND(' RIESGOS DE GESTION'!#REF!="Alta",' RIESGOS DE GESTION'!#REF!="Catastrófico"),CONCATENATE("R7C",' RIESGOS DE GESTION'!#REF!),"")</f>
        <v>#REF!</v>
      </c>
      <c r="AI22" s="30" t="e">
        <f>IF(AND(' RIESGOS DE GESTION'!#REF!="Alta",' RIESGOS DE GESTION'!#REF!="Catastrófico"),CONCATENATE("R7C",' RIESGOS DE GESTION'!#REF!),"")</f>
        <v>#REF!</v>
      </c>
      <c r="AJ22" s="30" t="e">
        <f>IF(AND(' RIESGOS DE GESTION'!#REF!="Alta",' RIESGOS DE GESTION'!#REF!="Catastrófico"),CONCATENATE("R7C",' RIESGOS DE GESTION'!#REF!),"")</f>
        <v>#REF!</v>
      </c>
      <c r="AK22" s="30" t="e">
        <f>IF(AND(' RIESGOS DE GESTION'!#REF!="Alta",' RIESGOS DE GESTION'!#REF!="Catastrófico"),CONCATENATE("R7C",' RIESGOS DE GESTION'!#REF!),"")</f>
        <v>#REF!</v>
      </c>
      <c r="AL22" s="30" t="e">
        <f>IF(AND(' RIESGOS DE GESTION'!#REF!="Alta",' RIESGOS DE GESTION'!#REF!="Catastrófico"),CONCATENATE("R7C",' RIESGOS DE GESTION'!#REF!),"")</f>
        <v>#REF!</v>
      </c>
      <c r="AM22" s="31" t="e">
        <f>IF(AND(' RIESGOS DE GESTION'!#REF!="Alta",' RIESGOS DE GESTION'!#REF!="Catastrófico"),CONCATENATE("R7C",' RIESGOS DE GESTION'!#REF!),"")</f>
        <v>#REF!</v>
      </c>
      <c r="AN22" s="57"/>
      <c r="AO22" s="510"/>
      <c r="AP22" s="511"/>
      <c r="AQ22" s="511"/>
      <c r="AR22" s="511"/>
      <c r="AS22" s="511"/>
      <c r="AT22" s="512"/>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row>
    <row r="23" spans="1:76" ht="15" customHeight="1" x14ac:dyDescent="0.25">
      <c r="A23" s="57"/>
      <c r="B23" s="421"/>
      <c r="C23" s="421"/>
      <c r="D23" s="422"/>
      <c r="E23" s="520"/>
      <c r="F23" s="519"/>
      <c r="G23" s="519"/>
      <c r="H23" s="519"/>
      <c r="I23" s="519"/>
      <c r="J23" s="41" t="e">
        <f>IF(AND(' RIESGOS DE GESTION'!#REF!="Alta",' RIESGOS DE GESTION'!#REF!="Leve"),CONCATENATE("R8C",' RIESGOS DE GESTION'!#REF!),"")</f>
        <v>#REF!</v>
      </c>
      <c r="K23" s="42" t="e">
        <f>IF(AND(' RIESGOS DE GESTION'!#REF!="Alta",' RIESGOS DE GESTION'!#REF!="Leve"),CONCATENATE("R8C",' RIESGOS DE GESTION'!#REF!),"")</f>
        <v>#REF!</v>
      </c>
      <c r="L23" s="42" t="e">
        <f>IF(AND(' RIESGOS DE GESTION'!#REF!="Alta",' RIESGOS DE GESTION'!#REF!="Leve"),CONCATENATE("R8C",' RIESGOS DE GESTION'!#REF!),"")</f>
        <v>#REF!</v>
      </c>
      <c r="M23" s="42" t="e">
        <f>IF(AND(' RIESGOS DE GESTION'!#REF!="Alta",' RIESGOS DE GESTION'!#REF!="Leve"),CONCATENATE("R8C",' RIESGOS DE GESTION'!#REF!),"")</f>
        <v>#REF!</v>
      </c>
      <c r="N23" s="42" t="e">
        <f>IF(AND(' RIESGOS DE GESTION'!#REF!="Alta",' RIESGOS DE GESTION'!#REF!="Leve"),CONCATENATE("R8C",' RIESGOS DE GESTION'!#REF!),"")</f>
        <v>#REF!</v>
      </c>
      <c r="O23" s="43" t="e">
        <f>IF(AND(' RIESGOS DE GESTION'!#REF!="Alta",' RIESGOS DE GESTION'!#REF!="Leve"),CONCATENATE("R8C",' RIESGOS DE GESTION'!#REF!),"")</f>
        <v>#REF!</v>
      </c>
      <c r="P23" s="41" t="e">
        <f>IF(AND(' RIESGOS DE GESTION'!#REF!="Alta",' RIESGOS DE GESTION'!#REF!="Menor"),CONCATENATE("R8C",' RIESGOS DE GESTION'!#REF!),"")</f>
        <v>#REF!</v>
      </c>
      <c r="Q23" s="42" t="e">
        <f>IF(AND(' RIESGOS DE GESTION'!#REF!="Alta",' RIESGOS DE GESTION'!#REF!="Menor"),CONCATENATE("R8C",' RIESGOS DE GESTION'!#REF!),"")</f>
        <v>#REF!</v>
      </c>
      <c r="R23" s="42" t="e">
        <f>IF(AND(' RIESGOS DE GESTION'!#REF!="Alta",' RIESGOS DE GESTION'!#REF!="Menor"),CONCATENATE("R8C",' RIESGOS DE GESTION'!#REF!),"")</f>
        <v>#REF!</v>
      </c>
      <c r="S23" s="42" t="e">
        <f>IF(AND(' RIESGOS DE GESTION'!#REF!="Alta",' RIESGOS DE GESTION'!#REF!="Menor"),CONCATENATE("R8C",' RIESGOS DE GESTION'!#REF!),"")</f>
        <v>#REF!</v>
      </c>
      <c r="T23" s="42" t="e">
        <f>IF(AND(' RIESGOS DE GESTION'!#REF!="Alta",' RIESGOS DE GESTION'!#REF!="Menor"),CONCATENATE("R8C",' RIESGOS DE GESTION'!#REF!),"")</f>
        <v>#REF!</v>
      </c>
      <c r="U23" s="43" t="e">
        <f>IF(AND(' RIESGOS DE GESTION'!#REF!="Alta",' RIESGOS DE GESTION'!#REF!="Menor"),CONCATENATE("R8C",' RIESGOS DE GESTION'!#REF!),"")</f>
        <v>#REF!</v>
      </c>
      <c r="V23" s="26" t="e">
        <f>IF(AND(' RIESGOS DE GESTION'!#REF!="Alta",' RIESGOS DE GESTION'!#REF!="Moderado"),CONCATENATE("R8C",' RIESGOS DE GESTION'!#REF!),"")</f>
        <v>#REF!</v>
      </c>
      <c r="W23" s="27" t="e">
        <f>IF(AND(' RIESGOS DE GESTION'!#REF!="Alta",' RIESGOS DE GESTION'!#REF!="Moderado"),CONCATENATE("R8C",' RIESGOS DE GESTION'!#REF!),"")</f>
        <v>#REF!</v>
      </c>
      <c r="X23" s="27" t="e">
        <f>IF(AND(' RIESGOS DE GESTION'!#REF!="Alta",' RIESGOS DE GESTION'!#REF!="Moderado"),CONCATENATE("R8C",' RIESGOS DE GESTION'!#REF!),"")</f>
        <v>#REF!</v>
      </c>
      <c r="Y23" s="27" t="e">
        <f>IF(AND(' RIESGOS DE GESTION'!#REF!="Alta",' RIESGOS DE GESTION'!#REF!="Moderado"),CONCATENATE("R8C",' RIESGOS DE GESTION'!#REF!),"")</f>
        <v>#REF!</v>
      </c>
      <c r="Z23" s="27" t="e">
        <f>IF(AND(' RIESGOS DE GESTION'!#REF!="Alta",' RIESGOS DE GESTION'!#REF!="Moderado"),CONCATENATE("R8C",' RIESGOS DE GESTION'!#REF!),"")</f>
        <v>#REF!</v>
      </c>
      <c r="AA23" s="28" t="e">
        <f>IF(AND(' RIESGOS DE GESTION'!#REF!="Alta",' RIESGOS DE GESTION'!#REF!="Moderado"),CONCATENATE("R8C",' RIESGOS DE GESTION'!#REF!),"")</f>
        <v>#REF!</v>
      </c>
      <c r="AB23" s="26" t="e">
        <f>IF(AND(' RIESGOS DE GESTION'!#REF!="Alta",' RIESGOS DE GESTION'!#REF!="Mayor"),CONCATENATE("R8C",' RIESGOS DE GESTION'!#REF!),"")</f>
        <v>#REF!</v>
      </c>
      <c r="AC23" s="27" t="e">
        <f>IF(AND(' RIESGOS DE GESTION'!#REF!="Alta",' RIESGOS DE GESTION'!#REF!="Mayor"),CONCATENATE("R8C",' RIESGOS DE GESTION'!#REF!),"")</f>
        <v>#REF!</v>
      </c>
      <c r="AD23" s="27" t="e">
        <f>IF(AND(' RIESGOS DE GESTION'!#REF!="Alta",' RIESGOS DE GESTION'!#REF!="Mayor"),CONCATENATE("R8C",' RIESGOS DE GESTION'!#REF!),"")</f>
        <v>#REF!</v>
      </c>
      <c r="AE23" s="27" t="e">
        <f>IF(AND(' RIESGOS DE GESTION'!#REF!="Alta",' RIESGOS DE GESTION'!#REF!="Mayor"),CONCATENATE("R8C",' RIESGOS DE GESTION'!#REF!),"")</f>
        <v>#REF!</v>
      </c>
      <c r="AF23" s="27" t="e">
        <f>IF(AND(' RIESGOS DE GESTION'!#REF!="Alta",' RIESGOS DE GESTION'!#REF!="Mayor"),CONCATENATE("R8C",' RIESGOS DE GESTION'!#REF!),"")</f>
        <v>#REF!</v>
      </c>
      <c r="AG23" s="28" t="e">
        <f>IF(AND(' RIESGOS DE GESTION'!#REF!="Alta",' RIESGOS DE GESTION'!#REF!="Mayor"),CONCATENATE("R8C",' RIESGOS DE GESTION'!#REF!),"")</f>
        <v>#REF!</v>
      </c>
      <c r="AH23" s="29" t="e">
        <f>IF(AND(' RIESGOS DE GESTION'!#REF!="Alta",' RIESGOS DE GESTION'!#REF!="Catastrófico"),CONCATENATE("R8C",' RIESGOS DE GESTION'!#REF!),"")</f>
        <v>#REF!</v>
      </c>
      <c r="AI23" s="30" t="e">
        <f>IF(AND(' RIESGOS DE GESTION'!#REF!="Alta",' RIESGOS DE GESTION'!#REF!="Catastrófico"),CONCATENATE("R8C",' RIESGOS DE GESTION'!#REF!),"")</f>
        <v>#REF!</v>
      </c>
      <c r="AJ23" s="30" t="e">
        <f>IF(AND(' RIESGOS DE GESTION'!#REF!="Alta",' RIESGOS DE GESTION'!#REF!="Catastrófico"),CONCATENATE("R8C",' RIESGOS DE GESTION'!#REF!),"")</f>
        <v>#REF!</v>
      </c>
      <c r="AK23" s="30" t="e">
        <f>IF(AND(' RIESGOS DE GESTION'!#REF!="Alta",' RIESGOS DE GESTION'!#REF!="Catastrófico"),CONCATENATE("R8C",' RIESGOS DE GESTION'!#REF!),"")</f>
        <v>#REF!</v>
      </c>
      <c r="AL23" s="30" t="e">
        <f>IF(AND(' RIESGOS DE GESTION'!#REF!="Alta",' RIESGOS DE GESTION'!#REF!="Catastrófico"),CONCATENATE("R8C",' RIESGOS DE GESTION'!#REF!),"")</f>
        <v>#REF!</v>
      </c>
      <c r="AM23" s="31" t="e">
        <f>IF(AND(' RIESGOS DE GESTION'!#REF!="Alta",' RIESGOS DE GESTION'!#REF!="Catastrófico"),CONCATENATE("R8C",' RIESGOS DE GESTION'!#REF!),"")</f>
        <v>#REF!</v>
      </c>
      <c r="AN23" s="57"/>
      <c r="AO23" s="510"/>
      <c r="AP23" s="511"/>
      <c r="AQ23" s="511"/>
      <c r="AR23" s="511"/>
      <c r="AS23" s="511"/>
      <c r="AT23" s="512"/>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row>
    <row r="24" spans="1:76" ht="15" customHeight="1" x14ac:dyDescent="0.25">
      <c r="A24" s="57"/>
      <c r="B24" s="421"/>
      <c r="C24" s="421"/>
      <c r="D24" s="422"/>
      <c r="E24" s="520"/>
      <c r="F24" s="519"/>
      <c r="G24" s="519"/>
      <c r="H24" s="519"/>
      <c r="I24" s="519"/>
      <c r="J24" s="41" t="e">
        <f>IF(AND(' RIESGOS DE GESTION'!#REF!="Alta",' RIESGOS DE GESTION'!#REF!="Leve"),CONCATENATE("R9C",' RIESGOS DE GESTION'!#REF!),"")</f>
        <v>#REF!</v>
      </c>
      <c r="K24" s="42" t="e">
        <f>IF(AND(' RIESGOS DE GESTION'!#REF!="Alta",' RIESGOS DE GESTION'!#REF!="Leve"),CONCATENATE("R9C",' RIESGOS DE GESTION'!#REF!),"")</f>
        <v>#REF!</v>
      </c>
      <c r="L24" s="42" t="e">
        <f>IF(AND(' RIESGOS DE GESTION'!#REF!="Alta",' RIESGOS DE GESTION'!#REF!="Leve"),CONCATENATE("R9C",' RIESGOS DE GESTION'!#REF!),"")</f>
        <v>#REF!</v>
      </c>
      <c r="M24" s="42" t="e">
        <f>IF(AND(' RIESGOS DE GESTION'!#REF!="Alta",' RIESGOS DE GESTION'!#REF!="Leve"),CONCATENATE("R9C",' RIESGOS DE GESTION'!#REF!),"")</f>
        <v>#REF!</v>
      </c>
      <c r="N24" s="42" t="e">
        <f>IF(AND(' RIESGOS DE GESTION'!#REF!="Alta",' RIESGOS DE GESTION'!#REF!="Leve"),CONCATENATE("R9C",' RIESGOS DE GESTION'!#REF!),"")</f>
        <v>#REF!</v>
      </c>
      <c r="O24" s="43" t="e">
        <f>IF(AND(' RIESGOS DE GESTION'!#REF!="Alta",' RIESGOS DE GESTION'!#REF!="Leve"),CONCATENATE("R9C",' RIESGOS DE GESTION'!#REF!),"")</f>
        <v>#REF!</v>
      </c>
      <c r="P24" s="41" t="e">
        <f>IF(AND(' RIESGOS DE GESTION'!#REF!="Alta",' RIESGOS DE GESTION'!#REF!="Menor"),CONCATENATE("R9C",' RIESGOS DE GESTION'!#REF!),"")</f>
        <v>#REF!</v>
      </c>
      <c r="Q24" s="42" t="e">
        <f>IF(AND(' RIESGOS DE GESTION'!#REF!="Alta",' RIESGOS DE GESTION'!#REF!="Menor"),CONCATENATE("R9C",' RIESGOS DE GESTION'!#REF!),"")</f>
        <v>#REF!</v>
      </c>
      <c r="R24" s="42" t="e">
        <f>IF(AND(' RIESGOS DE GESTION'!#REF!="Alta",' RIESGOS DE GESTION'!#REF!="Menor"),CONCATENATE("R9C",' RIESGOS DE GESTION'!#REF!),"")</f>
        <v>#REF!</v>
      </c>
      <c r="S24" s="42" t="e">
        <f>IF(AND(' RIESGOS DE GESTION'!#REF!="Alta",' RIESGOS DE GESTION'!#REF!="Menor"),CONCATENATE("R9C",' RIESGOS DE GESTION'!#REF!),"")</f>
        <v>#REF!</v>
      </c>
      <c r="T24" s="42" t="e">
        <f>IF(AND(' RIESGOS DE GESTION'!#REF!="Alta",' RIESGOS DE GESTION'!#REF!="Menor"),CONCATENATE("R9C",' RIESGOS DE GESTION'!#REF!),"")</f>
        <v>#REF!</v>
      </c>
      <c r="U24" s="43" t="e">
        <f>IF(AND(' RIESGOS DE GESTION'!#REF!="Alta",' RIESGOS DE GESTION'!#REF!="Menor"),CONCATENATE("R9C",' RIESGOS DE GESTION'!#REF!),"")</f>
        <v>#REF!</v>
      </c>
      <c r="V24" s="26" t="e">
        <f>IF(AND(' RIESGOS DE GESTION'!#REF!="Alta",' RIESGOS DE GESTION'!#REF!="Moderado"),CONCATENATE("R9C",' RIESGOS DE GESTION'!#REF!),"")</f>
        <v>#REF!</v>
      </c>
      <c r="W24" s="27" t="e">
        <f>IF(AND(' RIESGOS DE GESTION'!#REF!="Alta",' RIESGOS DE GESTION'!#REF!="Moderado"),CONCATENATE("R9C",' RIESGOS DE GESTION'!#REF!),"")</f>
        <v>#REF!</v>
      </c>
      <c r="X24" s="27" t="e">
        <f>IF(AND(' RIESGOS DE GESTION'!#REF!="Alta",' RIESGOS DE GESTION'!#REF!="Moderado"),CONCATENATE("R9C",' RIESGOS DE GESTION'!#REF!),"")</f>
        <v>#REF!</v>
      </c>
      <c r="Y24" s="27" t="e">
        <f>IF(AND(' RIESGOS DE GESTION'!#REF!="Alta",' RIESGOS DE GESTION'!#REF!="Moderado"),CONCATENATE("R9C",' RIESGOS DE GESTION'!#REF!),"")</f>
        <v>#REF!</v>
      </c>
      <c r="Z24" s="27" t="e">
        <f>IF(AND(' RIESGOS DE GESTION'!#REF!="Alta",' RIESGOS DE GESTION'!#REF!="Moderado"),CONCATENATE("R9C",' RIESGOS DE GESTION'!#REF!),"")</f>
        <v>#REF!</v>
      </c>
      <c r="AA24" s="28" t="e">
        <f>IF(AND(' RIESGOS DE GESTION'!#REF!="Alta",' RIESGOS DE GESTION'!#REF!="Moderado"),CONCATENATE("R9C",' RIESGOS DE GESTION'!#REF!),"")</f>
        <v>#REF!</v>
      </c>
      <c r="AB24" s="26" t="e">
        <f>IF(AND(' RIESGOS DE GESTION'!#REF!="Alta",' RIESGOS DE GESTION'!#REF!="Mayor"),CONCATENATE("R9C",' RIESGOS DE GESTION'!#REF!),"")</f>
        <v>#REF!</v>
      </c>
      <c r="AC24" s="27" t="e">
        <f>IF(AND(' RIESGOS DE GESTION'!#REF!="Alta",' RIESGOS DE GESTION'!#REF!="Mayor"),CONCATENATE("R9C",' RIESGOS DE GESTION'!#REF!),"")</f>
        <v>#REF!</v>
      </c>
      <c r="AD24" s="27" t="e">
        <f>IF(AND(' RIESGOS DE GESTION'!#REF!="Alta",' RIESGOS DE GESTION'!#REF!="Mayor"),CONCATENATE("R9C",' RIESGOS DE GESTION'!#REF!),"")</f>
        <v>#REF!</v>
      </c>
      <c r="AE24" s="27" t="e">
        <f>IF(AND(' RIESGOS DE GESTION'!#REF!="Alta",' RIESGOS DE GESTION'!#REF!="Mayor"),CONCATENATE("R9C",' RIESGOS DE GESTION'!#REF!),"")</f>
        <v>#REF!</v>
      </c>
      <c r="AF24" s="27" t="e">
        <f>IF(AND(' RIESGOS DE GESTION'!#REF!="Alta",' RIESGOS DE GESTION'!#REF!="Mayor"),CONCATENATE("R9C",' RIESGOS DE GESTION'!#REF!),"")</f>
        <v>#REF!</v>
      </c>
      <c r="AG24" s="28" t="e">
        <f>IF(AND(' RIESGOS DE GESTION'!#REF!="Alta",' RIESGOS DE GESTION'!#REF!="Mayor"),CONCATENATE("R9C",' RIESGOS DE GESTION'!#REF!),"")</f>
        <v>#REF!</v>
      </c>
      <c r="AH24" s="29" t="e">
        <f>IF(AND(' RIESGOS DE GESTION'!#REF!="Alta",' RIESGOS DE GESTION'!#REF!="Catastrófico"),CONCATENATE("R9C",' RIESGOS DE GESTION'!#REF!),"")</f>
        <v>#REF!</v>
      </c>
      <c r="AI24" s="30" t="e">
        <f>IF(AND(' RIESGOS DE GESTION'!#REF!="Alta",' RIESGOS DE GESTION'!#REF!="Catastrófico"),CONCATENATE("R9C",' RIESGOS DE GESTION'!#REF!),"")</f>
        <v>#REF!</v>
      </c>
      <c r="AJ24" s="30" t="e">
        <f>IF(AND(' RIESGOS DE GESTION'!#REF!="Alta",' RIESGOS DE GESTION'!#REF!="Catastrófico"),CONCATENATE("R9C",' RIESGOS DE GESTION'!#REF!),"")</f>
        <v>#REF!</v>
      </c>
      <c r="AK24" s="30" t="e">
        <f>IF(AND(' RIESGOS DE GESTION'!#REF!="Alta",' RIESGOS DE GESTION'!#REF!="Catastrófico"),CONCATENATE("R9C",' RIESGOS DE GESTION'!#REF!),"")</f>
        <v>#REF!</v>
      </c>
      <c r="AL24" s="30" t="e">
        <f>IF(AND(' RIESGOS DE GESTION'!#REF!="Alta",' RIESGOS DE GESTION'!#REF!="Catastrófico"),CONCATENATE("R9C",' RIESGOS DE GESTION'!#REF!),"")</f>
        <v>#REF!</v>
      </c>
      <c r="AM24" s="31" t="e">
        <f>IF(AND(' RIESGOS DE GESTION'!#REF!="Alta",' RIESGOS DE GESTION'!#REF!="Catastrófico"),CONCATENATE("R9C",' RIESGOS DE GESTION'!#REF!),"")</f>
        <v>#REF!</v>
      </c>
      <c r="AN24" s="57"/>
      <c r="AO24" s="510"/>
      <c r="AP24" s="511"/>
      <c r="AQ24" s="511"/>
      <c r="AR24" s="511"/>
      <c r="AS24" s="511"/>
      <c r="AT24" s="512"/>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row>
    <row r="25" spans="1:76" ht="15.75" customHeight="1" thickBot="1" x14ac:dyDescent="0.3">
      <c r="A25" s="57"/>
      <c r="B25" s="421"/>
      <c r="C25" s="421"/>
      <c r="D25" s="422"/>
      <c r="E25" s="521"/>
      <c r="F25" s="522"/>
      <c r="G25" s="522"/>
      <c r="H25" s="522"/>
      <c r="I25" s="522"/>
      <c r="J25" s="44" t="e">
        <f>IF(AND(' RIESGOS DE GESTION'!#REF!="Alta",' RIESGOS DE GESTION'!#REF!="Leve"),CONCATENATE("R10C",' RIESGOS DE GESTION'!#REF!),"")</f>
        <v>#REF!</v>
      </c>
      <c r="K25" s="45" t="e">
        <f>IF(AND(' RIESGOS DE GESTION'!#REF!="Alta",' RIESGOS DE GESTION'!#REF!="Leve"),CONCATENATE("R10C",' RIESGOS DE GESTION'!#REF!),"")</f>
        <v>#REF!</v>
      </c>
      <c r="L25" s="45" t="e">
        <f>IF(AND(' RIESGOS DE GESTION'!#REF!="Alta",' RIESGOS DE GESTION'!#REF!="Leve"),CONCATENATE("R10C",' RIESGOS DE GESTION'!#REF!),"")</f>
        <v>#REF!</v>
      </c>
      <c r="M25" s="45" t="e">
        <f>IF(AND(' RIESGOS DE GESTION'!#REF!="Alta",' RIESGOS DE GESTION'!#REF!="Leve"),CONCATENATE("R10C",' RIESGOS DE GESTION'!#REF!),"")</f>
        <v>#REF!</v>
      </c>
      <c r="N25" s="45" t="e">
        <f>IF(AND(' RIESGOS DE GESTION'!#REF!="Alta",' RIESGOS DE GESTION'!#REF!="Leve"),CONCATENATE("R10C",' RIESGOS DE GESTION'!#REF!),"")</f>
        <v>#REF!</v>
      </c>
      <c r="O25" s="46" t="e">
        <f>IF(AND(' RIESGOS DE GESTION'!#REF!="Alta",' RIESGOS DE GESTION'!#REF!="Leve"),CONCATENATE("R10C",' RIESGOS DE GESTION'!#REF!),"")</f>
        <v>#REF!</v>
      </c>
      <c r="P25" s="44" t="e">
        <f>IF(AND(' RIESGOS DE GESTION'!#REF!="Alta",' RIESGOS DE GESTION'!#REF!="Menor"),CONCATENATE("R10C",' RIESGOS DE GESTION'!#REF!),"")</f>
        <v>#REF!</v>
      </c>
      <c r="Q25" s="45" t="e">
        <f>IF(AND(' RIESGOS DE GESTION'!#REF!="Alta",' RIESGOS DE GESTION'!#REF!="Menor"),CONCATENATE("R10C",' RIESGOS DE GESTION'!#REF!),"")</f>
        <v>#REF!</v>
      </c>
      <c r="R25" s="45" t="e">
        <f>IF(AND(' RIESGOS DE GESTION'!#REF!="Alta",' RIESGOS DE GESTION'!#REF!="Menor"),CONCATENATE("R10C",' RIESGOS DE GESTION'!#REF!),"")</f>
        <v>#REF!</v>
      </c>
      <c r="S25" s="45" t="e">
        <f>IF(AND(' RIESGOS DE GESTION'!#REF!="Alta",' RIESGOS DE GESTION'!#REF!="Menor"),CONCATENATE("R10C",' RIESGOS DE GESTION'!#REF!),"")</f>
        <v>#REF!</v>
      </c>
      <c r="T25" s="45" t="e">
        <f>IF(AND(' RIESGOS DE GESTION'!#REF!="Alta",' RIESGOS DE GESTION'!#REF!="Menor"),CONCATENATE("R10C",' RIESGOS DE GESTION'!#REF!),"")</f>
        <v>#REF!</v>
      </c>
      <c r="U25" s="46" t="e">
        <f>IF(AND(' RIESGOS DE GESTION'!#REF!="Alta",' RIESGOS DE GESTION'!#REF!="Menor"),CONCATENATE("R10C",' RIESGOS DE GESTION'!#REF!),"")</f>
        <v>#REF!</v>
      </c>
      <c r="V25" s="32" t="e">
        <f>IF(AND(' RIESGOS DE GESTION'!#REF!="Alta",' RIESGOS DE GESTION'!#REF!="Moderado"),CONCATENATE("R10C",' RIESGOS DE GESTION'!#REF!),"")</f>
        <v>#REF!</v>
      </c>
      <c r="W25" s="33" t="e">
        <f>IF(AND(' RIESGOS DE GESTION'!#REF!="Alta",' RIESGOS DE GESTION'!#REF!="Moderado"),CONCATENATE("R10C",' RIESGOS DE GESTION'!#REF!),"")</f>
        <v>#REF!</v>
      </c>
      <c r="X25" s="33" t="e">
        <f>IF(AND(' RIESGOS DE GESTION'!#REF!="Alta",' RIESGOS DE GESTION'!#REF!="Moderado"),CONCATENATE("R10C",' RIESGOS DE GESTION'!#REF!),"")</f>
        <v>#REF!</v>
      </c>
      <c r="Y25" s="33" t="e">
        <f>IF(AND(' RIESGOS DE GESTION'!#REF!="Alta",' RIESGOS DE GESTION'!#REF!="Moderado"),CONCATENATE("R10C",' RIESGOS DE GESTION'!#REF!),"")</f>
        <v>#REF!</v>
      </c>
      <c r="Z25" s="33" t="e">
        <f>IF(AND(' RIESGOS DE GESTION'!#REF!="Alta",' RIESGOS DE GESTION'!#REF!="Moderado"),CONCATENATE("R10C",' RIESGOS DE GESTION'!#REF!),"")</f>
        <v>#REF!</v>
      </c>
      <c r="AA25" s="34" t="e">
        <f>IF(AND(' RIESGOS DE GESTION'!#REF!="Alta",' RIESGOS DE GESTION'!#REF!="Moderado"),CONCATENATE("R10C",' RIESGOS DE GESTION'!#REF!),"")</f>
        <v>#REF!</v>
      </c>
      <c r="AB25" s="32" t="e">
        <f>IF(AND(' RIESGOS DE GESTION'!#REF!="Alta",' RIESGOS DE GESTION'!#REF!="Mayor"),CONCATENATE("R10C",' RIESGOS DE GESTION'!#REF!),"")</f>
        <v>#REF!</v>
      </c>
      <c r="AC25" s="33" t="e">
        <f>IF(AND(' RIESGOS DE GESTION'!#REF!="Alta",' RIESGOS DE GESTION'!#REF!="Mayor"),CONCATENATE("R10C",' RIESGOS DE GESTION'!#REF!),"")</f>
        <v>#REF!</v>
      </c>
      <c r="AD25" s="33" t="e">
        <f>IF(AND(' RIESGOS DE GESTION'!#REF!="Alta",' RIESGOS DE GESTION'!#REF!="Mayor"),CONCATENATE("R10C",' RIESGOS DE GESTION'!#REF!),"")</f>
        <v>#REF!</v>
      </c>
      <c r="AE25" s="33" t="e">
        <f>IF(AND(' RIESGOS DE GESTION'!#REF!="Alta",' RIESGOS DE GESTION'!#REF!="Mayor"),CONCATENATE("R10C",' RIESGOS DE GESTION'!#REF!),"")</f>
        <v>#REF!</v>
      </c>
      <c r="AF25" s="33" t="e">
        <f>IF(AND(' RIESGOS DE GESTION'!#REF!="Alta",' RIESGOS DE GESTION'!#REF!="Mayor"),CONCATENATE("R10C",' RIESGOS DE GESTION'!#REF!),"")</f>
        <v>#REF!</v>
      </c>
      <c r="AG25" s="34" t="e">
        <f>IF(AND(' RIESGOS DE GESTION'!#REF!="Alta",' RIESGOS DE GESTION'!#REF!="Mayor"),CONCATENATE("R10C",' RIESGOS DE GESTION'!#REF!),"")</f>
        <v>#REF!</v>
      </c>
      <c r="AH25" s="35" t="e">
        <f>IF(AND(' RIESGOS DE GESTION'!#REF!="Alta",' RIESGOS DE GESTION'!#REF!="Catastrófico"),CONCATENATE("R10C",' RIESGOS DE GESTION'!#REF!),"")</f>
        <v>#REF!</v>
      </c>
      <c r="AI25" s="36" t="e">
        <f>IF(AND(' RIESGOS DE GESTION'!#REF!="Alta",' RIESGOS DE GESTION'!#REF!="Catastrófico"),CONCATENATE("R10C",' RIESGOS DE GESTION'!#REF!),"")</f>
        <v>#REF!</v>
      </c>
      <c r="AJ25" s="36" t="e">
        <f>IF(AND(' RIESGOS DE GESTION'!#REF!="Alta",' RIESGOS DE GESTION'!#REF!="Catastrófico"),CONCATENATE("R10C",' RIESGOS DE GESTION'!#REF!),"")</f>
        <v>#REF!</v>
      </c>
      <c r="AK25" s="36" t="e">
        <f>IF(AND(' RIESGOS DE GESTION'!#REF!="Alta",' RIESGOS DE GESTION'!#REF!="Catastrófico"),CONCATENATE("R10C",' RIESGOS DE GESTION'!#REF!),"")</f>
        <v>#REF!</v>
      </c>
      <c r="AL25" s="36" t="e">
        <f>IF(AND(' RIESGOS DE GESTION'!#REF!="Alta",' RIESGOS DE GESTION'!#REF!="Catastrófico"),CONCATENATE("R10C",' RIESGOS DE GESTION'!#REF!),"")</f>
        <v>#REF!</v>
      </c>
      <c r="AM25" s="37" t="e">
        <f>IF(AND(' RIESGOS DE GESTION'!#REF!="Alta",' RIESGOS DE GESTION'!#REF!="Catastrófico"),CONCATENATE("R10C",' RIESGOS DE GESTION'!#REF!),"")</f>
        <v>#REF!</v>
      </c>
      <c r="AN25" s="57"/>
      <c r="AO25" s="513"/>
      <c r="AP25" s="514"/>
      <c r="AQ25" s="514"/>
      <c r="AR25" s="514"/>
      <c r="AS25" s="514"/>
      <c r="AT25" s="515"/>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row>
    <row r="26" spans="1:76" ht="15" customHeight="1" x14ac:dyDescent="0.25">
      <c r="A26" s="57"/>
      <c r="B26" s="421"/>
      <c r="C26" s="421"/>
      <c r="D26" s="422"/>
      <c r="E26" s="516" t="s">
        <v>419</v>
      </c>
      <c r="F26" s="517"/>
      <c r="G26" s="517"/>
      <c r="H26" s="517"/>
      <c r="I26" s="534"/>
      <c r="J26" s="38" t="e">
        <f>IF(AND(' RIESGOS DE GESTION'!#REF!="Media",' RIESGOS DE GESTION'!#REF!="Leve"),CONCATENATE("R1C",' RIESGOS DE GESTION'!#REF!),"")</f>
        <v>#REF!</v>
      </c>
      <c r="K26" s="39" t="e">
        <f>IF(AND(' RIESGOS DE GESTION'!#REF!="Media",' RIESGOS DE GESTION'!#REF!="Leve"),CONCATENATE("R1C",' RIESGOS DE GESTION'!#REF!),"")</f>
        <v>#REF!</v>
      </c>
      <c r="L26" s="39" t="e">
        <f>IF(AND(' RIESGOS DE GESTION'!#REF!="Media",' RIESGOS DE GESTION'!#REF!="Leve"),CONCATENATE("R1C",' RIESGOS DE GESTION'!#REF!),"")</f>
        <v>#REF!</v>
      </c>
      <c r="M26" s="39" t="e">
        <f>IF(AND(' RIESGOS DE GESTION'!#REF!="Media",' RIESGOS DE GESTION'!#REF!="Leve"),CONCATENATE("R1C",' RIESGOS DE GESTION'!#REF!),"")</f>
        <v>#REF!</v>
      </c>
      <c r="N26" s="39" t="e">
        <f>IF(AND(' RIESGOS DE GESTION'!#REF!="Media",' RIESGOS DE GESTION'!#REF!="Leve"),CONCATENATE("R1C",' RIESGOS DE GESTION'!#REF!),"")</f>
        <v>#REF!</v>
      </c>
      <c r="O26" s="40" t="e">
        <f>IF(AND(' RIESGOS DE GESTION'!#REF!="Media",' RIESGOS DE GESTION'!#REF!="Leve"),CONCATENATE("R1C",' RIESGOS DE GESTION'!#REF!),"")</f>
        <v>#REF!</v>
      </c>
      <c r="P26" s="38" t="e">
        <f>IF(AND(' RIESGOS DE GESTION'!#REF!="Media",' RIESGOS DE GESTION'!#REF!="Menor"),CONCATENATE("R1C",' RIESGOS DE GESTION'!#REF!),"")</f>
        <v>#REF!</v>
      </c>
      <c r="Q26" s="39" t="e">
        <f>IF(AND(' RIESGOS DE GESTION'!#REF!="Media",' RIESGOS DE GESTION'!#REF!="Menor"),CONCATENATE("R1C",' RIESGOS DE GESTION'!#REF!),"")</f>
        <v>#REF!</v>
      </c>
      <c r="R26" s="39" t="e">
        <f>IF(AND(' RIESGOS DE GESTION'!#REF!="Media",' RIESGOS DE GESTION'!#REF!="Menor"),CONCATENATE("R1C",' RIESGOS DE GESTION'!#REF!),"")</f>
        <v>#REF!</v>
      </c>
      <c r="S26" s="39" t="e">
        <f>IF(AND(' RIESGOS DE GESTION'!#REF!="Media",' RIESGOS DE GESTION'!#REF!="Menor"),CONCATENATE("R1C",' RIESGOS DE GESTION'!#REF!),"")</f>
        <v>#REF!</v>
      </c>
      <c r="T26" s="39" t="e">
        <f>IF(AND(' RIESGOS DE GESTION'!#REF!="Media",' RIESGOS DE GESTION'!#REF!="Menor"),CONCATENATE("R1C",' RIESGOS DE GESTION'!#REF!),"")</f>
        <v>#REF!</v>
      </c>
      <c r="U26" s="40" t="e">
        <f>IF(AND(' RIESGOS DE GESTION'!#REF!="Media",' RIESGOS DE GESTION'!#REF!="Menor"),CONCATENATE("R1C",' RIESGOS DE GESTION'!#REF!),"")</f>
        <v>#REF!</v>
      </c>
      <c r="V26" s="38" t="e">
        <f>IF(AND(' RIESGOS DE GESTION'!#REF!="Media",' RIESGOS DE GESTION'!#REF!="Moderado"),CONCATENATE("R1C",' RIESGOS DE GESTION'!#REF!),"")</f>
        <v>#REF!</v>
      </c>
      <c r="W26" s="39" t="e">
        <f>IF(AND(' RIESGOS DE GESTION'!#REF!="Media",' RIESGOS DE GESTION'!#REF!="Moderado"),CONCATENATE("R1C",' RIESGOS DE GESTION'!#REF!),"")</f>
        <v>#REF!</v>
      </c>
      <c r="X26" s="39" t="e">
        <f>IF(AND(' RIESGOS DE GESTION'!#REF!="Media",' RIESGOS DE GESTION'!#REF!="Moderado"),CONCATENATE("R1C",' RIESGOS DE GESTION'!#REF!),"")</f>
        <v>#REF!</v>
      </c>
      <c r="Y26" s="39" t="e">
        <f>IF(AND(' RIESGOS DE GESTION'!#REF!="Media",' RIESGOS DE GESTION'!#REF!="Moderado"),CONCATENATE("R1C",' RIESGOS DE GESTION'!#REF!),"")</f>
        <v>#REF!</v>
      </c>
      <c r="Z26" s="39" t="e">
        <f>IF(AND(' RIESGOS DE GESTION'!#REF!="Media",' RIESGOS DE GESTION'!#REF!="Moderado"),CONCATENATE("R1C",' RIESGOS DE GESTION'!#REF!),"")</f>
        <v>#REF!</v>
      </c>
      <c r="AA26" s="40" t="e">
        <f>IF(AND(' RIESGOS DE GESTION'!#REF!="Media",' RIESGOS DE GESTION'!#REF!="Moderado"),CONCATENATE("R1C",' RIESGOS DE GESTION'!#REF!),"")</f>
        <v>#REF!</v>
      </c>
      <c r="AB26" s="20" t="e">
        <f>IF(AND(' RIESGOS DE GESTION'!#REF!="Media",' RIESGOS DE GESTION'!#REF!="Mayor"),CONCATENATE("R1C",' RIESGOS DE GESTION'!#REF!),"")</f>
        <v>#REF!</v>
      </c>
      <c r="AC26" s="21" t="e">
        <f>IF(AND(' RIESGOS DE GESTION'!#REF!="Media",' RIESGOS DE GESTION'!#REF!="Mayor"),CONCATENATE("R1C",' RIESGOS DE GESTION'!#REF!),"")</f>
        <v>#REF!</v>
      </c>
      <c r="AD26" s="21" t="e">
        <f>IF(AND(' RIESGOS DE GESTION'!#REF!="Media",' RIESGOS DE GESTION'!#REF!="Mayor"),CONCATENATE("R1C",' RIESGOS DE GESTION'!#REF!),"")</f>
        <v>#REF!</v>
      </c>
      <c r="AE26" s="21" t="e">
        <f>IF(AND(' RIESGOS DE GESTION'!#REF!="Media",' RIESGOS DE GESTION'!#REF!="Mayor"),CONCATENATE("R1C",' RIESGOS DE GESTION'!#REF!),"")</f>
        <v>#REF!</v>
      </c>
      <c r="AF26" s="21" t="e">
        <f>IF(AND(' RIESGOS DE GESTION'!#REF!="Media",' RIESGOS DE GESTION'!#REF!="Mayor"),CONCATENATE("R1C",' RIESGOS DE GESTION'!#REF!),"")</f>
        <v>#REF!</v>
      </c>
      <c r="AG26" s="22" t="e">
        <f>IF(AND(' RIESGOS DE GESTION'!#REF!="Media",' RIESGOS DE GESTION'!#REF!="Mayor"),CONCATENATE("R1C",' RIESGOS DE GESTION'!#REF!),"")</f>
        <v>#REF!</v>
      </c>
      <c r="AH26" s="23" t="e">
        <f>IF(AND(' RIESGOS DE GESTION'!#REF!="Media",' RIESGOS DE GESTION'!#REF!="Catastrófico"),CONCATENATE("R1C",' RIESGOS DE GESTION'!#REF!),"")</f>
        <v>#REF!</v>
      </c>
      <c r="AI26" s="24" t="e">
        <f>IF(AND(' RIESGOS DE GESTION'!#REF!="Media",' RIESGOS DE GESTION'!#REF!="Catastrófico"),CONCATENATE("R1C",' RIESGOS DE GESTION'!#REF!),"")</f>
        <v>#REF!</v>
      </c>
      <c r="AJ26" s="24" t="e">
        <f>IF(AND(' RIESGOS DE GESTION'!#REF!="Media",' RIESGOS DE GESTION'!#REF!="Catastrófico"),CONCATENATE("R1C",' RIESGOS DE GESTION'!#REF!),"")</f>
        <v>#REF!</v>
      </c>
      <c r="AK26" s="24" t="e">
        <f>IF(AND(' RIESGOS DE GESTION'!#REF!="Media",' RIESGOS DE GESTION'!#REF!="Catastrófico"),CONCATENATE("R1C",' RIESGOS DE GESTION'!#REF!),"")</f>
        <v>#REF!</v>
      </c>
      <c r="AL26" s="24" t="e">
        <f>IF(AND(' RIESGOS DE GESTION'!#REF!="Media",' RIESGOS DE GESTION'!#REF!="Catastrófico"),CONCATENATE("R1C",' RIESGOS DE GESTION'!#REF!),"")</f>
        <v>#REF!</v>
      </c>
      <c r="AM26" s="25" t="e">
        <f>IF(AND(' RIESGOS DE GESTION'!#REF!="Media",' RIESGOS DE GESTION'!#REF!="Catastrófico"),CONCATENATE("R1C",' RIESGOS DE GESTION'!#REF!),"")</f>
        <v>#REF!</v>
      </c>
      <c r="AN26" s="57"/>
      <c r="AO26" s="546" t="s">
        <v>420</v>
      </c>
      <c r="AP26" s="547"/>
      <c r="AQ26" s="547"/>
      <c r="AR26" s="547"/>
      <c r="AS26" s="547"/>
      <c r="AT26" s="548"/>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row>
    <row r="27" spans="1:76" ht="15" customHeight="1" x14ac:dyDescent="0.25">
      <c r="A27" s="57"/>
      <c r="B27" s="421"/>
      <c r="C27" s="421"/>
      <c r="D27" s="422"/>
      <c r="E27" s="518"/>
      <c r="F27" s="519"/>
      <c r="G27" s="519"/>
      <c r="H27" s="519"/>
      <c r="I27" s="535"/>
      <c r="J27" s="41" t="e">
        <f>IF(AND(' RIESGOS DE GESTION'!#REF!="Media",' RIESGOS DE GESTION'!#REF!="Leve"),CONCATENATE("R2C",' RIESGOS DE GESTION'!#REF!),"")</f>
        <v>#REF!</v>
      </c>
      <c r="K27" s="42" t="e">
        <f>IF(AND(' RIESGOS DE GESTION'!#REF!="Media",' RIESGOS DE GESTION'!#REF!="Leve"),CONCATENATE("R2C",' RIESGOS DE GESTION'!#REF!),"")</f>
        <v>#REF!</v>
      </c>
      <c r="L27" s="42" t="e">
        <f>IF(AND(' RIESGOS DE GESTION'!#REF!="Media",' RIESGOS DE GESTION'!#REF!="Leve"),CONCATENATE("R2C",' RIESGOS DE GESTION'!#REF!),"")</f>
        <v>#REF!</v>
      </c>
      <c r="M27" s="42" t="e">
        <f>IF(AND(' RIESGOS DE GESTION'!#REF!="Media",' RIESGOS DE GESTION'!#REF!="Leve"),CONCATENATE("R2C",' RIESGOS DE GESTION'!#REF!),"")</f>
        <v>#REF!</v>
      </c>
      <c r="N27" s="42" t="e">
        <f>IF(AND(' RIESGOS DE GESTION'!#REF!="Media",' RIESGOS DE GESTION'!#REF!="Leve"),CONCATENATE("R2C",' RIESGOS DE GESTION'!#REF!),"")</f>
        <v>#REF!</v>
      </c>
      <c r="O27" s="43" t="e">
        <f>IF(AND(' RIESGOS DE GESTION'!#REF!="Media",' RIESGOS DE GESTION'!#REF!="Leve"),CONCATENATE("R2C",' RIESGOS DE GESTION'!#REF!),"")</f>
        <v>#REF!</v>
      </c>
      <c r="P27" s="41" t="e">
        <f>IF(AND(' RIESGOS DE GESTION'!#REF!="Media",' RIESGOS DE GESTION'!#REF!="Menor"),CONCATENATE("R2C",' RIESGOS DE GESTION'!#REF!),"")</f>
        <v>#REF!</v>
      </c>
      <c r="Q27" s="42" t="e">
        <f>IF(AND(' RIESGOS DE GESTION'!#REF!="Media",' RIESGOS DE GESTION'!#REF!="Menor"),CONCATENATE("R2C",' RIESGOS DE GESTION'!#REF!),"")</f>
        <v>#REF!</v>
      </c>
      <c r="R27" s="42" t="e">
        <f>IF(AND(' RIESGOS DE GESTION'!#REF!="Media",' RIESGOS DE GESTION'!#REF!="Menor"),CONCATENATE("R2C",' RIESGOS DE GESTION'!#REF!),"")</f>
        <v>#REF!</v>
      </c>
      <c r="S27" s="42" t="e">
        <f>IF(AND(' RIESGOS DE GESTION'!#REF!="Media",' RIESGOS DE GESTION'!#REF!="Menor"),CONCATENATE("R2C",' RIESGOS DE GESTION'!#REF!),"")</f>
        <v>#REF!</v>
      </c>
      <c r="T27" s="42" t="e">
        <f>IF(AND(' RIESGOS DE GESTION'!#REF!="Media",' RIESGOS DE GESTION'!#REF!="Menor"),CONCATENATE("R2C",' RIESGOS DE GESTION'!#REF!),"")</f>
        <v>#REF!</v>
      </c>
      <c r="U27" s="43" t="e">
        <f>IF(AND(' RIESGOS DE GESTION'!#REF!="Media",' RIESGOS DE GESTION'!#REF!="Menor"),CONCATENATE("R2C",' RIESGOS DE GESTION'!#REF!),"")</f>
        <v>#REF!</v>
      </c>
      <c r="V27" s="41" t="e">
        <f>IF(AND(' RIESGOS DE GESTION'!#REF!="Media",' RIESGOS DE GESTION'!#REF!="Moderado"),CONCATENATE("R2C",' RIESGOS DE GESTION'!#REF!),"")</f>
        <v>#REF!</v>
      </c>
      <c r="W27" s="42" t="e">
        <f>IF(AND(' RIESGOS DE GESTION'!#REF!="Media",' RIESGOS DE GESTION'!#REF!="Moderado"),CONCATENATE("R2C",' RIESGOS DE GESTION'!#REF!),"")</f>
        <v>#REF!</v>
      </c>
      <c r="X27" s="42" t="e">
        <f>IF(AND(' RIESGOS DE GESTION'!#REF!="Media",' RIESGOS DE GESTION'!#REF!="Moderado"),CONCATENATE("R2C",' RIESGOS DE GESTION'!#REF!),"")</f>
        <v>#REF!</v>
      </c>
      <c r="Y27" s="42" t="e">
        <f>IF(AND(' RIESGOS DE GESTION'!#REF!="Media",' RIESGOS DE GESTION'!#REF!="Moderado"),CONCATENATE("R2C",' RIESGOS DE GESTION'!#REF!),"")</f>
        <v>#REF!</v>
      </c>
      <c r="Z27" s="42" t="e">
        <f>IF(AND(' RIESGOS DE GESTION'!#REF!="Media",' RIESGOS DE GESTION'!#REF!="Moderado"),CONCATENATE("R2C",' RIESGOS DE GESTION'!#REF!),"")</f>
        <v>#REF!</v>
      </c>
      <c r="AA27" s="43" t="e">
        <f>IF(AND(' RIESGOS DE GESTION'!#REF!="Media",' RIESGOS DE GESTION'!#REF!="Moderado"),CONCATENATE("R2C",' RIESGOS DE GESTION'!#REF!),"")</f>
        <v>#REF!</v>
      </c>
      <c r="AB27" s="26" t="e">
        <f>IF(AND(' RIESGOS DE GESTION'!#REF!="Media",' RIESGOS DE GESTION'!#REF!="Mayor"),CONCATENATE("R2C",' RIESGOS DE GESTION'!#REF!),"")</f>
        <v>#REF!</v>
      </c>
      <c r="AC27" s="27" t="e">
        <f>IF(AND(' RIESGOS DE GESTION'!#REF!="Media",' RIESGOS DE GESTION'!#REF!="Mayor"),CONCATENATE("R2C",' RIESGOS DE GESTION'!#REF!),"")</f>
        <v>#REF!</v>
      </c>
      <c r="AD27" s="27" t="e">
        <f>IF(AND(' RIESGOS DE GESTION'!#REF!="Media",' RIESGOS DE GESTION'!#REF!="Mayor"),CONCATENATE("R2C",' RIESGOS DE GESTION'!#REF!),"")</f>
        <v>#REF!</v>
      </c>
      <c r="AE27" s="27" t="e">
        <f>IF(AND(' RIESGOS DE GESTION'!#REF!="Media",' RIESGOS DE GESTION'!#REF!="Mayor"),CONCATENATE("R2C",' RIESGOS DE GESTION'!#REF!),"")</f>
        <v>#REF!</v>
      </c>
      <c r="AF27" s="27" t="e">
        <f>IF(AND(' RIESGOS DE GESTION'!#REF!="Media",' RIESGOS DE GESTION'!#REF!="Mayor"),CONCATENATE("R2C",' RIESGOS DE GESTION'!#REF!),"")</f>
        <v>#REF!</v>
      </c>
      <c r="AG27" s="28" t="e">
        <f>IF(AND(' RIESGOS DE GESTION'!#REF!="Media",' RIESGOS DE GESTION'!#REF!="Mayor"),CONCATENATE("R2C",' RIESGOS DE GESTION'!#REF!),"")</f>
        <v>#REF!</v>
      </c>
      <c r="AH27" s="29" t="e">
        <f>IF(AND(' RIESGOS DE GESTION'!#REF!="Media",' RIESGOS DE GESTION'!#REF!="Catastrófico"),CONCATENATE("R2C",' RIESGOS DE GESTION'!#REF!),"")</f>
        <v>#REF!</v>
      </c>
      <c r="AI27" s="30" t="e">
        <f>IF(AND(' RIESGOS DE GESTION'!#REF!="Media",' RIESGOS DE GESTION'!#REF!="Catastrófico"),CONCATENATE("R2C",' RIESGOS DE GESTION'!#REF!),"")</f>
        <v>#REF!</v>
      </c>
      <c r="AJ27" s="30" t="e">
        <f>IF(AND(' RIESGOS DE GESTION'!#REF!="Media",' RIESGOS DE GESTION'!#REF!="Catastrófico"),CONCATENATE("R2C",' RIESGOS DE GESTION'!#REF!),"")</f>
        <v>#REF!</v>
      </c>
      <c r="AK27" s="30" t="e">
        <f>IF(AND(' RIESGOS DE GESTION'!#REF!="Media",' RIESGOS DE GESTION'!#REF!="Catastrófico"),CONCATENATE("R2C",' RIESGOS DE GESTION'!#REF!),"")</f>
        <v>#REF!</v>
      </c>
      <c r="AL27" s="30" t="e">
        <f>IF(AND(' RIESGOS DE GESTION'!#REF!="Media",' RIESGOS DE GESTION'!#REF!="Catastrófico"),CONCATENATE("R2C",' RIESGOS DE GESTION'!#REF!),"")</f>
        <v>#REF!</v>
      </c>
      <c r="AM27" s="31" t="e">
        <f>IF(AND(' RIESGOS DE GESTION'!#REF!="Media",' RIESGOS DE GESTION'!#REF!="Catastrófico"),CONCATENATE("R2C",' RIESGOS DE GESTION'!#REF!),"")</f>
        <v>#REF!</v>
      </c>
      <c r="AN27" s="57"/>
      <c r="AO27" s="549"/>
      <c r="AP27" s="550"/>
      <c r="AQ27" s="550"/>
      <c r="AR27" s="550"/>
      <c r="AS27" s="550"/>
      <c r="AT27" s="551"/>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row>
    <row r="28" spans="1:76" ht="15" customHeight="1" x14ac:dyDescent="0.25">
      <c r="A28" s="57"/>
      <c r="B28" s="421"/>
      <c r="C28" s="421"/>
      <c r="D28" s="422"/>
      <c r="E28" s="520"/>
      <c r="F28" s="519"/>
      <c r="G28" s="519"/>
      <c r="H28" s="519"/>
      <c r="I28" s="535"/>
      <c r="J28" s="41" t="e">
        <f>IF(AND(' RIESGOS DE GESTION'!#REF!="Media",' RIESGOS DE GESTION'!#REF!="Leve"),CONCATENATE("R3C",' RIESGOS DE GESTION'!#REF!),"")</f>
        <v>#REF!</v>
      </c>
      <c r="K28" s="42" t="e">
        <f>IF(AND(' RIESGOS DE GESTION'!#REF!="Media",' RIESGOS DE GESTION'!#REF!="Leve"),CONCATENATE("R3C",' RIESGOS DE GESTION'!#REF!),"")</f>
        <v>#REF!</v>
      </c>
      <c r="L28" s="42" t="e">
        <f>IF(AND(' RIESGOS DE GESTION'!#REF!="Media",' RIESGOS DE GESTION'!#REF!="Leve"),CONCATENATE("R3C",' RIESGOS DE GESTION'!#REF!),"")</f>
        <v>#REF!</v>
      </c>
      <c r="M28" s="42" t="e">
        <f>IF(AND(' RIESGOS DE GESTION'!#REF!="Media",' RIESGOS DE GESTION'!#REF!="Leve"),CONCATENATE("R3C",' RIESGOS DE GESTION'!#REF!),"")</f>
        <v>#REF!</v>
      </c>
      <c r="N28" s="42" t="e">
        <f>IF(AND(' RIESGOS DE GESTION'!#REF!="Media",' RIESGOS DE GESTION'!#REF!="Leve"),CONCATENATE("R3C",' RIESGOS DE GESTION'!#REF!),"")</f>
        <v>#REF!</v>
      </c>
      <c r="O28" s="43" t="e">
        <f>IF(AND(' RIESGOS DE GESTION'!#REF!="Media",' RIESGOS DE GESTION'!#REF!="Leve"),CONCATENATE("R3C",' RIESGOS DE GESTION'!#REF!),"")</f>
        <v>#REF!</v>
      </c>
      <c r="P28" s="41" t="e">
        <f>IF(AND(' RIESGOS DE GESTION'!#REF!="Media",' RIESGOS DE GESTION'!#REF!="Menor"),CONCATENATE("R3C",' RIESGOS DE GESTION'!#REF!),"")</f>
        <v>#REF!</v>
      </c>
      <c r="Q28" s="42" t="e">
        <f>IF(AND(' RIESGOS DE GESTION'!#REF!="Media",' RIESGOS DE GESTION'!#REF!="Menor"),CONCATENATE("R3C",' RIESGOS DE GESTION'!#REF!),"")</f>
        <v>#REF!</v>
      </c>
      <c r="R28" s="42" t="e">
        <f>IF(AND(' RIESGOS DE GESTION'!#REF!="Media",' RIESGOS DE GESTION'!#REF!="Menor"),CONCATENATE("R3C",' RIESGOS DE GESTION'!#REF!),"")</f>
        <v>#REF!</v>
      </c>
      <c r="S28" s="42" t="e">
        <f>IF(AND(' RIESGOS DE GESTION'!#REF!="Media",' RIESGOS DE GESTION'!#REF!="Menor"),CONCATENATE("R3C",' RIESGOS DE GESTION'!#REF!),"")</f>
        <v>#REF!</v>
      </c>
      <c r="T28" s="42" t="e">
        <f>IF(AND(' RIESGOS DE GESTION'!#REF!="Media",' RIESGOS DE GESTION'!#REF!="Menor"),CONCATENATE("R3C",' RIESGOS DE GESTION'!#REF!),"")</f>
        <v>#REF!</v>
      </c>
      <c r="U28" s="43" t="e">
        <f>IF(AND(' RIESGOS DE GESTION'!#REF!="Media",' RIESGOS DE GESTION'!#REF!="Menor"),CONCATENATE("R3C",' RIESGOS DE GESTION'!#REF!),"")</f>
        <v>#REF!</v>
      </c>
      <c r="V28" s="41" t="e">
        <f>IF(AND(' RIESGOS DE GESTION'!#REF!="Media",' RIESGOS DE GESTION'!#REF!="Moderado"),CONCATENATE("R3C",' RIESGOS DE GESTION'!#REF!),"")</f>
        <v>#REF!</v>
      </c>
      <c r="W28" s="42" t="e">
        <f>IF(AND(' RIESGOS DE GESTION'!#REF!="Media",' RIESGOS DE GESTION'!#REF!="Moderado"),CONCATENATE("R3C",' RIESGOS DE GESTION'!#REF!),"")</f>
        <v>#REF!</v>
      </c>
      <c r="X28" s="42" t="e">
        <f>IF(AND(' RIESGOS DE GESTION'!#REF!="Media",' RIESGOS DE GESTION'!#REF!="Moderado"),CONCATENATE("R3C",' RIESGOS DE GESTION'!#REF!),"")</f>
        <v>#REF!</v>
      </c>
      <c r="Y28" s="42" t="e">
        <f>IF(AND(' RIESGOS DE GESTION'!#REF!="Media",' RIESGOS DE GESTION'!#REF!="Moderado"),CONCATENATE("R3C",' RIESGOS DE GESTION'!#REF!),"")</f>
        <v>#REF!</v>
      </c>
      <c r="Z28" s="42" t="e">
        <f>IF(AND(' RIESGOS DE GESTION'!#REF!="Media",' RIESGOS DE GESTION'!#REF!="Moderado"),CONCATENATE("R3C",' RIESGOS DE GESTION'!#REF!),"")</f>
        <v>#REF!</v>
      </c>
      <c r="AA28" s="43" t="e">
        <f>IF(AND(' RIESGOS DE GESTION'!#REF!="Media",' RIESGOS DE GESTION'!#REF!="Moderado"),CONCATENATE("R3C",' RIESGOS DE GESTION'!#REF!),"")</f>
        <v>#REF!</v>
      </c>
      <c r="AB28" s="26" t="e">
        <f>IF(AND(' RIESGOS DE GESTION'!#REF!="Media",' RIESGOS DE GESTION'!#REF!="Mayor"),CONCATENATE("R3C",' RIESGOS DE GESTION'!#REF!),"")</f>
        <v>#REF!</v>
      </c>
      <c r="AC28" s="27" t="e">
        <f>IF(AND(' RIESGOS DE GESTION'!#REF!="Media",' RIESGOS DE GESTION'!#REF!="Mayor"),CONCATENATE("R3C",' RIESGOS DE GESTION'!#REF!),"")</f>
        <v>#REF!</v>
      </c>
      <c r="AD28" s="27" t="e">
        <f>IF(AND(' RIESGOS DE GESTION'!#REF!="Media",' RIESGOS DE GESTION'!#REF!="Mayor"),CONCATENATE("R3C",' RIESGOS DE GESTION'!#REF!),"")</f>
        <v>#REF!</v>
      </c>
      <c r="AE28" s="27" t="e">
        <f>IF(AND(' RIESGOS DE GESTION'!#REF!="Media",' RIESGOS DE GESTION'!#REF!="Mayor"),CONCATENATE("R3C",' RIESGOS DE GESTION'!#REF!),"")</f>
        <v>#REF!</v>
      </c>
      <c r="AF28" s="27" t="e">
        <f>IF(AND(' RIESGOS DE GESTION'!#REF!="Media",' RIESGOS DE GESTION'!#REF!="Mayor"),CONCATENATE("R3C",' RIESGOS DE GESTION'!#REF!),"")</f>
        <v>#REF!</v>
      </c>
      <c r="AG28" s="28" t="e">
        <f>IF(AND(' RIESGOS DE GESTION'!#REF!="Media",' RIESGOS DE GESTION'!#REF!="Mayor"),CONCATENATE("R3C",' RIESGOS DE GESTION'!#REF!),"")</f>
        <v>#REF!</v>
      </c>
      <c r="AH28" s="29" t="e">
        <f>IF(AND(' RIESGOS DE GESTION'!#REF!="Media",' RIESGOS DE GESTION'!#REF!="Catastrófico"),CONCATENATE("R3C",' RIESGOS DE GESTION'!#REF!),"")</f>
        <v>#REF!</v>
      </c>
      <c r="AI28" s="30" t="e">
        <f>IF(AND(' RIESGOS DE GESTION'!#REF!="Media",' RIESGOS DE GESTION'!#REF!="Catastrófico"),CONCATENATE("R3C",' RIESGOS DE GESTION'!#REF!),"")</f>
        <v>#REF!</v>
      </c>
      <c r="AJ28" s="30" t="e">
        <f>IF(AND(' RIESGOS DE GESTION'!#REF!="Media",' RIESGOS DE GESTION'!#REF!="Catastrófico"),CONCATENATE("R3C",' RIESGOS DE GESTION'!#REF!),"")</f>
        <v>#REF!</v>
      </c>
      <c r="AK28" s="30" t="e">
        <f>IF(AND(' RIESGOS DE GESTION'!#REF!="Media",' RIESGOS DE GESTION'!#REF!="Catastrófico"),CONCATENATE("R3C",' RIESGOS DE GESTION'!#REF!),"")</f>
        <v>#REF!</v>
      </c>
      <c r="AL28" s="30" t="e">
        <f>IF(AND(' RIESGOS DE GESTION'!#REF!="Media",' RIESGOS DE GESTION'!#REF!="Catastrófico"),CONCATENATE("R3C",' RIESGOS DE GESTION'!#REF!),"")</f>
        <v>#REF!</v>
      </c>
      <c r="AM28" s="31" t="e">
        <f>IF(AND(' RIESGOS DE GESTION'!#REF!="Media",' RIESGOS DE GESTION'!#REF!="Catastrófico"),CONCATENATE("R3C",' RIESGOS DE GESTION'!#REF!),"")</f>
        <v>#REF!</v>
      </c>
      <c r="AN28" s="57"/>
      <c r="AO28" s="549"/>
      <c r="AP28" s="550"/>
      <c r="AQ28" s="550"/>
      <c r="AR28" s="550"/>
      <c r="AS28" s="550"/>
      <c r="AT28" s="551"/>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row>
    <row r="29" spans="1:76" ht="15" customHeight="1" x14ac:dyDescent="0.25">
      <c r="A29" s="57"/>
      <c r="B29" s="421"/>
      <c r="C29" s="421"/>
      <c r="D29" s="422"/>
      <c r="E29" s="520"/>
      <c r="F29" s="519"/>
      <c r="G29" s="519"/>
      <c r="H29" s="519"/>
      <c r="I29" s="535"/>
      <c r="J29" s="41" t="e">
        <f>IF(AND(' RIESGOS DE GESTION'!#REF!="Media",' RIESGOS DE GESTION'!#REF!="Leve"),CONCATENATE("R4C",' RIESGOS DE GESTION'!#REF!),"")</f>
        <v>#REF!</v>
      </c>
      <c r="K29" s="42" t="e">
        <f>IF(AND(' RIESGOS DE GESTION'!#REF!="Media",' RIESGOS DE GESTION'!#REF!="Leve"),CONCATENATE("R4C",' RIESGOS DE GESTION'!#REF!),"")</f>
        <v>#REF!</v>
      </c>
      <c r="L29" s="42" t="e">
        <f>IF(AND(' RIESGOS DE GESTION'!#REF!="Media",' RIESGOS DE GESTION'!#REF!="Leve"),CONCATENATE("R4C",' RIESGOS DE GESTION'!#REF!),"")</f>
        <v>#REF!</v>
      </c>
      <c r="M29" s="42" t="e">
        <f>IF(AND(' RIESGOS DE GESTION'!#REF!="Media",' RIESGOS DE GESTION'!#REF!="Leve"),CONCATENATE("R4C",' RIESGOS DE GESTION'!#REF!),"")</f>
        <v>#REF!</v>
      </c>
      <c r="N29" s="42" t="e">
        <f>IF(AND(' RIESGOS DE GESTION'!#REF!="Media",' RIESGOS DE GESTION'!#REF!="Leve"),CONCATENATE("R4C",' RIESGOS DE GESTION'!#REF!),"")</f>
        <v>#REF!</v>
      </c>
      <c r="O29" s="43" t="e">
        <f>IF(AND(' RIESGOS DE GESTION'!#REF!="Media",' RIESGOS DE GESTION'!#REF!="Leve"),CONCATENATE("R4C",' RIESGOS DE GESTION'!#REF!),"")</f>
        <v>#REF!</v>
      </c>
      <c r="P29" s="41" t="e">
        <f>IF(AND(' RIESGOS DE GESTION'!#REF!="Media",' RIESGOS DE GESTION'!#REF!="Menor"),CONCATENATE("R4C",' RIESGOS DE GESTION'!#REF!),"")</f>
        <v>#REF!</v>
      </c>
      <c r="Q29" s="42" t="e">
        <f>IF(AND(' RIESGOS DE GESTION'!#REF!="Media",' RIESGOS DE GESTION'!#REF!="Menor"),CONCATENATE("R4C",' RIESGOS DE GESTION'!#REF!),"")</f>
        <v>#REF!</v>
      </c>
      <c r="R29" s="42" t="e">
        <f>IF(AND(' RIESGOS DE GESTION'!#REF!="Media",' RIESGOS DE GESTION'!#REF!="Menor"),CONCATENATE("R4C",' RIESGOS DE GESTION'!#REF!),"")</f>
        <v>#REF!</v>
      </c>
      <c r="S29" s="42" t="e">
        <f>IF(AND(' RIESGOS DE GESTION'!#REF!="Media",' RIESGOS DE GESTION'!#REF!="Menor"),CONCATENATE("R4C",' RIESGOS DE GESTION'!#REF!),"")</f>
        <v>#REF!</v>
      </c>
      <c r="T29" s="42" t="e">
        <f>IF(AND(' RIESGOS DE GESTION'!#REF!="Media",' RIESGOS DE GESTION'!#REF!="Menor"),CONCATENATE("R4C",' RIESGOS DE GESTION'!#REF!),"")</f>
        <v>#REF!</v>
      </c>
      <c r="U29" s="43" t="e">
        <f>IF(AND(' RIESGOS DE GESTION'!#REF!="Media",' RIESGOS DE GESTION'!#REF!="Menor"),CONCATENATE("R4C",' RIESGOS DE GESTION'!#REF!),"")</f>
        <v>#REF!</v>
      </c>
      <c r="V29" s="41" t="e">
        <f>IF(AND(' RIESGOS DE GESTION'!#REF!="Media",' RIESGOS DE GESTION'!#REF!="Moderado"),CONCATENATE("R4C",' RIESGOS DE GESTION'!#REF!),"")</f>
        <v>#REF!</v>
      </c>
      <c r="W29" s="42" t="e">
        <f>IF(AND(' RIESGOS DE GESTION'!#REF!="Media",' RIESGOS DE GESTION'!#REF!="Moderado"),CONCATENATE("R4C",' RIESGOS DE GESTION'!#REF!),"")</f>
        <v>#REF!</v>
      </c>
      <c r="X29" s="42" t="e">
        <f>IF(AND(' RIESGOS DE GESTION'!#REF!="Media",' RIESGOS DE GESTION'!#REF!="Moderado"),CONCATENATE("R4C",' RIESGOS DE GESTION'!#REF!),"")</f>
        <v>#REF!</v>
      </c>
      <c r="Y29" s="42" t="e">
        <f>IF(AND(' RIESGOS DE GESTION'!#REF!="Media",' RIESGOS DE GESTION'!#REF!="Moderado"),CONCATENATE("R4C",' RIESGOS DE GESTION'!#REF!),"")</f>
        <v>#REF!</v>
      </c>
      <c r="Z29" s="42" t="e">
        <f>IF(AND(' RIESGOS DE GESTION'!#REF!="Media",' RIESGOS DE GESTION'!#REF!="Moderado"),CONCATENATE("R4C",' RIESGOS DE GESTION'!#REF!),"")</f>
        <v>#REF!</v>
      </c>
      <c r="AA29" s="43" t="e">
        <f>IF(AND(' RIESGOS DE GESTION'!#REF!="Media",' RIESGOS DE GESTION'!#REF!="Moderado"),CONCATENATE("R4C",' RIESGOS DE GESTION'!#REF!),"")</f>
        <v>#REF!</v>
      </c>
      <c r="AB29" s="26" t="e">
        <f>IF(AND(' RIESGOS DE GESTION'!#REF!="Media",' RIESGOS DE GESTION'!#REF!="Mayor"),CONCATENATE("R4C",' RIESGOS DE GESTION'!#REF!),"")</f>
        <v>#REF!</v>
      </c>
      <c r="AC29" s="27" t="e">
        <f>IF(AND(' RIESGOS DE GESTION'!#REF!="Media",' RIESGOS DE GESTION'!#REF!="Mayor"),CONCATENATE("R4C",' RIESGOS DE GESTION'!#REF!),"")</f>
        <v>#REF!</v>
      </c>
      <c r="AD29" s="27" t="e">
        <f>IF(AND(' RIESGOS DE GESTION'!#REF!="Media",' RIESGOS DE GESTION'!#REF!="Mayor"),CONCATENATE("R4C",' RIESGOS DE GESTION'!#REF!),"")</f>
        <v>#REF!</v>
      </c>
      <c r="AE29" s="27" t="e">
        <f>IF(AND(' RIESGOS DE GESTION'!#REF!="Media",' RIESGOS DE GESTION'!#REF!="Mayor"),CONCATENATE("R4C",' RIESGOS DE GESTION'!#REF!),"")</f>
        <v>#REF!</v>
      </c>
      <c r="AF29" s="27" t="e">
        <f>IF(AND(' RIESGOS DE GESTION'!#REF!="Media",' RIESGOS DE GESTION'!#REF!="Mayor"),CONCATENATE("R4C",' RIESGOS DE GESTION'!#REF!),"")</f>
        <v>#REF!</v>
      </c>
      <c r="AG29" s="28" t="e">
        <f>IF(AND(' RIESGOS DE GESTION'!#REF!="Media",' RIESGOS DE GESTION'!#REF!="Mayor"),CONCATENATE("R4C",' RIESGOS DE GESTION'!#REF!),"")</f>
        <v>#REF!</v>
      </c>
      <c r="AH29" s="29" t="e">
        <f>IF(AND(' RIESGOS DE GESTION'!#REF!="Media",' RIESGOS DE GESTION'!#REF!="Catastrófico"),CONCATENATE("R4C",' RIESGOS DE GESTION'!#REF!),"")</f>
        <v>#REF!</v>
      </c>
      <c r="AI29" s="30" t="e">
        <f>IF(AND(' RIESGOS DE GESTION'!#REF!="Media",' RIESGOS DE GESTION'!#REF!="Catastrófico"),CONCATENATE("R4C",' RIESGOS DE GESTION'!#REF!),"")</f>
        <v>#REF!</v>
      </c>
      <c r="AJ29" s="30" t="e">
        <f>IF(AND(' RIESGOS DE GESTION'!#REF!="Media",' RIESGOS DE GESTION'!#REF!="Catastrófico"),CONCATENATE("R4C",' RIESGOS DE GESTION'!#REF!),"")</f>
        <v>#REF!</v>
      </c>
      <c r="AK29" s="30" t="e">
        <f>IF(AND(' RIESGOS DE GESTION'!#REF!="Media",' RIESGOS DE GESTION'!#REF!="Catastrófico"),CONCATENATE("R4C",' RIESGOS DE GESTION'!#REF!),"")</f>
        <v>#REF!</v>
      </c>
      <c r="AL29" s="30" t="e">
        <f>IF(AND(' RIESGOS DE GESTION'!#REF!="Media",' RIESGOS DE GESTION'!#REF!="Catastrófico"),CONCATENATE("R4C",' RIESGOS DE GESTION'!#REF!),"")</f>
        <v>#REF!</v>
      </c>
      <c r="AM29" s="31" t="e">
        <f>IF(AND(' RIESGOS DE GESTION'!#REF!="Media",' RIESGOS DE GESTION'!#REF!="Catastrófico"),CONCATENATE("R4C",' RIESGOS DE GESTION'!#REF!),"")</f>
        <v>#REF!</v>
      </c>
      <c r="AN29" s="57"/>
      <c r="AO29" s="549"/>
      <c r="AP29" s="550"/>
      <c r="AQ29" s="550"/>
      <c r="AR29" s="550"/>
      <c r="AS29" s="550"/>
      <c r="AT29" s="551"/>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row>
    <row r="30" spans="1:76" ht="15" customHeight="1" x14ac:dyDescent="0.25">
      <c r="A30" s="57"/>
      <c r="B30" s="421"/>
      <c r="C30" s="421"/>
      <c r="D30" s="422"/>
      <c r="E30" s="520"/>
      <c r="F30" s="519"/>
      <c r="G30" s="519"/>
      <c r="H30" s="519"/>
      <c r="I30" s="535"/>
      <c r="J30" s="41" t="e">
        <f>IF(AND(' RIESGOS DE GESTION'!#REF!="Media",' RIESGOS DE GESTION'!#REF!="Leve"),CONCATENATE("R5C",' RIESGOS DE GESTION'!#REF!),"")</f>
        <v>#REF!</v>
      </c>
      <c r="K30" s="42" t="e">
        <f>IF(AND(' RIESGOS DE GESTION'!#REF!="Media",' RIESGOS DE GESTION'!#REF!="Leve"),CONCATENATE("R5C",' RIESGOS DE GESTION'!#REF!),"")</f>
        <v>#REF!</v>
      </c>
      <c r="L30" s="42" t="e">
        <f>IF(AND(' RIESGOS DE GESTION'!#REF!="Media",' RIESGOS DE GESTION'!#REF!="Leve"),CONCATENATE("R5C",' RIESGOS DE GESTION'!#REF!),"")</f>
        <v>#REF!</v>
      </c>
      <c r="M30" s="42" t="e">
        <f>IF(AND(' RIESGOS DE GESTION'!#REF!="Media",' RIESGOS DE GESTION'!#REF!="Leve"),CONCATENATE("R5C",' RIESGOS DE GESTION'!#REF!),"")</f>
        <v>#REF!</v>
      </c>
      <c r="N30" s="42" t="e">
        <f>IF(AND(' RIESGOS DE GESTION'!#REF!="Media",' RIESGOS DE GESTION'!#REF!="Leve"),CONCATENATE("R5C",' RIESGOS DE GESTION'!#REF!),"")</f>
        <v>#REF!</v>
      </c>
      <c r="O30" s="43" t="e">
        <f>IF(AND(' RIESGOS DE GESTION'!#REF!="Media",' RIESGOS DE GESTION'!#REF!="Leve"),CONCATENATE("R5C",' RIESGOS DE GESTION'!#REF!),"")</f>
        <v>#REF!</v>
      </c>
      <c r="P30" s="41" t="e">
        <f>IF(AND(' RIESGOS DE GESTION'!#REF!="Media",' RIESGOS DE GESTION'!#REF!="Menor"),CONCATENATE("R5C",' RIESGOS DE GESTION'!#REF!),"")</f>
        <v>#REF!</v>
      </c>
      <c r="Q30" s="42" t="e">
        <f>IF(AND(' RIESGOS DE GESTION'!#REF!="Media",' RIESGOS DE GESTION'!#REF!="Menor"),CONCATENATE("R5C",' RIESGOS DE GESTION'!#REF!),"")</f>
        <v>#REF!</v>
      </c>
      <c r="R30" s="42" t="e">
        <f>IF(AND(' RIESGOS DE GESTION'!#REF!="Media",' RIESGOS DE GESTION'!#REF!="Menor"),CONCATENATE("R5C",' RIESGOS DE GESTION'!#REF!),"")</f>
        <v>#REF!</v>
      </c>
      <c r="S30" s="42" t="e">
        <f>IF(AND(' RIESGOS DE GESTION'!#REF!="Media",' RIESGOS DE GESTION'!#REF!="Menor"),CONCATENATE("R5C",' RIESGOS DE GESTION'!#REF!),"")</f>
        <v>#REF!</v>
      </c>
      <c r="T30" s="42" t="e">
        <f>IF(AND(' RIESGOS DE GESTION'!#REF!="Media",' RIESGOS DE GESTION'!#REF!="Menor"),CONCATENATE("R5C",' RIESGOS DE GESTION'!#REF!),"")</f>
        <v>#REF!</v>
      </c>
      <c r="U30" s="43" t="e">
        <f>IF(AND(' RIESGOS DE GESTION'!#REF!="Media",' RIESGOS DE GESTION'!#REF!="Menor"),CONCATENATE("R5C",' RIESGOS DE GESTION'!#REF!),"")</f>
        <v>#REF!</v>
      </c>
      <c r="V30" s="41" t="e">
        <f>IF(AND(' RIESGOS DE GESTION'!#REF!="Media",' RIESGOS DE GESTION'!#REF!="Moderado"),CONCATENATE("R5C",' RIESGOS DE GESTION'!#REF!),"")</f>
        <v>#REF!</v>
      </c>
      <c r="W30" s="42" t="e">
        <f>IF(AND(' RIESGOS DE GESTION'!#REF!="Media",' RIESGOS DE GESTION'!#REF!="Moderado"),CONCATENATE("R5C",' RIESGOS DE GESTION'!#REF!),"")</f>
        <v>#REF!</v>
      </c>
      <c r="X30" s="42" t="e">
        <f>IF(AND(' RIESGOS DE GESTION'!#REF!="Media",' RIESGOS DE GESTION'!#REF!="Moderado"),CONCATENATE("R5C",' RIESGOS DE GESTION'!#REF!),"")</f>
        <v>#REF!</v>
      </c>
      <c r="Y30" s="42" t="e">
        <f>IF(AND(' RIESGOS DE GESTION'!#REF!="Media",' RIESGOS DE GESTION'!#REF!="Moderado"),CONCATENATE("R5C",' RIESGOS DE GESTION'!#REF!),"")</f>
        <v>#REF!</v>
      </c>
      <c r="Z30" s="42" t="e">
        <f>IF(AND(' RIESGOS DE GESTION'!#REF!="Media",' RIESGOS DE GESTION'!#REF!="Moderado"),CONCATENATE("R5C",' RIESGOS DE GESTION'!#REF!),"")</f>
        <v>#REF!</v>
      </c>
      <c r="AA30" s="43" t="e">
        <f>IF(AND(' RIESGOS DE GESTION'!#REF!="Media",' RIESGOS DE GESTION'!#REF!="Moderado"),CONCATENATE("R5C",' RIESGOS DE GESTION'!#REF!),"")</f>
        <v>#REF!</v>
      </c>
      <c r="AB30" s="26" t="e">
        <f>IF(AND(' RIESGOS DE GESTION'!#REF!="Media",' RIESGOS DE GESTION'!#REF!="Mayor"),CONCATENATE("R5C",' RIESGOS DE GESTION'!#REF!),"")</f>
        <v>#REF!</v>
      </c>
      <c r="AC30" s="27" t="e">
        <f>IF(AND(' RIESGOS DE GESTION'!#REF!="Media",' RIESGOS DE GESTION'!#REF!="Mayor"),CONCATENATE("R5C",' RIESGOS DE GESTION'!#REF!),"")</f>
        <v>#REF!</v>
      </c>
      <c r="AD30" s="27" t="e">
        <f>IF(AND(' RIESGOS DE GESTION'!#REF!="Media",' RIESGOS DE GESTION'!#REF!="Mayor"),CONCATENATE("R5C",' RIESGOS DE GESTION'!#REF!),"")</f>
        <v>#REF!</v>
      </c>
      <c r="AE30" s="27" t="e">
        <f>IF(AND(' RIESGOS DE GESTION'!#REF!="Media",' RIESGOS DE GESTION'!#REF!="Mayor"),CONCATENATE("R5C",' RIESGOS DE GESTION'!#REF!),"")</f>
        <v>#REF!</v>
      </c>
      <c r="AF30" s="27" t="e">
        <f>IF(AND(' RIESGOS DE GESTION'!#REF!="Media",' RIESGOS DE GESTION'!#REF!="Mayor"),CONCATENATE("R5C",' RIESGOS DE GESTION'!#REF!),"")</f>
        <v>#REF!</v>
      </c>
      <c r="AG30" s="28" t="e">
        <f>IF(AND(' RIESGOS DE GESTION'!#REF!="Media",' RIESGOS DE GESTION'!#REF!="Mayor"),CONCATENATE("R5C",' RIESGOS DE GESTION'!#REF!),"")</f>
        <v>#REF!</v>
      </c>
      <c r="AH30" s="29" t="e">
        <f>IF(AND(' RIESGOS DE GESTION'!#REF!="Media",' RIESGOS DE GESTION'!#REF!="Catastrófico"),CONCATENATE("R5C",' RIESGOS DE GESTION'!#REF!),"")</f>
        <v>#REF!</v>
      </c>
      <c r="AI30" s="30" t="e">
        <f>IF(AND(' RIESGOS DE GESTION'!#REF!="Media",' RIESGOS DE GESTION'!#REF!="Catastrófico"),CONCATENATE("R5C",' RIESGOS DE GESTION'!#REF!),"")</f>
        <v>#REF!</v>
      </c>
      <c r="AJ30" s="30" t="e">
        <f>IF(AND(' RIESGOS DE GESTION'!#REF!="Media",' RIESGOS DE GESTION'!#REF!="Catastrófico"),CONCATENATE("R5C",' RIESGOS DE GESTION'!#REF!),"")</f>
        <v>#REF!</v>
      </c>
      <c r="AK30" s="30" t="e">
        <f>IF(AND(' RIESGOS DE GESTION'!#REF!="Media",' RIESGOS DE GESTION'!#REF!="Catastrófico"),CONCATENATE("R5C",' RIESGOS DE GESTION'!#REF!),"")</f>
        <v>#REF!</v>
      </c>
      <c r="AL30" s="30" t="e">
        <f>IF(AND(' RIESGOS DE GESTION'!#REF!="Media",' RIESGOS DE GESTION'!#REF!="Catastrófico"),CONCATENATE("R5C",' RIESGOS DE GESTION'!#REF!),"")</f>
        <v>#REF!</v>
      </c>
      <c r="AM30" s="31" t="e">
        <f>IF(AND(' RIESGOS DE GESTION'!#REF!="Media",' RIESGOS DE GESTION'!#REF!="Catastrófico"),CONCATENATE("R5C",' RIESGOS DE GESTION'!#REF!),"")</f>
        <v>#REF!</v>
      </c>
      <c r="AN30" s="57"/>
      <c r="AO30" s="549"/>
      <c r="AP30" s="550"/>
      <c r="AQ30" s="550"/>
      <c r="AR30" s="550"/>
      <c r="AS30" s="550"/>
      <c r="AT30" s="551"/>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row>
    <row r="31" spans="1:76" ht="15" customHeight="1" x14ac:dyDescent="0.25">
      <c r="A31" s="57"/>
      <c r="B31" s="421"/>
      <c r="C31" s="421"/>
      <c r="D31" s="422"/>
      <c r="E31" s="520"/>
      <c r="F31" s="519"/>
      <c r="G31" s="519"/>
      <c r="H31" s="519"/>
      <c r="I31" s="535"/>
      <c r="J31" s="41" t="e">
        <f>IF(AND(' RIESGOS DE GESTION'!#REF!="Media",' RIESGOS DE GESTION'!#REF!="Leve"),CONCATENATE("R6C",' RIESGOS DE GESTION'!#REF!),"")</f>
        <v>#REF!</v>
      </c>
      <c r="K31" s="42" t="e">
        <f>IF(AND(' RIESGOS DE GESTION'!#REF!="Media",' RIESGOS DE GESTION'!#REF!="Leve"),CONCATENATE("R6C",' RIESGOS DE GESTION'!#REF!),"")</f>
        <v>#REF!</v>
      </c>
      <c r="L31" s="42" t="e">
        <f>IF(AND(' RIESGOS DE GESTION'!#REF!="Media",' RIESGOS DE GESTION'!#REF!="Leve"),CONCATENATE("R6C",' RIESGOS DE GESTION'!#REF!),"")</f>
        <v>#REF!</v>
      </c>
      <c r="M31" s="42" t="e">
        <f>IF(AND(' RIESGOS DE GESTION'!#REF!="Media",' RIESGOS DE GESTION'!#REF!="Leve"),CONCATENATE("R6C",' RIESGOS DE GESTION'!#REF!),"")</f>
        <v>#REF!</v>
      </c>
      <c r="N31" s="42" t="e">
        <f>IF(AND(' RIESGOS DE GESTION'!#REF!="Media",' RIESGOS DE GESTION'!#REF!="Leve"),CONCATENATE("R6C",' RIESGOS DE GESTION'!#REF!),"")</f>
        <v>#REF!</v>
      </c>
      <c r="O31" s="43" t="e">
        <f>IF(AND(' RIESGOS DE GESTION'!#REF!="Media",' RIESGOS DE GESTION'!#REF!="Leve"),CONCATENATE("R6C",' RIESGOS DE GESTION'!#REF!),"")</f>
        <v>#REF!</v>
      </c>
      <c r="P31" s="41" t="e">
        <f>IF(AND(' RIESGOS DE GESTION'!#REF!="Media",' RIESGOS DE GESTION'!#REF!="Menor"),CONCATENATE("R6C",' RIESGOS DE GESTION'!#REF!),"")</f>
        <v>#REF!</v>
      </c>
      <c r="Q31" s="42" t="e">
        <f>IF(AND(' RIESGOS DE GESTION'!#REF!="Media",' RIESGOS DE GESTION'!#REF!="Menor"),CONCATENATE("R6C",' RIESGOS DE GESTION'!#REF!),"")</f>
        <v>#REF!</v>
      </c>
      <c r="R31" s="42" t="e">
        <f>IF(AND(' RIESGOS DE GESTION'!#REF!="Media",' RIESGOS DE GESTION'!#REF!="Menor"),CONCATENATE("R6C",' RIESGOS DE GESTION'!#REF!),"")</f>
        <v>#REF!</v>
      </c>
      <c r="S31" s="42" t="e">
        <f>IF(AND(' RIESGOS DE GESTION'!#REF!="Media",' RIESGOS DE GESTION'!#REF!="Menor"),CONCATENATE("R6C",' RIESGOS DE GESTION'!#REF!),"")</f>
        <v>#REF!</v>
      </c>
      <c r="T31" s="42" t="e">
        <f>IF(AND(' RIESGOS DE GESTION'!#REF!="Media",' RIESGOS DE GESTION'!#REF!="Menor"),CONCATENATE("R6C",' RIESGOS DE GESTION'!#REF!),"")</f>
        <v>#REF!</v>
      </c>
      <c r="U31" s="43" t="e">
        <f>IF(AND(' RIESGOS DE GESTION'!#REF!="Media",' RIESGOS DE GESTION'!#REF!="Menor"),CONCATENATE("R6C",' RIESGOS DE GESTION'!#REF!),"")</f>
        <v>#REF!</v>
      </c>
      <c r="V31" s="41" t="e">
        <f>IF(AND(' RIESGOS DE GESTION'!#REF!="Media",' RIESGOS DE GESTION'!#REF!="Moderado"),CONCATENATE("R6C",' RIESGOS DE GESTION'!#REF!),"")</f>
        <v>#REF!</v>
      </c>
      <c r="W31" s="42" t="e">
        <f>IF(AND(' RIESGOS DE GESTION'!#REF!="Media",' RIESGOS DE GESTION'!#REF!="Moderado"),CONCATENATE("R6C",' RIESGOS DE GESTION'!#REF!),"")</f>
        <v>#REF!</v>
      </c>
      <c r="X31" s="42" t="e">
        <f>IF(AND(' RIESGOS DE GESTION'!#REF!="Media",' RIESGOS DE GESTION'!#REF!="Moderado"),CONCATENATE("R6C",' RIESGOS DE GESTION'!#REF!),"")</f>
        <v>#REF!</v>
      </c>
      <c r="Y31" s="42" t="e">
        <f>IF(AND(' RIESGOS DE GESTION'!#REF!="Media",' RIESGOS DE GESTION'!#REF!="Moderado"),CONCATENATE("R6C",' RIESGOS DE GESTION'!#REF!),"")</f>
        <v>#REF!</v>
      </c>
      <c r="Z31" s="42" t="e">
        <f>IF(AND(' RIESGOS DE GESTION'!#REF!="Media",' RIESGOS DE GESTION'!#REF!="Moderado"),CONCATENATE("R6C",' RIESGOS DE GESTION'!#REF!),"")</f>
        <v>#REF!</v>
      </c>
      <c r="AA31" s="43" t="e">
        <f>IF(AND(' RIESGOS DE GESTION'!#REF!="Media",' RIESGOS DE GESTION'!#REF!="Moderado"),CONCATENATE("R6C",' RIESGOS DE GESTION'!#REF!),"")</f>
        <v>#REF!</v>
      </c>
      <c r="AB31" s="26" t="e">
        <f>IF(AND(' RIESGOS DE GESTION'!#REF!="Media",' RIESGOS DE GESTION'!#REF!="Mayor"),CONCATENATE("R6C",' RIESGOS DE GESTION'!#REF!),"")</f>
        <v>#REF!</v>
      </c>
      <c r="AC31" s="27" t="e">
        <f>IF(AND(' RIESGOS DE GESTION'!#REF!="Media",' RIESGOS DE GESTION'!#REF!="Mayor"),CONCATENATE("R6C",' RIESGOS DE GESTION'!#REF!),"")</f>
        <v>#REF!</v>
      </c>
      <c r="AD31" s="27" t="e">
        <f>IF(AND(' RIESGOS DE GESTION'!#REF!="Media",' RIESGOS DE GESTION'!#REF!="Mayor"),CONCATENATE("R6C",' RIESGOS DE GESTION'!#REF!),"")</f>
        <v>#REF!</v>
      </c>
      <c r="AE31" s="27" t="e">
        <f>IF(AND(' RIESGOS DE GESTION'!#REF!="Media",' RIESGOS DE GESTION'!#REF!="Mayor"),CONCATENATE("R6C",' RIESGOS DE GESTION'!#REF!),"")</f>
        <v>#REF!</v>
      </c>
      <c r="AF31" s="27" t="e">
        <f>IF(AND(' RIESGOS DE GESTION'!#REF!="Media",' RIESGOS DE GESTION'!#REF!="Mayor"),CONCATENATE("R6C",' RIESGOS DE GESTION'!#REF!),"")</f>
        <v>#REF!</v>
      </c>
      <c r="AG31" s="28" t="e">
        <f>IF(AND(' RIESGOS DE GESTION'!#REF!="Media",' RIESGOS DE GESTION'!#REF!="Mayor"),CONCATENATE("R6C",' RIESGOS DE GESTION'!#REF!),"")</f>
        <v>#REF!</v>
      </c>
      <c r="AH31" s="29" t="e">
        <f>IF(AND(' RIESGOS DE GESTION'!#REF!="Media",' RIESGOS DE GESTION'!#REF!="Catastrófico"),CONCATENATE("R6C",' RIESGOS DE GESTION'!#REF!),"")</f>
        <v>#REF!</v>
      </c>
      <c r="AI31" s="30" t="e">
        <f>IF(AND(' RIESGOS DE GESTION'!#REF!="Media",' RIESGOS DE GESTION'!#REF!="Catastrófico"),CONCATENATE("R6C",' RIESGOS DE GESTION'!#REF!),"")</f>
        <v>#REF!</v>
      </c>
      <c r="AJ31" s="30" t="e">
        <f>IF(AND(' RIESGOS DE GESTION'!#REF!="Media",' RIESGOS DE GESTION'!#REF!="Catastrófico"),CONCATENATE("R6C",' RIESGOS DE GESTION'!#REF!),"")</f>
        <v>#REF!</v>
      </c>
      <c r="AK31" s="30" t="e">
        <f>IF(AND(' RIESGOS DE GESTION'!#REF!="Media",' RIESGOS DE GESTION'!#REF!="Catastrófico"),CONCATENATE("R6C",' RIESGOS DE GESTION'!#REF!),"")</f>
        <v>#REF!</v>
      </c>
      <c r="AL31" s="30" t="e">
        <f>IF(AND(' RIESGOS DE GESTION'!#REF!="Media",' RIESGOS DE GESTION'!#REF!="Catastrófico"),CONCATENATE("R6C",' RIESGOS DE GESTION'!#REF!),"")</f>
        <v>#REF!</v>
      </c>
      <c r="AM31" s="31" t="e">
        <f>IF(AND(' RIESGOS DE GESTION'!#REF!="Media",' RIESGOS DE GESTION'!#REF!="Catastrófico"),CONCATENATE("R6C",' RIESGOS DE GESTION'!#REF!),"")</f>
        <v>#REF!</v>
      </c>
      <c r="AN31" s="57"/>
      <c r="AO31" s="549"/>
      <c r="AP31" s="550"/>
      <c r="AQ31" s="550"/>
      <c r="AR31" s="550"/>
      <c r="AS31" s="550"/>
      <c r="AT31" s="551"/>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row>
    <row r="32" spans="1:76" ht="15" customHeight="1" x14ac:dyDescent="0.25">
      <c r="A32" s="57"/>
      <c r="B32" s="421"/>
      <c r="C32" s="421"/>
      <c r="D32" s="422"/>
      <c r="E32" s="520"/>
      <c r="F32" s="519"/>
      <c r="G32" s="519"/>
      <c r="H32" s="519"/>
      <c r="I32" s="535"/>
      <c r="J32" s="41" t="e">
        <f>IF(AND(' RIESGOS DE GESTION'!#REF!="Media",' RIESGOS DE GESTION'!#REF!="Leve"),CONCATENATE("R7C",' RIESGOS DE GESTION'!#REF!),"")</f>
        <v>#REF!</v>
      </c>
      <c r="K32" s="42" t="e">
        <f>IF(AND(' RIESGOS DE GESTION'!#REF!="Media",' RIESGOS DE GESTION'!#REF!="Leve"),CONCATENATE("R7C",' RIESGOS DE GESTION'!#REF!),"")</f>
        <v>#REF!</v>
      </c>
      <c r="L32" s="42" t="e">
        <f>IF(AND(' RIESGOS DE GESTION'!#REF!="Media",' RIESGOS DE GESTION'!#REF!="Leve"),CONCATENATE("R7C",' RIESGOS DE GESTION'!#REF!),"")</f>
        <v>#REF!</v>
      </c>
      <c r="M32" s="42" t="e">
        <f>IF(AND(' RIESGOS DE GESTION'!#REF!="Media",' RIESGOS DE GESTION'!#REF!="Leve"),CONCATENATE("R7C",' RIESGOS DE GESTION'!#REF!),"")</f>
        <v>#REF!</v>
      </c>
      <c r="N32" s="42" t="e">
        <f>IF(AND(' RIESGOS DE GESTION'!#REF!="Media",' RIESGOS DE GESTION'!#REF!="Leve"),CONCATENATE("R7C",' RIESGOS DE GESTION'!#REF!),"")</f>
        <v>#REF!</v>
      </c>
      <c r="O32" s="43" t="e">
        <f>IF(AND(' RIESGOS DE GESTION'!#REF!="Media",' RIESGOS DE GESTION'!#REF!="Leve"),CONCATENATE("R7C",' RIESGOS DE GESTION'!#REF!),"")</f>
        <v>#REF!</v>
      </c>
      <c r="P32" s="41" t="e">
        <f>IF(AND(' RIESGOS DE GESTION'!#REF!="Media",' RIESGOS DE GESTION'!#REF!="Menor"),CONCATENATE("R7C",' RIESGOS DE GESTION'!#REF!),"")</f>
        <v>#REF!</v>
      </c>
      <c r="Q32" s="42" t="e">
        <f>IF(AND(' RIESGOS DE GESTION'!#REF!="Media",' RIESGOS DE GESTION'!#REF!="Menor"),CONCATENATE("R7C",' RIESGOS DE GESTION'!#REF!),"")</f>
        <v>#REF!</v>
      </c>
      <c r="R32" s="42" t="e">
        <f>IF(AND(' RIESGOS DE GESTION'!#REF!="Media",' RIESGOS DE GESTION'!#REF!="Menor"),CONCATENATE("R7C",' RIESGOS DE GESTION'!#REF!),"")</f>
        <v>#REF!</v>
      </c>
      <c r="S32" s="42" t="e">
        <f>IF(AND(' RIESGOS DE GESTION'!#REF!="Media",' RIESGOS DE GESTION'!#REF!="Menor"),CONCATENATE("R7C",' RIESGOS DE GESTION'!#REF!),"")</f>
        <v>#REF!</v>
      </c>
      <c r="T32" s="42" t="e">
        <f>IF(AND(' RIESGOS DE GESTION'!#REF!="Media",' RIESGOS DE GESTION'!#REF!="Menor"),CONCATENATE("R7C",' RIESGOS DE GESTION'!#REF!),"")</f>
        <v>#REF!</v>
      </c>
      <c r="U32" s="43" t="e">
        <f>IF(AND(' RIESGOS DE GESTION'!#REF!="Media",' RIESGOS DE GESTION'!#REF!="Menor"),CONCATENATE("R7C",' RIESGOS DE GESTION'!#REF!),"")</f>
        <v>#REF!</v>
      </c>
      <c r="V32" s="41" t="e">
        <f>IF(AND(' RIESGOS DE GESTION'!#REF!="Media",' RIESGOS DE GESTION'!#REF!="Moderado"),CONCATENATE("R7C",' RIESGOS DE GESTION'!#REF!),"")</f>
        <v>#REF!</v>
      </c>
      <c r="W32" s="42" t="e">
        <f>IF(AND(' RIESGOS DE GESTION'!#REF!="Media",' RIESGOS DE GESTION'!#REF!="Moderado"),CONCATENATE("R7C",' RIESGOS DE GESTION'!#REF!),"")</f>
        <v>#REF!</v>
      </c>
      <c r="X32" s="42" t="e">
        <f>IF(AND(' RIESGOS DE GESTION'!#REF!="Media",' RIESGOS DE GESTION'!#REF!="Moderado"),CONCATENATE("R7C",' RIESGOS DE GESTION'!#REF!),"")</f>
        <v>#REF!</v>
      </c>
      <c r="Y32" s="42" t="e">
        <f>IF(AND(' RIESGOS DE GESTION'!#REF!="Media",' RIESGOS DE GESTION'!#REF!="Moderado"),CONCATENATE("R7C",' RIESGOS DE GESTION'!#REF!),"")</f>
        <v>#REF!</v>
      </c>
      <c r="Z32" s="42" t="e">
        <f>IF(AND(' RIESGOS DE GESTION'!#REF!="Media",' RIESGOS DE GESTION'!#REF!="Moderado"),CONCATENATE("R7C",' RIESGOS DE GESTION'!#REF!),"")</f>
        <v>#REF!</v>
      </c>
      <c r="AA32" s="43" t="e">
        <f>IF(AND(' RIESGOS DE GESTION'!#REF!="Media",' RIESGOS DE GESTION'!#REF!="Moderado"),CONCATENATE("R7C",' RIESGOS DE GESTION'!#REF!),"")</f>
        <v>#REF!</v>
      </c>
      <c r="AB32" s="26" t="e">
        <f>IF(AND(' RIESGOS DE GESTION'!#REF!="Media",' RIESGOS DE GESTION'!#REF!="Mayor"),CONCATENATE("R7C",' RIESGOS DE GESTION'!#REF!),"")</f>
        <v>#REF!</v>
      </c>
      <c r="AC32" s="27" t="e">
        <f>IF(AND(' RIESGOS DE GESTION'!#REF!="Media",' RIESGOS DE GESTION'!#REF!="Mayor"),CONCATENATE("R7C",' RIESGOS DE GESTION'!#REF!),"")</f>
        <v>#REF!</v>
      </c>
      <c r="AD32" s="27" t="e">
        <f>IF(AND(' RIESGOS DE GESTION'!#REF!="Media",' RIESGOS DE GESTION'!#REF!="Mayor"),CONCATENATE("R7C",' RIESGOS DE GESTION'!#REF!),"")</f>
        <v>#REF!</v>
      </c>
      <c r="AE32" s="27" t="e">
        <f>IF(AND(' RIESGOS DE GESTION'!#REF!="Media",' RIESGOS DE GESTION'!#REF!="Mayor"),CONCATENATE("R7C",' RIESGOS DE GESTION'!#REF!),"")</f>
        <v>#REF!</v>
      </c>
      <c r="AF32" s="27" t="e">
        <f>IF(AND(' RIESGOS DE GESTION'!#REF!="Media",' RIESGOS DE GESTION'!#REF!="Mayor"),CONCATENATE("R7C",' RIESGOS DE GESTION'!#REF!),"")</f>
        <v>#REF!</v>
      </c>
      <c r="AG32" s="28" t="e">
        <f>IF(AND(' RIESGOS DE GESTION'!#REF!="Media",' RIESGOS DE GESTION'!#REF!="Mayor"),CONCATENATE("R7C",' RIESGOS DE GESTION'!#REF!),"")</f>
        <v>#REF!</v>
      </c>
      <c r="AH32" s="29" t="e">
        <f>IF(AND(' RIESGOS DE GESTION'!#REF!="Media",' RIESGOS DE GESTION'!#REF!="Catastrófico"),CONCATENATE("R7C",' RIESGOS DE GESTION'!#REF!),"")</f>
        <v>#REF!</v>
      </c>
      <c r="AI32" s="30" t="e">
        <f>IF(AND(' RIESGOS DE GESTION'!#REF!="Media",' RIESGOS DE GESTION'!#REF!="Catastrófico"),CONCATENATE("R7C",' RIESGOS DE GESTION'!#REF!),"")</f>
        <v>#REF!</v>
      </c>
      <c r="AJ32" s="30" t="e">
        <f>IF(AND(' RIESGOS DE GESTION'!#REF!="Media",' RIESGOS DE GESTION'!#REF!="Catastrófico"),CONCATENATE("R7C",' RIESGOS DE GESTION'!#REF!),"")</f>
        <v>#REF!</v>
      </c>
      <c r="AK32" s="30" t="e">
        <f>IF(AND(' RIESGOS DE GESTION'!#REF!="Media",' RIESGOS DE GESTION'!#REF!="Catastrófico"),CONCATENATE("R7C",' RIESGOS DE GESTION'!#REF!),"")</f>
        <v>#REF!</v>
      </c>
      <c r="AL32" s="30" t="e">
        <f>IF(AND(' RIESGOS DE GESTION'!#REF!="Media",' RIESGOS DE GESTION'!#REF!="Catastrófico"),CONCATENATE("R7C",' RIESGOS DE GESTION'!#REF!),"")</f>
        <v>#REF!</v>
      </c>
      <c r="AM32" s="31" t="e">
        <f>IF(AND(' RIESGOS DE GESTION'!#REF!="Media",' RIESGOS DE GESTION'!#REF!="Catastrófico"),CONCATENATE("R7C",' RIESGOS DE GESTION'!#REF!),"")</f>
        <v>#REF!</v>
      </c>
      <c r="AN32" s="57"/>
      <c r="AO32" s="549"/>
      <c r="AP32" s="550"/>
      <c r="AQ32" s="550"/>
      <c r="AR32" s="550"/>
      <c r="AS32" s="550"/>
      <c r="AT32" s="551"/>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row>
    <row r="33" spans="1:80" ht="15" customHeight="1" x14ac:dyDescent="0.25">
      <c r="A33" s="57"/>
      <c r="B33" s="421"/>
      <c r="C33" s="421"/>
      <c r="D33" s="422"/>
      <c r="E33" s="520"/>
      <c r="F33" s="519"/>
      <c r="G33" s="519"/>
      <c r="H33" s="519"/>
      <c r="I33" s="535"/>
      <c r="J33" s="41" t="e">
        <f>IF(AND(' RIESGOS DE GESTION'!#REF!="Media",' RIESGOS DE GESTION'!#REF!="Leve"),CONCATENATE("R8C",' RIESGOS DE GESTION'!#REF!),"")</f>
        <v>#REF!</v>
      </c>
      <c r="K33" s="42" t="e">
        <f>IF(AND(' RIESGOS DE GESTION'!#REF!="Media",' RIESGOS DE GESTION'!#REF!="Leve"),CONCATENATE("R8C",' RIESGOS DE GESTION'!#REF!),"")</f>
        <v>#REF!</v>
      </c>
      <c r="L33" s="42" t="e">
        <f>IF(AND(' RIESGOS DE GESTION'!#REF!="Media",' RIESGOS DE GESTION'!#REF!="Leve"),CONCATENATE("R8C",' RIESGOS DE GESTION'!#REF!),"")</f>
        <v>#REF!</v>
      </c>
      <c r="M33" s="42" t="e">
        <f>IF(AND(' RIESGOS DE GESTION'!#REF!="Media",' RIESGOS DE GESTION'!#REF!="Leve"),CONCATENATE("R8C",' RIESGOS DE GESTION'!#REF!),"")</f>
        <v>#REF!</v>
      </c>
      <c r="N33" s="42" t="e">
        <f>IF(AND(' RIESGOS DE GESTION'!#REF!="Media",' RIESGOS DE GESTION'!#REF!="Leve"),CONCATENATE("R8C",' RIESGOS DE GESTION'!#REF!),"")</f>
        <v>#REF!</v>
      </c>
      <c r="O33" s="43" t="e">
        <f>IF(AND(' RIESGOS DE GESTION'!#REF!="Media",' RIESGOS DE GESTION'!#REF!="Leve"),CONCATENATE("R8C",' RIESGOS DE GESTION'!#REF!),"")</f>
        <v>#REF!</v>
      </c>
      <c r="P33" s="41" t="e">
        <f>IF(AND(' RIESGOS DE GESTION'!#REF!="Media",' RIESGOS DE GESTION'!#REF!="Menor"),CONCATENATE("R8C",' RIESGOS DE GESTION'!#REF!),"")</f>
        <v>#REF!</v>
      </c>
      <c r="Q33" s="42" t="e">
        <f>IF(AND(' RIESGOS DE GESTION'!#REF!="Media",' RIESGOS DE GESTION'!#REF!="Menor"),CONCATENATE("R8C",' RIESGOS DE GESTION'!#REF!),"")</f>
        <v>#REF!</v>
      </c>
      <c r="R33" s="42" t="e">
        <f>IF(AND(' RIESGOS DE GESTION'!#REF!="Media",' RIESGOS DE GESTION'!#REF!="Menor"),CONCATENATE("R8C",' RIESGOS DE GESTION'!#REF!),"")</f>
        <v>#REF!</v>
      </c>
      <c r="S33" s="42" t="e">
        <f>IF(AND(' RIESGOS DE GESTION'!#REF!="Media",' RIESGOS DE GESTION'!#REF!="Menor"),CONCATENATE("R8C",' RIESGOS DE GESTION'!#REF!),"")</f>
        <v>#REF!</v>
      </c>
      <c r="T33" s="42" t="e">
        <f>IF(AND(' RIESGOS DE GESTION'!#REF!="Media",' RIESGOS DE GESTION'!#REF!="Menor"),CONCATENATE("R8C",' RIESGOS DE GESTION'!#REF!),"")</f>
        <v>#REF!</v>
      </c>
      <c r="U33" s="43" t="e">
        <f>IF(AND(' RIESGOS DE GESTION'!#REF!="Media",' RIESGOS DE GESTION'!#REF!="Menor"),CONCATENATE("R8C",' RIESGOS DE GESTION'!#REF!),"")</f>
        <v>#REF!</v>
      </c>
      <c r="V33" s="41" t="e">
        <f>IF(AND(' RIESGOS DE GESTION'!#REF!="Media",' RIESGOS DE GESTION'!#REF!="Moderado"),CONCATENATE("R8C",' RIESGOS DE GESTION'!#REF!),"")</f>
        <v>#REF!</v>
      </c>
      <c r="W33" s="42" t="e">
        <f>IF(AND(' RIESGOS DE GESTION'!#REF!="Media",' RIESGOS DE GESTION'!#REF!="Moderado"),CONCATENATE("R8C",' RIESGOS DE GESTION'!#REF!),"")</f>
        <v>#REF!</v>
      </c>
      <c r="X33" s="42" t="e">
        <f>IF(AND(' RIESGOS DE GESTION'!#REF!="Media",' RIESGOS DE GESTION'!#REF!="Moderado"),CONCATENATE("R8C",' RIESGOS DE GESTION'!#REF!),"")</f>
        <v>#REF!</v>
      </c>
      <c r="Y33" s="42" t="e">
        <f>IF(AND(' RIESGOS DE GESTION'!#REF!="Media",' RIESGOS DE GESTION'!#REF!="Moderado"),CONCATENATE("R8C",' RIESGOS DE GESTION'!#REF!),"")</f>
        <v>#REF!</v>
      </c>
      <c r="Z33" s="42" t="e">
        <f>IF(AND(' RIESGOS DE GESTION'!#REF!="Media",' RIESGOS DE GESTION'!#REF!="Moderado"),CONCATENATE("R8C",' RIESGOS DE GESTION'!#REF!),"")</f>
        <v>#REF!</v>
      </c>
      <c r="AA33" s="43" t="e">
        <f>IF(AND(' RIESGOS DE GESTION'!#REF!="Media",' RIESGOS DE GESTION'!#REF!="Moderado"),CONCATENATE("R8C",' RIESGOS DE GESTION'!#REF!),"")</f>
        <v>#REF!</v>
      </c>
      <c r="AB33" s="26" t="e">
        <f>IF(AND(' RIESGOS DE GESTION'!#REF!="Media",' RIESGOS DE GESTION'!#REF!="Mayor"),CONCATENATE("R8C",' RIESGOS DE GESTION'!#REF!),"")</f>
        <v>#REF!</v>
      </c>
      <c r="AC33" s="27" t="e">
        <f>IF(AND(' RIESGOS DE GESTION'!#REF!="Media",' RIESGOS DE GESTION'!#REF!="Mayor"),CONCATENATE("R8C",' RIESGOS DE GESTION'!#REF!),"")</f>
        <v>#REF!</v>
      </c>
      <c r="AD33" s="27" t="e">
        <f>IF(AND(' RIESGOS DE GESTION'!#REF!="Media",' RIESGOS DE GESTION'!#REF!="Mayor"),CONCATENATE("R8C",' RIESGOS DE GESTION'!#REF!),"")</f>
        <v>#REF!</v>
      </c>
      <c r="AE33" s="27" t="e">
        <f>IF(AND(' RIESGOS DE GESTION'!#REF!="Media",' RIESGOS DE GESTION'!#REF!="Mayor"),CONCATENATE("R8C",' RIESGOS DE GESTION'!#REF!),"")</f>
        <v>#REF!</v>
      </c>
      <c r="AF33" s="27" t="e">
        <f>IF(AND(' RIESGOS DE GESTION'!#REF!="Media",' RIESGOS DE GESTION'!#REF!="Mayor"),CONCATENATE("R8C",' RIESGOS DE GESTION'!#REF!),"")</f>
        <v>#REF!</v>
      </c>
      <c r="AG33" s="28" t="e">
        <f>IF(AND(' RIESGOS DE GESTION'!#REF!="Media",' RIESGOS DE GESTION'!#REF!="Mayor"),CONCATENATE("R8C",' RIESGOS DE GESTION'!#REF!),"")</f>
        <v>#REF!</v>
      </c>
      <c r="AH33" s="29" t="e">
        <f>IF(AND(' RIESGOS DE GESTION'!#REF!="Media",' RIESGOS DE GESTION'!#REF!="Catastrófico"),CONCATENATE("R8C",' RIESGOS DE GESTION'!#REF!),"")</f>
        <v>#REF!</v>
      </c>
      <c r="AI33" s="30" t="e">
        <f>IF(AND(' RIESGOS DE GESTION'!#REF!="Media",' RIESGOS DE GESTION'!#REF!="Catastrófico"),CONCATENATE("R8C",' RIESGOS DE GESTION'!#REF!),"")</f>
        <v>#REF!</v>
      </c>
      <c r="AJ33" s="30" t="e">
        <f>IF(AND(' RIESGOS DE GESTION'!#REF!="Media",' RIESGOS DE GESTION'!#REF!="Catastrófico"),CONCATENATE("R8C",' RIESGOS DE GESTION'!#REF!),"")</f>
        <v>#REF!</v>
      </c>
      <c r="AK33" s="30" t="e">
        <f>IF(AND(' RIESGOS DE GESTION'!#REF!="Media",' RIESGOS DE GESTION'!#REF!="Catastrófico"),CONCATENATE("R8C",' RIESGOS DE GESTION'!#REF!),"")</f>
        <v>#REF!</v>
      </c>
      <c r="AL33" s="30" t="e">
        <f>IF(AND(' RIESGOS DE GESTION'!#REF!="Media",' RIESGOS DE GESTION'!#REF!="Catastrófico"),CONCATENATE("R8C",' RIESGOS DE GESTION'!#REF!),"")</f>
        <v>#REF!</v>
      </c>
      <c r="AM33" s="31" t="e">
        <f>IF(AND(' RIESGOS DE GESTION'!#REF!="Media",' RIESGOS DE GESTION'!#REF!="Catastrófico"),CONCATENATE("R8C",' RIESGOS DE GESTION'!#REF!),"")</f>
        <v>#REF!</v>
      </c>
      <c r="AN33" s="57"/>
      <c r="AO33" s="549"/>
      <c r="AP33" s="550"/>
      <c r="AQ33" s="550"/>
      <c r="AR33" s="550"/>
      <c r="AS33" s="550"/>
      <c r="AT33" s="551"/>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row>
    <row r="34" spans="1:80" ht="15" customHeight="1" x14ac:dyDescent="0.25">
      <c r="A34" s="57"/>
      <c r="B34" s="421"/>
      <c r="C34" s="421"/>
      <c r="D34" s="422"/>
      <c r="E34" s="520"/>
      <c r="F34" s="519"/>
      <c r="G34" s="519"/>
      <c r="H34" s="519"/>
      <c r="I34" s="535"/>
      <c r="J34" s="41" t="e">
        <f>IF(AND(' RIESGOS DE GESTION'!#REF!="Media",' RIESGOS DE GESTION'!#REF!="Leve"),CONCATENATE("R9C",' RIESGOS DE GESTION'!#REF!),"")</f>
        <v>#REF!</v>
      </c>
      <c r="K34" s="42" t="e">
        <f>IF(AND(' RIESGOS DE GESTION'!#REF!="Media",' RIESGOS DE GESTION'!#REF!="Leve"),CONCATENATE("R9C",' RIESGOS DE GESTION'!#REF!),"")</f>
        <v>#REF!</v>
      </c>
      <c r="L34" s="42" t="e">
        <f>IF(AND(' RIESGOS DE GESTION'!#REF!="Media",' RIESGOS DE GESTION'!#REF!="Leve"),CONCATENATE("R9C",' RIESGOS DE GESTION'!#REF!),"")</f>
        <v>#REF!</v>
      </c>
      <c r="M34" s="42" t="e">
        <f>IF(AND(' RIESGOS DE GESTION'!#REF!="Media",' RIESGOS DE GESTION'!#REF!="Leve"),CONCATENATE("R9C",' RIESGOS DE GESTION'!#REF!),"")</f>
        <v>#REF!</v>
      </c>
      <c r="N34" s="42" t="e">
        <f>IF(AND(' RIESGOS DE GESTION'!#REF!="Media",' RIESGOS DE GESTION'!#REF!="Leve"),CONCATENATE("R9C",' RIESGOS DE GESTION'!#REF!),"")</f>
        <v>#REF!</v>
      </c>
      <c r="O34" s="43" t="e">
        <f>IF(AND(' RIESGOS DE GESTION'!#REF!="Media",' RIESGOS DE GESTION'!#REF!="Leve"),CONCATENATE("R9C",' RIESGOS DE GESTION'!#REF!),"")</f>
        <v>#REF!</v>
      </c>
      <c r="P34" s="41" t="e">
        <f>IF(AND(' RIESGOS DE GESTION'!#REF!="Media",' RIESGOS DE GESTION'!#REF!="Menor"),CONCATENATE("R9C",' RIESGOS DE GESTION'!#REF!),"")</f>
        <v>#REF!</v>
      </c>
      <c r="Q34" s="42" t="e">
        <f>IF(AND(' RIESGOS DE GESTION'!#REF!="Media",' RIESGOS DE GESTION'!#REF!="Menor"),CONCATENATE("R9C",' RIESGOS DE GESTION'!#REF!),"")</f>
        <v>#REF!</v>
      </c>
      <c r="R34" s="42" t="e">
        <f>IF(AND(' RIESGOS DE GESTION'!#REF!="Media",' RIESGOS DE GESTION'!#REF!="Menor"),CONCATENATE("R9C",' RIESGOS DE GESTION'!#REF!),"")</f>
        <v>#REF!</v>
      </c>
      <c r="S34" s="42" t="e">
        <f>IF(AND(' RIESGOS DE GESTION'!#REF!="Media",' RIESGOS DE GESTION'!#REF!="Menor"),CONCATENATE("R9C",' RIESGOS DE GESTION'!#REF!),"")</f>
        <v>#REF!</v>
      </c>
      <c r="T34" s="42" t="e">
        <f>IF(AND(' RIESGOS DE GESTION'!#REF!="Media",' RIESGOS DE GESTION'!#REF!="Menor"),CONCATENATE("R9C",' RIESGOS DE GESTION'!#REF!),"")</f>
        <v>#REF!</v>
      </c>
      <c r="U34" s="43" t="e">
        <f>IF(AND(' RIESGOS DE GESTION'!#REF!="Media",' RIESGOS DE GESTION'!#REF!="Menor"),CONCATENATE("R9C",' RIESGOS DE GESTION'!#REF!),"")</f>
        <v>#REF!</v>
      </c>
      <c r="V34" s="41" t="e">
        <f>IF(AND(' RIESGOS DE GESTION'!#REF!="Media",' RIESGOS DE GESTION'!#REF!="Moderado"),CONCATENATE("R9C",' RIESGOS DE GESTION'!#REF!),"")</f>
        <v>#REF!</v>
      </c>
      <c r="W34" s="42" t="e">
        <f>IF(AND(' RIESGOS DE GESTION'!#REF!="Media",' RIESGOS DE GESTION'!#REF!="Moderado"),CONCATENATE("R9C",' RIESGOS DE GESTION'!#REF!),"")</f>
        <v>#REF!</v>
      </c>
      <c r="X34" s="42" t="e">
        <f>IF(AND(' RIESGOS DE GESTION'!#REF!="Media",' RIESGOS DE GESTION'!#REF!="Moderado"),CONCATENATE("R9C",' RIESGOS DE GESTION'!#REF!),"")</f>
        <v>#REF!</v>
      </c>
      <c r="Y34" s="42" t="e">
        <f>IF(AND(' RIESGOS DE GESTION'!#REF!="Media",' RIESGOS DE GESTION'!#REF!="Moderado"),CONCATENATE("R9C",' RIESGOS DE GESTION'!#REF!),"")</f>
        <v>#REF!</v>
      </c>
      <c r="Z34" s="42" t="e">
        <f>IF(AND(' RIESGOS DE GESTION'!#REF!="Media",' RIESGOS DE GESTION'!#REF!="Moderado"),CONCATENATE("R9C",' RIESGOS DE GESTION'!#REF!),"")</f>
        <v>#REF!</v>
      </c>
      <c r="AA34" s="43" t="e">
        <f>IF(AND(' RIESGOS DE GESTION'!#REF!="Media",' RIESGOS DE GESTION'!#REF!="Moderado"),CONCATENATE("R9C",' RIESGOS DE GESTION'!#REF!),"")</f>
        <v>#REF!</v>
      </c>
      <c r="AB34" s="26" t="e">
        <f>IF(AND(' RIESGOS DE GESTION'!#REF!="Media",' RIESGOS DE GESTION'!#REF!="Mayor"),CONCATENATE("R9C",' RIESGOS DE GESTION'!#REF!),"")</f>
        <v>#REF!</v>
      </c>
      <c r="AC34" s="27" t="e">
        <f>IF(AND(' RIESGOS DE GESTION'!#REF!="Media",' RIESGOS DE GESTION'!#REF!="Mayor"),CONCATENATE("R9C",' RIESGOS DE GESTION'!#REF!),"")</f>
        <v>#REF!</v>
      </c>
      <c r="AD34" s="27" t="e">
        <f>IF(AND(' RIESGOS DE GESTION'!#REF!="Media",' RIESGOS DE GESTION'!#REF!="Mayor"),CONCATENATE("R9C",' RIESGOS DE GESTION'!#REF!),"")</f>
        <v>#REF!</v>
      </c>
      <c r="AE34" s="27" t="e">
        <f>IF(AND(' RIESGOS DE GESTION'!#REF!="Media",' RIESGOS DE GESTION'!#REF!="Mayor"),CONCATENATE("R9C",' RIESGOS DE GESTION'!#REF!),"")</f>
        <v>#REF!</v>
      </c>
      <c r="AF34" s="27" t="e">
        <f>IF(AND(' RIESGOS DE GESTION'!#REF!="Media",' RIESGOS DE GESTION'!#REF!="Mayor"),CONCATENATE("R9C",' RIESGOS DE GESTION'!#REF!),"")</f>
        <v>#REF!</v>
      </c>
      <c r="AG34" s="28" t="e">
        <f>IF(AND(' RIESGOS DE GESTION'!#REF!="Media",' RIESGOS DE GESTION'!#REF!="Mayor"),CONCATENATE("R9C",' RIESGOS DE GESTION'!#REF!),"")</f>
        <v>#REF!</v>
      </c>
      <c r="AH34" s="29" t="e">
        <f>IF(AND(' RIESGOS DE GESTION'!#REF!="Media",' RIESGOS DE GESTION'!#REF!="Catastrófico"),CONCATENATE("R9C",' RIESGOS DE GESTION'!#REF!),"")</f>
        <v>#REF!</v>
      </c>
      <c r="AI34" s="30" t="e">
        <f>IF(AND(' RIESGOS DE GESTION'!#REF!="Media",' RIESGOS DE GESTION'!#REF!="Catastrófico"),CONCATENATE("R9C",' RIESGOS DE GESTION'!#REF!),"")</f>
        <v>#REF!</v>
      </c>
      <c r="AJ34" s="30" t="e">
        <f>IF(AND(' RIESGOS DE GESTION'!#REF!="Media",' RIESGOS DE GESTION'!#REF!="Catastrófico"),CONCATENATE("R9C",' RIESGOS DE GESTION'!#REF!),"")</f>
        <v>#REF!</v>
      </c>
      <c r="AK34" s="30" t="e">
        <f>IF(AND(' RIESGOS DE GESTION'!#REF!="Media",' RIESGOS DE GESTION'!#REF!="Catastrófico"),CONCATENATE("R9C",' RIESGOS DE GESTION'!#REF!),"")</f>
        <v>#REF!</v>
      </c>
      <c r="AL34" s="30" t="e">
        <f>IF(AND(' RIESGOS DE GESTION'!#REF!="Media",' RIESGOS DE GESTION'!#REF!="Catastrófico"),CONCATENATE("R9C",' RIESGOS DE GESTION'!#REF!),"")</f>
        <v>#REF!</v>
      </c>
      <c r="AM34" s="31" t="e">
        <f>IF(AND(' RIESGOS DE GESTION'!#REF!="Media",' RIESGOS DE GESTION'!#REF!="Catastrófico"),CONCATENATE("R9C",' RIESGOS DE GESTION'!#REF!),"")</f>
        <v>#REF!</v>
      </c>
      <c r="AN34" s="57"/>
      <c r="AO34" s="549"/>
      <c r="AP34" s="550"/>
      <c r="AQ34" s="550"/>
      <c r="AR34" s="550"/>
      <c r="AS34" s="550"/>
      <c r="AT34" s="551"/>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row>
    <row r="35" spans="1:80" ht="15.75" customHeight="1" thickBot="1" x14ac:dyDescent="0.3">
      <c r="A35" s="57"/>
      <c r="B35" s="421"/>
      <c r="C35" s="421"/>
      <c r="D35" s="422"/>
      <c r="E35" s="521"/>
      <c r="F35" s="522"/>
      <c r="G35" s="522"/>
      <c r="H35" s="522"/>
      <c r="I35" s="536"/>
      <c r="J35" s="41" t="e">
        <f>IF(AND(' RIESGOS DE GESTION'!#REF!="Media",' RIESGOS DE GESTION'!#REF!="Leve"),CONCATENATE("R10C",' RIESGOS DE GESTION'!#REF!),"")</f>
        <v>#REF!</v>
      </c>
      <c r="K35" s="42" t="e">
        <f>IF(AND(' RIESGOS DE GESTION'!#REF!="Media",' RIESGOS DE GESTION'!#REF!="Leve"),CONCATENATE("R10C",' RIESGOS DE GESTION'!#REF!),"")</f>
        <v>#REF!</v>
      </c>
      <c r="L35" s="42" t="e">
        <f>IF(AND(' RIESGOS DE GESTION'!#REF!="Media",' RIESGOS DE GESTION'!#REF!="Leve"),CONCATENATE("R10C",' RIESGOS DE GESTION'!#REF!),"")</f>
        <v>#REF!</v>
      </c>
      <c r="M35" s="42" t="e">
        <f>IF(AND(' RIESGOS DE GESTION'!#REF!="Media",' RIESGOS DE GESTION'!#REF!="Leve"),CONCATENATE("R10C",' RIESGOS DE GESTION'!#REF!),"")</f>
        <v>#REF!</v>
      </c>
      <c r="N35" s="42" t="e">
        <f>IF(AND(' RIESGOS DE GESTION'!#REF!="Media",' RIESGOS DE GESTION'!#REF!="Leve"),CONCATENATE("R10C",' RIESGOS DE GESTION'!#REF!),"")</f>
        <v>#REF!</v>
      </c>
      <c r="O35" s="43" t="e">
        <f>IF(AND(' RIESGOS DE GESTION'!#REF!="Media",' RIESGOS DE GESTION'!#REF!="Leve"),CONCATENATE("R10C",' RIESGOS DE GESTION'!#REF!),"")</f>
        <v>#REF!</v>
      </c>
      <c r="P35" s="41" t="e">
        <f>IF(AND(' RIESGOS DE GESTION'!#REF!="Media",' RIESGOS DE GESTION'!#REF!="Menor"),CONCATENATE("R10C",' RIESGOS DE GESTION'!#REF!),"")</f>
        <v>#REF!</v>
      </c>
      <c r="Q35" s="42" t="e">
        <f>IF(AND(' RIESGOS DE GESTION'!#REF!="Media",' RIESGOS DE GESTION'!#REF!="Menor"),CONCATENATE("R10C",' RIESGOS DE GESTION'!#REF!),"")</f>
        <v>#REF!</v>
      </c>
      <c r="R35" s="42" t="e">
        <f>IF(AND(' RIESGOS DE GESTION'!#REF!="Media",' RIESGOS DE GESTION'!#REF!="Menor"),CONCATENATE("R10C",' RIESGOS DE GESTION'!#REF!),"")</f>
        <v>#REF!</v>
      </c>
      <c r="S35" s="42" t="e">
        <f>IF(AND(' RIESGOS DE GESTION'!#REF!="Media",' RIESGOS DE GESTION'!#REF!="Menor"),CONCATENATE("R10C",' RIESGOS DE GESTION'!#REF!),"")</f>
        <v>#REF!</v>
      </c>
      <c r="T35" s="42" t="e">
        <f>IF(AND(' RIESGOS DE GESTION'!#REF!="Media",' RIESGOS DE GESTION'!#REF!="Menor"),CONCATENATE("R10C",' RIESGOS DE GESTION'!#REF!),"")</f>
        <v>#REF!</v>
      </c>
      <c r="U35" s="43" t="e">
        <f>IF(AND(' RIESGOS DE GESTION'!#REF!="Media",' RIESGOS DE GESTION'!#REF!="Menor"),CONCATENATE("R10C",' RIESGOS DE GESTION'!#REF!),"")</f>
        <v>#REF!</v>
      </c>
      <c r="V35" s="41" t="e">
        <f>IF(AND(' RIESGOS DE GESTION'!#REF!="Media",' RIESGOS DE GESTION'!#REF!="Moderado"),CONCATENATE("R10C",' RIESGOS DE GESTION'!#REF!),"")</f>
        <v>#REF!</v>
      </c>
      <c r="W35" s="42" t="e">
        <f>IF(AND(' RIESGOS DE GESTION'!#REF!="Media",' RIESGOS DE GESTION'!#REF!="Moderado"),CONCATENATE("R10C",' RIESGOS DE GESTION'!#REF!),"")</f>
        <v>#REF!</v>
      </c>
      <c r="X35" s="42" t="e">
        <f>IF(AND(' RIESGOS DE GESTION'!#REF!="Media",' RIESGOS DE GESTION'!#REF!="Moderado"),CONCATENATE("R10C",' RIESGOS DE GESTION'!#REF!),"")</f>
        <v>#REF!</v>
      </c>
      <c r="Y35" s="42" t="e">
        <f>IF(AND(' RIESGOS DE GESTION'!#REF!="Media",' RIESGOS DE GESTION'!#REF!="Moderado"),CONCATENATE("R10C",' RIESGOS DE GESTION'!#REF!),"")</f>
        <v>#REF!</v>
      </c>
      <c r="Z35" s="42" t="e">
        <f>IF(AND(' RIESGOS DE GESTION'!#REF!="Media",' RIESGOS DE GESTION'!#REF!="Moderado"),CONCATENATE("R10C",' RIESGOS DE GESTION'!#REF!),"")</f>
        <v>#REF!</v>
      </c>
      <c r="AA35" s="43" t="e">
        <f>IF(AND(' RIESGOS DE GESTION'!#REF!="Media",' RIESGOS DE GESTION'!#REF!="Moderado"),CONCATENATE("R10C",' RIESGOS DE GESTION'!#REF!),"")</f>
        <v>#REF!</v>
      </c>
      <c r="AB35" s="32" t="e">
        <f>IF(AND(' RIESGOS DE GESTION'!#REF!="Media",' RIESGOS DE GESTION'!#REF!="Mayor"),CONCATENATE("R10C",' RIESGOS DE GESTION'!#REF!),"")</f>
        <v>#REF!</v>
      </c>
      <c r="AC35" s="33" t="e">
        <f>IF(AND(' RIESGOS DE GESTION'!#REF!="Media",' RIESGOS DE GESTION'!#REF!="Mayor"),CONCATENATE("R10C",' RIESGOS DE GESTION'!#REF!),"")</f>
        <v>#REF!</v>
      </c>
      <c r="AD35" s="33" t="e">
        <f>IF(AND(' RIESGOS DE GESTION'!#REF!="Media",' RIESGOS DE GESTION'!#REF!="Mayor"),CONCATENATE("R10C",' RIESGOS DE GESTION'!#REF!),"")</f>
        <v>#REF!</v>
      </c>
      <c r="AE35" s="33" t="e">
        <f>IF(AND(' RIESGOS DE GESTION'!#REF!="Media",' RIESGOS DE GESTION'!#REF!="Mayor"),CONCATENATE("R10C",' RIESGOS DE GESTION'!#REF!),"")</f>
        <v>#REF!</v>
      </c>
      <c r="AF35" s="33" t="e">
        <f>IF(AND(' RIESGOS DE GESTION'!#REF!="Media",' RIESGOS DE GESTION'!#REF!="Mayor"),CONCATENATE("R10C",' RIESGOS DE GESTION'!#REF!),"")</f>
        <v>#REF!</v>
      </c>
      <c r="AG35" s="34" t="e">
        <f>IF(AND(' RIESGOS DE GESTION'!#REF!="Media",' RIESGOS DE GESTION'!#REF!="Mayor"),CONCATENATE("R10C",' RIESGOS DE GESTION'!#REF!),"")</f>
        <v>#REF!</v>
      </c>
      <c r="AH35" s="35" t="e">
        <f>IF(AND(' RIESGOS DE GESTION'!#REF!="Media",' RIESGOS DE GESTION'!#REF!="Catastrófico"),CONCATENATE("R10C",' RIESGOS DE GESTION'!#REF!),"")</f>
        <v>#REF!</v>
      </c>
      <c r="AI35" s="36" t="e">
        <f>IF(AND(' RIESGOS DE GESTION'!#REF!="Media",' RIESGOS DE GESTION'!#REF!="Catastrófico"),CONCATENATE("R10C",' RIESGOS DE GESTION'!#REF!),"")</f>
        <v>#REF!</v>
      </c>
      <c r="AJ35" s="36" t="e">
        <f>IF(AND(' RIESGOS DE GESTION'!#REF!="Media",' RIESGOS DE GESTION'!#REF!="Catastrófico"),CONCATENATE("R10C",' RIESGOS DE GESTION'!#REF!),"")</f>
        <v>#REF!</v>
      </c>
      <c r="AK35" s="36" t="e">
        <f>IF(AND(' RIESGOS DE GESTION'!#REF!="Media",' RIESGOS DE GESTION'!#REF!="Catastrófico"),CONCATENATE("R10C",' RIESGOS DE GESTION'!#REF!),"")</f>
        <v>#REF!</v>
      </c>
      <c r="AL35" s="36" t="e">
        <f>IF(AND(' RIESGOS DE GESTION'!#REF!="Media",' RIESGOS DE GESTION'!#REF!="Catastrófico"),CONCATENATE("R10C",' RIESGOS DE GESTION'!#REF!),"")</f>
        <v>#REF!</v>
      </c>
      <c r="AM35" s="37" t="e">
        <f>IF(AND(' RIESGOS DE GESTION'!#REF!="Media",' RIESGOS DE GESTION'!#REF!="Catastrófico"),CONCATENATE("R10C",' RIESGOS DE GESTION'!#REF!),"")</f>
        <v>#REF!</v>
      </c>
      <c r="AN35" s="57"/>
      <c r="AO35" s="552"/>
      <c r="AP35" s="553"/>
      <c r="AQ35" s="553"/>
      <c r="AR35" s="553"/>
      <c r="AS35" s="553"/>
      <c r="AT35" s="554"/>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row>
    <row r="36" spans="1:80" ht="15" customHeight="1" x14ac:dyDescent="0.25">
      <c r="A36" s="57"/>
      <c r="B36" s="421"/>
      <c r="C36" s="421"/>
      <c r="D36" s="422"/>
      <c r="E36" s="516" t="s">
        <v>421</v>
      </c>
      <c r="F36" s="517"/>
      <c r="G36" s="517"/>
      <c r="H36" s="517"/>
      <c r="I36" s="517"/>
      <c r="J36" s="47" t="e">
        <f>IF(AND(' RIESGOS DE GESTION'!#REF!="Baja",' RIESGOS DE GESTION'!#REF!="Leve"),CONCATENATE("R1C",' RIESGOS DE GESTION'!#REF!),"")</f>
        <v>#REF!</v>
      </c>
      <c r="K36" s="48" t="e">
        <f>IF(AND(' RIESGOS DE GESTION'!#REF!="Baja",' RIESGOS DE GESTION'!#REF!="Leve"),CONCATENATE("R1C",' RIESGOS DE GESTION'!#REF!),"")</f>
        <v>#REF!</v>
      </c>
      <c r="L36" s="48" t="e">
        <f>IF(AND(' RIESGOS DE GESTION'!#REF!="Baja",' RIESGOS DE GESTION'!#REF!="Leve"),CONCATENATE("R1C",' RIESGOS DE GESTION'!#REF!),"")</f>
        <v>#REF!</v>
      </c>
      <c r="M36" s="48" t="e">
        <f>IF(AND(' RIESGOS DE GESTION'!#REF!="Baja",' RIESGOS DE GESTION'!#REF!="Leve"),CONCATENATE("R1C",' RIESGOS DE GESTION'!#REF!),"")</f>
        <v>#REF!</v>
      </c>
      <c r="N36" s="48" t="e">
        <f>IF(AND(' RIESGOS DE GESTION'!#REF!="Baja",' RIESGOS DE GESTION'!#REF!="Leve"),CONCATENATE("R1C",' RIESGOS DE GESTION'!#REF!),"")</f>
        <v>#REF!</v>
      </c>
      <c r="O36" s="49" t="e">
        <f>IF(AND(' RIESGOS DE GESTION'!#REF!="Baja",' RIESGOS DE GESTION'!#REF!="Leve"),CONCATENATE("R1C",' RIESGOS DE GESTION'!#REF!),"")</f>
        <v>#REF!</v>
      </c>
      <c r="P36" s="38" t="e">
        <f>IF(AND(' RIESGOS DE GESTION'!#REF!="Baja",' RIESGOS DE GESTION'!#REF!="Menor"),CONCATENATE("R1C",' RIESGOS DE GESTION'!#REF!),"")</f>
        <v>#REF!</v>
      </c>
      <c r="Q36" s="39" t="e">
        <f>IF(AND(' RIESGOS DE GESTION'!#REF!="Baja",' RIESGOS DE GESTION'!#REF!="Menor"),CONCATENATE("R1C",' RIESGOS DE GESTION'!#REF!),"")</f>
        <v>#REF!</v>
      </c>
      <c r="R36" s="39" t="e">
        <f>IF(AND(' RIESGOS DE GESTION'!#REF!="Baja",' RIESGOS DE GESTION'!#REF!="Menor"),CONCATENATE("R1C",' RIESGOS DE GESTION'!#REF!),"")</f>
        <v>#REF!</v>
      </c>
      <c r="S36" s="39" t="e">
        <f>IF(AND(' RIESGOS DE GESTION'!#REF!="Baja",' RIESGOS DE GESTION'!#REF!="Menor"),CONCATENATE("R1C",' RIESGOS DE GESTION'!#REF!),"")</f>
        <v>#REF!</v>
      </c>
      <c r="T36" s="39" t="e">
        <f>IF(AND(' RIESGOS DE GESTION'!#REF!="Baja",' RIESGOS DE GESTION'!#REF!="Menor"),CONCATENATE("R1C",' RIESGOS DE GESTION'!#REF!),"")</f>
        <v>#REF!</v>
      </c>
      <c r="U36" s="40" t="e">
        <f>IF(AND(' RIESGOS DE GESTION'!#REF!="Baja",' RIESGOS DE GESTION'!#REF!="Menor"),CONCATENATE("R1C",' RIESGOS DE GESTION'!#REF!),"")</f>
        <v>#REF!</v>
      </c>
      <c r="V36" s="38" t="e">
        <f>IF(AND(' RIESGOS DE GESTION'!#REF!="Baja",' RIESGOS DE GESTION'!#REF!="Moderado"),CONCATENATE("R1C",' RIESGOS DE GESTION'!#REF!),"")</f>
        <v>#REF!</v>
      </c>
      <c r="W36" s="39" t="e">
        <f>IF(AND(' RIESGOS DE GESTION'!#REF!="Baja",' RIESGOS DE GESTION'!#REF!="Moderado"),CONCATENATE("R1C",' RIESGOS DE GESTION'!#REF!),"")</f>
        <v>#REF!</v>
      </c>
      <c r="X36" s="39" t="e">
        <f>IF(AND(' RIESGOS DE GESTION'!#REF!="Baja",' RIESGOS DE GESTION'!#REF!="Moderado"),CONCATENATE("R1C",' RIESGOS DE GESTION'!#REF!),"")</f>
        <v>#REF!</v>
      </c>
      <c r="Y36" s="39" t="e">
        <f>IF(AND(' RIESGOS DE GESTION'!#REF!="Baja",' RIESGOS DE GESTION'!#REF!="Moderado"),CONCATENATE("R1C",' RIESGOS DE GESTION'!#REF!),"")</f>
        <v>#REF!</v>
      </c>
      <c r="Z36" s="39" t="e">
        <f>IF(AND(' RIESGOS DE GESTION'!#REF!="Baja",' RIESGOS DE GESTION'!#REF!="Moderado"),CONCATENATE("R1C",' RIESGOS DE GESTION'!#REF!),"")</f>
        <v>#REF!</v>
      </c>
      <c r="AA36" s="40" t="e">
        <f>IF(AND(' RIESGOS DE GESTION'!#REF!="Baja",' RIESGOS DE GESTION'!#REF!="Moderado"),CONCATENATE("R1C",' RIESGOS DE GESTION'!#REF!),"")</f>
        <v>#REF!</v>
      </c>
      <c r="AB36" s="20" t="e">
        <f>IF(AND(' RIESGOS DE GESTION'!#REF!="Baja",' RIESGOS DE GESTION'!#REF!="Mayor"),CONCATENATE("R1C",' RIESGOS DE GESTION'!#REF!),"")</f>
        <v>#REF!</v>
      </c>
      <c r="AC36" s="21" t="e">
        <f>IF(AND(' RIESGOS DE GESTION'!#REF!="Baja",' RIESGOS DE GESTION'!#REF!="Mayor"),CONCATENATE("R1C",' RIESGOS DE GESTION'!#REF!),"")</f>
        <v>#REF!</v>
      </c>
      <c r="AD36" s="21" t="e">
        <f>IF(AND(' RIESGOS DE GESTION'!#REF!="Baja",' RIESGOS DE GESTION'!#REF!="Mayor"),CONCATENATE("R1C",' RIESGOS DE GESTION'!#REF!),"")</f>
        <v>#REF!</v>
      </c>
      <c r="AE36" s="21" t="e">
        <f>IF(AND(' RIESGOS DE GESTION'!#REF!="Baja",' RIESGOS DE GESTION'!#REF!="Mayor"),CONCATENATE("R1C",' RIESGOS DE GESTION'!#REF!),"")</f>
        <v>#REF!</v>
      </c>
      <c r="AF36" s="21" t="e">
        <f>IF(AND(' RIESGOS DE GESTION'!#REF!="Baja",' RIESGOS DE GESTION'!#REF!="Mayor"),CONCATENATE("R1C",' RIESGOS DE GESTION'!#REF!),"")</f>
        <v>#REF!</v>
      </c>
      <c r="AG36" s="22" t="e">
        <f>IF(AND(' RIESGOS DE GESTION'!#REF!="Baja",' RIESGOS DE GESTION'!#REF!="Mayor"),CONCATENATE("R1C",' RIESGOS DE GESTION'!#REF!),"")</f>
        <v>#REF!</v>
      </c>
      <c r="AH36" s="23" t="e">
        <f>IF(AND(' RIESGOS DE GESTION'!#REF!="Baja",' RIESGOS DE GESTION'!#REF!="Catastrófico"),CONCATENATE("R1C",' RIESGOS DE GESTION'!#REF!),"")</f>
        <v>#REF!</v>
      </c>
      <c r="AI36" s="24" t="e">
        <f>IF(AND(' RIESGOS DE GESTION'!#REF!="Baja",' RIESGOS DE GESTION'!#REF!="Catastrófico"),CONCATENATE("R1C",' RIESGOS DE GESTION'!#REF!),"")</f>
        <v>#REF!</v>
      </c>
      <c r="AJ36" s="24" t="e">
        <f>IF(AND(' RIESGOS DE GESTION'!#REF!="Baja",' RIESGOS DE GESTION'!#REF!="Catastrófico"),CONCATENATE("R1C",' RIESGOS DE GESTION'!#REF!),"")</f>
        <v>#REF!</v>
      </c>
      <c r="AK36" s="24" t="e">
        <f>IF(AND(' RIESGOS DE GESTION'!#REF!="Baja",' RIESGOS DE GESTION'!#REF!="Catastrófico"),CONCATENATE("R1C",' RIESGOS DE GESTION'!#REF!),"")</f>
        <v>#REF!</v>
      </c>
      <c r="AL36" s="24" t="e">
        <f>IF(AND(' RIESGOS DE GESTION'!#REF!="Baja",' RIESGOS DE GESTION'!#REF!="Catastrófico"),CONCATENATE("R1C",' RIESGOS DE GESTION'!#REF!),"")</f>
        <v>#REF!</v>
      </c>
      <c r="AM36" s="25" t="e">
        <f>IF(AND(' RIESGOS DE GESTION'!#REF!="Baja",' RIESGOS DE GESTION'!#REF!="Catastrófico"),CONCATENATE("R1C",' RIESGOS DE GESTION'!#REF!),"")</f>
        <v>#REF!</v>
      </c>
      <c r="AN36" s="57"/>
      <c r="AO36" s="537" t="s">
        <v>422</v>
      </c>
      <c r="AP36" s="538"/>
      <c r="AQ36" s="538"/>
      <c r="AR36" s="538"/>
      <c r="AS36" s="538"/>
      <c r="AT36" s="539"/>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row>
    <row r="37" spans="1:80" ht="15" customHeight="1" x14ac:dyDescent="0.25">
      <c r="A37" s="57"/>
      <c r="B37" s="421"/>
      <c r="C37" s="421"/>
      <c r="D37" s="422"/>
      <c r="E37" s="518"/>
      <c r="F37" s="519"/>
      <c r="G37" s="519"/>
      <c r="H37" s="519"/>
      <c r="I37" s="519"/>
      <c r="J37" s="50" t="e">
        <f>IF(AND(' RIESGOS DE GESTION'!#REF!="Baja",' RIESGOS DE GESTION'!#REF!="Leve"),CONCATENATE("R2C",' RIESGOS DE GESTION'!#REF!),"")</f>
        <v>#REF!</v>
      </c>
      <c r="K37" s="51" t="e">
        <f>IF(AND(' RIESGOS DE GESTION'!#REF!="Baja",' RIESGOS DE GESTION'!#REF!="Leve"),CONCATENATE("R2C",' RIESGOS DE GESTION'!#REF!),"")</f>
        <v>#REF!</v>
      </c>
      <c r="L37" s="51" t="e">
        <f>IF(AND(' RIESGOS DE GESTION'!#REF!="Baja",' RIESGOS DE GESTION'!#REF!="Leve"),CONCATENATE("R2C",' RIESGOS DE GESTION'!#REF!),"")</f>
        <v>#REF!</v>
      </c>
      <c r="M37" s="51" t="e">
        <f>IF(AND(' RIESGOS DE GESTION'!#REF!="Baja",' RIESGOS DE GESTION'!#REF!="Leve"),CONCATENATE("R2C",' RIESGOS DE GESTION'!#REF!),"")</f>
        <v>#REF!</v>
      </c>
      <c r="N37" s="51" t="e">
        <f>IF(AND(' RIESGOS DE GESTION'!#REF!="Baja",' RIESGOS DE GESTION'!#REF!="Leve"),CONCATENATE("R2C",' RIESGOS DE GESTION'!#REF!),"")</f>
        <v>#REF!</v>
      </c>
      <c r="O37" s="52" t="e">
        <f>IF(AND(' RIESGOS DE GESTION'!#REF!="Baja",' RIESGOS DE GESTION'!#REF!="Leve"),CONCATENATE("R2C",' RIESGOS DE GESTION'!#REF!),"")</f>
        <v>#REF!</v>
      </c>
      <c r="P37" s="41" t="e">
        <f>IF(AND(' RIESGOS DE GESTION'!#REF!="Baja",' RIESGOS DE GESTION'!#REF!="Menor"),CONCATENATE("R2C",' RIESGOS DE GESTION'!#REF!),"")</f>
        <v>#REF!</v>
      </c>
      <c r="Q37" s="42" t="e">
        <f>IF(AND(' RIESGOS DE GESTION'!#REF!="Baja",' RIESGOS DE GESTION'!#REF!="Menor"),CONCATENATE("R2C",' RIESGOS DE GESTION'!#REF!),"")</f>
        <v>#REF!</v>
      </c>
      <c r="R37" s="42" t="e">
        <f>IF(AND(' RIESGOS DE GESTION'!#REF!="Baja",' RIESGOS DE GESTION'!#REF!="Menor"),CONCATENATE("R2C",' RIESGOS DE GESTION'!#REF!),"")</f>
        <v>#REF!</v>
      </c>
      <c r="S37" s="42" t="e">
        <f>IF(AND(' RIESGOS DE GESTION'!#REF!="Baja",' RIESGOS DE GESTION'!#REF!="Menor"),CONCATENATE("R2C",' RIESGOS DE GESTION'!#REF!),"")</f>
        <v>#REF!</v>
      </c>
      <c r="T37" s="42" t="e">
        <f>IF(AND(' RIESGOS DE GESTION'!#REF!="Baja",' RIESGOS DE GESTION'!#REF!="Menor"),CONCATENATE("R2C",' RIESGOS DE GESTION'!#REF!),"")</f>
        <v>#REF!</v>
      </c>
      <c r="U37" s="43" t="e">
        <f>IF(AND(' RIESGOS DE GESTION'!#REF!="Baja",' RIESGOS DE GESTION'!#REF!="Menor"),CONCATENATE("R2C",' RIESGOS DE GESTION'!#REF!),"")</f>
        <v>#REF!</v>
      </c>
      <c r="V37" s="41" t="e">
        <f>IF(AND(' RIESGOS DE GESTION'!#REF!="Baja",' RIESGOS DE GESTION'!#REF!="Moderado"),CONCATENATE("R2C",' RIESGOS DE GESTION'!#REF!),"")</f>
        <v>#REF!</v>
      </c>
      <c r="W37" s="42" t="e">
        <f>IF(AND(' RIESGOS DE GESTION'!#REF!="Baja",' RIESGOS DE GESTION'!#REF!="Moderado"),CONCATENATE("R2C",' RIESGOS DE GESTION'!#REF!),"")</f>
        <v>#REF!</v>
      </c>
      <c r="X37" s="42" t="e">
        <f>IF(AND(' RIESGOS DE GESTION'!#REF!="Baja",' RIESGOS DE GESTION'!#REF!="Moderado"),CONCATENATE("R2C",' RIESGOS DE GESTION'!#REF!),"")</f>
        <v>#REF!</v>
      </c>
      <c r="Y37" s="42" t="e">
        <f>IF(AND(' RIESGOS DE GESTION'!#REF!="Baja",' RIESGOS DE GESTION'!#REF!="Moderado"),CONCATENATE("R2C",' RIESGOS DE GESTION'!#REF!),"")</f>
        <v>#REF!</v>
      </c>
      <c r="Z37" s="42" t="e">
        <f>IF(AND(' RIESGOS DE GESTION'!#REF!="Baja",' RIESGOS DE GESTION'!#REF!="Moderado"),CONCATENATE("R2C",' RIESGOS DE GESTION'!#REF!),"")</f>
        <v>#REF!</v>
      </c>
      <c r="AA37" s="43" t="e">
        <f>IF(AND(' RIESGOS DE GESTION'!#REF!="Baja",' RIESGOS DE GESTION'!#REF!="Moderado"),CONCATENATE("R2C",' RIESGOS DE GESTION'!#REF!),"")</f>
        <v>#REF!</v>
      </c>
      <c r="AB37" s="26" t="e">
        <f>IF(AND(' RIESGOS DE GESTION'!#REF!="Baja",' RIESGOS DE GESTION'!#REF!="Mayor"),CONCATENATE("R2C",' RIESGOS DE GESTION'!#REF!),"")</f>
        <v>#REF!</v>
      </c>
      <c r="AC37" s="27" t="e">
        <f>IF(AND(' RIESGOS DE GESTION'!#REF!="Baja",' RIESGOS DE GESTION'!#REF!="Mayor"),CONCATENATE("R2C",' RIESGOS DE GESTION'!#REF!),"")</f>
        <v>#REF!</v>
      </c>
      <c r="AD37" s="27" t="e">
        <f>IF(AND(' RIESGOS DE GESTION'!#REF!="Baja",' RIESGOS DE GESTION'!#REF!="Mayor"),CONCATENATE("R2C",' RIESGOS DE GESTION'!#REF!),"")</f>
        <v>#REF!</v>
      </c>
      <c r="AE37" s="27" t="e">
        <f>IF(AND(' RIESGOS DE GESTION'!#REF!="Baja",' RIESGOS DE GESTION'!#REF!="Mayor"),CONCATENATE("R2C",' RIESGOS DE GESTION'!#REF!),"")</f>
        <v>#REF!</v>
      </c>
      <c r="AF37" s="27" t="e">
        <f>IF(AND(' RIESGOS DE GESTION'!#REF!="Baja",' RIESGOS DE GESTION'!#REF!="Mayor"),CONCATENATE("R2C",' RIESGOS DE GESTION'!#REF!),"")</f>
        <v>#REF!</v>
      </c>
      <c r="AG37" s="28" t="e">
        <f>IF(AND(' RIESGOS DE GESTION'!#REF!="Baja",' RIESGOS DE GESTION'!#REF!="Mayor"),CONCATENATE("R2C",' RIESGOS DE GESTION'!#REF!),"")</f>
        <v>#REF!</v>
      </c>
      <c r="AH37" s="29" t="e">
        <f>IF(AND(' RIESGOS DE GESTION'!#REF!="Baja",' RIESGOS DE GESTION'!#REF!="Catastrófico"),CONCATENATE("R2C",' RIESGOS DE GESTION'!#REF!),"")</f>
        <v>#REF!</v>
      </c>
      <c r="AI37" s="30" t="e">
        <f>IF(AND(' RIESGOS DE GESTION'!#REF!="Baja",' RIESGOS DE GESTION'!#REF!="Catastrófico"),CONCATENATE("R2C",' RIESGOS DE GESTION'!#REF!),"")</f>
        <v>#REF!</v>
      </c>
      <c r="AJ37" s="30" t="e">
        <f>IF(AND(' RIESGOS DE GESTION'!#REF!="Baja",' RIESGOS DE GESTION'!#REF!="Catastrófico"),CONCATENATE("R2C",' RIESGOS DE GESTION'!#REF!),"")</f>
        <v>#REF!</v>
      </c>
      <c r="AK37" s="30" t="e">
        <f>IF(AND(' RIESGOS DE GESTION'!#REF!="Baja",' RIESGOS DE GESTION'!#REF!="Catastrófico"),CONCATENATE("R2C",' RIESGOS DE GESTION'!#REF!),"")</f>
        <v>#REF!</v>
      </c>
      <c r="AL37" s="30" t="e">
        <f>IF(AND(' RIESGOS DE GESTION'!#REF!="Baja",' RIESGOS DE GESTION'!#REF!="Catastrófico"),CONCATENATE("R2C",' RIESGOS DE GESTION'!#REF!),"")</f>
        <v>#REF!</v>
      </c>
      <c r="AM37" s="31" t="e">
        <f>IF(AND(' RIESGOS DE GESTION'!#REF!="Baja",' RIESGOS DE GESTION'!#REF!="Catastrófico"),CONCATENATE("R2C",' RIESGOS DE GESTION'!#REF!),"")</f>
        <v>#REF!</v>
      </c>
      <c r="AN37" s="57"/>
      <c r="AO37" s="540"/>
      <c r="AP37" s="541"/>
      <c r="AQ37" s="541"/>
      <c r="AR37" s="541"/>
      <c r="AS37" s="541"/>
      <c r="AT37" s="542"/>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row>
    <row r="38" spans="1:80" ht="15" customHeight="1" x14ac:dyDescent="0.25">
      <c r="A38" s="57"/>
      <c r="B38" s="421"/>
      <c r="C38" s="421"/>
      <c r="D38" s="422"/>
      <c r="E38" s="520"/>
      <c r="F38" s="519"/>
      <c r="G38" s="519"/>
      <c r="H38" s="519"/>
      <c r="I38" s="519"/>
      <c r="J38" s="50" t="e">
        <f>IF(AND(' RIESGOS DE GESTION'!#REF!="Baja",' RIESGOS DE GESTION'!#REF!="Leve"),CONCATENATE("R3C",' RIESGOS DE GESTION'!#REF!),"")</f>
        <v>#REF!</v>
      </c>
      <c r="K38" s="51" t="e">
        <f>IF(AND(' RIESGOS DE GESTION'!#REF!="Baja",' RIESGOS DE GESTION'!#REF!="Leve"),CONCATENATE("R3C",' RIESGOS DE GESTION'!#REF!),"")</f>
        <v>#REF!</v>
      </c>
      <c r="L38" s="51" t="e">
        <f>IF(AND(' RIESGOS DE GESTION'!#REF!="Baja",' RIESGOS DE GESTION'!#REF!="Leve"),CONCATENATE("R3C",' RIESGOS DE GESTION'!#REF!),"")</f>
        <v>#REF!</v>
      </c>
      <c r="M38" s="51" t="e">
        <f>IF(AND(' RIESGOS DE GESTION'!#REF!="Baja",' RIESGOS DE GESTION'!#REF!="Leve"),CONCATENATE("R3C",' RIESGOS DE GESTION'!#REF!),"")</f>
        <v>#REF!</v>
      </c>
      <c r="N38" s="51" t="e">
        <f>IF(AND(' RIESGOS DE GESTION'!#REF!="Baja",' RIESGOS DE GESTION'!#REF!="Leve"),CONCATENATE("R3C",' RIESGOS DE GESTION'!#REF!),"")</f>
        <v>#REF!</v>
      </c>
      <c r="O38" s="52" t="e">
        <f>IF(AND(' RIESGOS DE GESTION'!#REF!="Baja",' RIESGOS DE GESTION'!#REF!="Leve"),CONCATENATE("R3C",' RIESGOS DE GESTION'!#REF!),"")</f>
        <v>#REF!</v>
      </c>
      <c r="P38" s="41" t="e">
        <f>IF(AND(' RIESGOS DE GESTION'!#REF!="Baja",' RIESGOS DE GESTION'!#REF!="Menor"),CONCATENATE("R3C",' RIESGOS DE GESTION'!#REF!),"")</f>
        <v>#REF!</v>
      </c>
      <c r="Q38" s="42" t="e">
        <f>IF(AND(' RIESGOS DE GESTION'!#REF!="Baja",' RIESGOS DE GESTION'!#REF!="Menor"),CONCATENATE("R3C",' RIESGOS DE GESTION'!#REF!),"")</f>
        <v>#REF!</v>
      </c>
      <c r="R38" s="42" t="e">
        <f>IF(AND(' RIESGOS DE GESTION'!#REF!="Baja",' RIESGOS DE GESTION'!#REF!="Menor"),CONCATENATE("R3C",' RIESGOS DE GESTION'!#REF!),"")</f>
        <v>#REF!</v>
      </c>
      <c r="S38" s="42" t="e">
        <f>IF(AND(' RIESGOS DE GESTION'!#REF!="Baja",' RIESGOS DE GESTION'!#REF!="Menor"),CONCATENATE("R3C",' RIESGOS DE GESTION'!#REF!),"")</f>
        <v>#REF!</v>
      </c>
      <c r="T38" s="42" t="e">
        <f>IF(AND(' RIESGOS DE GESTION'!#REF!="Baja",' RIESGOS DE GESTION'!#REF!="Menor"),CONCATENATE("R3C",' RIESGOS DE GESTION'!#REF!),"")</f>
        <v>#REF!</v>
      </c>
      <c r="U38" s="43" t="e">
        <f>IF(AND(' RIESGOS DE GESTION'!#REF!="Baja",' RIESGOS DE GESTION'!#REF!="Menor"),CONCATENATE("R3C",' RIESGOS DE GESTION'!#REF!),"")</f>
        <v>#REF!</v>
      </c>
      <c r="V38" s="41" t="e">
        <f>IF(AND(' RIESGOS DE GESTION'!#REF!="Baja",' RIESGOS DE GESTION'!#REF!="Moderado"),CONCATENATE("R3C",' RIESGOS DE GESTION'!#REF!),"")</f>
        <v>#REF!</v>
      </c>
      <c r="W38" s="42" t="e">
        <f>IF(AND(' RIESGOS DE GESTION'!#REF!="Baja",' RIESGOS DE GESTION'!#REF!="Moderado"),CONCATENATE("R3C",' RIESGOS DE GESTION'!#REF!),"")</f>
        <v>#REF!</v>
      </c>
      <c r="X38" s="42" t="e">
        <f>IF(AND(' RIESGOS DE GESTION'!#REF!="Baja",' RIESGOS DE GESTION'!#REF!="Moderado"),CONCATENATE("R3C",' RIESGOS DE GESTION'!#REF!),"")</f>
        <v>#REF!</v>
      </c>
      <c r="Y38" s="42" t="e">
        <f>IF(AND(' RIESGOS DE GESTION'!#REF!="Baja",' RIESGOS DE GESTION'!#REF!="Moderado"),CONCATENATE("R3C",' RIESGOS DE GESTION'!#REF!),"")</f>
        <v>#REF!</v>
      </c>
      <c r="Z38" s="42" t="e">
        <f>IF(AND(' RIESGOS DE GESTION'!#REF!="Baja",' RIESGOS DE GESTION'!#REF!="Moderado"),CONCATENATE("R3C",' RIESGOS DE GESTION'!#REF!),"")</f>
        <v>#REF!</v>
      </c>
      <c r="AA38" s="43" t="e">
        <f>IF(AND(' RIESGOS DE GESTION'!#REF!="Baja",' RIESGOS DE GESTION'!#REF!="Moderado"),CONCATENATE("R3C",' RIESGOS DE GESTION'!#REF!),"")</f>
        <v>#REF!</v>
      </c>
      <c r="AB38" s="26" t="e">
        <f>IF(AND(' RIESGOS DE GESTION'!#REF!="Baja",' RIESGOS DE GESTION'!#REF!="Mayor"),CONCATENATE("R3C",' RIESGOS DE GESTION'!#REF!),"")</f>
        <v>#REF!</v>
      </c>
      <c r="AC38" s="27" t="e">
        <f>IF(AND(' RIESGOS DE GESTION'!#REF!="Baja",' RIESGOS DE GESTION'!#REF!="Mayor"),CONCATENATE("R3C",' RIESGOS DE GESTION'!#REF!),"")</f>
        <v>#REF!</v>
      </c>
      <c r="AD38" s="27" t="e">
        <f>IF(AND(' RIESGOS DE GESTION'!#REF!="Baja",' RIESGOS DE GESTION'!#REF!="Mayor"),CONCATENATE("R3C",' RIESGOS DE GESTION'!#REF!),"")</f>
        <v>#REF!</v>
      </c>
      <c r="AE38" s="27" t="e">
        <f>IF(AND(' RIESGOS DE GESTION'!#REF!="Baja",' RIESGOS DE GESTION'!#REF!="Mayor"),CONCATENATE("R3C",' RIESGOS DE GESTION'!#REF!),"")</f>
        <v>#REF!</v>
      </c>
      <c r="AF38" s="27" t="e">
        <f>IF(AND(' RIESGOS DE GESTION'!#REF!="Baja",' RIESGOS DE GESTION'!#REF!="Mayor"),CONCATENATE("R3C",' RIESGOS DE GESTION'!#REF!),"")</f>
        <v>#REF!</v>
      </c>
      <c r="AG38" s="28" t="e">
        <f>IF(AND(' RIESGOS DE GESTION'!#REF!="Baja",' RIESGOS DE GESTION'!#REF!="Mayor"),CONCATENATE("R3C",' RIESGOS DE GESTION'!#REF!),"")</f>
        <v>#REF!</v>
      </c>
      <c r="AH38" s="29" t="e">
        <f>IF(AND(' RIESGOS DE GESTION'!#REF!="Baja",' RIESGOS DE GESTION'!#REF!="Catastrófico"),CONCATENATE("R3C",' RIESGOS DE GESTION'!#REF!),"")</f>
        <v>#REF!</v>
      </c>
      <c r="AI38" s="30" t="e">
        <f>IF(AND(' RIESGOS DE GESTION'!#REF!="Baja",' RIESGOS DE GESTION'!#REF!="Catastrófico"),CONCATENATE("R3C",' RIESGOS DE GESTION'!#REF!),"")</f>
        <v>#REF!</v>
      </c>
      <c r="AJ38" s="30" t="e">
        <f>IF(AND(' RIESGOS DE GESTION'!#REF!="Baja",' RIESGOS DE GESTION'!#REF!="Catastrófico"),CONCATENATE("R3C",' RIESGOS DE GESTION'!#REF!),"")</f>
        <v>#REF!</v>
      </c>
      <c r="AK38" s="30" t="e">
        <f>IF(AND(' RIESGOS DE GESTION'!#REF!="Baja",' RIESGOS DE GESTION'!#REF!="Catastrófico"),CONCATENATE("R3C",' RIESGOS DE GESTION'!#REF!),"")</f>
        <v>#REF!</v>
      </c>
      <c r="AL38" s="30" t="e">
        <f>IF(AND(' RIESGOS DE GESTION'!#REF!="Baja",' RIESGOS DE GESTION'!#REF!="Catastrófico"),CONCATENATE("R3C",' RIESGOS DE GESTION'!#REF!),"")</f>
        <v>#REF!</v>
      </c>
      <c r="AM38" s="31" t="e">
        <f>IF(AND(' RIESGOS DE GESTION'!#REF!="Baja",' RIESGOS DE GESTION'!#REF!="Catastrófico"),CONCATENATE("R3C",' RIESGOS DE GESTION'!#REF!),"")</f>
        <v>#REF!</v>
      </c>
      <c r="AN38" s="57"/>
      <c r="AO38" s="540"/>
      <c r="AP38" s="541"/>
      <c r="AQ38" s="541"/>
      <c r="AR38" s="541"/>
      <c r="AS38" s="541"/>
      <c r="AT38" s="542"/>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row>
    <row r="39" spans="1:80" ht="15" customHeight="1" x14ac:dyDescent="0.25">
      <c r="A39" s="57"/>
      <c r="B39" s="421"/>
      <c r="C39" s="421"/>
      <c r="D39" s="422"/>
      <c r="E39" s="520"/>
      <c r="F39" s="519"/>
      <c r="G39" s="519"/>
      <c r="H39" s="519"/>
      <c r="I39" s="519"/>
      <c r="J39" s="50" t="e">
        <f>IF(AND(' RIESGOS DE GESTION'!#REF!="Baja",' RIESGOS DE GESTION'!#REF!="Leve"),CONCATENATE("R4C",' RIESGOS DE GESTION'!#REF!),"")</f>
        <v>#REF!</v>
      </c>
      <c r="K39" s="51" t="e">
        <f>IF(AND(' RIESGOS DE GESTION'!#REF!="Baja",' RIESGOS DE GESTION'!#REF!="Leve"),CONCATENATE("R4C",' RIESGOS DE GESTION'!#REF!),"")</f>
        <v>#REF!</v>
      </c>
      <c r="L39" s="51" t="e">
        <f>IF(AND(' RIESGOS DE GESTION'!#REF!="Baja",' RIESGOS DE GESTION'!#REF!="Leve"),CONCATENATE("R4C",' RIESGOS DE GESTION'!#REF!),"")</f>
        <v>#REF!</v>
      </c>
      <c r="M39" s="51" t="e">
        <f>IF(AND(' RIESGOS DE GESTION'!#REF!="Baja",' RIESGOS DE GESTION'!#REF!="Leve"),CONCATENATE("R4C",' RIESGOS DE GESTION'!#REF!),"")</f>
        <v>#REF!</v>
      </c>
      <c r="N39" s="51" t="e">
        <f>IF(AND(' RIESGOS DE GESTION'!#REF!="Baja",' RIESGOS DE GESTION'!#REF!="Leve"),CONCATENATE("R4C",' RIESGOS DE GESTION'!#REF!),"")</f>
        <v>#REF!</v>
      </c>
      <c r="O39" s="52" t="e">
        <f>IF(AND(' RIESGOS DE GESTION'!#REF!="Baja",' RIESGOS DE GESTION'!#REF!="Leve"),CONCATENATE("R4C",' RIESGOS DE GESTION'!#REF!),"")</f>
        <v>#REF!</v>
      </c>
      <c r="P39" s="41" t="e">
        <f>IF(AND(' RIESGOS DE GESTION'!#REF!="Baja",' RIESGOS DE GESTION'!#REF!="Menor"),CONCATENATE("R4C",' RIESGOS DE GESTION'!#REF!),"")</f>
        <v>#REF!</v>
      </c>
      <c r="Q39" s="42" t="e">
        <f>IF(AND(' RIESGOS DE GESTION'!#REF!="Baja",' RIESGOS DE GESTION'!#REF!="Menor"),CONCATENATE("R4C",' RIESGOS DE GESTION'!#REF!),"")</f>
        <v>#REF!</v>
      </c>
      <c r="R39" s="42" t="e">
        <f>IF(AND(' RIESGOS DE GESTION'!#REF!="Baja",' RIESGOS DE GESTION'!#REF!="Menor"),CONCATENATE("R4C",' RIESGOS DE GESTION'!#REF!),"")</f>
        <v>#REF!</v>
      </c>
      <c r="S39" s="42" t="e">
        <f>IF(AND(' RIESGOS DE GESTION'!#REF!="Baja",' RIESGOS DE GESTION'!#REF!="Menor"),CONCATENATE("R4C",' RIESGOS DE GESTION'!#REF!),"")</f>
        <v>#REF!</v>
      </c>
      <c r="T39" s="42" t="e">
        <f>IF(AND(' RIESGOS DE GESTION'!#REF!="Baja",' RIESGOS DE GESTION'!#REF!="Menor"),CONCATENATE("R4C",' RIESGOS DE GESTION'!#REF!),"")</f>
        <v>#REF!</v>
      </c>
      <c r="U39" s="43" t="e">
        <f>IF(AND(' RIESGOS DE GESTION'!#REF!="Baja",' RIESGOS DE GESTION'!#REF!="Menor"),CONCATENATE("R4C",' RIESGOS DE GESTION'!#REF!),"")</f>
        <v>#REF!</v>
      </c>
      <c r="V39" s="41" t="e">
        <f>IF(AND(' RIESGOS DE GESTION'!#REF!="Baja",' RIESGOS DE GESTION'!#REF!="Moderado"),CONCATENATE("R4C",' RIESGOS DE GESTION'!#REF!),"")</f>
        <v>#REF!</v>
      </c>
      <c r="W39" s="42" t="e">
        <f>IF(AND(' RIESGOS DE GESTION'!#REF!="Baja",' RIESGOS DE GESTION'!#REF!="Moderado"),CONCATENATE("R4C",' RIESGOS DE GESTION'!#REF!),"")</f>
        <v>#REF!</v>
      </c>
      <c r="X39" s="42" t="e">
        <f>IF(AND(' RIESGOS DE GESTION'!#REF!="Baja",' RIESGOS DE GESTION'!#REF!="Moderado"),CONCATENATE("R4C",' RIESGOS DE GESTION'!#REF!),"")</f>
        <v>#REF!</v>
      </c>
      <c r="Y39" s="42" t="e">
        <f>IF(AND(' RIESGOS DE GESTION'!#REF!="Baja",' RIESGOS DE GESTION'!#REF!="Moderado"),CONCATENATE("R4C",' RIESGOS DE GESTION'!#REF!),"")</f>
        <v>#REF!</v>
      </c>
      <c r="Z39" s="42" t="e">
        <f>IF(AND(' RIESGOS DE GESTION'!#REF!="Baja",' RIESGOS DE GESTION'!#REF!="Moderado"),CONCATENATE("R4C",' RIESGOS DE GESTION'!#REF!),"")</f>
        <v>#REF!</v>
      </c>
      <c r="AA39" s="43" t="e">
        <f>IF(AND(' RIESGOS DE GESTION'!#REF!="Baja",' RIESGOS DE GESTION'!#REF!="Moderado"),CONCATENATE("R4C",' RIESGOS DE GESTION'!#REF!),"")</f>
        <v>#REF!</v>
      </c>
      <c r="AB39" s="26" t="e">
        <f>IF(AND(' RIESGOS DE GESTION'!#REF!="Baja",' RIESGOS DE GESTION'!#REF!="Mayor"),CONCATENATE("R4C",' RIESGOS DE GESTION'!#REF!),"")</f>
        <v>#REF!</v>
      </c>
      <c r="AC39" s="27" t="e">
        <f>IF(AND(' RIESGOS DE GESTION'!#REF!="Baja",' RIESGOS DE GESTION'!#REF!="Mayor"),CONCATENATE("R4C",' RIESGOS DE GESTION'!#REF!),"")</f>
        <v>#REF!</v>
      </c>
      <c r="AD39" s="27" t="e">
        <f>IF(AND(' RIESGOS DE GESTION'!#REF!="Baja",' RIESGOS DE GESTION'!#REF!="Mayor"),CONCATENATE("R4C",' RIESGOS DE GESTION'!#REF!),"")</f>
        <v>#REF!</v>
      </c>
      <c r="AE39" s="27" t="e">
        <f>IF(AND(' RIESGOS DE GESTION'!#REF!="Baja",' RIESGOS DE GESTION'!#REF!="Mayor"),CONCATENATE("R4C",' RIESGOS DE GESTION'!#REF!),"")</f>
        <v>#REF!</v>
      </c>
      <c r="AF39" s="27" t="e">
        <f>IF(AND(' RIESGOS DE GESTION'!#REF!="Baja",' RIESGOS DE GESTION'!#REF!="Mayor"),CONCATENATE("R4C",' RIESGOS DE GESTION'!#REF!),"")</f>
        <v>#REF!</v>
      </c>
      <c r="AG39" s="28" t="e">
        <f>IF(AND(' RIESGOS DE GESTION'!#REF!="Baja",' RIESGOS DE GESTION'!#REF!="Mayor"),CONCATENATE("R4C",' RIESGOS DE GESTION'!#REF!),"")</f>
        <v>#REF!</v>
      </c>
      <c r="AH39" s="29" t="e">
        <f>IF(AND(' RIESGOS DE GESTION'!#REF!="Baja",' RIESGOS DE GESTION'!#REF!="Catastrófico"),CONCATENATE("R4C",' RIESGOS DE GESTION'!#REF!),"")</f>
        <v>#REF!</v>
      </c>
      <c r="AI39" s="30" t="e">
        <f>IF(AND(' RIESGOS DE GESTION'!#REF!="Baja",' RIESGOS DE GESTION'!#REF!="Catastrófico"),CONCATENATE("R4C",' RIESGOS DE GESTION'!#REF!),"")</f>
        <v>#REF!</v>
      </c>
      <c r="AJ39" s="30" t="e">
        <f>IF(AND(' RIESGOS DE GESTION'!#REF!="Baja",' RIESGOS DE GESTION'!#REF!="Catastrófico"),CONCATENATE("R4C",' RIESGOS DE GESTION'!#REF!),"")</f>
        <v>#REF!</v>
      </c>
      <c r="AK39" s="30" t="e">
        <f>IF(AND(' RIESGOS DE GESTION'!#REF!="Baja",' RIESGOS DE GESTION'!#REF!="Catastrófico"),CONCATENATE("R4C",' RIESGOS DE GESTION'!#REF!),"")</f>
        <v>#REF!</v>
      </c>
      <c r="AL39" s="30" t="e">
        <f>IF(AND(' RIESGOS DE GESTION'!#REF!="Baja",' RIESGOS DE GESTION'!#REF!="Catastrófico"),CONCATENATE("R4C",' RIESGOS DE GESTION'!#REF!),"")</f>
        <v>#REF!</v>
      </c>
      <c r="AM39" s="31" t="e">
        <f>IF(AND(' RIESGOS DE GESTION'!#REF!="Baja",' RIESGOS DE GESTION'!#REF!="Catastrófico"),CONCATENATE("R4C",' RIESGOS DE GESTION'!#REF!),"")</f>
        <v>#REF!</v>
      </c>
      <c r="AN39" s="57"/>
      <c r="AO39" s="540"/>
      <c r="AP39" s="541"/>
      <c r="AQ39" s="541"/>
      <c r="AR39" s="541"/>
      <c r="AS39" s="541"/>
      <c r="AT39" s="542"/>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row>
    <row r="40" spans="1:80" ht="15" customHeight="1" x14ac:dyDescent="0.25">
      <c r="A40" s="57"/>
      <c r="B40" s="421"/>
      <c r="C40" s="421"/>
      <c r="D40" s="422"/>
      <c r="E40" s="520"/>
      <c r="F40" s="519"/>
      <c r="G40" s="519"/>
      <c r="H40" s="519"/>
      <c r="I40" s="519"/>
      <c r="J40" s="50" t="e">
        <f>IF(AND(' RIESGOS DE GESTION'!#REF!="Baja",' RIESGOS DE GESTION'!#REF!="Leve"),CONCATENATE("R5C",' RIESGOS DE GESTION'!#REF!),"")</f>
        <v>#REF!</v>
      </c>
      <c r="K40" s="51" t="e">
        <f>IF(AND(' RIESGOS DE GESTION'!#REF!="Baja",' RIESGOS DE GESTION'!#REF!="Leve"),CONCATENATE("R5C",' RIESGOS DE GESTION'!#REF!),"")</f>
        <v>#REF!</v>
      </c>
      <c r="L40" s="51" t="e">
        <f>IF(AND(' RIESGOS DE GESTION'!#REF!="Baja",' RIESGOS DE GESTION'!#REF!="Leve"),CONCATENATE("R5C",' RIESGOS DE GESTION'!#REF!),"")</f>
        <v>#REF!</v>
      </c>
      <c r="M40" s="51" t="e">
        <f>IF(AND(' RIESGOS DE GESTION'!#REF!="Baja",' RIESGOS DE GESTION'!#REF!="Leve"),CONCATENATE("R5C",' RIESGOS DE GESTION'!#REF!),"")</f>
        <v>#REF!</v>
      </c>
      <c r="N40" s="51" t="e">
        <f>IF(AND(' RIESGOS DE GESTION'!#REF!="Baja",' RIESGOS DE GESTION'!#REF!="Leve"),CONCATENATE("R5C",' RIESGOS DE GESTION'!#REF!),"")</f>
        <v>#REF!</v>
      </c>
      <c r="O40" s="52" t="e">
        <f>IF(AND(' RIESGOS DE GESTION'!#REF!="Baja",' RIESGOS DE GESTION'!#REF!="Leve"),CONCATENATE("R5C",' RIESGOS DE GESTION'!#REF!),"")</f>
        <v>#REF!</v>
      </c>
      <c r="P40" s="41" t="e">
        <f>IF(AND(' RIESGOS DE GESTION'!#REF!="Baja",' RIESGOS DE GESTION'!#REF!="Menor"),CONCATENATE("R5C",' RIESGOS DE GESTION'!#REF!),"")</f>
        <v>#REF!</v>
      </c>
      <c r="Q40" s="42" t="e">
        <f>IF(AND(' RIESGOS DE GESTION'!#REF!="Baja",' RIESGOS DE GESTION'!#REF!="Menor"),CONCATENATE("R5C",' RIESGOS DE GESTION'!#REF!),"")</f>
        <v>#REF!</v>
      </c>
      <c r="R40" s="42" t="e">
        <f>IF(AND(' RIESGOS DE GESTION'!#REF!="Baja",' RIESGOS DE GESTION'!#REF!="Menor"),CONCATENATE("R5C",' RIESGOS DE GESTION'!#REF!),"")</f>
        <v>#REF!</v>
      </c>
      <c r="S40" s="42" t="e">
        <f>IF(AND(' RIESGOS DE GESTION'!#REF!="Baja",' RIESGOS DE GESTION'!#REF!="Menor"),CONCATENATE("R5C",' RIESGOS DE GESTION'!#REF!),"")</f>
        <v>#REF!</v>
      </c>
      <c r="T40" s="42" t="e">
        <f>IF(AND(' RIESGOS DE GESTION'!#REF!="Baja",' RIESGOS DE GESTION'!#REF!="Menor"),CONCATENATE("R5C",' RIESGOS DE GESTION'!#REF!),"")</f>
        <v>#REF!</v>
      </c>
      <c r="U40" s="43" t="e">
        <f>IF(AND(' RIESGOS DE GESTION'!#REF!="Baja",' RIESGOS DE GESTION'!#REF!="Menor"),CONCATENATE("R5C",' RIESGOS DE GESTION'!#REF!),"")</f>
        <v>#REF!</v>
      </c>
      <c r="V40" s="41" t="e">
        <f>IF(AND(' RIESGOS DE GESTION'!#REF!="Baja",' RIESGOS DE GESTION'!#REF!="Moderado"),CONCATENATE("R5C",' RIESGOS DE GESTION'!#REF!),"")</f>
        <v>#REF!</v>
      </c>
      <c r="W40" s="42" t="e">
        <f>IF(AND(' RIESGOS DE GESTION'!#REF!="Baja",' RIESGOS DE GESTION'!#REF!="Moderado"),CONCATENATE("R5C",' RIESGOS DE GESTION'!#REF!),"")</f>
        <v>#REF!</v>
      </c>
      <c r="X40" s="42" t="e">
        <f>IF(AND(' RIESGOS DE GESTION'!#REF!="Baja",' RIESGOS DE GESTION'!#REF!="Moderado"),CONCATENATE("R5C",' RIESGOS DE GESTION'!#REF!),"")</f>
        <v>#REF!</v>
      </c>
      <c r="Y40" s="42" t="e">
        <f>IF(AND(' RIESGOS DE GESTION'!#REF!="Baja",' RIESGOS DE GESTION'!#REF!="Moderado"),CONCATENATE("R5C",' RIESGOS DE GESTION'!#REF!),"")</f>
        <v>#REF!</v>
      </c>
      <c r="Z40" s="42" t="e">
        <f>IF(AND(' RIESGOS DE GESTION'!#REF!="Baja",' RIESGOS DE GESTION'!#REF!="Moderado"),CONCATENATE("R5C",' RIESGOS DE GESTION'!#REF!),"")</f>
        <v>#REF!</v>
      </c>
      <c r="AA40" s="43" t="e">
        <f>IF(AND(' RIESGOS DE GESTION'!#REF!="Baja",' RIESGOS DE GESTION'!#REF!="Moderado"),CONCATENATE("R5C",' RIESGOS DE GESTION'!#REF!),"")</f>
        <v>#REF!</v>
      </c>
      <c r="AB40" s="26" t="e">
        <f>IF(AND(' RIESGOS DE GESTION'!#REF!="Baja",' RIESGOS DE GESTION'!#REF!="Mayor"),CONCATENATE("R5C",' RIESGOS DE GESTION'!#REF!),"")</f>
        <v>#REF!</v>
      </c>
      <c r="AC40" s="27" t="e">
        <f>IF(AND(' RIESGOS DE GESTION'!#REF!="Baja",' RIESGOS DE GESTION'!#REF!="Mayor"),CONCATENATE("R5C",' RIESGOS DE GESTION'!#REF!),"")</f>
        <v>#REF!</v>
      </c>
      <c r="AD40" s="27" t="e">
        <f>IF(AND(' RIESGOS DE GESTION'!#REF!="Baja",' RIESGOS DE GESTION'!#REF!="Mayor"),CONCATENATE("R5C",' RIESGOS DE GESTION'!#REF!),"")</f>
        <v>#REF!</v>
      </c>
      <c r="AE40" s="27" t="e">
        <f>IF(AND(' RIESGOS DE GESTION'!#REF!="Baja",' RIESGOS DE GESTION'!#REF!="Mayor"),CONCATENATE("R5C",' RIESGOS DE GESTION'!#REF!),"")</f>
        <v>#REF!</v>
      </c>
      <c r="AF40" s="27" t="e">
        <f>IF(AND(' RIESGOS DE GESTION'!#REF!="Baja",' RIESGOS DE GESTION'!#REF!="Mayor"),CONCATENATE("R5C",' RIESGOS DE GESTION'!#REF!),"")</f>
        <v>#REF!</v>
      </c>
      <c r="AG40" s="28" t="e">
        <f>IF(AND(' RIESGOS DE GESTION'!#REF!="Baja",' RIESGOS DE GESTION'!#REF!="Mayor"),CONCATENATE("R5C",' RIESGOS DE GESTION'!#REF!),"")</f>
        <v>#REF!</v>
      </c>
      <c r="AH40" s="29" t="e">
        <f>IF(AND(' RIESGOS DE GESTION'!#REF!="Baja",' RIESGOS DE GESTION'!#REF!="Catastrófico"),CONCATENATE("R5C",' RIESGOS DE GESTION'!#REF!),"")</f>
        <v>#REF!</v>
      </c>
      <c r="AI40" s="30" t="e">
        <f>IF(AND(' RIESGOS DE GESTION'!#REF!="Baja",' RIESGOS DE GESTION'!#REF!="Catastrófico"),CONCATENATE("R5C",' RIESGOS DE GESTION'!#REF!),"")</f>
        <v>#REF!</v>
      </c>
      <c r="AJ40" s="30" t="e">
        <f>IF(AND(' RIESGOS DE GESTION'!#REF!="Baja",' RIESGOS DE GESTION'!#REF!="Catastrófico"),CONCATENATE("R5C",' RIESGOS DE GESTION'!#REF!),"")</f>
        <v>#REF!</v>
      </c>
      <c r="AK40" s="30" t="e">
        <f>IF(AND(' RIESGOS DE GESTION'!#REF!="Baja",' RIESGOS DE GESTION'!#REF!="Catastrófico"),CONCATENATE("R5C",' RIESGOS DE GESTION'!#REF!),"")</f>
        <v>#REF!</v>
      </c>
      <c r="AL40" s="30" t="e">
        <f>IF(AND(' RIESGOS DE GESTION'!#REF!="Baja",' RIESGOS DE GESTION'!#REF!="Catastrófico"),CONCATENATE("R5C",' RIESGOS DE GESTION'!#REF!),"")</f>
        <v>#REF!</v>
      </c>
      <c r="AM40" s="31" t="e">
        <f>IF(AND(' RIESGOS DE GESTION'!#REF!="Baja",' RIESGOS DE GESTION'!#REF!="Catastrófico"),CONCATENATE("R5C",' RIESGOS DE GESTION'!#REF!),"")</f>
        <v>#REF!</v>
      </c>
      <c r="AN40" s="57"/>
      <c r="AO40" s="540"/>
      <c r="AP40" s="541"/>
      <c r="AQ40" s="541"/>
      <c r="AR40" s="541"/>
      <c r="AS40" s="541"/>
      <c r="AT40" s="542"/>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row>
    <row r="41" spans="1:80" ht="15" customHeight="1" x14ac:dyDescent="0.25">
      <c r="A41" s="57"/>
      <c r="B41" s="421"/>
      <c r="C41" s="421"/>
      <c r="D41" s="422"/>
      <c r="E41" s="520"/>
      <c r="F41" s="519"/>
      <c r="G41" s="519"/>
      <c r="H41" s="519"/>
      <c r="I41" s="519"/>
      <c r="J41" s="50" t="e">
        <f>IF(AND(' RIESGOS DE GESTION'!#REF!="Baja",' RIESGOS DE GESTION'!#REF!="Leve"),CONCATENATE("R6C",' RIESGOS DE GESTION'!#REF!),"")</f>
        <v>#REF!</v>
      </c>
      <c r="K41" s="51" t="e">
        <f>IF(AND(' RIESGOS DE GESTION'!#REF!="Baja",' RIESGOS DE GESTION'!#REF!="Leve"),CONCATENATE("R6C",' RIESGOS DE GESTION'!#REF!),"")</f>
        <v>#REF!</v>
      </c>
      <c r="L41" s="51" t="e">
        <f>IF(AND(' RIESGOS DE GESTION'!#REF!="Baja",' RIESGOS DE GESTION'!#REF!="Leve"),CONCATENATE("R6C",' RIESGOS DE GESTION'!#REF!),"")</f>
        <v>#REF!</v>
      </c>
      <c r="M41" s="51" t="e">
        <f>IF(AND(' RIESGOS DE GESTION'!#REF!="Baja",' RIESGOS DE GESTION'!#REF!="Leve"),CONCATENATE("R6C",' RIESGOS DE GESTION'!#REF!),"")</f>
        <v>#REF!</v>
      </c>
      <c r="N41" s="51" t="e">
        <f>IF(AND(' RIESGOS DE GESTION'!#REF!="Baja",' RIESGOS DE GESTION'!#REF!="Leve"),CONCATENATE("R6C",' RIESGOS DE GESTION'!#REF!),"")</f>
        <v>#REF!</v>
      </c>
      <c r="O41" s="52" t="e">
        <f>IF(AND(' RIESGOS DE GESTION'!#REF!="Baja",' RIESGOS DE GESTION'!#REF!="Leve"),CONCATENATE("R6C",' RIESGOS DE GESTION'!#REF!),"")</f>
        <v>#REF!</v>
      </c>
      <c r="P41" s="41" t="e">
        <f>IF(AND(' RIESGOS DE GESTION'!#REF!="Baja",' RIESGOS DE GESTION'!#REF!="Menor"),CONCATENATE("R6C",' RIESGOS DE GESTION'!#REF!),"")</f>
        <v>#REF!</v>
      </c>
      <c r="Q41" s="42" t="e">
        <f>IF(AND(' RIESGOS DE GESTION'!#REF!="Baja",' RIESGOS DE GESTION'!#REF!="Menor"),CONCATENATE("R6C",' RIESGOS DE GESTION'!#REF!),"")</f>
        <v>#REF!</v>
      </c>
      <c r="R41" s="42" t="e">
        <f>IF(AND(' RIESGOS DE GESTION'!#REF!="Baja",' RIESGOS DE GESTION'!#REF!="Menor"),CONCATENATE("R6C",' RIESGOS DE GESTION'!#REF!),"")</f>
        <v>#REF!</v>
      </c>
      <c r="S41" s="42" t="e">
        <f>IF(AND(' RIESGOS DE GESTION'!#REF!="Baja",' RIESGOS DE GESTION'!#REF!="Menor"),CONCATENATE("R6C",' RIESGOS DE GESTION'!#REF!),"")</f>
        <v>#REF!</v>
      </c>
      <c r="T41" s="42" t="e">
        <f>IF(AND(' RIESGOS DE GESTION'!#REF!="Baja",' RIESGOS DE GESTION'!#REF!="Menor"),CONCATENATE("R6C",' RIESGOS DE GESTION'!#REF!),"")</f>
        <v>#REF!</v>
      </c>
      <c r="U41" s="43" t="e">
        <f>IF(AND(' RIESGOS DE GESTION'!#REF!="Baja",' RIESGOS DE GESTION'!#REF!="Menor"),CONCATENATE("R6C",' RIESGOS DE GESTION'!#REF!),"")</f>
        <v>#REF!</v>
      </c>
      <c r="V41" s="41" t="e">
        <f>IF(AND(' RIESGOS DE GESTION'!#REF!="Baja",' RIESGOS DE GESTION'!#REF!="Moderado"),CONCATENATE("R6C",' RIESGOS DE GESTION'!#REF!),"")</f>
        <v>#REF!</v>
      </c>
      <c r="W41" s="42" t="e">
        <f>IF(AND(' RIESGOS DE GESTION'!#REF!="Baja",' RIESGOS DE GESTION'!#REF!="Moderado"),CONCATENATE("R6C",' RIESGOS DE GESTION'!#REF!),"")</f>
        <v>#REF!</v>
      </c>
      <c r="X41" s="42" t="e">
        <f>IF(AND(' RIESGOS DE GESTION'!#REF!="Baja",' RIESGOS DE GESTION'!#REF!="Moderado"),CONCATENATE("R6C",' RIESGOS DE GESTION'!#REF!),"")</f>
        <v>#REF!</v>
      </c>
      <c r="Y41" s="42" t="e">
        <f>IF(AND(' RIESGOS DE GESTION'!#REF!="Baja",' RIESGOS DE GESTION'!#REF!="Moderado"),CONCATENATE("R6C",' RIESGOS DE GESTION'!#REF!),"")</f>
        <v>#REF!</v>
      </c>
      <c r="Z41" s="42" t="e">
        <f>IF(AND(' RIESGOS DE GESTION'!#REF!="Baja",' RIESGOS DE GESTION'!#REF!="Moderado"),CONCATENATE("R6C",' RIESGOS DE GESTION'!#REF!),"")</f>
        <v>#REF!</v>
      </c>
      <c r="AA41" s="43" t="e">
        <f>IF(AND(' RIESGOS DE GESTION'!#REF!="Baja",' RIESGOS DE GESTION'!#REF!="Moderado"),CONCATENATE("R6C",' RIESGOS DE GESTION'!#REF!),"")</f>
        <v>#REF!</v>
      </c>
      <c r="AB41" s="26" t="e">
        <f>IF(AND(' RIESGOS DE GESTION'!#REF!="Baja",' RIESGOS DE GESTION'!#REF!="Mayor"),CONCATENATE("R6C",' RIESGOS DE GESTION'!#REF!),"")</f>
        <v>#REF!</v>
      </c>
      <c r="AC41" s="27" t="e">
        <f>IF(AND(' RIESGOS DE GESTION'!#REF!="Baja",' RIESGOS DE GESTION'!#REF!="Mayor"),CONCATENATE("R6C",' RIESGOS DE GESTION'!#REF!),"")</f>
        <v>#REF!</v>
      </c>
      <c r="AD41" s="27" t="e">
        <f>IF(AND(' RIESGOS DE GESTION'!#REF!="Baja",' RIESGOS DE GESTION'!#REF!="Mayor"),CONCATENATE("R6C",' RIESGOS DE GESTION'!#REF!),"")</f>
        <v>#REF!</v>
      </c>
      <c r="AE41" s="27" t="e">
        <f>IF(AND(' RIESGOS DE GESTION'!#REF!="Baja",' RIESGOS DE GESTION'!#REF!="Mayor"),CONCATENATE("R6C",' RIESGOS DE GESTION'!#REF!),"")</f>
        <v>#REF!</v>
      </c>
      <c r="AF41" s="27" t="e">
        <f>IF(AND(' RIESGOS DE GESTION'!#REF!="Baja",' RIESGOS DE GESTION'!#REF!="Mayor"),CONCATENATE("R6C",' RIESGOS DE GESTION'!#REF!),"")</f>
        <v>#REF!</v>
      </c>
      <c r="AG41" s="28" t="e">
        <f>IF(AND(' RIESGOS DE GESTION'!#REF!="Baja",' RIESGOS DE GESTION'!#REF!="Mayor"),CONCATENATE("R6C",' RIESGOS DE GESTION'!#REF!),"")</f>
        <v>#REF!</v>
      </c>
      <c r="AH41" s="29" t="e">
        <f>IF(AND(' RIESGOS DE GESTION'!#REF!="Baja",' RIESGOS DE GESTION'!#REF!="Catastrófico"),CONCATENATE("R6C",' RIESGOS DE GESTION'!#REF!),"")</f>
        <v>#REF!</v>
      </c>
      <c r="AI41" s="30" t="e">
        <f>IF(AND(' RIESGOS DE GESTION'!#REF!="Baja",' RIESGOS DE GESTION'!#REF!="Catastrófico"),CONCATENATE("R6C",' RIESGOS DE GESTION'!#REF!),"")</f>
        <v>#REF!</v>
      </c>
      <c r="AJ41" s="30" t="e">
        <f>IF(AND(' RIESGOS DE GESTION'!#REF!="Baja",' RIESGOS DE GESTION'!#REF!="Catastrófico"),CONCATENATE("R6C",' RIESGOS DE GESTION'!#REF!),"")</f>
        <v>#REF!</v>
      </c>
      <c r="AK41" s="30" t="e">
        <f>IF(AND(' RIESGOS DE GESTION'!#REF!="Baja",' RIESGOS DE GESTION'!#REF!="Catastrófico"),CONCATENATE("R6C",' RIESGOS DE GESTION'!#REF!),"")</f>
        <v>#REF!</v>
      </c>
      <c r="AL41" s="30" t="e">
        <f>IF(AND(' RIESGOS DE GESTION'!#REF!="Baja",' RIESGOS DE GESTION'!#REF!="Catastrófico"),CONCATENATE("R6C",' RIESGOS DE GESTION'!#REF!),"")</f>
        <v>#REF!</v>
      </c>
      <c r="AM41" s="31" t="e">
        <f>IF(AND(' RIESGOS DE GESTION'!#REF!="Baja",' RIESGOS DE GESTION'!#REF!="Catastrófico"),CONCATENATE("R6C",' RIESGOS DE GESTION'!#REF!),"")</f>
        <v>#REF!</v>
      </c>
      <c r="AN41" s="57"/>
      <c r="AO41" s="540"/>
      <c r="AP41" s="541"/>
      <c r="AQ41" s="541"/>
      <c r="AR41" s="541"/>
      <c r="AS41" s="541"/>
      <c r="AT41" s="542"/>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row>
    <row r="42" spans="1:80" ht="15" customHeight="1" x14ac:dyDescent="0.25">
      <c r="A42" s="57"/>
      <c r="B42" s="421"/>
      <c r="C42" s="421"/>
      <c r="D42" s="422"/>
      <c r="E42" s="520"/>
      <c r="F42" s="519"/>
      <c r="G42" s="519"/>
      <c r="H42" s="519"/>
      <c r="I42" s="519"/>
      <c r="J42" s="50" t="e">
        <f>IF(AND(' RIESGOS DE GESTION'!#REF!="Baja",' RIESGOS DE GESTION'!#REF!="Leve"),CONCATENATE("R7C",' RIESGOS DE GESTION'!#REF!),"")</f>
        <v>#REF!</v>
      </c>
      <c r="K42" s="51" t="e">
        <f>IF(AND(' RIESGOS DE GESTION'!#REF!="Baja",' RIESGOS DE GESTION'!#REF!="Leve"),CONCATENATE("R7C",' RIESGOS DE GESTION'!#REF!),"")</f>
        <v>#REF!</v>
      </c>
      <c r="L42" s="51" t="e">
        <f>IF(AND(' RIESGOS DE GESTION'!#REF!="Baja",' RIESGOS DE GESTION'!#REF!="Leve"),CONCATENATE("R7C",' RIESGOS DE GESTION'!#REF!),"")</f>
        <v>#REF!</v>
      </c>
      <c r="M42" s="51" t="e">
        <f>IF(AND(' RIESGOS DE GESTION'!#REF!="Baja",' RIESGOS DE GESTION'!#REF!="Leve"),CONCATENATE("R7C",' RIESGOS DE GESTION'!#REF!),"")</f>
        <v>#REF!</v>
      </c>
      <c r="N42" s="51" t="e">
        <f>IF(AND(' RIESGOS DE GESTION'!#REF!="Baja",' RIESGOS DE GESTION'!#REF!="Leve"),CONCATENATE("R7C",' RIESGOS DE GESTION'!#REF!),"")</f>
        <v>#REF!</v>
      </c>
      <c r="O42" s="52" t="e">
        <f>IF(AND(' RIESGOS DE GESTION'!#REF!="Baja",' RIESGOS DE GESTION'!#REF!="Leve"),CONCATENATE("R7C",' RIESGOS DE GESTION'!#REF!),"")</f>
        <v>#REF!</v>
      </c>
      <c r="P42" s="41" t="e">
        <f>IF(AND(' RIESGOS DE GESTION'!#REF!="Baja",' RIESGOS DE GESTION'!#REF!="Menor"),CONCATENATE("R7C",' RIESGOS DE GESTION'!#REF!),"")</f>
        <v>#REF!</v>
      </c>
      <c r="Q42" s="42" t="e">
        <f>IF(AND(' RIESGOS DE GESTION'!#REF!="Baja",' RIESGOS DE GESTION'!#REF!="Menor"),CONCATENATE("R7C",' RIESGOS DE GESTION'!#REF!),"")</f>
        <v>#REF!</v>
      </c>
      <c r="R42" s="42" t="e">
        <f>IF(AND(' RIESGOS DE GESTION'!#REF!="Baja",' RIESGOS DE GESTION'!#REF!="Menor"),CONCATENATE("R7C",' RIESGOS DE GESTION'!#REF!),"")</f>
        <v>#REF!</v>
      </c>
      <c r="S42" s="42" t="e">
        <f>IF(AND(' RIESGOS DE GESTION'!#REF!="Baja",' RIESGOS DE GESTION'!#REF!="Menor"),CONCATENATE("R7C",' RIESGOS DE GESTION'!#REF!),"")</f>
        <v>#REF!</v>
      </c>
      <c r="T42" s="42" t="e">
        <f>IF(AND(' RIESGOS DE GESTION'!#REF!="Baja",' RIESGOS DE GESTION'!#REF!="Menor"),CONCATENATE("R7C",' RIESGOS DE GESTION'!#REF!),"")</f>
        <v>#REF!</v>
      </c>
      <c r="U42" s="43" t="e">
        <f>IF(AND(' RIESGOS DE GESTION'!#REF!="Baja",' RIESGOS DE GESTION'!#REF!="Menor"),CONCATENATE("R7C",' RIESGOS DE GESTION'!#REF!),"")</f>
        <v>#REF!</v>
      </c>
      <c r="V42" s="41" t="e">
        <f>IF(AND(' RIESGOS DE GESTION'!#REF!="Baja",' RIESGOS DE GESTION'!#REF!="Moderado"),CONCATENATE("R7C",' RIESGOS DE GESTION'!#REF!),"")</f>
        <v>#REF!</v>
      </c>
      <c r="W42" s="42" t="e">
        <f>IF(AND(' RIESGOS DE GESTION'!#REF!="Baja",' RIESGOS DE GESTION'!#REF!="Moderado"),CONCATENATE("R7C",' RIESGOS DE GESTION'!#REF!),"")</f>
        <v>#REF!</v>
      </c>
      <c r="X42" s="42" t="e">
        <f>IF(AND(' RIESGOS DE GESTION'!#REF!="Baja",' RIESGOS DE GESTION'!#REF!="Moderado"),CONCATENATE("R7C",' RIESGOS DE GESTION'!#REF!),"")</f>
        <v>#REF!</v>
      </c>
      <c r="Y42" s="42" t="e">
        <f>IF(AND(' RIESGOS DE GESTION'!#REF!="Baja",' RIESGOS DE GESTION'!#REF!="Moderado"),CONCATENATE("R7C",' RIESGOS DE GESTION'!#REF!),"")</f>
        <v>#REF!</v>
      </c>
      <c r="Z42" s="42" t="e">
        <f>IF(AND(' RIESGOS DE GESTION'!#REF!="Baja",' RIESGOS DE GESTION'!#REF!="Moderado"),CONCATENATE("R7C",' RIESGOS DE GESTION'!#REF!),"")</f>
        <v>#REF!</v>
      </c>
      <c r="AA42" s="43" t="e">
        <f>IF(AND(' RIESGOS DE GESTION'!#REF!="Baja",' RIESGOS DE GESTION'!#REF!="Moderado"),CONCATENATE("R7C",' RIESGOS DE GESTION'!#REF!),"")</f>
        <v>#REF!</v>
      </c>
      <c r="AB42" s="26" t="e">
        <f>IF(AND(' RIESGOS DE GESTION'!#REF!="Baja",' RIESGOS DE GESTION'!#REF!="Mayor"),CONCATENATE("R7C",' RIESGOS DE GESTION'!#REF!),"")</f>
        <v>#REF!</v>
      </c>
      <c r="AC42" s="27" t="e">
        <f>IF(AND(' RIESGOS DE GESTION'!#REF!="Baja",' RIESGOS DE GESTION'!#REF!="Mayor"),CONCATENATE("R7C",' RIESGOS DE GESTION'!#REF!),"")</f>
        <v>#REF!</v>
      </c>
      <c r="AD42" s="27" t="e">
        <f>IF(AND(' RIESGOS DE GESTION'!#REF!="Baja",' RIESGOS DE GESTION'!#REF!="Mayor"),CONCATENATE("R7C",' RIESGOS DE GESTION'!#REF!),"")</f>
        <v>#REF!</v>
      </c>
      <c r="AE42" s="27" t="e">
        <f>IF(AND(' RIESGOS DE GESTION'!#REF!="Baja",' RIESGOS DE GESTION'!#REF!="Mayor"),CONCATENATE("R7C",' RIESGOS DE GESTION'!#REF!),"")</f>
        <v>#REF!</v>
      </c>
      <c r="AF42" s="27" t="e">
        <f>IF(AND(' RIESGOS DE GESTION'!#REF!="Baja",' RIESGOS DE GESTION'!#REF!="Mayor"),CONCATENATE("R7C",' RIESGOS DE GESTION'!#REF!),"")</f>
        <v>#REF!</v>
      </c>
      <c r="AG42" s="28" t="e">
        <f>IF(AND(' RIESGOS DE GESTION'!#REF!="Baja",' RIESGOS DE GESTION'!#REF!="Mayor"),CONCATENATE("R7C",' RIESGOS DE GESTION'!#REF!),"")</f>
        <v>#REF!</v>
      </c>
      <c r="AH42" s="29" t="e">
        <f>IF(AND(' RIESGOS DE GESTION'!#REF!="Baja",' RIESGOS DE GESTION'!#REF!="Catastrófico"),CONCATENATE("R7C",' RIESGOS DE GESTION'!#REF!),"")</f>
        <v>#REF!</v>
      </c>
      <c r="AI42" s="30" t="e">
        <f>IF(AND(' RIESGOS DE GESTION'!#REF!="Baja",' RIESGOS DE GESTION'!#REF!="Catastrófico"),CONCATENATE("R7C",' RIESGOS DE GESTION'!#REF!),"")</f>
        <v>#REF!</v>
      </c>
      <c r="AJ42" s="30" t="e">
        <f>IF(AND(' RIESGOS DE GESTION'!#REF!="Baja",' RIESGOS DE GESTION'!#REF!="Catastrófico"),CONCATENATE("R7C",' RIESGOS DE GESTION'!#REF!),"")</f>
        <v>#REF!</v>
      </c>
      <c r="AK42" s="30" t="e">
        <f>IF(AND(' RIESGOS DE GESTION'!#REF!="Baja",' RIESGOS DE GESTION'!#REF!="Catastrófico"),CONCATENATE("R7C",' RIESGOS DE GESTION'!#REF!),"")</f>
        <v>#REF!</v>
      </c>
      <c r="AL42" s="30" t="e">
        <f>IF(AND(' RIESGOS DE GESTION'!#REF!="Baja",' RIESGOS DE GESTION'!#REF!="Catastrófico"),CONCATENATE("R7C",' RIESGOS DE GESTION'!#REF!),"")</f>
        <v>#REF!</v>
      </c>
      <c r="AM42" s="31" t="e">
        <f>IF(AND(' RIESGOS DE GESTION'!#REF!="Baja",' RIESGOS DE GESTION'!#REF!="Catastrófico"),CONCATENATE("R7C",' RIESGOS DE GESTION'!#REF!),"")</f>
        <v>#REF!</v>
      </c>
      <c r="AN42" s="57"/>
      <c r="AO42" s="540"/>
      <c r="AP42" s="541"/>
      <c r="AQ42" s="541"/>
      <c r="AR42" s="541"/>
      <c r="AS42" s="541"/>
      <c r="AT42" s="542"/>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row>
    <row r="43" spans="1:80" ht="15" customHeight="1" x14ac:dyDescent="0.25">
      <c r="A43" s="57"/>
      <c r="B43" s="421"/>
      <c r="C43" s="421"/>
      <c r="D43" s="422"/>
      <c r="E43" s="520"/>
      <c r="F43" s="519"/>
      <c r="G43" s="519"/>
      <c r="H43" s="519"/>
      <c r="I43" s="519"/>
      <c r="J43" s="50" t="e">
        <f>IF(AND(' RIESGOS DE GESTION'!#REF!="Baja",' RIESGOS DE GESTION'!#REF!="Leve"),CONCATENATE("R8C",' RIESGOS DE GESTION'!#REF!),"")</f>
        <v>#REF!</v>
      </c>
      <c r="K43" s="51" t="e">
        <f>IF(AND(' RIESGOS DE GESTION'!#REF!="Baja",' RIESGOS DE GESTION'!#REF!="Leve"),CONCATENATE("R8C",' RIESGOS DE GESTION'!#REF!),"")</f>
        <v>#REF!</v>
      </c>
      <c r="L43" s="51" t="e">
        <f>IF(AND(' RIESGOS DE GESTION'!#REF!="Baja",' RIESGOS DE GESTION'!#REF!="Leve"),CONCATENATE("R8C",' RIESGOS DE GESTION'!#REF!),"")</f>
        <v>#REF!</v>
      </c>
      <c r="M43" s="51" t="e">
        <f>IF(AND(' RIESGOS DE GESTION'!#REF!="Baja",' RIESGOS DE GESTION'!#REF!="Leve"),CONCATENATE("R8C",' RIESGOS DE GESTION'!#REF!),"")</f>
        <v>#REF!</v>
      </c>
      <c r="N43" s="51" t="e">
        <f>IF(AND(' RIESGOS DE GESTION'!#REF!="Baja",' RIESGOS DE GESTION'!#REF!="Leve"),CONCATENATE("R8C",' RIESGOS DE GESTION'!#REF!),"")</f>
        <v>#REF!</v>
      </c>
      <c r="O43" s="52" t="e">
        <f>IF(AND(' RIESGOS DE GESTION'!#REF!="Baja",' RIESGOS DE GESTION'!#REF!="Leve"),CONCATENATE("R8C",' RIESGOS DE GESTION'!#REF!),"")</f>
        <v>#REF!</v>
      </c>
      <c r="P43" s="41" t="e">
        <f>IF(AND(' RIESGOS DE GESTION'!#REF!="Baja",' RIESGOS DE GESTION'!#REF!="Menor"),CONCATENATE("R8C",' RIESGOS DE GESTION'!#REF!),"")</f>
        <v>#REF!</v>
      </c>
      <c r="Q43" s="42" t="e">
        <f>IF(AND(' RIESGOS DE GESTION'!#REF!="Baja",' RIESGOS DE GESTION'!#REF!="Menor"),CONCATENATE("R8C",' RIESGOS DE GESTION'!#REF!),"")</f>
        <v>#REF!</v>
      </c>
      <c r="R43" s="42" t="e">
        <f>IF(AND(' RIESGOS DE GESTION'!#REF!="Baja",' RIESGOS DE GESTION'!#REF!="Menor"),CONCATENATE("R8C",' RIESGOS DE GESTION'!#REF!),"")</f>
        <v>#REF!</v>
      </c>
      <c r="S43" s="42" t="e">
        <f>IF(AND(' RIESGOS DE GESTION'!#REF!="Baja",' RIESGOS DE GESTION'!#REF!="Menor"),CONCATENATE("R8C",' RIESGOS DE GESTION'!#REF!),"")</f>
        <v>#REF!</v>
      </c>
      <c r="T43" s="42" t="e">
        <f>IF(AND(' RIESGOS DE GESTION'!#REF!="Baja",' RIESGOS DE GESTION'!#REF!="Menor"),CONCATENATE("R8C",' RIESGOS DE GESTION'!#REF!),"")</f>
        <v>#REF!</v>
      </c>
      <c r="U43" s="43" t="e">
        <f>IF(AND(' RIESGOS DE GESTION'!#REF!="Baja",' RIESGOS DE GESTION'!#REF!="Menor"),CONCATENATE("R8C",' RIESGOS DE GESTION'!#REF!),"")</f>
        <v>#REF!</v>
      </c>
      <c r="V43" s="41" t="e">
        <f>IF(AND(' RIESGOS DE GESTION'!#REF!="Baja",' RIESGOS DE GESTION'!#REF!="Moderado"),CONCATENATE("R8C",' RIESGOS DE GESTION'!#REF!),"")</f>
        <v>#REF!</v>
      </c>
      <c r="W43" s="42" t="e">
        <f>IF(AND(' RIESGOS DE GESTION'!#REF!="Baja",' RIESGOS DE GESTION'!#REF!="Moderado"),CONCATENATE("R8C",' RIESGOS DE GESTION'!#REF!),"")</f>
        <v>#REF!</v>
      </c>
      <c r="X43" s="42" t="e">
        <f>IF(AND(' RIESGOS DE GESTION'!#REF!="Baja",' RIESGOS DE GESTION'!#REF!="Moderado"),CONCATENATE("R8C",' RIESGOS DE GESTION'!#REF!),"")</f>
        <v>#REF!</v>
      </c>
      <c r="Y43" s="42" t="e">
        <f>IF(AND(' RIESGOS DE GESTION'!#REF!="Baja",' RIESGOS DE GESTION'!#REF!="Moderado"),CONCATENATE("R8C",' RIESGOS DE GESTION'!#REF!),"")</f>
        <v>#REF!</v>
      </c>
      <c r="Z43" s="42" t="e">
        <f>IF(AND(' RIESGOS DE GESTION'!#REF!="Baja",' RIESGOS DE GESTION'!#REF!="Moderado"),CONCATENATE("R8C",' RIESGOS DE GESTION'!#REF!),"")</f>
        <v>#REF!</v>
      </c>
      <c r="AA43" s="43" t="e">
        <f>IF(AND(' RIESGOS DE GESTION'!#REF!="Baja",' RIESGOS DE GESTION'!#REF!="Moderado"),CONCATENATE("R8C",' RIESGOS DE GESTION'!#REF!),"")</f>
        <v>#REF!</v>
      </c>
      <c r="AB43" s="26" t="e">
        <f>IF(AND(' RIESGOS DE GESTION'!#REF!="Baja",' RIESGOS DE GESTION'!#REF!="Mayor"),CONCATENATE("R8C",' RIESGOS DE GESTION'!#REF!),"")</f>
        <v>#REF!</v>
      </c>
      <c r="AC43" s="27" t="e">
        <f>IF(AND(' RIESGOS DE GESTION'!#REF!="Baja",' RIESGOS DE GESTION'!#REF!="Mayor"),CONCATENATE("R8C",' RIESGOS DE GESTION'!#REF!),"")</f>
        <v>#REF!</v>
      </c>
      <c r="AD43" s="27" t="e">
        <f>IF(AND(' RIESGOS DE GESTION'!#REF!="Baja",' RIESGOS DE GESTION'!#REF!="Mayor"),CONCATENATE("R8C",' RIESGOS DE GESTION'!#REF!),"")</f>
        <v>#REF!</v>
      </c>
      <c r="AE43" s="27" t="e">
        <f>IF(AND(' RIESGOS DE GESTION'!#REF!="Baja",' RIESGOS DE GESTION'!#REF!="Mayor"),CONCATENATE("R8C",' RIESGOS DE GESTION'!#REF!),"")</f>
        <v>#REF!</v>
      </c>
      <c r="AF43" s="27" t="e">
        <f>IF(AND(' RIESGOS DE GESTION'!#REF!="Baja",' RIESGOS DE GESTION'!#REF!="Mayor"),CONCATENATE("R8C",' RIESGOS DE GESTION'!#REF!),"")</f>
        <v>#REF!</v>
      </c>
      <c r="AG43" s="28" t="e">
        <f>IF(AND(' RIESGOS DE GESTION'!#REF!="Baja",' RIESGOS DE GESTION'!#REF!="Mayor"),CONCATENATE("R8C",' RIESGOS DE GESTION'!#REF!),"")</f>
        <v>#REF!</v>
      </c>
      <c r="AH43" s="29" t="e">
        <f>IF(AND(' RIESGOS DE GESTION'!#REF!="Baja",' RIESGOS DE GESTION'!#REF!="Catastrófico"),CONCATENATE("R8C",' RIESGOS DE GESTION'!#REF!),"")</f>
        <v>#REF!</v>
      </c>
      <c r="AI43" s="30" t="e">
        <f>IF(AND(' RIESGOS DE GESTION'!#REF!="Baja",' RIESGOS DE GESTION'!#REF!="Catastrófico"),CONCATENATE("R8C",' RIESGOS DE GESTION'!#REF!),"")</f>
        <v>#REF!</v>
      </c>
      <c r="AJ43" s="30" t="e">
        <f>IF(AND(' RIESGOS DE GESTION'!#REF!="Baja",' RIESGOS DE GESTION'!#REF!="Catastrófico"),CONCATENATE("R8C",' RIESGOS DE GESTION'!#REF!),"")</f>
        <v>#REF!</v>
      </c>
      <c r="AK43" s="30" t="e">
        <f>IF(AND(' RIESGOS DE GESTION'!#REF!="Baja",' RIESGOS DE GESTION'!#REF!="Catastrófico"),CONCATENATE("R8C",' RIESGOS DE GESTION'!#REF!),"")</f>
        <v>#REF!</v>
      </c>
      <c r="AL43" s="30" t="e">
        <f>IF(AND(' RIESGOS DE GESTION'!#REF!="Baja",' RIESGOS DE GESTION'!#REF!="Catastrófico"),CONCATENATE("R8C",' RIESGOS DE GESTION'!#REF!),"")</f>
        <v>#REF!</v>
      </c>
      <c r="AM43" s="31" t="e">
        <f>IF(AND(' RIESGOS DE GESTION'!#REF!="Baja",' RIESGOS DE GESTION'!#REF!="Catastrófico"),CONCATENATE("R8C",' RIESGOS DE GESTION'!#REF!),"")</f>
        <v>#REF!</v>
      </c>
      <c r="AN43" s="57"/>
      <c r="AO43" s="540"/>
      <c r="AP43" s="541"/>
      <c r="AQ43" s="541"/>
      <c r="AR43" s="541"/>
      <c r="AS43" s="541"/>
      <c r="AT43" s="542"/>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row>
    <row r="44" spans="1:80" ht="15" customHeight="1" x14ac:dyDescent="0.25">
      <c r="A44" s="57"/>
      <c r="B44" s="421"/>
      <c r="C44" s="421"/>
      <c r="D44" s="422"/>
      <c r="E44" s="520"/>
      <c r="F44" s="519"/>
      <c r="G44" s="519"/>
      <c r="H44" s="519"/>
      <c r="I44" s="519"/>
      <c r="J44" s="50" t="e">
        <f>IF(AND(' RIESGOS DE GESTION'!#REF!="Baja",' RIESGOS DE GESTION'!#REF!="Leve"),CONCATENATE("R9C",' RIESGOS DE GESTION'!#REF!),"")</f>
        <v>#REF!</v>
      </c>
      <c r="K44" s="51" t="e">
        <f>IF(AND(' RIESGOS DE GESTION'!#REF!="Baja",' RIESGOS DE GESTION'!#REF!="Leve"),CONCATENATE("R9C",' RIESGOS DE GESTION'!#REF!),"")</f>
        <v>#REF!</v>
      </c>
      <c r="L44" s="51" t="e">
        <f>IF(AND(' RIESGOS DE GESTION'!#REF!="Baja",' RIESGOS DE GESTION'!#REF!="Leve"),CONCATENATE("R9C",' RIESGOS DE GESTION'!#REF!),"")</f>
        <v>#REF!</v>
      </c>
      <c r="M44" s="51" t="e">
        <f>IF(AND(' RIESGOS DE GESTION'!#REF!="Baja",' RIESGOS DE GESTION'!#REF!="Leve"),CONCATENATE("R9C",' RIESGOS DE GESTION'!#REF!),"")</f>
        <v>#REF!</v>
      </c>
      <c r="N44" s="51" t="e">
        <f>IF(AND(' RIESGOS DE GESTION'!#REF!="Baja",' RIESGOS DE GESTION'!#REF!="Leve"),CONCATENATE("R9C",' RIESGOS DE GESTION'!#REF!),"")</f>
        <v>#REF!</v>
      </c>
      <c r="O44" s="52" t="e">
        <f>IF(AND(' RIESGOS DE GESTION'!#REF!="Baja",' RIESGOS DE GESTION'!#REF!="Leve"),CONCATENATE("R9C",' RIESGOS DE GESTION'!#REF!),"")</f>
        <v>#REF!</v>
      </c>
      <c r="P44" s="41" t="e">
        <f>IF(AND(' RIESGOS DE GESTION'!#REF!="Baja",' RIESGOS DE GESTION'!#REF!="Menor"),CONCATENATE("R9C",' RIESGOS DE GESTION'!#REF!),"")</f>
        <v>#REF!</v>
      </c>
      <c r="Q44" s="42" t="e">
        <f>IF(AND(' RIESGOS DE GESTION'!#REF!="Baja",' RIESGOS DE GESTION'!#REF!="Menor"),CONCATENATE("R9C",' RIESGOS DE GESTION'!#REF!),"")</f>
        <v>#REF!</v>
      </c>
      <c r="R44" s="42" t="e">
        <f>IF(AND(' RIESGOS DE GESTION'!#REF!="Baja",' RIESGOS DE GESTION'!#REF!="Menor"),CONCATENATE("R9C",' RIESGOS DE GESTION'!#REF!),"")</f>
        <v>#REF!</v>
      </c>
      <c r="S44" s="42" t="e">
        <f>IF(AND(' RIESGOS DE GESTION'!#REF!="Baja",' RIESGOS DE GESTION'!#REF!="Menor"),CONCATENATE("R9C",' RIESGOS DE GESTION'!#REF!),"")</f>
        <v>#REF!</v>
      </c>
      <c r="T44" s="42" t="e">
        <f>IF(AND(' RIESGOS DE GESTION'!#REF!="Baja",' RIESGOS DE GESTION'!#REF!="Menor"),CONCATENATE("R9C",' RIESGOS DE GESTION'!#REF!),"")</f>
        <v>#REF!</v>
      </c>
      <c r="U44" s="43" t="e">
        <f>IF(AND(' RIESGOS DE GESTION'!#REF!="Baja",' RIESGOS DE GESTION'!#REF!="Menor"),CONCATENATE("R9C",' RIESGOS DE GESTION'!#REF!),"")</f>
        <v>#REF!</v>
      </c>
      <c r="V44" s="41" t="e">
        <f>IF(AND(' RIESGOS DE GESTION'!#REF!="Baja",' RIESGOS DE GESTION'!#REF!="Moderado"),CONCATENATE("R9C",' RIESGOS DE GESTION'!#REF!),"")</f>
        <v>#REF!</v>
      </c>
      <c r="W44" s="42" t="e">
        <f>IF(AND(' RIESGOS DE GESTION'!#REF!="Baja",' RIESGOS DE GESTION'!#REF!="Moderado"),CONCATENATE("R9C",' RIESGOS DE GESTION'!#REF!),"")</f>
        <v>#REF!</v>
      </c>
      <c r="X44" s="42" t="e">
        <f>IF(AND(' RIESGOS DE GESTION'!#REF!="Baja",' RIESGOS DE GESTION'!#REF!="Moderado"),CONCATENATE("R9C",' RIESGOS DE GESTION'!#REF!),"")</f>
        <v>#REF!</v>
      </c>
      <c r="Y44" s="42" t="e">
        <f>IF(AND(' RIESGOS DE GESTION'!#REF!="Baja",' RIESGOS DE GESTION'!#REF!="Moderado"),CONCATENATE("R9C",' RIESGOS DE GESTION'!#REF!),"")</f>
        <v>#REF!</v>
      </c>
      <c r="Z44" s="42" t="e">
        <f>IF(AND(' RIESGOS DE GESTION'!#REF!="Baja",' RIESGOS DE GESTION'!#REF!="Moderado"),CONCATENATE("R9C",' RIESGOS DE GESTION'!#REF!),"")</f>
        <v>#REF!</v>
      </c>
      <c r="AA44" s="43" t="e">
        <f>IF(AND(' RIESGOS DE GESTION'!#REF!="Baja",' RIESGOS DE GESTION'!#REF!="Moderado"),CONCATENATE("R9C",' RIESGOS DE GESTION'!#REF!),"")</f>
        <v>#REF!</v>
      </c>
      <c r="AB44" s="26" t="e">
        <f>IF(AND(' RIESGOS DE GESTION'!#REF!="Baja",' RIESGOS DE GESTION'!#REF!="Mayor"),CONCATENATE("R9C",' RIESGOS DE GESTION'!#REF!),"")</f>
        <v>#REF!</v>
      </c>
      <c r="AC44" s="27" t="e">
        <f>IF(AND(' RIESGOS DE GESTION'!#REF!="Baja",' RIESGOS DE GESTION'!#REF!="Mayor"),CONCATENATE("R9C",' RIESGOS DE GESTION'!#REF!),"")</f>
        <v>#REF!</v>
      </c>
      <c r="AD44" s="27" t="e">
        <f>IF(AND(' RIESGOS DE GESTION'!#REF!="Baja",' RIESGOS DE GESTION'!#REF!="Mayor"),CONCATENATE("R9C",' RIESGOS DE GESTION'!#REF!),"")</f>
        <v>#REF!</v>
      </c>
      <c r="AE44" s="27" t="e">
        <f>IF(AND(' RIESGOS DE GESTION'!#REF!="Baja",' RIESGOS DE GESTION'!#REF!="Mayor"),CONCATENATE("R9C",' RIESGOS DE GESTION'!#REF!),"")</f>
        <v>#REF!</v>
      </c>
      <c r="AF44" s="27" t="e">
        <f>IF(AND(' RIESGOS DE GESTION'!#REF!="Baja",' RIESGOS DE GESTION'!#REF!="Mayor"),CONCATENATE("R9C",' RIESGOS DE GESTION'!#REF!),"")</f>
        <v>#REF!</v>
      </c>
      <c r="AG44" s="28" t="e">
        <f>IF(AND(' RIESGOS DE GESTION'!#REF!="Baja",' RIESGOS DE GESTION'!#REF!="Mayor"),CONCATENATE("R9C",' RIESGOS DE GESTION'!#REF!),"")</f>
        <v>#REF!</v>
      </c>
      <c r="AH44" s="29" t="e">
        <f>IF(AND(' RIESGOS DE GESTION'!#REF!="Baja",' RIESGOS DE GESTION'!#REF!="Catastrófico"),CONCATENATE("R9C",' RIESGOS DE GESTION'!#REF!),"")</f>
        <v>#REF!</v>
      </c>
      <c r="AI44" s="30" t="e">
        <f>IF(AND(' RIESGOS DE GESTION'!#REF!="Baja",' RIESGOS DE GESTION'!#REF!="Catastrófico"),CONCATENATE("R9C",' RIESGOS DE GESTION'!#REF!),"")</f>
        <v>#REF!</v>
      </c>
      <c r="AJ44" s="30" t="e">
        <f>IF(AND(' RIESGOS DE GESTION'!#REF!="Baja",' RIESGOS DE GESTION'!#REF!="Catastrófico"),CONCATENATE("R9C",' RIESGOS DE GESTION'!#REF!),"")</f>
        <v>#REF!</v>
      </c>
      <c r="AK44" s="30" t="e">
        <f>IF(AND(' RIESGOS DE GESTION'!#REF!="Baja",' RIESGOS DE GESTION'!#REF!="Catastrófico"),CONCATENATE("R9C",' RIESGOS DE GESTION'!#REF!),"")</f>
        <v>#REF!</v>
      </c>
      <c r="AL44" s="30" t="e">
        <f>IF(AND(' RIESGOS DE GESTION'!#REF!="Baja",' RIESGOS DE GESTION'!#REF!="Catastrófico"),CONCATENATE("R9C",' RIESGOS DE GESTION'!#REF!),"")</f>
        <v>#REF!</v>
      </c>
      <c r="AM44" s="31" t="e">
        <f>IF(AND(' RIESGOS DE GESTION'!#REF!="Baja",' RIESGOS DE GESTION'!#REF!="Catastrófico"),CONCATENATE("R9C",' RIESGOS DE GESTION'!#REF!),"")</f>
        <v>#REF!</v>
      </c>
      <c r="AN44" s="57"/>
      <c r="AO44" s="540"/>
      <c r="AP44" s="541"/>
      <c r="AQ44" s="541"/>
      <c r="AR44" s="541"/>
      <c r="AS44" s="541"/>
      <c r="AT44" s="542"/>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row>
    <row r="45" spans="1:80" ht="15.75" customHeight="1" thickBot="1" x14ac:dyDescent="0.3">
      <c r="A45" s="57"/>
      <c r="B45" s="421"/>
      <c r="C45" s="421"/>
      <c r="D45" s="422"/>
      <c r="E45" s="521"/>
      <c r="F45" s="522"/>
      <c r="G45" s="522"/>
      <c r="H45" s="522"/>
      <c r="I45" s="522"/>
      <c r="J45" s="53" t="e">
        <f>IF(AND(' RIESGOS DE GESTION'!#REF!="Baja",' RIESGOS DE GESTION'!#REF!="Leve"),CONCATENATE("R10C",' RIESGOS DE GESTION'!#REF!),"")</f>
        <v>#REF!</v>
      </c>
      <c r="K45" s="54" t="e">
        <f>IF(AND(' RIESGOS DE GESTION'!#REF!="Baja",' RIESGOS DE GESTION'!#REF!="Leve"),CONCATENATE("R10C",' RIESGOS DE GESTION'!#REF!),"")</f>
        <v>#REF!</v>
      </c>
      <c r="L45" s="54" t="e">
        <f>IF(AND(' RIESGOS DE GESTION'!#REF!="Baja",' RIESGOS DE GESTION'!#REF!="Leve"),CONCATENATE("R10C",' RIESGOS DE GESTION'!#REF!),"")</f>
        <v>#REF!</v>
      </c>
      <c r="M45" s="54" t="e">
        <f>IF(AND(' RIESGOS DE GESTION'!#REF!="Baja",' RIESGOS DE GESTION'!#REF!="Leve"),CONCATENATE("R10C",' RIESGOS DE GESTION'!#REF!),"")</f>
        <v>#REF!</v>
      </c>
      <c r="N45" s="54" t="e">
        <f>IF(AND(' RIESGOS DE GESTION'!#REF!="Baja",' RIESGOS DE GESTION'!#REF!="Leve"),CONCATENATE("R10C",' RIESGOS DE GESTION'!#REF!),"")</f>
        <v>#REF!</v>
      </c>
      <c r="O45" s="55" t="e">
        <f>IF(AND(' RIESGOS DE GESTION'!#REF!="Baja",' RIESGOS DE GESTION'!#REF!="Leve"),CONCATENATE("R10C",' RIESGOS DE GESTION'!#REF!),"")</f>
        <v>#REF!</v>
      </c>
      <c r="P45" s="41" t="e">
        <f>IF(AND(' RIESGOS DE GESTION'!#REF!="Baja",' RIESGOS DE GESTION'!#REF!="Menor"),CONCATENATE("R10C",' RIESGOS DE GESTION'!#REF!),"")</f>
        <v>#REF!</v>
      </c>
      <c r="Q45" s="42" t="e">
        <f>IF(AND(' RIESGOS DE GESTION'!#REF!="Baja",' RIESGOS DE GESTION'!#REF!="Menor"),CONCATENATE("R10C",' RIESGOS DE GESTION'!#REF!),"")</f>
        <v>#REF!</v>
      </c>
      <c r="R45" s="42" t="e">
        <f>IF(AND(' RIESGOS DE GESTION'!#REF!="Baja",' RIESGOS DE GESTION'!#REF!="Menor"),CONCATENATE("R10C",' RIESGOS DE GESTION'!#REF!),"")</f>
        <v>#REF!</v>
      </c>
      <c r="S45" s="42" t="e">
        <f>IF(AND(' RIESGOS DE GESTION'!#REF!="Baja",' RIESGOS DE GESTION'!#REF!="Menor"),CONCATENATE("R10C",' RIESGOS DE GESTION'!#REF!),"")</f>
        <v>#REF!</v>
      </c>
      <c r="T45" s="42" t="e">
        <f>IF(AND(' RIESGOS DE GESTION'!#REF!="Baja",' RIESGOS DE GESTION'!#REF!="Menor"),CONCATENATE("R10C",' RIESGOS DE GESTION'!#REF!),"")</f>
        <v>#REF!</v>
      </c>
      <c r="U45" s="43" t="e">
        <f>IF(AND(' RIESGOS DE GESTION'!#REF!="Baja",' RIESGOS DE GESTION'!#REF!="Menor"),CONCATENATE("R10C",' RIESGOS DE GESTION'!#REF!),"")</f>
        <v>#REF!</v>
      </c>
      <c r="V45" s="44" t="e">
        <f>IF(AND(' RIESGOS DE GESTION'!#REF!="Baja",' RIESGOS DE GESTION'!#REF!="Moderado"),CONCATENATE("R10C",' RIESGOS DE GESTION'!#REF!),"")</f>
        <v>#REF!</v>
      </c>
      <c r="W45" s="45" t="e">
        <f>IF(AND(' RIESGOS DE GESTION'!#REF!="Baja",' RIESGOS DE GESTION'!#REF!="Moderado"),CONCATENATE("R10C",' RIESGOS DE GESTION'!#REF!),"")</f>
        <v>#REF!</v>
      </c>
      <c r="X45" s="45" t="e">
        <f>IF(AND(' RIESGOS DE GESTION'!#REF!="Baja",' RIESGOS DE GESTION'!#REF!="Moderado"),CONCATENATE("R10C",' RIESGOS DE GESTION'!#REF!),"")</f>
        <v>#REF!</v>
      </c>
      <c r="Y45" s="45" t="e">
        <f>IF(AND(' RIESGOS DE GESTION'!#REF!="Baja",' RIESGOS DE GESTION'!#REF!="Moderado"),CONCATENATE("R10C",' RIESGOS DE GESTION'!#REF!),"")</f>
        <v>#REF!</v>
      </c>
      <c r="Z45" s="45" t="e">
        <f>IF(AND(' RIESGOS DE GESTION'!#REF!="Baja",' RIESGOS DE GESTION'!#REF!="Moderado"),CONCATENATE("R10C",' RIESGOS DE GESTION'!#REF!),"")</f>
        <v>#REF!</v>
      </c>
      <c r="AA45" s="46" t="e">
        <f>IF(AND(' RIESGOS DE GESTION'!#REF!="Baja",' RIESGOS DE GESTION'!#REF!="Moderado"),CONCATENATE("R10C",' RIESGOS DE GESTION'!#REF!),"")</f>
        <v>#REF!</v>
      </c>
      <c r="AB45" s="32" t="e">
        <f>IF(AND(' RIESGOS DE GESTION'!#REF!="Baja",' RIESGOS DE GESTION'!#REF!="Mayor"),CONCATENATE("R10C",' RIESGOS DE GESTION'!#REF!),"")</f>
        <v>#REF!</v>
      </c>
      <c r="AC45" s="33" t="e">
        <f>IF(AND(' RIESGOS DE GESTION'!#REF!="Baja",' RIESGOS DE GESTION'!#REF!="Mayor"),CONCATENATE("R10C",' RIESGOS DE GESTION'!#REF!),"")</f>
        <v>#REF!</v>
      </c>
      <c r="AD45" s="33" t="e">
        <f>IF(AND(' RIESGOS DE GESTION'!#REF!="Baja",' RIESGOS DE GESTION'!#REF!="Mayor"),CONCATENATE("R10C",' RIESGOS DE GESTION'!#REF!),"")</f>
        <v>#REF!</v>
      </c>
      <c r="AE45" s="33" t="e">
        <f>IF(AND(' RIESGOS DE GESTION'!#REF!="Baja",' RIESGOS DE GESTION'!#REF!="Mayor"),CONCATENATE("R10C",' RIESGOS DE GESTION'!#REF!),"")</f>
        <v>#REF!</v>
      </c>
      <c r="AF45" s="33" t="e">
        <f>IF(AND(' RIESGOS DE GESTION'!#REF!="Baja",' RIESGOS DE GESTION'!#REF!="Mayor"),CONCATENATE("R10C",' RIESGOS DE GESTION'!#REF!),"")</f>
        <v>#REF!</v>
      </c>
      <c r="AG45" s="34" t="e">
        <f>IF(AND(' RIESGOS DE GESTION'!#REF!="Baja",' RIESGOS DE GESTION'!#REF!="Mayor"),CONCATENATE("R10C",' RIESGOS DE GESTION'!#REF!),"")</f>
        <v>#REF!</v>
      </c>
      <c r="AH45" s="35" t="e">
        <f>IF(AND(' RIESGOS DE GESTION'!#REF!="Baja",' RIESGOS DE GESTION'!#REF!="Catastrófico"),CONCATENATE("R10C",' RIESGOS DE GESTION'!#REF!),"")</f>
        <v>#REF!</v>
      </c>
      <c r="AI45" s="36" t="e">
        <f>IF(AND(' RIESGOS DE GESTION'!#REF!="Baja",' RIESGOS DE GESTION'!#REF!="Catastrófico"),CONCATENATE("R10C",' RIESGOS DE GESTION'!#REF!),"")</f>
        <v>#REF!</v>
      </c>
      <c r="AJ45" s="36" t="e">
        <f>IF(AND(' RIESGOS DE GESTION'!#REF!="Baja",' RIESGOS DE GESTION'!#REF!="Catastrófico"),CONCATENATE("R10C",' RIESGOS DE GESTION'!#REF!),"")</f>
        <v>#REF!</v>
      </c>
      <c r="AK45" s="36" t="e">
        <f>IF(AND(' RIESGOS DE GESTION'!#REF!="Baja",' RIESGOS DE GESTION'!#REF!="Catastrófico"),CONCATENATE("R10C",' RIESGOS DE GESTION'!#REF!),"")</f>
        <v>#REF!</v>
      </c>
      <c r="AL45" s="36" t="e">
        <f>IF(AND(' RIESGOS DE GESTION'!#REF!="Baja",' RIESGOS DE GESTION'!#REF!="Catastrófico"),CONCATENATE("R10C",' RIESGOS DE GESTION'!#REF!),"")</f>
        <v>#REF!</v>
      </c>
      <c r="AM45" s="37" t="e">
        <f>IF(AND(' RIESGOS DE GESTION'!#REF!="Baja",' RIESGOS DE GESTION'!#REF!="Catastrófico"),CONCATENATE("R10C",' RIESGOS DE GESTION'!#REF!),"")</f>
        <v>#REF!</v>
      </c>
      <c r="AN45" s="57"/>
      <c r="AO45" s="543"/>
      <c r="AP45" s="544"/>
      <c r="AQ45" s="544"/>
      <c r="AR45" s="544"/>
      <c r="AS45" s="544"/>
      <c r="AT45" s="545"/>
    </row>
    <row r="46" spans="1:80" ht="46.5" customHeight="1" x14ac:dyDescent="0.35">
      <c r="A46" s="57"/>
      <c r="B46" s="421"/>
      <c r="C46" s="421"/>
      <c r="D46" s="422"/>
      <c r="E46" s="516" t="s">
        <v>423</v>
      </c>
      <c r="F46" s="517"/>
      <c r="G46" s="517"/>
      <c r="H46" s="517"/>
      <c r="I46" s="534"/>
      <c r="J46" s="47" t="e">
        <f>IF(AND(' RIESGOS DE GESTION'!#REF!="Muy Baja",' RIESGOS DE GESTION'!#REF!="Leve"),CONCATENATE("R1C",' RIESGOS DE GESTION'!#REF!),"")</f>
        <v>#REF!</v>
      </c>
      <c r="K46" s="48" t="e">
        <f>IF(AND(' RIESGOS DE GESTION'!#REF!="Muy Baja",' RIESGOS DE GESTION'!#REF!="Leve"),CONCATENATE("R1C",' RIESGOS DE GESTION'!#REF!),"")</f>
        <v>#REF!</v>
      </c>
      <c r="L46" s="48" t="e">
        <f>IF(AND(' RIESGOS DE GESTION'!#REF!="Muy Baja",' RIESGOS DE GESTION'!#REF!="Leve"),CONCATENATE("R1C",' RIESGOS DE GESTION'!#REF!),"")</f>
        <v>#REF!</v>
      </c>
      <c r="M46" s="48" t="e">
        <f>IF(AND(' RIESGOS DE GESTION'!#REF!="Muy Baja",' RIESGOS DE GESTION'!#REF!="Leve"),CONCATENATE("R1C",' RIESGOS DE GESTION'!#REF!),"")</f>
        <v>#REF!</v>
      </c>
      <c r="N46" s="48" t="e">
        <f>IF(AND(' RIESGOS DE GESTION'!#REF!="Muy Baja",' RIESGOS DE GESTION'!#REF!="Leve"),CONCATENATE("R1C",' RIESGOS DE GESTION'!#REF!),"")</f>
        <v>#REF!</v>
      </c>
      <c r="O46" s="49" t="e">
        <f>IF(AND(' RIESGOS DE GESTION'!#REF!="Muy Baja",' RIESGOS DE GESTION'!#REF!="Leve"),CONCATENATE("R1C",' RIESGOS DE GESTION'!#REF!),"")</f>
        <v>#REF!</v>
      </c>
      <c r="P46" s="47" t="e">
        <f>IF(AND(' RIESGOS DE GESTION'!#REF!="Muy Baja",' RIESGOS DE GESTION'!#REF!="Menor"),CONCATENATE("R1C",' RIESGOS DE GESTION'!#REF!),"")</f>
        <v>#REF!</v>
      </c>
      <c r="Q46" s="48" t="e">
        <f>IF(AND(' RIESGOS DE GESTION'!#REF!="Muy Baja",' RIESGOS DE GESTION'!#REF!="Menor"),CONCATENATE("R1C",' RIESGOS DE GESTION'!#REF!),"")</f>
        <v>#REF!</v>
      </c>
      <c r="R46" s="48" t="e">
        <f>IF(AND(' RIESGOS DE GESTION'!#REF!="Muy Baja",' RIESGOS DE GESTION'!#REF!="Menor"),CONCATENATE("R1C",' RIESGOS DE GESTION'!#REF!),"")</f>
        <v>#REF!</v>
      </c>
      <c r="S46" s="48" t="e">
        <f>IF(AND(' RIESGOS DE GESTION'!#REF!="Muy Baja",' RIESGOS DE GESTION'!#REF!="Menor"),CONCATENATE("R1C",' RIESGOS DE GESTION'!#REF!),"")</f>
        <v>#REF!</v>
      </c>
      <c r="T46" s="48" t="e">
        <f>IF(AND(' RIESGOS DE GESTION'!#REF!="Muy Baja",' RIESGOS DE GESTION'!#REF!="Menor"),CONCATENATE("R1C",' RIESGOS DE GESTION'!#REF!),"")</f>
        <v>#REF!</v>
      </c>
      <c r="U46" s="49" t="e">
        <f>IF(AND(' RIESGOS DE GESTION'!#REF!="Muy Baja",' RIESGOS DE GESTION'!#REF!="Menor"),CONCATENATE("R1C",' RIESGOS DE GESTION'!#REF!),"")</f>
        <v>#REF!</v>
      </c>
      <c r="V46" s="38" t="e">
        <f>IF(AND(' RIESGOS DE GESTION'!#REF!="Muy Baja",' RIESGOS DE GESTION'!#REF!="Moderado"),CONCATENATE("R1C",' RIESGOS DE GESTION'!#REF!),"")</f>
        <v>#REF!</v>
      </c>
      <c r="W46" s="56" t="e">
        <f>IF(AND(' RIESGOS DE GESTION'!#REF!="Muy Baja",' RIESGOS DE GESTION'!#REF!="Moderado"),CONCATENATE("R1C",' RIESGOS DE GESTION'!#REF!),"")</f>
        <v>#REF!</v>
      </c>
      <c r="X46" s="39" t="e">
        <f>IF(AND(' RIESGOS DE GESTION'!#REF!="Muy Baja",' RIESGOS DE GESTION'!#REF!="Moderado"),CONCATENATE("R1C",' RIESGOS DE GESTION'!#REF!),"")</f>
        <v>#REF!</v>
      </c>
      <c r="Y46" s="39" t="e">
        <f>IF(AND(' RIESGOS DE GESTION'!#REF!="Muy Baja",' RIESGOS DE GESTION'!#REF!="Moderado"),CONCATENATE("R1C",' RIESGOS DE GESTION'!#REF!),"")</f>
        <v>#REF!</v>
      </c>
      <c r="Z46" s="39" t="e">
        <f>IF(AND(' RIESGOS DE GESTION'!#REF!="Muy Baja",' RIESGOS DE GESTION'!#REF!="Moderado"),CONCATENATE("R1C",' RIESGOS DE GESTION'!#REF!),"")</f>
        <v>#REF!</v>
      </c>
      <c r="AA46" s="40" t="e">
        <f>IF(AND(' RIESGOS DE GESTION'!#REF!="Muy Baja",' RIESGOS DE GESTION'!#REF!="Moderado"),CONCATENATE("R1C",' RIESGOS DE GESTION'!#REF!),"")</f>
        <v>#REF!</v>
      </c>
      <c r="AB46" s="20" t="e">
        <f>IF(AND(' RIESGOS DE GESTION'!#REF!="Muy Baja",' RIESGOS DE GESTION'!#REF!="Mayor"),CONCATENATE("R1C",' RIESGOS DE GESTION'!#REF!),"")</f>
        <v>#REF!</v>
      </c>
      <c r="AC46" s="21" t="e">
        <f>IF(AND(' RIESGOS DE GESTION'!#REF!="Muy Baja",' RIESGOS DE GESTION'!#REF!="Mayor"),CONCATENATE("R1C",' RIESGOS DE GESTION'!#REF!),"")</f>
        <v>#REF!</v>
      </c>
      <c r="AD46" s="21" t="e">
        <f>IF(AND(' RIESGOS DE GESTION'!#REF!="Muy Baja",' RIESGOS DE GESTION'!#REF!="Mayor"),CONCATENATE("R1C",' RIESGOS DE GESTION'!#REF!),"")</f>
        <v>#REF!</v>
      </c>
      <c r="AE46" s="21" t="e">
        <f>IF(AND(' RIESGOS DE GESTION'!#REF!="Muy Baja",' RIESGOS DE GESTION'!#REF!="Mayor"),CONCATENATE("R1C",' RIESGOS DE GESTION'!#REF!),"")</f>
        <v>#REF!</v>
      </c>
      <c r="AF46" s="21" t="e">
        <f>IF(AND(' RIESGOS DE GESTION'!#REF!="Muy Baja",' RIESGOS DE GESTION'!#REF!="Mayor"),CONCATENATE("R1C",' RIESGOS DE GESTION'!#REF!),"")</f>
        <v>#REF!</v>
      </c>
      <c r="AG46" s="22" t="e">
        <f>IF(AND(' RIESGOS DE GESTION'!#REF!="Muy Baja",' RIESGOS DE GESTION'!#REF!="Mayor"),CONCATENATE("R1C",' RIESGOS DE GESTION'!#REF!),"")</f>
        <v>#REF!</v>
      </c>
      <c r="AH46" s="23" t="e">
        <f>IF(AND(' RIESGOS DE GESTION'!#REF!="Muy Baja",' RIESGOS DE GESTION'!#REF!="Catastrófico"),CONCATENATE("R1C",' RIESGOS DE GESTION'!#REF!),"")</f>
        <v>#REF!</v>
      </c>
      <c r="AI46" s="24" t="e">
        <f>IF(AND(' RIESGOS DE GESTION'!#REF!="Muy Baja",' RIESGOS DE GESTION'!#REF!="Catastrófico"),CONCATENATE("R1C",' RIESGOS DE GESTION'!#REF!),"")</f>
        <v>#REF!</v>
      </c>
      <c r="AJ46" s="24" t="e">
        <f>IF(AND(' RIESGOS DE GESTION'!#REF!="Muy Baja",' RIESGOS DE GESTION'!#REF!="Catastrófico"),CONCATENATE("R1C",' RIESGOS DE GESTION'!#REF!),"")</f>
        <v>#REF!</v>
      </c>
      <c r="AK46" s="24" t="e">
        <f>IF(AND(' RIESGOS DE GESTION'!#REF!="Muy Baja",' RIESGOS DE GESTION'!#REF!="Catastrófico"),CONCATENATE("R1C",' RIESGOS DE GESTION'!#REF!),"")</f>
        <v>#REF!</v>
      </c>
      <c r="AL46" s="24" t="e">
        <f>IF(AND(' RIESGOS DE GESTION'!#REF!="Muy Baja",' RIESGOS DE GESTION'!#REF!="Catastrófico"),CONCATENATE("R1C",' RIESGOS DE GESTION'!#REF!),"")</f>
        <v>#REF!</v>
      </c>
      <c r="AM46" s="25" t="e">
        <f>IF(AND(' RIESGOS DE GESTION'!#REF!="Muy Baja",' RIESGOS DE GESTION'!#REF!="Catastrófico"),CONCATENATE("R1C",' RIESGOS DE GESTION'!#REF!),"")</f>
        <v>#REF!</v>
      </c>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c r="CB46" s="57"/>
    </row>
    <row r="47" spans="1:80" ht="46.5" customHeight="1" x14ac:dyDescent="0.25">
      <c r="A47" s="57"/>
      <c r="B47" s="421"/>
      <c r="C47" s="421"/>
      <c r="D47" s="422"/>
      <c r="E47" s="518"/>
      <c r="F47" s="519"/>
      <c r="G47" s="519"/>
      <c r="H47" s="519"/>
      <c r="I47" s="535"/>
      <c r="J47" s="50" t="e">
        <f>IF(AND(' RIESGOS DE GESTION'!#REF!="Muy Baja",' RIESGOS DE GESTION'!#REF!="Leve"),CONCATENATE("R2C",' RIESGOS DE GESTION'!#REF!),"")</f>
        <v>#REF!</v>
      </c>
      <c r="K47" s="51" t="e">
        <f>IF(AND(' RIESGOS DE GESTION'!#REF!="Muy Baja",' RIESGOS DE GESTION'!#REF!="Leve"),CONCATENATE("R2C",' RIESGOS DE GESTION'!#REF!),"")</f>
        <v>#REF!</v>
      </c>
      <c r="L47" s="51" t="e">
        <f>IF(AND(' RIESGOS DE GESTION'!#REF!="Muy Baja",' RIESGOS DE GESTION'!#REF!="Leve"),CONCATENATE("R2C",' RIESGOS DE GESTION'!#REF!),"")</f>
        <v>#REF!</v>
      </c>
      <c r="M47" s="51" t="e">
        <f>IF(AND(' RIESGOS DE GESTION'!#REF!="Muy Baja",' RIESGOS DE GESTION'!#REF!="Leve"),CONCATENATE("R2C",' RIESGOS DE GESTION'!#REF!),"")</f>
        <v>#REF!</v>
      </c>
      <c r="N47" s="51" t="e">
        <f>IF(AND(' RIESGOS DE GESTION'!#REF!="Muy Baja",' RIESGOS DE GESTION'!#REF!="Leve"),CONCATENATE("R2C",' RIESGOS DE GESTION'!#REF!),"")</f>
        <v>#REF!</v>
      </c>
      <c r="O47" s="52" t="e">
        <f>IF(AND(' RIESGOS DE GESTION'!#REF!="Muy Baja",' RIESGOS DE GESTION'!#REF!="Leve"),CONCATENATE("R2C",' RIESGOS DE GESTION'!#REF!),"")</f>
        <v>#REF!</v>
      </c>
      <c r="P47" s="50" t="e">
        <f>IF(AND(' RIESGOS DE GESTION'!#REF!="Muy Baja",' RIESGOS DE GESTION'!#REF!="Menor"),CONCATENATE("R2C",' RIESGOS DE GESTION'!#REF!),"")</f>
        <v>#REF!</v>
      </c>
      <c r="Q47" s="51" t="e">
        <f>IF(AND(' RIESGOS DE GESTION'!#REF!="Muy Baja",' RIESGOS DE GESTION'!#REF!="Menor"),CONCATENATE("R2C",' RIESGOS DE GESTION'!#REF!),"")</f>
        <v>#REF!</v>
      </c>
      <c r="R47" s="51" t="e">
        <f>IF(AND(' RIESGOS DE GESTION'!#REF!="Muy Baja",' RIESGOS DE GESTION'!#REF!="Menor"),CONCATENATE("R2C",' RIESGOS DE GESTION'!#REF!),"")</f>
        <v>#REF!</v>
      </c>
      <c r="S47" s="51" t="e">
        <f>IF(AND(' RIESGOS DE GESTION'!#REF!="Muy Baja",' RIESGOS DE GESTION'!#REF!="Menor"),CONCATENATE("R2C",' RIESGOS DE GESTION'!#REF!),"")</f>
        <v>#REF!</v>
      </c>
      <c r="T47" s="51" t="e">
        <f>IF(AND(' RIESGOS DE GESTION'!#REF!="Muy Baja",' RIESGOS DE GESTION'!#REF!="Menor"),CONCATENATE("R2C",' RIESGOS DE GESTION'!#REF!),"")</f>
        <v>#REF!</v>
      </c>
      <c r="U47" s="52" t="e">
        <f>IF(AND(' RIESGOS DE GESTION'!#REF!="Muy Baja",' RIESGOS DE GESTION'!#REF!="Menor"),CONCATENATE("R2C",' RIESGOS DE GESTION'!#REF!),"")</f>
        <v>#REF!</v>
      </c>
      <c r="V47" s="41" t="e">
        <f>IF(AND(' RIESGOS DE GESTION'!#REF!="Muy Baja",' RIESGOS DE GESTION'!#REF!="Moderado"),CONCATENATE("R2C",' RIESGOS DE GESTION'!#REF!),"")</f>
        <v>#REF!</v>
      </c>
      <c r="W47" s="42" t="e">
        <f>IF(AND(' RIESGOS DE GESTION'!#REF!="Muy Baja",' RIESGOS DE GESTION'!#REF!="Moderado"),CONCATENATE("R2C",' RIESGOS DE GESTION'!#REF!),"")</f>
        <v>#REF!</v>
      </c>
      <c r="X47" s="42" t="e">
        <f>IF(AND(' RIESGOS DE GESTION'!#REF!="Muy Baja",' RIESGOS DE GESTION'!#REF!="Moderado"),CONCATENATE("R2C",' RIESGOS DE GESTION'!#REF!),"")</f>
        <v>#REF!</v>
      </c>
      <c r="Y47" s="42" t="e">
        <f>IF(AND(' RIESGOS DE GESTION'!#REF!="Muy Baja",' RIESGOS DE GESTION'!#REF!="Moderado"),CONCATENATE("R2C",' RIESGOS DE GESTION'!#REF!),"")</f>
        <v>#REF!</v>
      </c>
      <c r="Z47" s="42" t="e">
        <f>IF(AND(' RIESGOS DE GESTION'!#REF!="Muy Baja",' RIESGOS DE GESTION'!#REF!="Moderado"),CONCATENATE("R2C",' RIESGOS DE GESTION'!#REF!),"")</f>
        <v>#REF!</v>
      </c>
      <c r="AA47" s="43" t="e">
        <f>IF(AND(' RIESGOS DE GESTION'!#REF!="Muy Baja",' RIESGOS DE GESTION'!#REF!="Moderado"),CONCATENATE("R2C",' RIESGOS DE GESTION'!#REF!),"")</f>
        <v>#REF!</v>
      </c>
      <c r="AB47" s="26" t="e">
        <f>IF(AND(' RIESGOS DE GESTION'!#REF!="Muy Baja",' RIESGOS DE GESTION'!#REF!="Mayor"),CONCATENATE("R2C",' RIESGOS DE GESTION'!#REF!),"")</f>
        <v>#REF!</v>
      </c>
      <c r="AC47" s="27" t="e">
        <f>IF(AND(' RIESGOS DE GESTION'!#REF!="Muy Baja",' RIESGOS DE GESTION'!#REF!="Mayor"),CONCATENATE("R2C",' RIESGOS DE GESTION'!#REF!),"")</f>
        <v>#REF!</v>
      </c>
      <c r="AD47" s="27" t="e">
        <f>IF(AND(' RIESGOS DE GESTION'!#REF!="Muy Baja",' RIESGOS DE GESTION'!#REF!="Mayor"),CONCATENATE("R2C",' RIESGOS DE GESTION'!#REF!),"")</f>
        <v>#REF!</v>
      </c>
      <c r="AE47" s="27" t="e">
        <f>IF(AND(' RIESGOS DE GESTION'!#REF!="Muy Baja",' RIESGOS DE GESTION'!#REF!="Mayor"),CONCATENATE("R2C",' RIESGOS DE GESTION'!#REF!),"")</f>
        <v>#REF!</v>
      </c>
      <c r="AF47" s="27" t="e">
        <f>IF(AND(' RIESGOS DE GESTION'!#REF!="Muy Baja",' RIESGOS DE GESTION'!#REF!="Mayor"),CONCATENATE("R2C",' RIESGOS DE GESTION'!#REF!),"")</f>
        <v>#REF!</v>
      </c>
      <c r="AG47" s="28" t="e">
        <f>IF(AND(' RIESGOS DE GESTION'!#REF!="Muy Baja",' RIESGOS DE GESTION'!#REF!="Mayor"),CONCATENATE("R2C",' RIESGOS DE GESTION'!#REF!),"")</f>
        <v>#REF!</v>
      </c>
      <c r="AH47" s="29" t="e">
        <f>IF(AND(' RIESGOS DE GESTION'!#REF!="Muy Baja",' RIESGOS DE GESTION'!#REF!="Catastrófico"),CONCATENATE("R2C",' RIESGOS DE GESTION'!#REF!),"")</f>
        <v>#REF!</v>
      </c>
      <c r="AI47" s="30" t="e">
        <f>IF(AND(' RIESGOS DE GESTION'!#REF!="Muy Baja",' RIESGOS DE GESTION'!#REF!="Catastrófico"),CONCATENATE("R2C",' RIESGOS DE GESTION'!#REF!),"")</f>
        <v>#REF!</v>
      </c>
      <c r="AJ47" s="30" t="e">
        <f>IF(AND(' RIESGOS DE GESTION'!#REF!="Muy Baja",' RIESGOS DE GESTION'!#REF!="Catastrófico"),CONCATENATE("R2C",' RIESGOS DE GESTION'!#REF!),"")</f>
        <v>#REF!</v>
      </c>
      <c r="AK47" s="30" t="e">
        <f>IF(AND(' RIESGOS DE GESTION'!#REF!="Muy Baja",' RIESGOS DE GESTION'!#REF!="Catastrófico"),CONCATENATE("R2C",' RIESGOS DE GESTION'!#REF!),"")</f>
        <v>#REF!</v>
      </c>
      <c r="AL47" s="30" t="e">
        <f>IF(AND(' RIESGOS DE GESTION'!#REF!="Muy Baja",' RIESGOS DE GESTION'!#REF!="Catastrófico"),CONCATENATE("R2C",' RIESGOS DE GESTION'!#REF!),"")</f>
        <v>#REF!</v>
      </c>
      <c r="AM47" s="31" t="e">
        <f>IF(AND(' RIESGOS DE GESTION'!#REF!="Muy Baja",' RIESGOS DE GESTION'!#REF!="Catastrófico"),CONCATENATE("R2C",' RIESGOS DE GESTION'!#REF!),"")</f>
        <v>#REF!</v>
      </c>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c r="BX47" s="57"/>
      <c r="BY47" s="57"/>
      <c r="BZ47" s="57"/>
      <c r="CA47" s="57"/>
      <c r="CB47" s="57"/>
    </row>
    <row r="48" spans="1:80" ht="15" customHeight="1" x14ac:dyDescent="0.25">
      <c r="A48" s="57"/>
      <c r="B48" s="421"/>
      <c r="C48" s="421"/>
      <c r="D48" s="422"/>
      <c r="E48" s="518"/>
      <c r="F48" s="519"/>
      <c r="G48" s="519"/>
      <c r="H48" s="519"/>
      <c r="I48" s="535"/>
      <c r="J48" s="50" t="e">
        <f>IF(AND(' RIESGOS DE GESTION'!#REF!="Muy Baja",' RIESGOS DE GESTION'!#REF!="Leve"),CONCATENATE("R3C",' RIESGOS DE GESTION'!#REF!),"")</f>
        <v>#REF!</v>
      </c>
      <c r="K48" s="51" t="e">
        <f>IF(AND(' RIESGOS DE GESTION'!#REF!="Muy Baja",' RIESGOS DE GESTION'!#REF!="Leve"),CONCATENATE("R3C",' RIESGOS DE GESTION'!#REF!),"")</f>
        <v>#REF!</v>
      </c>
      <c r="L48" s="51" t="e">
        <f>IF(AND(' RIESGOS DE GESTION'!#REF!="Muy Baja",' RIESGOS DE GESTION'!#REF!="Leve"),CONCATENATE("R3C",' RIESGOS DE GESTION'!#REF!),"")</f>
        <v>#REF!</v>
      </c>
      <c r="M48" s="51" t="e">
        <f>IF(AND(' RIESGOS DE GESTION'!#REF!="Muy Baja",' RIESGOS DE GESTION'!#REF!="Leve"),CONCATENATE("R3C",' RIESGOS DE GESTION'!#REF!),"")</f>
        <v>#REF!</v>
      </c>
      <c r="N48" s="51" t="e">
        <f>IF(AND(' RIESGOS DE GESTION'!#REF!="Muy Baja",' RIESGOS DE GESTION'!#REF!="Leve"),CONCATENATE("R3C",' RIESGOS DE GESTION'!#REF!),"")</f>
        <v>#REF!</v>
      </c>
      <c r="O48" s="52" t="e">
        <f>IF(AND(' RIESGOS DE GESTION'!#REF!="Muy Baja",' RIESGOS DE GESTION'!#REF!="Leve"),CONCATENATE("R3C",' RIESGOS DE GESTION'!#REF!),"")</f>
        <v>#REF!</v>
      </c>
      <c r="P48" s="50" t="e">
        <f>IF(AND(' RIESGOS DE GESTION'!#REF!="Muy Baja",' RIESGOS DE GESTION'!#REF!="Menor"),CONCATENATE("R3C",' RIESGOS DE GESTION'!#REF!),"")</f>
        <v>#REF!</v>
      </c>
      <c r="Q48" s="51" t="e">
        <f>IF(AND(' RIESGOS DE GESTION'!#REF!="Muy Baja",' RIESGOS DE GESTION'!#REF!="Menor"),CONCATENATE("R3C",' RIESGOS DE GESTION'!#REF!),"")</f>
        <v>#REF!</v>
      </c>
      <c r="R48" s="51" t="e">
        <f>IF(AND(' RIESGOS DE GESTION'!#REF!="Muy Baja",' RIESGOS DE GESTION'!#REF!="Menor"),CONCATENATE("R3C",' RIESGOS DE GESTION'!#REF!),"")</f>
        <v>#REF!</v>
      </c>
      <c r="S48" s="51" t="e">
        <f>IF(AND(' RIESGOS DE GESTION'!#REF!="Muy Baja",' RIESGOS DE GESTION'!#REF!="Menor"),CONCATENATE("R3C",' RIESGOS DE GESTION'!#REF!),"")</f>
        <v>#REF!</v>
      </c>
      <c r="T48" s="51" t="e">
        <f>IF(AND(' RIESGOS DE GESTION'!#REF!="Muy Baja",' RIESGOS DE GESTION'!#REF!="Menor"),CONCATENATE("R3C",' RIESGOS DE GESTION'!#REF!),"")</f>
        <v>#REF!</v>
      </c>
      <c r="U48" s="52" t="e">
        <f>IF(AND(' RIESGOS DE GESTION'!#REF!="Muy Baja",' RIESGOS DE GESTION'!#REF!="Menor"),CONCATENATE("R3C",' RIESGOS DE GESTION'!#REF!),"")</f>
        <v>#REF!</v>
      </c>
      <c r="V48" s="41" t="e">
        <f>IF(AND(' RIESGOS DE GESTION'!#REF!="Muy Baja",' RIESGOS DE GESTION'!#REF!="Moderado"),CONCATENATE("R3C",' RIESGOS DE GESTION'!#REF!),"")</f>
        <v>#REF!</v>
      </c>
      <c r="W48" s="42" t="e">
        <f>IF(AND(' RIESGOS DE GESTION'!#REF!="Muy Baja",' RIESGOS DE GESTION'!#REF!="Moderado"),CONCATENATE("R3C",' RIESGOS DE GESTION'!#REF!),"")</f>
        <v>#REF!</v>
      </c>
      <c r="X48" s="42" t="e">
        <f>IF(AND(' RIESGOS DE GESTION'!#REF!="Muy Baja",' RIESGOS DE GESTION'!#REF!="Moderado"),CONCATENATE("R3C",' RIESGOS DE GESTION'!#REF!),"")</f>
        <v>#REF!</v>
      </c>
      <c r="Y48" s="42" t="e">
        <f>IF(AND(' RIESGOS DE GESTION'!#REF!="Muy Baja",' RIESGOS DE GESTION'!#REF!="Moderado"),CONCATENATE("R3C",' RIESGOS DE GESTION'!#REF!),"")</f>
        <v>#REF!</v>
      </c>
      <c r="Z48" s="42" t="e">
        <f>IF(AND(' RIESGOS DE GESTION'!#REF!="Muy Baja",' RIESGOS DE GESTION'!#REF!="Moderado"),CONCATENATE("R3C",' RIESGOS DE GESTION'!#REF!),"")</f>
        <v>#REF!</v>
      </c>
      <c r="AA48" s="43" t="e">
        <f>IF(AND(' RIESGOS DE GESTION'!#REF!="Muy Baja",' RIESGOS DE GESTION'!#REF!="Moderado"),CONCATENATE("R3C",' RIESGOS DE GESTION'!#REF!),"")</f>
        <v>#REF!</v>
      </c>
      <c r="AB48" s="26" t="e">
        <f>IF(AND(' RIESGOS DE GESTION'!#REF!="Muy Baja",' RIESGOS DE GESTION'!#REF!="Mayor"),CONCATENATE("R3C",' RIESGOS DE GESTION'!#REF!),"")</f>
        <v>#REF!</v>
      </c>
      <c r="AC48" s="27" t="e">
        <f>IF(AND(' RIESGOS DE GESTION'!#REF!="Muy Baja",' RIESGOS DE GESTION'!#REF!="Mayor"),CONCATENATE("R3C",' RIESGOS DE GESTION'!#REF!),"")</f>
        <v>#REF!</v>
      </c>
      <c r="AD48" s="27" t="e">
        <f>IF(AND(' RIESGOS DE GESTION'!#REF!="Muy Baja",' RIESGOS DE GESTION'!#REF!="Mayor"),CONCATENATE("R3C",' RIESGOS DE GESTION'!#REF!),"")</f>
        <v>#REF!</v>
      </c>
      <c r="AE48" s="27" t="e">
        <f>IF(AND(' RIESGOS DE GESTION'!#REF!="Muy Baja",' RIESGOS DE GESTION'!#REF!="Mayor"),CONCATENATE("R3C",' RIESGOS DE GESTION'!#REF!),"")</f>
        <v>#REF!</v>
      </c>
      <c r="AF48" s="27" t="e">
        <f>IF(AND(' RIESGOS DE GESTION'!#REF!="Muy Baja",' RIESGOS DE GESTION'!#REF!="Mayor"),CONCATENATE("R3C",' RIESGOS DE GESTION'!#REF!),"")</f>
        <v>#REF!</v>
      </c>
      <c r="AG48" s="28" t="e">
        <f>IF(AND(' RIESGOS DE GESTION'!#REF!="Muy Baja",' RIESGOS DE GESTION'!#REF!="Mayor"),CONCATENATE("R3C",' RIESGOS DE GESTION'!#REF!),"")</f>
        <v>#REF!</v>
      </c>
      <c r="AH48" s="29" t="e">
        <f>IF(AND(' RIESGOS DE GESTION'!#REF!="Muy Baja",' RIESGOS DE GESTION'!#REF!="Catastrófico"),CONCATENATE("R3C",' RIESGOS DE GESTION'!#REF!),"")</f>
        <v>#REF!</v>
      </c>
      <c r="AI48" s="30" t="e">
        <f>IF(AND(' RIESGOS DE GESTION'!#REF!="Muy Baja",' RIESGOS DE GESTION'!#REF!="Catastrófico"),CONCATENATE("R3C",' RIESGOS DE GESTION'!#REF!),"")</f>
        <v>#REF!</v>
      </c>
      <c r="AJ48" s="30" t="e">
        <f>IF(AND(' RIESGOS DE GESTION'!#REF!="Muy Baja",' RIESGOS DE GESTION'!#REF!="Catastrófico"),CONCATENATE("R3C",' RIESGOS DE GESTION'!#REF!),"")</f>
        <v>#REF!</v>
      </c>
      <c r="AK48" s="30" t="e">
        <f>IF(AND(' RIESGOS DE GESTION'!#REF!="Muy Baja",' RIESGOS DE GESTION'!#REF!="Catastrófico"),CONCATENATE("R3C",' RIESGOS DE GESTION'!#REF!),"")</f>
        <v>#REF!</v>
      </c>
      <c r="AL48" s="30" t="e">
        <f>IF(AND(' RIESGOS DE GESTION'!#REF!="Muy Baja",' RIESGOS DE GESTION'!#REF!="Catastrófico"),CONCATENATE("R3C",' RIESGOS DE GESTION'!#REF!),"")</f>
        <v>#REF!</v>
      </c>
      <c r="AM48" s="31" t="e">
        <f>IF(AND(' RIESGOS DE GESTION'!#REF!="Muy Baja",' RIESGOS DE GESTION'!#REF!="Catastrófico"),CONCATENATE("R3C",' RIESGOS DE GESTION'!#REF!),"")</f>
        <v>#REF!</v>
      </c>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c r="BY48" s="57"/>
      <c r="BZ48" s="57"/>
      <c r="CA48" s="57"/>
      <c r="CB48" s="57"/>
    </row>
    <row r="49" spans="1:80" ht="15" customHeight="1" x14ac:dyDescent="0.25">
      <c r="A49" s="57"/>
      <c r="B49" s="421"/>
      <c r="C49" s="421"/>
      <c r="D49" s="422"/>
      <c r="E49" s="520"/>
      <c r="F49" s="519"/>
      <c r="G49" s="519"/>
      <c r="H49" s="519"/>
      <c r="I49" s="535"/>
      <c r="J49" s="50" t="e">
        <f>IF(AND(' RIESGOS DE GESTION'!#REF!="Muy Baja",' RIESGOS DE GESTION'!#REF!="Leve"),CONCATENATE("R4C",' RIESGOS DE GESTION'!#REF!),"")</f>
        <v>#REF!</v>
      </c>
      <c r="K49" s="51" t="e">
        <f>IF(AND(' RIESGOS DE GESTION'!#REF!="Muy Baja",' RIESGOS DE GESTION'!#REF!="Leve"),CONCATENATE("R4C",' RIESGOS DE GESTION'!#REF!),"")</f>
        <v>#REF!</v>
      </c>
      <c r="L49" s="51" t="e">
        <f>IF(AND(' RIESGOS DE GESTION'!#REF!="Muy Baja",' RIESGOS DE GESTION'!#REF!="Leve"),CONCATENATE("R4C",' RIESGOS DE GESTION'!#REF!),"")</f>
        <v>#REF!</v>
      </c>
      <c r="M49" s="51" t="e">
        <f>IF(AND(' RIESGOS DE GESTION'!#REF!="Muy Baja",' RIESGOS DE GESTION'!#REF!="Leve"),CONCATENATE("R4C",' RIESGOS DE GESTION'!#REF!),"")</f>
        <v>#REF!</v>
      </c>
      <c r="N49" s="51" t="e">
        <f>IF(AND(' RIESGOS DE GESTION'!#REF!="Muy Baja",' RIESGOS DE GESTION'!#REF!="Leve"),CONCATENATE("R4C",' RIESGOS DE GESTION'!#REF!),"")</f>
        <v>#REF!</v>
      </c>
      <c r="O49" s="52" t="e">
        <f>IF(AND(' RIESGOS DE GESTION'!#REF!="Muy Baja",' RIESGOS DE GESTION'!#REF!="Leve"),CONCATENATE("R4C",' RIESGOS DE GESTION'!#REF!),"")</f>
        <v>#REF!</v>
      </c>
      <c r="P49" s="50" t="e">
        <f>IF(AND(' RIESGOS DE GESTION'!#REF!="Muy Baja",' RIESGOS DE GESTION'!#REF!="Menor"),CONCATENATE("R4C",' RIESGOS DE GESTION'!#REF!),"")</f>
        <v>#REF!</v>
      </c>
      <c r="Q49" s="51" t="e">
        <f>IF(AND(' RIESGOS DE GESTION'!#REF!="Muy Baja",' RIESGOS DE GESTION'!#REF!="Menor"),CONCATENATE("R4C",' RIESGOS DE GESTION'!#REF!),"")</f>
        <v>#REF!</v>
      </c>
      <c r="R49" s="51" t="e">
        <f>IF(AND(' RIESGOS DE GESTION'!#REF!="Muy Baja",' RIESGOS DE GESTION'!#REF!="Menor"),CONCATENATE("R4C",' RIESGOS DE GESTION'!#REF!),"")</f>
        <v>#REF!</v>
      </c>
      <c r="S49" s="51" t="e">
        <f>IF(AND(' RIESGOS DE GESTION'!#REF!="Muy Baja",' RIESGOS DE GESTION'!#REF!="Menor"),CONCATENATE("R4C",' RIESGOS DE GESTION'!#REF!),"")</f>
        <v>#REF!</v>
      </c>
      <c r="T49" s="51" t="e">
        <f>IF(AND(' RIESGOS DE GESTION'!#REF!="Muy Baja",' RIESGOS DE GESTION'!#REF!="Menor"),CONCATENATE("R4C",' RIESGOS DE GESTION'!#REF!),"")</f>
        <v>#REF!</v>
      </c>
      <c r="U49" s="52" t="e">
        <f>IF(AND(' RIESGOS DE GESTION'!#REF!="Muy Baja",' RIESGOS DE GESTION'!#REF!="Menor"),CONCATENATE("R4C",' RIESGOS DE GESTION'!#REF!),"")</f>
        <v>#REF!</v>
      </c>
      <c r="V49" s="41" t="e">
        <f>IF(AND(' RIESGOS DE GESTION'!#REF!="Muy Baja",' RIESGOS DE GESTION'!#REF!="Moderado"),CONCATENATE("R4C",' RIESGOS DE GESTION'!#REF!),"")</f>
        <v>#REF!</v>
      </c>
      <c r="W49" s="42" t="e">
        <f>IF(AND(' RIESGOS DE GESTION'!#REF!="Muy Baja",' RIESGOS DE GESTION'!#REF!="Moderado"),CONCATENATE("R4C",' RIESGOS DE GESTION'!#REF!),"")</f>
        <v>#REF!</v>
      </c>
      <c r="X49" s="42" t="e">
        <f>IF(AND(' RIESGOS DE GESTION'!#REF!="Muy Baja",' RIESGOS DE GESTION'!#REF!="Moderado"),CONCATENATE("R4C",' RIESGOS DE GESTION'!#REF!),"")</f>
        <v>#REF!</v>
      </c>
      <c r="Y49" s="42" t="e">
        <f>IF(AND(' RIESGOS DE GESTION'!#REF!="Muy Baja",' RIESGOS DE GESTION'!#REF!="Moderado"),CONCATENATE("R4C",' RIESGOS DE GESTION'!#REF!),"")</f>
        <v>#REF!</v>
      </c>
      <c r="Z49" s="42" t="e">
        <f>IF(AND(' RIESGOS DE GESTION'!#REF!="Muy Baja",' RIESGOS DE GESTION'!#REF!="Moderado"),CONCATENATE("R4C",' RIESGOS DE GESTION'!#REF!),"")</f>
        <v>#REF!</v>
      </c>
      <c r="AA49" s="43" t="e">
        <f>IF(AND(' RIESGOS DE GESTION'!#REF!="Muy Baja",' RIESGOS DE GESTION'!#REF!="Moderado"),CONCATENATE("R4C",' RIESGOS DE GESTION'!#REF!),"")</f>
        <v>#REF!</v>
      </c>
      <c r="AB49" s="26" t="e">
        <f>IF(AND(' RIESGOS DE GESTION'!#REF!="Muy Baja",' RIESGOS DE GESTION'!#REF!="Mayor"),CONCATENATE("R4C",' RIESGOS DE GESTION'!#REF!),"")</f>
        <v>#REF!</v>
      </c>
      <c r="AC49" s="27" t="e">
        <f>IF(AND(' RIESGOS DE GESTION'!#REF!="Muy Baja",' RIESGOS DE GESTION'!#REF!="Mayor"),CONCATENATE("R4C",' RIESGOS DE GESTION'!#REF!),"")</f>
        <v>#REF!</v>
      </c>
      <c r="AD49" s="27" t="e">
        <f>IF(AND(' RIESGOS DE GESTION'!#REF!="Muy Baja",' RIESGOS DE GESTION'!#REF!="Mayor"),CONCATENATE("R4C",' RIESGOS DE GESTION'!#REF!),"")</f>
        <v>#REF!</v>
      </c>
      <c r="AE49" s="27" t="e">
        <f>IF(AND(' RIESGOS DE GESTION'!#REF!="Muy Baja",' RIESGOS DE GESTION'!#REF!="Mayor"),CONCATENATE("R4C",' RIESGOS DE GESTION'!#REF!),"")</f>
        <v>#REF!</v>
      </c>
      <c r="AF49" s="27" t="e">
        <f>IF(AND(' RIESGOS DE GESTION'!#REF!="Muy Baja",' RIESGOS DE GESTION'!#REF!="Mayor"),CONCATENATE("R4C",' RIESGOS DE GESTION'!#REF!),"")</f>
        <v>#REF!</v>
      </c>
      <c r="AG49" s="28" t="e">
        <f>IF(AND(' RIESGOS DE GESTION'!#REF!="Muy Baja",' RIESGOS DE GESTION'!#REF!="Mayor"),CONCATENATE("R4C",' RIESGOS DE GESTION'!#REF!),"")</f>
        <v>#REF!</v>
      </c>
      <c r="AH49" s="29" t="e">
        <f>IF(AND(' RIESGOS DE GESTION'!#REF!="Muy Baja",' RIESGOS DE GESTION'!#REF!="Catastrófico"),CONCATENATE("R4C",' RIESGOS DE GESTION'!#REF!),"")</f>
        <v>#REF!</v>
      </c>
      <c r="AI49" s="30" t="e">
        <f>IF(AND(' RIESGOS DE GESTION'!#REF!="Muy Baja",' RIESGOS DE GESTION'!#REF!="Catastrófico"),CONCATENATE("R4C",' RIESGOS DE GESTION'!#REF!),"")</f>
        <v>#REF!</v>
      </c>
      <c r="AJ49" s="30" t="e">
        <f>IF(AND(' RIESGOS DE GESTION'!#REF!="Muy Baja",' RIESGOS DE GESTION'!#REF!="Catastrófico"),CONCATENATE("R4C",' RIESGOS DE GESTION'!#REF!),"")</f>
        <v>#REF!</v>
      </c>
      <c r="AK49" s="30" t="e">
        <f>IF(AND(' RIESGOS DE GESTION'!#REF!="Muy Baja",' RIESGOS DE GESTION'!#REF!="Catastrófico"),CONCATENATE("R4C",' RIESGOS DE GESTION'!#REF!),"")</f>
        <v>#REF!</v>
      </c>
      <c r="AL49" s="30" t="e">
        <f>IF(AND(' RIESGOS DE GESTION'!#REF!="Muy Baja",' RIESGOS DE GESTION'!#REF!="Catastrófico"),CONCATENATE("R4C",' RIESGOS DE GESTION'!#REF!),"")</f>
        <v>#REF!</v>
      </c>
      <c r="AM49" s="31" t="e">
        <f>IF(AND(' RIESGOS DE GESTION'!#REF!="Muy Baja",' RIESGOS DE GESTION'!#REF!="Catastrófico"),CONCATENATE("R4C",' RIESGOS DE GESTION'!#REF!),"")</f>
        <v>#REF!</v>
      </c>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57"/>
      <c r="CA49" s="57"/>
      <c r="CB49" s="57"/>
    </row>
    <row r="50" spans="1:80" ht="15" customHeight="1" x14ac:dyDescent="0.25">
      <c r="A50" s="57"/>
      <c r="B50" s="421"/>
      <c r="C50" s="421"/>
      <c r="D50" s="422"/>
      <c r="E50" s="520"/>
      <c r="F50" s="519"/>
      <c r="G50" s="519"/>
      <c r="H50" s="519"/>
      <c r="I50" s="535"/>
      <c r="J50" s="50" t="e">
        <f>IF(AND(' RIESGOS DE GESTION'!#REF!="Muy Baja",' RIESGOS DE GESTION'!#REF!="Leve"),CONCATENATE("R5C",' RIESGOS DE GESTION'!#REF!),"")</f>
        <v>#REF!</v>
      </c>
      <c r="K50" s="51" t="e">
        <f>IF(AND(' RIESGOS DE GESTION'!#REF!="Muy Baja",' RIESGOS DE GESTION'!#REF!="Leve"),CONCATENATE("R5C",' RIESGOS DE GESTION'!#REF!),"")</f>
        <v>#REF!</v>
      </c>
      <c r="L50" s="51" t="e">
        <f>IF(AND(' RIESGOS DE GESTION'!#REF!="Muy Baja",' RIESGOS DE GESTION'!#REF!="Leve"),CONCATENATE("R5C",' RIESGOS DE GESTION'!#REF!),"")</f>
        <v>#REF!</v>
      </c>
      <c r="M50" s="51" t="e">
        <f>IF(AND(' RIESGOS DE GESTION'!#REF!="Muy Baja",' RIESGOS DE GESTION'!#REF!="Leve"),CONCATENATE("R5C",' RIESGOS DE GESTION'!#REF!),"")</f>
        <v>#REF!</v>
      </c>
      <c r="N50" s="51" t="e">
        <f>IF(AND(' RIESGOS DE GESTION'!#REF!="Muy Baja",' RIESGOS DE GESTION'!#REF!="Leve"),CONCATENATE("R5C",' RIESGOS DE GESTION'!#REF!),"")</f>
        <v>#REF!</v>
      </c>
      <c r="O50" s="52" t="e">
        <f>IF(AND(' RIESGOS DE GESTION'!#REF!="Muy Baja",' RIESGOS DE GESTION'!#REF!="Leve"),CONCATENATE("R5C",' RIESGOS DE GESTION'!#REF!),"")</f>
        <v>#REF!</v>
      </c>
      <c r="P50" s="50" t="e">
        <f>IF(AND(' RIESGOS DE GESTION'!#REF!="Muy Baja",' RIESGOS DE GESTION'!#REF!="Menor"),CONCATENATE("R5C",' RIESGOS DE GESTION'!#REF!),"")</f>
        <v>#REF!</v>
      </c>
      <c r="Q50" s="51" t="e">
        <f>IF(AND(' RIESGOS DE GESTION'!#REF!="Muy Baja",' RIESGOS DE GESTION'!#REF!="Menor"),CONCATENATE("R5C",' RIESGOS DE GESTION'!#REF!),"")</f>
        <v>#REF!</v>
      </c>
      <c r="R50" s="51" t="e">
        <f>IF(AND(' RIESGOS DE GESTION'!#REF!="Muy Baja",' RIESGOS DE GESTION'!#REF!="Menor"),CONCATENATE("R5C",' RIESGOS DE GESTION'!#REF!),"")</f>
        <v>#REF!</v>
      </c>
      <c r="S50" s="51" t="e">
        <f>IF(AND(' RIESGOS DE GESTION'!#REF!="Muy Baja",' RIESGOS DE GESTION'!#REF!="Menor"),CONCATENATE("R5C",' RIESGOS DE GESTION'!#REF!),"")</f>
        <v>#REF!</v>
      </c>
      <c r="T50" s="51" t="e">
        <f>IF(AND(' RIESGOS DE GESTION'!#REF!="Muy Baja",' RIESGOS DE GESTION'!#REF!="Menor"),CONCATENATE("R5C",' RIESGOS DE GESTION'!#REF!),"")</f>
        <v>#REF!</v>
      </c>
      <c r="U50" s="52" t="e">
        <f>IF(AND(' RIESGOS DE GESTION'!#REF!="Muy Baja",' RIESGOS DE GESTION'!#REF!="Menor"),CONCATENATE("R5C",' RIESGOS DE GESTION'!#REF!),"")</f>
        <v>#REF!</v>
      </c>
      <c r="V50" s="41" t="e">
        <f>IF(AND(' RIESGOS DE GESTION'!#REF!="Muy Baja",' RIESGOS DE GESTION'!#REF!="Moderado"),CONCATENATE("R5C",' RIESGOS DE GESTION'!#REF!),"")</f>
        <v>#REF!</v>
      </c>
      <c r="W50" s="42" t="e">
        <f>IF(AND(' RIESGOS DE GESTION'!#REF!="Muy Baja",' RIESGOS DE GESTION'!#REF!="Moderado"),CONCATENATE("R5C",' RIESGOS DE GESTION'!#REF!),"")</f>
        <v>#REF!</v>
      </c>
      <c r="X50" s="42" t="e">
        <f>IF(AND(' RIESGOS DE GESTION'!#REF!="Muy Baja",' RIESGOS DE GESTION'!#REF!="Moderado"),CONCATENATE("R5C",' RIESGOS DE GESTION'!#REF!),"")</f>
        <v>#REF!</v>
      </c>
      <c r="Y50" s="42" t="e">
        <f>IF(AND(' RIESGOS DE GESTION'!#REF!="Muy Baja",' RIESGOS DE GESTION'!#REF!="Moderado"),CONCATENATE("R5C",' RIESGOS DE GESTION'!#REF!),"")</f>
        <v>#REF!</v>
      </c>
      <c r="Z50" s="42" t="e">
        <f>IF(AND(' RIESGOS DE GESTION'!#REF!="Muy Baja",' RIESGOS DE GESTION'!#REF!="Moderado"),CONCATENATE("R5C",' RIESGOS DE GESTION'!#REF!),"")</f>
        <v>#REF!</v>
      </c>
      <c r="AA50" s="43" t="e">
        <f>IF(AND(' RIESGOS DE GESTION'!#REF!="Muy Baja",' RIESGOS DE GESTION'!#REF!="Moderado"),CONCATENATE("R5C",' RIESGOS DE GESTION'!#REF!),"")</f>
        <v>#REF!</v>
      </c>
      <c r="AB50" s="26" t="e">
        <f>IF(AND(' RIESGOS DE GESTION'!#REF!="Muy Baja",' RIESGOS DE GESTION'!#REF!="Mayor"),CONCATENATE("R5C",' RIESGOS DE GESTION'!#REF!),"")</f>
        <v>#REF!</v>
      </c>
      <c r="AC50" s="27" t="e">
        <f>IF(AND(' RIESGOS DE GESTION'!#REF!="Muy Baja",' RIESGOS DE GESTION'!#REF!="Mayor"),CONCATENATE("R5C",' RIESGOS DE GESTION'!#REF!),"")</f>
        <v>#REF!</v>
      </c>
      <c r="AD50" s="27" t="e">
        <f>IF(AND(' RIESGOS DE GESTION'!#REF!="Muy Baja",' RIESGOS DE GESTION'!#REF!="Mayor"),CONCATENATE("R5C",' RIESGOS DE GESTION'!#REF!),"")</f>
        <v>#REF!</v>
      </c>
      <c r="AE50" s="27" t="e">
        <f>IF(AND(' RIESGOS DE GESTION'!#REF!="Muy Baja",' RIESGOS DE GESTION'!#REF!="Mayor"),CONCATENATE("R5C",' RIESGOS DE GESTION'!#REF!),"")</f>
        <v>#REF!</v>
      </c>
      <c r="AF50" s="27" t="e">
        <f>IF(AND(' RIESGOS DE GESTION'!#REF!="Muy Baja",' RIESGOS DE GESTION'!#REF!="Mayor"),CONCATENATE("R5C",' RIESGOS DE GESTION'!#REF!),"")</f>
        <v>#REF!</v>
      </c>
      <c r="AG50" s="28" t="e">
        <f>IF(AND(' RIESGOS DE GESTION'!#REF!="Muy Baja",' RIESGOS DE GESTION'!#REF!="Mayor"),CONCATENATE("R5C",' RIESGOS DE GESTION'!#REF!),"")</f>
        <v>#REF!</v>
      </c>
      <c r="AH50" s="29" t="e">
        <f>IF(AND(' RIESGOS DE GESTION'!#REF!="Muy Baja",' RIESGOS DE GESTION'!#REF!="Catastrófico"),CONCATENATE("R5C",' RIESGOS DE GESTION'!#REF!),"")</f>
        <v>#REF!</v>
      </c>
      <c r="AI50" s="30" t="e">
        <f>IF(AND(' RIESGOS DE GESTION'!#REF!="Muy Baja",' RIESGOS DE GESTION'!#REF!="Catastrófico"),CONCATENATE("R5C",' RIESGOS DE GESTION'!#REF!),"")</f>
        <v>#REF!</v>
      </c>
      <c r="AJ50" s="30" t="e">
        <f>IF(AND(' RIESGOS DE GESTION'!#REF!="Muy Baja",' RIESGOS DE GESTION'!#REF!="Catastrófico"),CONCATENATE("R5C",' RIESGOS DE GESTION'!#REF!),"")</f>
        <v>#REF!</v>
      </c>
      <c r="AK50" s="30" t="e">
        <f>IF(AND(' RIESGOS DE GESTION'!#REF!="Muy Baja",' RIESGOS DE GESTION'!#REF!="Catastrófico"),CONCATENATE("R5C",' RIESGOS DE GESTION'!#REF!),"")</f>
        <v>#REF!</v>
      </c>
      <c r="AL50" s="30" t="e">
        <f>IF(AND(' RIESGOS DE GESTION'!#REF!="Muy Baja",' RIESGOS DE GESTION'!#REF!="Catastrófico"),CONCATENATE("R5C",' RIESGOS DE GESTION'!#REF!),"")</f>
        <v>#REF!</v>
      </c>
      <c r="AM50" s="31" t="e">
        <f>IF(AND(' RIESGOS DE GESTION'!#REF!="Muy Baja",' RIESGOS DE GESTION'!#REF!="Catastrófico"),CONCATENATE("R5C",' RIESGOS DE GESTION'!#REF!),"")</f>
        <v>#REF!</v>
      </c>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7"/>
      <c r="CB50" s="57"/>
    </row>
    <row r="51" spans="1:80" ht="15" customHeight="1" x14ac:dyDescent="0.25">
      <c r="A51" s="57"/>
      <c r="B51" s="421"/>
      <c r="C51" s="421"/>
      <c r="D51" s="422"/>
      <c r="E51" s="520"/>
      <c r="F51" s="519"/>
      <c r="G51" s="519"/>
      <c r="H51" s="519"/>
      <c r="I51" s="535"/>
      <c r="J51" s="50" t="e">
        <f>IF(AND(' RIESGOS DE GESTION'!#REF!="Muy Baja",' RIESGOS DE GESTION'!#REF!="Leve"),CONCATENATE("R6C",' RIESGOS DE GESTION'!#REF!),"")</f>
        <v>#REF!</v>
      </c>
      <c r="K51" s="51" t="e">
        <f>IF(AND(' RIESGOS DE GESTION'!#REF!="Muy Baja",' RIESGOS DE GESTION'!#REF!="Leve"),CONCATENATE("R6C",' RIESGOS DE GESTION'!#REF!),"")</f>
        <v>#REF!</v>
      </c>
      <c r="L51" s="51" t="e">
        <f>IF(AND(' RIESGOS DE GESTION'!#REF!="Muy Baja",' RIESGOS DE GESTION'!#REF!="Leve"),CONCATENATE("R6C",' RIESGOS DE GESTION'!#REF!),"")</f>
        <v>#REF!</v>
      </c>
      <c r="M51" s="51" t="e">
        <f>IF(AND(' RIESGOS DE GESTION'!#REF!="Muy Baja",' RIESGOS DE GESTION'!#REF!="Leve"),CONCATENATE("R6C",' RIESGOS DE GESTION'!#REF!),"")</f>
        <v>#REF!</v>
      </c>
      <c r="N51" s="51" t="e">
        <f>IF(AND(' RIESGOS DE GESTION'!#REF!="Muy Baja",' RIESGOS DE GESTION'!#REF!="Leve"),CONCATENATE("R6C",' RIESGOS DE GESTION'!#REF!),"")</f>
        <v>#REF!</v>
      </c>
      <c r="O51" s="52" t="e">
        <f>IF(AND(' RIESGOS DE GESTION'!#REF!="Muy Baja",' RIESGOS DE GESTION'!#REF!="Leve"),CONCATENATE("R6C",' RIESGOS DE GESTION'!#REF!),"")</f>
        <v>#REF!</v>
      </c>
      <c r="P51" s="50" t="e">
        <f>IF(AND(' RIESGOS DE GESTION'!#REF!="Muy Baja",' RIESGOS DE GESTION'!#REF!="Menor"),CONCATENATE("R6C",' RIESGOS DE GESTION'!#REF!),"")</f>
        <v>#REF!</v>
      </c>
      <c r="Q51" s="51" t="e">
        <f>IF(AND(' RIESGOS DE GESTION'!#REF!="Muy Baja",' RIESGOS DE GESTION'!#REF!="Menor"),CONCATENATE("R6C",' RIESGOS DE GESTION'!#REF!),"")</f>
        <v>#REF!</v>
      </c>
      <c r="R51" s="51" t="e">
        <f>IF(AND(' RIESGOS DE GESTION'!#REF!="Muy Baja",' RIESGOS DE GESTION'!#REF!="Menor"),CONCATENATE("R6C",' RIESGOS DE GESTION'!#REF!),"")</f>
        <v>#REF!</v>
      </c>
      <c r="S51" s="51" t="e">
        <f>IF(AND(' RIESGOS DE GESTION'!#REF!="Muy Baja",' RIESGOS DE GESTION'!#REF!="Menor"),CONCATENATE("R6C",' RIESGOS DE GESTION'!#REF!),"")</f>
        <v>#REF!</v>
      </c>
      <c r="T51" s="51" t="e">
        <f>IF(AND(' RIESGOS DE GESTION'!#REF!="Muy Baja",' RIESGOS DE GESTION'!#REF!="Menor"),CONCATENATE("R6C",' RIESGOS DE GESTION'!#REF!),"")</f>
        <v>#REF!</v>
      </c>
      <c r="U51" s="52" t="e">
        <f>IF(AND(' RIESGOS DE GESTION'!#REF!="Muy Baja",' RIESGOS DE GESTION'!#REF!="Menor"),CONCATENATE("R6C",' RIESGOS DE GESTION'!#REF!),"")</f>
        <v>#REF!</v>
      </c>
      <c r="V51" s="41" t="e">
        <f>IF(AND(' RIESGOS DE GESTION'!#REF!="Muy Baja",' RIESGOS DE GESTION'!#REF!="Moderado"),CONCATENATE("R6C",' RIESGOS DE GESTION'!#REF!),"")</f>
        <v>#REF!</v>
      </c>
      <c r="W51" s="42" t="e">
        <f>IF(AND(' RIESGOS DE GESTION'!#REF!="Muy Baja",' RIESGOS DE GESTION'!#REF!="Moderado"),CONCATENATE("R6C",' RIESGOS DE GESTION'!#REF!),"")</f>
        <v>#REF!</v>
      </c>
      <c r="X51" s="42" t="e">
        <f>IF(AND(' RIESGOS DE GESTION'!#REF!="Muy Baja",' RIESGOS DE GESTION'!#REF!="Moderado"),CONCATENATE("R6C",' RIESGOS DE GESTION'!#REF!),"")</f>
        <v>#REF!</v>
      </c>
      <c r="Y51" s="42" t="e">
        <f>IF(AND(' RIESGOS DE GESTION'!#REF!="Muy Baja",' RIESGOS DE GESTION'!#REF!="Moderado"),CONCATENATE("R6C",' RIESGOS DE GESTION'!#REF!),"")</f>
        <v>#REF!</v>
      </c>
      <c r="Z51" s="42" t="e">
        <f>IF(AND(' RIESGOS DE GESTION'!#REF!="Muy Baja",' RIESGOS DE GESTION'!#REF!="Moderado"),CONCATENATE("R6C",' RIESGOS DE GESTION'!#REF!),"")</f>
        <v>#REF!</v>
      </c>
      <c r="AA51" s="43" t="e">
        <f>IF(AND(' RIESGOS DE GESTION'!#REF!="Muy Baja",' RIESGOS DE GESTION'!#REF!="Moderado"),CONCATENATE("R6C",' RIESGOS DE GESTION'!#REF!),"")</f>
        <v>#REF!</v>
      </c>
      <c r="AB51" s="26" t="e">
        <f>IF(AND(' RIESGOS DE GESTION'!#REF!="Muy Baja",' RIESGOS DE GESTION'!#REF!="Mayor"),CONCATENATE("R6C",' RIESGOS DE GESTION'!#REF!),"")</f>
        <v>#REF!</v>
      </c>
      <c r="AC51" s="27" t="e">
        <f>IF(AND(' RIESGOS DE GESTION'!#REF!="Muy Baja",' RIESGOS DE GESTION'!#REF!="Mayor"),CONCATENATE("R6C",' RIESGOS DE GESTION'!#REF!),"")</f>
        <v>#REF!</v>
      </c>
      <c r="AD51" s="27" t="e">
        <f>IF(AND(' RIESGOS DE GESTION'!#REF!="Muy Baja",' RIESGOS DE GESTION'!#REF!="Mayor"),CONCATENATE("R6C",' RIESGOS DE GESTION'!#REF!),"")</f>
        <v>#REF!</v>
      </c>
      <c r="AE51" s="27" t="e">
        <f>IF(AND(' RIESGOS DE GESTION'!#REF!="Muy Baja",' RIESGOS DE GESTION'!#REF!="Mayor"),CONCATENATE("R6C",' RIESGOS DE GESTION'!#REF!),"")</f>
        <v>#REF!</v>
      </c>
      <c r="AF51" s="27" t="e">
        <f>IF(AND(' RIESGOS DE GESTION'!#REF!="Muy Baja",' RIESGOS DE GESTION'!#REF!="Mayor"),CONCATENATE("R6C",' RIESGOS DE GESTION'!#REF!),"")</f>
        <v>#REF!</v>
      </c>
      <c r="AG51" s="28" t="e">
        <f>IF(AND(' RIESGOS DE GESTION'!#REF!="Muy Baja",' RIESGOS DE GESTION'!#REF!="Mayor"),CONCATENATE("R6C",' RIESGOS DE GESTION'!#REF!),"")</f>
        <v>#REF!</v>
      </c>
      <c r="AH51" s="29" t="e">
        <f>IF(AND(' RIESGOS DE GESTION'!#REF!="Muy Baja",' RIESGOS DE GESTION'!#REF!="Catastrófico"),CONCATENATE("R6C",' RIESGOS DE GESTION'!#REF!),"")</f>
        <v>#REF!</v>
      </c>
      <c r="AI51" s="30" t="e">
        <f>IF(AND(' RIESGOS DE GESTION'!#REF!="Muy Baja",' RIESGOS DE GESTION'!#REF!="Catastrófico"),CONCATENATE("R6C",' RIESGOS DE GESTION'!#REF!),"")</f>
        <v>#REF!</v>
      </c>
      <c r="AJ51" s="30" t="e">
        <f>IF(AND(' RIESGOS DE GESTION'!#REF!="Muy Baja",' RIESGOS DE GESTION'!#REF!="Catastrófico"),CONCATENATE("R6C",' RIESGOS DE GESTION'!#REF!),"")</f>
        <v>#REF!</v>
      </c>
      <c r="AK51" s="30" t="e">
        <f>IF(AND(' RIESGOS DE GESTION'!#REF!="Muy Baja",' RIESGOS DE GESTION'!#REF!="Catastrófico"),CONCATENATE("R6C",' RIESGOS DE GESTION'!#REF!),"")</f>
        <v>#REF!</v>
      </c>
      <c r="AL51" s="30" t="e">
        <f>IF(AND(' RIESGOS DE GESTION'!#REF!="Muy Baja",' RIESGOS DE GESTION'!#REF!="Catastrófico"),CONCATENATE("R6C",' RIESGOS DE GESTION'!#REF!),"")</f>
        <v>#REF!</v>
      </c>
      <c r="AM51" s="31" t="e">
        <f>IF(AND(' RIESGOS DE GESTION'!#REF!="Muy Baja",' RIESGOS DE GESTION'!#REF!="Catastrófico"),CONCATENATE("R6C",' RIESGOS DE GESTION'!#REF!),"")</f>
        <v>#REF!</v>
      </c>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row>
    <row r="52" spans="1:80" ht="15" customHeight="1" x14ac:dyDescent="0.25">
      <c r="A52" s="57"/>
      <c r="B52" s="421"/>
      <c r="C52" s="421"/>
      <c r="D52" s="422"/>
      <c r="E52" s="520"/>
      <c r="F52" s="519"/>
      <c r="G52" s="519"/>
      <c r="H52" s="519"/>
      <c r="I52" s="535"/>
      <c r="J52" s="50" t="e">
        <f>IF(AND(' RIESGOS DE GESTION'!#REF!="Muy Baja",' RIESGOS DE GESTION'!#REF!="Leve"),CONCATENATE("R7C",' RIESGOS DE GESTION'!#REF!),"")</f>
        <v>#REF!</v>
      </c>
      <c r="K52" s="51" t="e">
        <f>IF(AND(' RIESGOS DE GESTION'!#REF!="Muy Baja",' RIESGOS DE GESTION'!#REF!="Leve"),CONCATENATE("R7C",' RIESGOS DE GESTION'!#REF!),"")</f>
        <v>#REF!</v>
      </c>
      <c r="L52" s="51" t="e">
        <f>IF(AND(' RIESGOS DE GESTION'!#REF!="Muy Baja",' RIESGOS DE GESTION'!#REF!="Leve"),CONCATENATE("R7C",' RIESGOS DE GESTION'!#REF!),"")</f>
        <v>#REF!</v>
      </c>
      <c r="M52" s="51" t="e">
        <f>IF(AND(' RIESGOS DE GESTION'!#REF!="Muy Baja",' RIESGOS DE GESTION'!#REF!="Leve"),CONCATENATE("R7C",' RIESGOS DE GESTION'!#REF!),"")</f>
        <v>#REF!</v>
      </c>
      <c r="N52" s="51" t="e">
        <f>IF(AND(' RIESGOS DE GESTION'!#REF!="Muy Baja",' RIESGOS DE GESTION'!#REF!="Leve"),CONCATENATE("R7C",' RIESGOS DE GESTION'!#REF!),"")</f>
        <v>#REF!</v>
      </c>
      <c r="O52" s="52" t="e">
        <f>IF(AND(' RIESGOS DE GESTION'!#REF!="Muy Baja",' RIESGOS DE GESTION'!#REF!="Leve"),CONCATENATE("R7C",' RIESGOS DE GESTION'!#REF!),"")</f>
        <v>#REF!</v>
      </c>
      <c r="P52" s="50" t="e">
        <f>IF(AND(' RIESGOS DE GESTION'!#REF!="Muy Baja",' RIESGOS DE GESTION'!#REF!="Menor"),CONCATENATE("R7C",' RIESGOS DE GESTION'!#REF!),"")</f>
        <v>#REF!</v>
      </c>
      <c r="Q52" s="51" t="e">
        <f>IF(AND(' RIESGOS DE GESTION'!#REF!="Muy Baja",' RIESGOS DE GESTION'!#REF!="Menor"),CONCATENATE("R7C",' RIESGOS DE GESTION'!#REF!),"")</f>
        <v>#REF!</v>
      </c>
      <c r="R52" s="51" t="e">
        <f>IF(AND(' RIESGOS DE GESTION'!#REF!="Muy Baja",' RIESGOS DE GESTION'!#REF!="Menor"),CONCATENATE("R7C",' RIESGOS DE GESTION'!#REF!),"")</f>
        <v>#REF!</v>
      </c>
      <c r="S52" s="51" t="e">
        <f>IF(AND(' RIESGOS DE GESTION'!#REF!="Muy Baja",' RIESGOS DE GESTION'!#REF!="Menor"),CONCATENATE("R7C",' RIESGOS DE GESTION'!#REF!),"")</f>
        <v>#REF!</v>
      </c>
      <c r="T52" s="51" t="e">
        <f>IF(AND(' RIESGOS DE GESTION'!#REF!="Muy Baja",' RIESGOS DE GESTION'!#REF!="Menor"),CONCATENATE("R7C",' RIESGOS DE GESTION'!#REF!),"")</f>
        <v>#REF!</v>
      </c>
      <c r="U52" s="52" t="e">
        <f>IF(AND(' RIESGOS DE GESTION'!#REF!="Muy Baja",' RIESGOS DE GESTION'!#REF!="Menor"),CONCATENATE("R7C",' RIESGOS DE GESTION'!#REF!),"")</f>
        <v>#REF!</v>
      </c>
      <c r="V52" s="41" t="e">
        <f>IF(AND(' RIESGOS DE GESTION'!#REF!="Muy Baja",' RIESGOS DE GESTION'!#REF!="Moderado"),CONCATENATE("R7C",' RIESGOS DE GESTION'!#REF!),"")</f>
        <v>#REF!</v>
      </c>
      <c r="W52" s="42" t="e">
        <f>IF(AND(' RIESGOS DE GESTION'!#REF!="Muy Baja",' RIESGOS DE GESTION'!#REF!="Moderado"),CONCATENATE("R7C",' RIESGOS DE GESTION'!#REF!),"")</f>
        <v>#REF!</v>
      </c>
      <c r="X52" s="42" t="e">
        <f>IF(AND(' RIESGOS DE GESTION'!#REF!="Muy Baja",' RIESGOS DE GESTION'!#REF!="Moderado"),CONCATENATE("R7C",' RIESGOS DE GESTION'!#REF!),"")</f>
        <v>#REF!</v>
      </c>
      <c r="Y52" s="42" t="e">
        <f>IF(AND(' RIESGOS DE GESTION'!#REF!="Muy Baja",' RIESGOS DE GESTION'!#REF!="Moderado"),CONCATENATE("R7C",' RIESGOS DE GESTION'!#REF!),"")</f>
        <v>#REF!</v>
      </c>
      <c r="Z52" s="42" t="e">
        <f>IF(AND(' RIESGOS DE GESTION'!#REF!="Muy Baja",' RIESGOS DE GESTION'!#REF!="Moderado"),CONCATENATE("R7C",' RIESGOS DE GESTION'!#REF!),"")</f>
        <v>#REF!</v>
      </c>
      <c r="AA52" s="43" t="e">
        <f>IF(AND(' RIESGOS DE GESTION'!#REF!="Muy Baja",' RIESGOS DE GESTION'!#REF!="Moderado"),CONCATENATE("R7C",' RIESGOS DE GESTION'!#REF!),"")</f>
        <v>#REF!</v>
      </c>
      <c r="AB52" s="26" t="e">
        <f>IF(AND(' RIESGOS DE GESTION'!#REF!="Muy Baja",' RIESGOS DE GESTION'!#REF!="Mayor"),CONCATENATE("R7C",' RIESGOS DE GESTION'!#REF!),"")</f>
        <v>#REF!</v>
      </c>
      <c r="AC52" s="27" t="e">
        <f>IF(AND(' RIESGOS DE GESTION'!#REF!="Muy Baja",' RIESGOS DE GESTION'!#REF!="Mayor"),CONCATENATE("R7C",' RIESGOS DE GESTION'!#REF!),"")</f>
        <v>#REF!</v>
      </c>
      <c r="AD52" s="27" t="e">
        <f>IF(AND(' RIESGOS DE GESTION'!#REF!="Muy Baja",' RIESGOS DE GESTION'!#REF!="Mayor"),CONCATENATE("R7C",' RIESGOS DE GESTION'!#REF!),"")</f>
        <v>#REF!</v>
      </c>
      <c r="AE52" s="27" t="e">
        <f>IF(AND(' RIESGOS DE GESTION'!#REF!="Muy Baja",' RIESGOS DE GESTION'!#REF!="Mayor"),CONCATENATE("R7C",' RIESGOS DE GESTION'!#REF!),"")</f>
        <v>#REF!</v>
      </c>
      <c r="AF52" s="27" t="e">
        <f>IF(AND(' RIESGOS DE GESTION'!#REF!="Muy Baja",' RIESGOS DE GESTION'!#REF!="Mayor"),CONCATENATE("R7C",' RIESGOS DE GESTION'!#REF!),"")</f>
        <v>#REF!</v>
      </c>
      <c r="AG52" s="28" t="e">
        <f>IF(AND(' RIESGOS DE GESTION'!#REF!="Muy Baja",' RIESGOS DE GESTION'!#REF!="Mayor"),CONCATENATE("R7C",' RIESGOS DE GESTION'!#REF!),"")</f>
        <v>#REF!</v>
      </c>
      <c r="AH52" s="29" t="e">
        <f>IF(AND(' RIESGOS DE GESTION'!#REF!="Muy Baja",' RIESGOS DE GESTION'!#REF!="Catastrófico"),CONCATENATE("R7C",' RIESGOS DE GESTION'!#REF!),"")</f>
        <v>#REF!</v>
      </c>
      <c r="AI52" s="30" t="e">
        <f>IF(AND(' RIESGOS DE GESTION'!#REF!="Muy Baja",' RIESGOS DE GESTION'!#REF!="Catastrófico"),CONCATENATE("R7C",' RIESGOS DE GESTION'!#REF!),"")</f>
        <v>#REF!</v>
      </c>
      <c r="AJ52" s="30" t="e">
        <f>IF(AND(' RIESGOS DE GESTION'!#REF!="Muy Baja",' RIESGOS DE GESTION'!#REF!="Catastrófico"),CONCATENATE("R7C",' RIESGOS DE GESTION'!#REF!),"")</f>
        <v>#REF!</v>
      </c>
      <c r="AK52" s="30" t="e">
        <f>IF(AND(' RIESGOS DE GESTION'!#REF!="Muy Baja",' RIESGOS DE GESTION'!#REF!="Catastrófico"),CONCATENATE("R7C",' RIESGOS DE GESTION'!#REF!),"")</f>
        <v>#REF!</v>
      </c>
      <c r="AL52" s="30" t="e">
        <f>IF(AND(' RIESGOS DE GESTION'!#REF!="Muy Baja",' RIESGOS DE GESTION'!#REF!="Catastrófico"),CONCATENATE("R7C",' RIESGOS DE GESTION'!#REF!),"")</f>
        <v>#REF!</v>
      </c>
      <c r="AM52" s="31" t="e">
        <f>IF(AND(' RIESGOS DE GESTION'!#REF!="Muy Baja",' RIESGOS DE GESTION'!#REF!="Catastrófico"),CONCATENATE("R7C",' RIESGOS DE GESTION'!#REF!),"")</f>
        <v>#REF!</v>
      </c>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row>
    <row r="53" spans="1:80" ht="15" customHeight="1" x14ac:dyDescent="0.25">
      <c r="A53" s="57"/>
      <c r="B53" s="421"/>
      <c r="C53" s="421"/>
      <c r="D53" s="422"/>
      <c r="E53" s="520"/>
      <c r="F53" s="519"/>
      <c r="G53" s="519"/>
      <c r="H53" s="519"/>
      <c r="I53" s="535"/>
      <c r="J53" s="50" t="e">
        <f>IF(AND(' RIESGOS DE GESTION'!#REF!="Muy Baja",' RIESGOS DE GESTION'!#REF!="Leve"),CONCATENATE("R8C",' RIESGOS DE GESTION'!#REF!),"")</f>
        <v>#REF!</v>
      </c>
      <c r="K53" s="51" t="e">
        <f>IF(AND(' RIESGOS DE GESTION'!#REF!="Muy Baja",' RIESGOS DE GESTION'!#REF!="Leve"),CONCATENATE("R8C",' RIESGOS DE GESTION'!#REF!),"")</f>
        <v>#REF!</v>
      </c>
      <c r="L53" s="51" t="e">
        <f>IF(AND(' RIESGOS DE GESTION'!#REF!="Muy Baja",' RIESGOS DE GESTION'!#REF!="Leve"),CONCATENATE("R8C",' RIESGOS DE GESTION'!#REF!),"")</f>
        <v>#REF!</v>
      </c>
      <c r="M53" s="51" t="e">
        <f>IF(AND(' RIESGOS DE GESTION'!#REF!="Muy Baja",' RIESGOS DE GESTION'!#REF!="Leve"),CONCATENATE("R8C",' RIESGOS DE GESTION'!#REF!),"")</f>
        <v>#REF!</v>
      </c>
      <c r="N53" s="51" t="e">
        <f>IF(AND(' RIESGOS DE GESTION'!#REF!="Muy Baja",' RIESGOS DE GESTION'!#REF!="Leve"),CONCATENATE("R8C",' RIESGOS DE GESTION'!#REF!),"")</f>
        <v>#REF!</v>
      </c>
      <c r="O53" s="52" t="e">
        <f>IF(AND(' RIESGOS DE GESTION'!#REF!="Muy Baja",' RIESGOS DE GESTION'!#REF!="Leve"),CONCATENATE("R8C",' RIESGOS DE GESTION'!#REF!),"")</f>
        <v>#REF!</v>
      </c>
      <c r="P53" s="50" t="e">
        <f>IF(AND(' RIESGOS DE GESTION'!#REF!="Muy Baja",' RIESGOS DE GESTION'!#REF!="Menor"),CONCATENATE("R8C",' RIESGOS DE GESTION'!#REF!),"")</f>
        <v>#REF!</v>
      </c>
      <c r="Q53" s="51" t="e">
        <f>IF(AND(' RIESGOS DE GESTION'!#REF!="Muy Baja",' RIESGOS DE GESTION'!#REF!="Menor"),CONCATENATE("R8C",' RIESGOS DE GESTION'!#REF!),"")</f>
        <v>#REF!</v>
      </c>
      <c r="R53" s="51" t="e">
        <f>IF(AND(' RIESGOS DE GESTION'!#REF!="Muy Baja",' RIESGOS DE GESTION'!#REF!="Menor"),CONCATENATE("R8C",' RIESGOS DE GESTION'!#REF!),"")</f>
        <v>#REF!</v>
      </c>
      <c r="S53" s="51" t="e">
        <f>IF(AND(' RIESGOS DE GESTION'!#REF!="Muy Baja",' RIESGOS DE GESTION'!#REF!="Menor"),CONCATENATE("R8C",' RIESGOS DE GESTION'!#REF!),"")</f>
        <v>#REF!</v>
      </c>
      <c r="T53" s="51" t="e">
        <f>IF(AND(' RIESGOS DE GESTION'!#REF!="Muy Baja",' RIESGOS DE GESTION'!#REF!="Menor"),CONCATENATE("R8C",' RIESGOS DE GESTION'!#REF!),"")</f>
        <v>#REF!</v>
      </c>
      <c r="U53" s="52" t="e">
        <f>IF(AND(' RIESGOS DE GESTION'!#REF!="Muy Baja",' RIESGOS DE GESTION'!#REF!="Menor"),CONCATENATE("R8C",' RIESGOS DE GESTION'!#REF!),"")</f>
        <v>#REF!</v>
      </c>
      <c r="V53" s="41" t="e">
        <f>IF(AND(' RIESGOS DE GESTION'!#REF!="Muy Baja",' RIESGOS DE GESTION'!#REF!="Moderado"),CONCATENATE("R8C",' RIESGOS DE GESTION'!#REF!),"")</f>
        <v>#REF!</v>
      </c>
      <c r="W53" s="42" t="e">
        <f>IF(AND(' RIESGOS DE GESTION'!#REF!="Muy Baja",' RIESGOS DE GESTION'!#REF!="Moderado"),CONCATENATE("R8C",' RIESGOS DE GESTION'!#REF!),"")</f>
        <v>#REF!</v>
      </c>
      <c r="X53" s="42" t="e">
        <f>IF(AND(' RIESGOS DE GESTION'!#REF!="Muy Baja",' RIESGOS DE GESTION'!#REF!="Moderado"),CONCATENATE("R8C",' RIESGOS DE GESTION'!#REF!),"")</f>
        <v>#REF!</v>
      </c>
      <c r="Y53" s="42" t="e">
        <f>IF(AND(' RIESGOS DE GESTION'!#REF!="Muy Baja",' RIESGOS DE GESTION'!#REF!="Moderado"),CONCATENATE("R8C",' RIESGOS DE GESTION'!#REF!),"")</f>
        <v>#REF!</v>
      </c>
      <c r="Z53" s="42" t="e">
        <f>IF(AND(' RIESGOS DE GESTION'!#REF!="Muy Baja",' RIESGOS DE GESTION'!#REF!="Moderado"),CONCATENATE("R8C",' RIESGOS DE GESTION'!#REF!),"")</f>
        <v>#REF!</v>
      </c>
      <c r="AA53" s="43" t="e">
        <f>IF(AND(' RIESGOS DE GESTION'!#REF!="Muy Baja",' RIESGOS DE GESTION'!#REF!="Moderado"),CONCATENATE("R8C",' RIESGOS DE GESTION'!#REF!),"")</f>
        <v>#REF!</v>
      </c>
      <c r="AB53" s="26" t="e">
        <f>IF(AND(' RIESGOS DE GESTION'!#REF!="Muy Baja",' RIESGOS DE GESTION'!#REF!="Mayor"),CONCATENATE("R8C",' RIESGOS DE GESTION'!#REF!),"")</f>
        <v>#REF!</v>
      </c>
      <c r="AC53" s="27" t="e">
        <f>IF(AND(' RIESGOS DE GESTION'!#REF!="Muy Baja",' RIESGOS DE GESTION'!#REF!="Mayor"),CONCATENATE("R8C",' RIESGOS DE GESTION'!#REF!),"")</f>
        <v>#REF!</v>
      </c>
      <c r="AD53" s="27" t="e">
        <f>IF(AND(' RIESGOS DE GESTION'!#REF!="Muy Baja",' RIESGOS DE GESTION'!#REF!="Mayor"),CONCATENATE("R8C",' RIESGOS DE GESTION'!#REF!),"")</f>
        <v>#REF!</v>
      </c>
      <c r="AE53" s="27" t="e">
        <f>IF(AND(' RIESGOS DE GESTION'!#REF!="Muy Baja",' RIESGOS DE GESTION'!#REF!="Mayor"),CONCATENATE("R8C",' RIESGOS DE GESTION'!#REF!),"")</f>
        <v>#REF!</v>
      </c>
      <c r="AF53" s="27" t="e">
        <f>IF(AND(' RIESGOS DE GESTION'!#REF!="Muy Baja",' RIESGOS DE GESTION'!#REF!="Mayor"),CONCATENATE("R8C",' RIESGOS DE GESTION'!#REF!),"")</f>
        <v>#REF!</v>
      </c>
      <c r="AG53" s="28" t="e">
        <f>IF(AND(' RIESGOS DE GESTION'!#REF!="Muy Baja",' RIESGOS DE GESTION'!#REF!="Mayor"),CONCATENATE("R8C",' RIESGOS DE GESTION'!#REF!),"")</f>
        <v>#REF!</v>
      </c>
      <c r="AH53" s="29" t="e">
        <f>IF(AND(' RIESGOS DE GESTION'!#REF!="Muy Baja",' RIESGOS DE GESTION'!#REF!="Catastrófico"),CONCATENATE("R8C",' RIESGOS DE GESTION'!#REF!),"")</f>
        <v>#REF!</v>
      </c>
      <c r="AI53" s="30" t="e">
        <f>IF(AND(' RIESGOS DE GESTION'!#REF!="Muy Baja",' RIESGOS DE GESTION'!#REF!="Catastrófico"),CONCATENATE("R8C",' RIESGOS DE GESTION'!#REF!),"")</f>
        <v>#REF!</v>
      </c>
      <c r="AJ53" s="30" t="e">
        <f>IF(AND(' RIESGOS DE GESTION'!#REF!="Muy Baja",' RIESGOS DE GESTION'!#REF!="Catastrófico"),CONCATENATE("R8C",' RIESGOS DE GESTION'!#REF!),"")</f>
        <v>#REF!</v>
      </c>
      <c r="AK53" s="30" t="e">
        <f>IF(AND(' RIESGOS DE GESTION'!#REF!="Muy Baja",' RIESGOS DE GESTION'!#REF!="Catastrófico"),CONCATENATE("R8C",' RIESGOS DE GESTION'!#REF!),"")</f>
        <v>#REF!</v>
      </c>
      <c r="AL53" s="30" t="e">
        <f>IF(AND(' RIESGOS DE GESTION'!#REF!="Muy Baja",' RIESGOS DE GESTION'!#REF!="Catastrófico"),CONCATENATE("R8C",' RIESGOS DE GESTION'!#REF!),"")</f>
        <v>#REF!</v>
      </c>
      <c r="AM53" s="31" t="e">
        <f>IF(AND(' RIESGOS DE GESTION'!#REF!="Muy Baja",' RIESGOS DE GESTION'!#REF!="Catastrófico"),CONCATENATE("R8C",' RIESGOS DE GESTION'!#REF!),"")</f>
        <v>#REF!</v>
      </c>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row>
    <row r="54" spans="1:80" ht="15" customHeight="1" x14ac:dyDescent="0.25">
      <c r="A54" s="57"/>
      <c r="B54" s="421"/>
      <c r="C54" s="421"/>
      <c r="D54" s="422"/>
      <c r="E54" s="520"/>
      <c r="F54" s="519"/>
      <c r="G54" s="519"/>
      <c r="H54" s="519"/>
      <c r="I54" s="535"/>
      <c r="J54" s="50" t="e">
        <f>IF(AND(' RIESGOS DE GESTION'!#REF!="Muy Baja",' RIESGOS DE GESTION'!#REF!="Leve"),CONCATENATE("R9C",' RIESGOS DE GESTION'!#REF!),"")</f>
        <v>#REF!</v>
      </c>
      <c r="K54" s="51" t="e">
        <f>IF(AND(' RIESGOS DE GESTION'!#REF!="Muy Baja",' RIESGOS DE GESTION'!#REF!="Leve"),CONCATENATE("R9C",' RIESGOS DE GESTION'!#REF!),"")</f>
        <v>#REF!</v>
      </c>
      <c r="L54" s="51" t="e">
        <f>IF(AND(' RIESGOS DE GESTION'!#REF!="Muy Baja",' RIESGOS DE GESTION'!#REF!="Leve"),CONCATENATE("R9C",' RIESGOS DE GESTION'!#REF!),"")</f>
        <v>#REF!</v>
      </c>
      <c r="M54" s="51" t="e">
        <f>IF(AND(' RIESGOS DE GESTION'!#REF!="Muy Baja",' RIESGOS DE GESTION'!#REF!="Leve"),CONCATENATE("R9C",' RIESGOS DE GESTION'!#REF!),"")</f>
        <v>#REF!</v>
      </c>
      <c r="N54" s="51" t="e">
        <f>IF(AND(' RIESGOS DE GESTION'!#REF!="Muy Baja",' RIESGOS DE GESTION'!#REF!="Leve"),CONCATENATE("R9C",' RIESGOS DE GESTION'!#REF!),"")</f>
        <v>#REF!</v>
      </c>
      <c r="O54" s="52" t="e">
        <f>IF(AND(' RIESGOS DE GESTION'!#REF!="Muy Baja",' RIESGOS DE GESTION'!#REF!="Leve"),CONCATENATE("R9C",' RIESGOS DE GESTION'!#REF!),"")</f>
        <v>#REF!</v>
      </c>
      <c r="P54" s="50" t="e">
        <f>IF(AND(' RIESGOS DE GESTION'!#REF!="Muy Baja",' RIESGOS DE GESTION'!#REF!="Menor"),CONCATENATE("R9C",' RIESGOS DE GESTION'!#REF!),"")</f>
        <v>#REF!</v>
      </c>
      <c r="Q54" s="51" t="e">
        <f>IF(AND(' RIESGOS DE GESTION'!#REF!="Muy Baja",' RIESGOS DE GESTION'!#REF!="Menor"),CONCATENATE("R9C",' RIESGOS DE GESTION'!#REF!),"")</f>
        <v>#REF!</v>
      </c>
      <c r="R54" s="51" t="e">
        <f>IF(AND(' RIESGOS DE GESTION'!#REF!="Muy Baja",' RIESGOS DE GESTION'!#REF!="Menor"),CONCATENATE("R9C",' RIESGOS DE GESTION'!#REF!),"")</f>
        <v>#REF!</v>
      </c>
      <c r="S54" s="51" t="e">
        <f>IF(AND(' RIESGOS DE GESTION'!#REF!="Muy Baja",' RIESGOS DE GESTION'!#REF!="Menor"),CONCATENATE("R9C",' RIESGOS DE GESTION'!#REF!),"")</f>
        <v>#REF!</v>
      </c>
      <c r="T54" s="51" t="e">
        <f>IF(AND(' RIESGOS DE GESTION'!#REF!="Muy Baja",' RIESGOS DE GESTION'!#REF!="Menor"),CONCATENATE("R9C",' RIESGOS DE GESTION'!#REF!),"")</f>
        <v>#REF!</v>
      </c>
      <c r="U54" s="52" t="e">
        <f>IF(AND(' RIESGOS DE GESTION'!#REF!="Muy Baja",' RIESGOS DE GESTION'!#REF!="Menor"),CONCATENATE("R9C",' RIESGOS DE GESTION'!#REF!),"")</f>
        <v>#REF!</v>
      </c>
      <c r="V54" s="41" t="e">
        <f>IF(AND(' RIESGOS DE GESTION'!#REF!="Muy Baja",' RIESGOS DE GESTION'!#REF!="Moderado"),CONCATENATE("R9C",' RIESGOS DE GESTION'!#REF!),"")</f>
        <v>#REF!</v>
      </c>
      <c r="W54" s="42" t="e">
        <f>IF(AND(' RIESGOS DE GESTION'!#REF!="Muy Baja",' RIESGOS DE GESTION'!#REF!="Moderado"),CONCATENATE("R9C",' RIESGOS DE GESTION'!#REF!),"")</f>
        <v>#REF!</v>
      </c>
      <c r="X54" s="42" t="e">
        <f>IF(AND(' RIESGOS DE GESTION'!#REF!="Muy Baja",' RIESGOS DE GESTION'!#REF!="Moderado"),CONCATENATE("R9C",' RIESGOS DE GESTION'!#REF!),"")</f>
        <v>#REF!</v>
      </c>
      <c r="Y54" s="42" t="e">
        <f>IF(AND(' RIESGOS DE GESTION'!#REF!="Muy Baja",' RIESGOS DE GESTION'!#REF!="Moderado"),CONCATENATE("R9C",' RIESGOS DE GESTION'!#REF!),"")</f>
        <v>#REF!</v>
      </c>
      <c r="Z54" s="42" t="e">
        <f>IF(AND(' RIESGOS DE GESTION'!#REF!="Muy Baja",' RIESGOS DE GESTION'!#REF!="Moderado"),CONCATENATE("R9C",' RIESGOS DE GESTION'!#REF!),"")</f>
        <v>#REF!</v>
      </c>
      <c r="AA54" s="43" t="e">
        <f>IF(AND(' RIESGOS DE GESTION'!#REF!="Muy Baja",' RIESGOS DE GESTION'!#REF!="Moderado"),CONCATENATE("R9C",' RIESGOS DE GESTION'!#REF!),"")</f>
        <v>#REF!</v>
      </c>
      <c r="AB54" s="26" t="e">
        <f>IF(AND(' RIESGOS DE GESTION'!#REF!="Muy Baja",' RIESGOS DE GESTION'!#REF!="Mayor"),CONCATENATE("R9C",' RIESGOS DE GESTION'!#REF!),"")</f>
        <v>#REF!</v>
      </c>
      <c r="AC54" s="27" t="e">
        <f>IF(AND(' RIESGOS DE GESTION'!#REF!="Muy Baja",' RIESGOS DE GESTION'!#REF!="Mayor"),CONCATENATE("R9C",' RIESGOS DE GESTION'!#REF!),"")</f>
        <v>#REF!</v>
      </c>
      <c r="AD54" s="27" t="e">
        <f>IF(AND(' RIESGOS DE GESTION'!#REF!="Muy Baja",' RIESGOS DE GESTION'!#REF!="Mayor"),CONCATENATE("R9C",' RIESGOS DE GESTION'!#REF!),"")</f>
        <v>#REF!</v>
      </c>
      <c r="AE54" s="27" t="e">
        <f>IF(AND(' RIESGOS DE GESTION'!#REF!="Muy Baja",' RIESGOS DE GESTION'!#REF!="Mayor"),CONCATENATE("R9C",' RIESGOS DE GESTION'!#REF!),"")</f>
        <v>#REF!</v>
      </c>
      <c r="AF54" s="27" t="e">
        <f>IF(AND(' RIESGOS DE GESTION'!#REF!="Muy Baja",' RIESGOS DE GESTION'!#REF!="Mayor"),CONCATENATE("R9C",' RIESGOS DE GESTION'!#REF!),"")</f>
        <v>#REF!</v>
      </c>
      <c r="AG54" s="28" t="e">
        <f>IF(AND(' RIESGOS DE GESTION'!#REF!="Muy Baja",' RIESGOS DE GESTION'!#REF!="Mayor"),CONCATENATE("R9C",' RIESGOS DE GESTION'!#REF!),"")</f>
        <v>#REF!</v>
      </c>
      <c r="AH54" s="29" t="e">
        <f>IF(AND(' RIESGOS DE GESTION'!#REF!="Muy Baja",' RIESGOS DE GESTION'!#REF!="Catastrófico"),CONCATENATE("R9C",' RIESGOS DE GESTION'!#REF!),"")</f>
        <v>#REF!</v>
      </c>
      <c r="AI54" s="30" t="e">
        <f>IF(AND(' RIESGOS DE GESTION'!#REF!="Muy Baja",' RIESGOS DE GESTION'!#REF!="Catastrófico"),CONCATENATE("R9C",' RIESGOS DE GESTION'!#REF!),"")</f>
        <v>#REF!</v>
      </c>
      <c r="AJ54" s="30" t="e">
        <f>IF(AND(' RIESGOS DE GESTION'!#REF!="Muy Baja",' RIESGOS DE GESTION'!#REF!="Catastrófico"),CONCATENATE("R9C",' RIESGOS DE GESTION'!#REF!),"")</f>
        <v>#REF!</v>
      </c>
      <c r="AK54" s="30" t="e">
        <f>IF(AND(' RIESGOS DE GESTION'!#REF!="Muy Baja",' RIESGOS DE GESTION'!#REF!="Catastrófico"),CONCATENATE("R9C",' RIESGOS DE GESTION'!#REF!),"")</f>
        <v>#REF!</v>
      </c>
      <c r="AL54" s="30" t="e">
        <f>IF(AND(' RIESGOS DE GESTION'!#REF!="Muy Baja",' RIESGOS DE GESTION'!#REF!="Catastrófico"),CONCATENATE("R9C",' RIESGOS DE GESTION'!#REF!),"")</f>
        <v>#REF!</v>
      </c>
      <c r="AM54" s="31" t="e">
        <f>IF(AND(' RIESGOS DE GESTION'!#REF!="Muy Baja",' RIESGOS DE GESTION'!#REF!="Catastrófico"),CONCATENATE("R9C",' RIESGOS DE GESTION'!#REF!),"")</f>
        <v>#REF!</v>
      </c>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c r="BZ54" s="57"/>
      <c r="CA54" s="57"/>
      <c r="CB54" s="57"/>
    </row>
    <row r="55" spans="1:80" ht="15.75" customHeight="1" thickBot="1" x14ac:dyDescent="0.3">
      <c r="A55" s="57"/>
      <c r="B55" s="421"/>
      <c r="C55" s="421"/>
      <c r="D55" s="422"/>
      <c r="E55" s="521"/>
      <c r="F55" s="522"/>
      <c r="G55" s="522"/>
      <c r="H55" s="522"/>
      <c r="I55" s="536"/>
      <c r="J55" s="53" t="e">
        <f>IF(AND(' RIESGOS DE GESTION'!#REF!="Muy Baja",' RIESGOS DE GESTION'!#REF!="Leve"),CONCATENATE("R10C",' RIESGOS DE GESTION'!#REF!),"")</f>
        <v>#REF!</v>
      </c>
      <c r="K55" s="54" t="e">
        <f>IF(AND(' RIESGOS DE GESTION'!#REF!="Muy Baja",' RIESGOS DE GESTION'!#REF!="Leve"),CONCATENATE("R10C",' RIESGOS DE GESTION'!#REF!),"")</f>
        <v>#REF!</v>
      </c>
      <c r="L55" s="54" t="e">
        <f>IF(AND(' RIESGOS DE GESTION'!#REF!="Muy Baja",' RIESGOS DE GESTION'!#REF!="Leve"),CONCATENATE("R10C",' RIESGOS DE GESTION'!#REF!),"")</f>
        <v>#REF!</v>
      </c>
      <c r="M55" s="54" t="e">
        <f>IF(AND(' RIESGOS DE GESTION'!#REF!="Muy Baja",' RIESGOS DE GESTION'!#REF!="Leve"),CONCATENATE("R10C",' RIESGOS DE GESTION'!#REF!),"")</f>
        <v>#REF!</v>
      </c>
      <c r="N55" s="54" t="e">
        <f>IF(AND(' RIESGOS DE GESTION'!#REF!="Muy Baja",' RIESGOS DE GESTION'!#REF!="Leve"),CONCATENATE("R10C",' RIESGOS DE GESTION'!#REF!),"")</f>
        <v>#REF!</v>
      </c>
      <c r="O55" s="55" t="e">
        <f>IF(AND(' RIESGOS DE GESTION'!#REF!="Muy Baja",' RIESGOS DE GESTION'!#REF!="Leve"),CONCATENATE("R10C",' RIESGOS DE GESTION'!#REF!),"")</f>
        <v>#REF!</v>
      </c>
      <c r="P55" s="53" t="e">
        <f>IF(AND(' RIESGOS DE GESTION'!#REF!="Muy Baja",' RIESGOS DE GESTION'!#REF!="Menor"),CONCATENATE("R10C",' RIESGOS DE GESTION'!#REF!),"")</f>
        <v>#REF!</v>
      </c>
      <c r="Q55" s="54" t="e">
        <f>IF(AND(' RIESGOS DE GESTION'!#REF!="Muy Baja",' RIESGOS DE GESTION'!#REF!="Menor"),CONCATENATE("R10C",' RIESGOS DE GESTION'!#REF!),"")</f>
        <v>#REF!</v>
      </c>
      <c r="R55" s="54" t="e">
        <f>IF(AND(' RIESGOS DE GESTION'!#REF!="Muy Baja",' RIESGOS DE GESTION'!#REF!="Menor"),CONCATENATE("R10C",' RIESGOS DE GESTION'!#REF!),"")</f>
        <v>#REF!</v>
      </c>
      <c r="S55" s="54" t="e">
        <f>IF(AND(' RIESGOS DE GESTION'!#REF!="Muy Baja",' RIESGOS DE GESTION'!#REF!="Menor"),CONCATENATE("R10C",' RIESGOS DE GESTION'!#REF!),"")</f>
        <v>#REF!</v>
      </c>
      <c r="T55" s="54" t="e">
        <f>IF(AND(' RIESGOS DE GESTION'!#REF!="Muy Baja",' RIESGOS DE GESTION'!#REF!="Menor"),CONCATENATE("R10C",' RIESGOS DE GESTION'!#REF!),"")</f>
        <v>#REF!</v>
      </c>
      <c r="U55" s="55" t="e">
        <f>IF(AND(' RIESGOS DE GESTION'!#REF!="Muy Baja",' RIESGOS DE GESTION'!#REF!="Menor"),CONCATENATE("R10C",' RIESGOS DE GESTION'!#REF!),"")</f>
        <v>#REF!</v>
      </c>
      <c r="V55" s="44" t="e">
        <f>IF(AND(' RIESGOS DE GESTION'!#REF!="Muy Baja",' RIESGOS DE GESTION'!#REF!="Moderado"),CONCATENATE("R10C",' RIESGOS DE GESTION'!#REF!),"")</f>
        <v>#REF!</v>
      </c>
      <c r="W55" s="45" t="e">
        <f>IF(AND(' RIESGOS DE GESTION'!#REF!="Muy Baja",' RIESGOS DE GESTION'!#REF!="Moderado"),CONCATENATE("R10C",' RIESGOS DE GESTION'!#REF!),"")</f>
        <v>#REF!</v>
      </c>
      <c r="X55" s="45" t="e">
        <f>IF(AND(' RIESGOS DE GESTION'!#REF!="Muy Baja",' RIESGOS DE GESTION'!#REF!="Moderado"),CONCATENATE("R10C",' RIESGOS DE GESTION'!#REF!),"")</f>
        <v>#REF!</v>
      </c>
      <c r="Y55" s="45" t="e">
        <f>IF(AND(' RIESGOS DE GESTION'!#REF!="Muy Baja",' RIESGOS DE GESTION'!#REF!="Moderado"),CONCATENATE("R10C",' RIESGOS DE GESTION'!#REF!),"")</f>
        <v>#REF!</v>
      </c>
      <c r="Z55" s="45" t="e">
        <f>IF(AND(' RIESGOS DE GESTION'!#REF!="Muy Baja",' RIESGOS DE GESTION'!#REF!="Moderado"),CONCATENATE("R10C",' RIESGOS DE GESTION'!#REF!),"")</f>
        <v>#REF!</v>
      </c>
      <c r="AA55" s="46" t="e">
        <f>IF(AND(' RIESGOS DE GESTION'!#REF!="Muy Baja",' RIESGOS DE GESTION'!#REF!="Moderado"),CONCATENATE("R10C",' RIESGOS DE GESTION'!#REF!),"")</f>
        <v>#REF!</v>
      </c>
      <c r="AB55" s="32" t="e">
        <f>IF(AND(' RIESGOS DE GESTION'!#REF!="Muy Baja",' RIESGOS DE GESTION'!#REF!="Mayor"),CONCATENATE("R10C",' RIESGOS DE GESTION'!#REF!),"")</f>
        <v>#REF!</v>
      </c>
      <c r="AC55" s="33" t="e">
        <f>IF(AND(' RIESGOS DE GESTION'!#REF!="Muy Baja",' RIESGOS DE GESTION'!#REF!="Mayor"),CONCATENATE("R10C",' RIESGOS DE GESTION'!#REF!),"")</f>
        <v>#REF!</v>
      </c>
      <c r="AD55" s="33" t="e">
        <f>IF(AND(' RIESGOS DE GESTION'!#REF!="Muy Baja",' RIESGOS DE GESTION'!#REF!="Mayor"),CONCATENATE("R10C",' RIESGOS DE GESTION'!#REF!),"")</f>
        <v>#REF!</v>
      </c>
      <c r="AE55" s="33" t="e">
        <f>IF(AND(' RIESGOS DE GESTION'!#REF!="Muy Baja",' RIESGOS DE GESTION'!#REF!="Mayor"),CONCATENATE("R10C",' RIESGOS DE GESTION'!#REF!),"")</f>
        <v>#REF!</v>
      </c>
      <c r="AF55" s="33" t="e">
        <f>IF(AND(' RIESGOS DE GESTION'!#REF!="Muy Baja",' RIESGOS DE GESTION'!#REF!="Mayor"),CONCATENATE("R10C",' RIESGOS DE GESTION'!#REF!),"")</f>
        <v>#REF!</v>
      </c>
      <c r="AG55" s="34" t="e">
        <f>IF(AND(' RIESGOS DE GESTION'!#REF!="Muy Baja",' RIESGOS DE GESTION'!#REF!="Mayor"),CONCATENATE("R10C",' RIESGOS DE GESTION'!#REF!),"")</f>
        <v>#REF!</v>
      </c>
      <c r="AH55" s="35" t="e">
        <f>IF(AND(' RIESGOS DE GESTION'!#REF!="Muy Baja",' RIESGOS DE GESTION'!#REF!="Catastrófico"),CONCATENATE("R10C",' RIESGOS DE GESTION'!#REF!),"")</f>
        <v>#REF!</v>
      </c>
      <c r="AI55" s="36" t="e">
        <f>IF(AND(' RIESGOS DE GESTION'!#REF!="Muy Baja",' RIESGOS DE GESTION'!#REF!="Catastrófico"),CONCATENATE("R10C",' RIESGOS DE GESTION'!#REF!),"")</f>
        <v>#REF!</v>
      </c>
      <c r="AJ55" s="36" t="e">
        <f>IF(AND(' RIESGOS DE GESTION'!#REF!="Muy Baja",' RIESGOS DE GESTION'!#REF!="Catastrófico"),CONCATENATE("R10C",' RIESGOS DE GESTION'!#REF!),"")</f>
        <v>#REF!</v>
      </c>
      <c r="AK55" s="36" t="e">
        <f>IF(AND(' RIESGOS DE GESTION'!#REF!="Muy Baja",' RIESGOS DE GESTION'!#REF!="Catastrófico"),CONCATENATE("R10C",' RIESGOS DE GESTION'!#REF!),"")</f>
        <v>#REF!</v>
      </c>
      <c r="AL55" s="36" t="e">
        <f>IF(AND(' RIESGOS DE GESTION'!#REF!="Muy Baja",' RIESGOS DE GESTION'!#REF!="Catastrófico"),CONCATENATE("R10C",' RIESGOS DE GESTION'!#REF!),"")</f>
        <v>#REF!</v>
      </c>
      <c r="AM55" s="37" t="e">
        <f>IF(AND(' RIESGOS DE GESTION'!#REF!="Muy Baja",' RIESGOS DE GESTION'!#REF!="Catastrófico"),CONCATENATE("R10C",' RIESGOS DE GESTION'!#REF!),"")</f>
        <v>#REF!</v>
      </c>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7"/>
      <c r="CB55" s="57"/>
    </row>
    <row r="56" spans="1:80" x14ac:dyDescent="0.25">
      <c r="A56" s="57"/>
      <c r="B56" s="57"/>
      <c r="C56" s="57"/>
      <c r="D56" s="57"/>
      <c r="E56" s="57"/>
      <c r="F56" s="57"/>
      <c r="G56" s="57"/>
      <c r="H56" s="57"/>
      <c r="I56" s="57"/>
      <c r="J56" s="516" t="s">
        <v>424</v>
      </c>
      <c r="K56" s="517"/>
      <c r="L56" s="517"/>
      <c r="M56" s="517"/>
      <c r="N56" s="517"/>
      <c r="O56" s="534"/>
      <c r="P56" s="516" t="s">
        <v>425</v>
      </c>
      <c r="Q56" s="517"/>
      <c r="R56" s="517"/>
      <c r="S56" s="517"/>
      <c r="T56" s="517"/>
      <c r="U56" s="534"/>
      <c r="V56" s="516" t="s">
        <v>426</v>
      </c>
      <c r="W56" s="517"/>
      <c r="X56" s="517"/>
      <c r="Y56" s="517"/>
      <c r="Z56" s="517"/>
      <c r="AA56" s="534"/>
      <c r="AB56" s="516" t="s">
        <v>427</v>
      </c>
      <c r="AC56" s="555"/>
      <c r="AD56" s="517"/>
      <c r="AE56" s="517"/>
      <c r="AF56" s="517"/>
      <c r="AG56" s="534"/>
      <c r="AH56" s="516" t="s">
        <v>428</v>
      </c>
      <c r="AI56" s="517"/>
      <c r="AJ56" s="517"/>
      <c r="AK56" s="517"/>
      <c r="AL56" s="517"/>
      <c r="AM56" s="534"/>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c r="BX56" s="57"/>
      <c r="BY56" s="57"/>
      <c r="BZ56" s="57"/>
      <c r="CA56" s="57"/>
      <c r="CB56" s="57"/>
    </row>
    <row r="57" spans="1:80" x14ac:dyDescent="0.25">
      <c r="A57" s="57"/>
      <c r="B57" s="57"/>
      <c r="C57" s="57"/>
      <c r="D57" s="57"/>
      <c r="E57" s="57"/>
      <c r="F57" s="57"/>
      <c r="G57" s="57"/>
      <c r="H57" s="57"/>
      <c r="I57" s="57"/>
      <c r="J57" s="520"/>
      <c r="K57" s="519"/>
      <c r="L57" s="519"/>
      <c r="M57" s="519"/>
      <c r="N57" s="519"/>
      <c r="O57" s="535"/>
      <c r="P57" s="520"/>
      <c r="Q57" s="519"/>
      <c r="R57" s="519"/>
      <c r="S57" s="519"/>
      <c r="T57" s="519"/>
      <c r="U57" s="535"/>
      <c r="V57" s="520"/>
      <c r="W57" s="519"/>
      <c r="X57" s="519"/>
      <c r="Y57" s="519"/>
      <c r="Z57" s="519"/>
      <c r="AA57" s="535"/>
      <c r="AB57" s="520"/>
      <c r="AC57" s="519"/>
      <c r="AD57" s="519"/>
      <c r="AE57" s="519"/>
      <c r="AF57" s="519"/>
      <c r="AG57" s="535"/>
      <c r="AH57" s="520"/>
      <c r="AI57" s="519"/>
      <c r="AJ57" s="519"/>
      <c r="AK57" s="519"/>
      <c r="AL57" s="519"/>
      <c r="AM57" s="535"/>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57"/>
      <c r="CB57" s="57"/>
    </row>
    <row r="58" spans="1:80" x14ac:dyDescent="0.25">
      <c r="A58" s="57"/>
      <c r="B58" s="57"/>
      <c r="C58" s="57"/>
      <c r="D58" s="57"/>
      <c r="E58" s="57"/>
      <c r="F58" s="57"/>
      <c r="G58" s="57"/>
      <c r="H58" s="57"/>
      <c r="I58" s="57"/>
      <c r="J58" s="520"/>
      <c r="K58" s="519"/>
      <c r="L58" s="519"/>
      <c r="M58" s="519"/>
      <c r="N58" s="519"/>
      <c r="O58" s="535"/>
      <c r="P58" s="520"/>
      <c r="Q58" s="519"/>
      <c r="R58" s="519"/>
      <c r="S58" s="519"/>
      <c r="T58" s="519"/>
      <c r="U58" s="535"/>
      <c r="V58" s="520"/>
      <c r="W58" s="519"/>
      <c r="X58" s="519"/>
      <c r="Y58" s="519"/>
      <c r="Z58" s="519"/>
      <c r="AA58" s="535"/>
      <c r="AB58" s="520"/>
      <c r="AC58" s="519"/>
      <c r="AD58" s="519"/>
      <c r="AE58" s="519"/>
      <c r="AF58" s="519"/>
      <c r="AG58" s="535"/>
      <c r="AH58" s="520"/>
      <c r="AI58" s="519"/>
      <c r="AJ58" s="519"/>
      <c r="AK58" s="519"/>
      <c r="AL58" s="519"/>
      <c r="AM58" s="535"/>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row>
    <row r="59" spans="1:80" x14ac:dyDescent="0.25">
      <c r="A59" s="57"/>
      <c r="B59" s="57"/>
      <c r="C59" s="57"/>
      <c r="D59" s="57"/>
      <c r="E59" s="57"/>
      <c r="F59" s="57"/>
      <c r="G59" s="57"/>
      <c r="H59" s="57"/>
      <c r="I59" s="57"/>
      <c r="J59" s="520"/>
      <c r="K59" s="519"/>
      <c r="L59" s="519"/>
      <c r="M59" s="519"/>
      <c r="N59" s="519"/>
      <c r="O59" s="535"/>
      <c r="P59" s="520"/>
      <c r="Q59" s="519"/>
      <c r="R59" s="519"/>
      <c r="S59" s="519"/>
      <c r="T59" s="519"/>
      <c r="U59" s="535"/>
      <c r="V59" s="520"/>
      <c r="W59" s="519"/>
      <c r="X59" s="519"/>
      <c r="Y59" s="519"/>
      <c r="Z59" s="519"/>
      <c r="AA59" s="535"/>
      <c r="AB59" s="520"/>
      <c r="AC59" s="519"/>
      <c r="AD59" s="519"/>
      <c r="AE59" s="519"/>
      <c r="AF59" s="519"/>
      <c r="AG59" s="535"/>
      <c r="AH59" s="520"/>
      <c r="AI59" s="519"/>
      <c r="AJ59" s="519"/>
      <c r="AK59" s="519"/>
      <c r="AL59" s="519"/>
      <c r="AM59" s="535"/>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c r="BZ59" s="57"/>
      <c r="CA59" s="57"/>
      <c r="CB59" s="57"/>
    </row>
    <row r="60" spans="1:80" x14ac:dyDescent="0.25">
      <c r="A60" s="57"/>
      <c r="B60" s="57"/>
      <c r="C60" s="57"/>
      <c r="D60" s="57"/>
      <c r="E60" s="57"/>
      <c r="F60" s="57"/>
      <c r="G60" s="57"/>
      <c r="H60" s="57"/>
      <c r="I60" s="57"/>
      <c r="J60" s="520"/>
      <c r="K60" s="519"/>
      <c r="L60" s="519"/>
      <c r="M60" s="519"/>
      <c r="N60" s="519"/>
      <c r="O60" s="535"/>
      <c r="P60" s="520"/>
      <c r="Q60" s="519"/>
      <c r="R60" s="519"/>
      <c r="S60" s="519"/>
      <c r="T60" s="519"/>
      <c r="U60" s="535"/>
      <c r="V60" s="520"/>
      <c r="W60" s="519"/>
      <c r="X60" s="519"/>
      <c r="Y60" s="519"/>
      <c r="Z60" s="519"/>
      <c r="AA60" s="535"/>
      <c r="AB60" s="520"/>
      <c r="AC60" s="519"/>
      <c r="AD60" s="519"/>
      <c r="AE60" s="519"/>
      <c r="AF60" s="519"/>
      <c r="AG60" s="535"/>
      <c r="AH60" s="520"/>
      <c r="AI60" s="519"/>
      <c r="AJ60" s="519"/>
      <c r="AK60" s="519"/>
      <c r="AL60" s="519"/>
      <c r="AM60" s="535"/>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row>
    <row r="61" spans="1:80" ht="15.75" thickBot="1" x14ac:dyDescent="0.3">
      <c r="A61" s="57"/>
      <c r="B61" s="57"/>
      <c r="C61" s="57"/>
      <c r="D61" s="57"/>
      <c r="E61" s="57"/>
      <c r="F61" s="57"/>
      <c r="G61" s="57"/>
      <c r="H61" s="57"/>
      <c r="I61" s="57"/>
      <c r="J61" s="521"/>
      <c r="K61" s="522"/>
      <c r="L61" s="522"/>
      <c r="M61" s="522"/>
      <c r="N61" s="522"/>
      <c r="O61" s="536"/>
      <c r="P61" s="521"/>
      <c r="Q61" s="522"/>
      <c r="R61" s="522"/>
      <c r="S61" s="522"/>
      <c r="T61" s="522"/>
      <c r="U61" s="536"/>
      <c r="V61" s="521"/>
      <c r="W61" s="522"/>
      <c r="X61" s="522"/>
      <c r="Y61" s="522"/>
      <c r="Z61" s="522"/>
      <c r="AA61" s="536"/>
      <c r="AB61" s="521"/>
      <c r="AC61" s="522"/>
      <c r="AD61" s="522"/>
      <c r="AE61" s="522"/>
      <c r="AF61" s="522"/>
      <c r="AG61" s="536"/>
      <c r="AH61" s="521"/>
      <c r="AI61" s="522"/>
      <c r="AJ61" s="522"/>
      <c r="AK61" s="522"/>
      <c r="AL61" s="522"/>
      <c r="AM61" s="536"/>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row>
    <row r="62" spans="1:80" x14ac:dyDescent="0.25">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row>
    <row r="63" spans="1:80" ht="15" customHeight="1" x14ac:dyDescent="0.25">
      <c r="A63" s="57"/>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57"/>
      <c r="AV63" s="57"/>
      <c r="AW63" s="57"/>
      <c r="AX63" s="57"/>
      <c r="AY63" s="57"/>
      <c r="AZ63" s="57"/>
      <c r="BA63" s="57"/>
      <c r="BB63" s="57"/>
      <c r="BC63" s="57"/>
      <c r="BD63" s="57"/>
      <c r="BE63" s="57"/>
      <c r="BF63" s="57"/>
      <c r="BG63" s="57"/>
      <c r="BH63" s="57"/>
    </row>
    <row r="64" spans="1:80" ht="15" customHeight="1" x14ac:dyDescent="0.25">
      <c r="A64" s="57"/>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57"/>
      <c r="AV64" s="57"/>
      <c r="AW64" s="57"/>
      <c r="AX64" s="57"/>
      <c r="AY64" s="57"/>
      <c r="AZ64" s="57"/>
      <c r="BA64" s="57"/>
      <c r="BB64" s="57"/>
      <c r="BC64" s="57"/>
      <c r="BD64" s="57"/>
      <c r="BE64" s="57"/>
      <c r="BF64" s="57"/>
      <c r="BG64" s="57"/>
      <c r="BH64" s="57"/>
    </row>
    <row r="65" spans="1:60" x14ac:dyDescent="0.25">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row>
    <row r="66" spans="1:60" x14ac:dyDescent="0.25">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row>
    <row r="67" spans="1:60" x14ac:dyDescent="0.25">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row>
    <row r="68" spans="1:60" x14ac:dyDescent="0.25">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row>
    <row r="69" spans="1:60" x14ac:dyDescent="0.25">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row>
    <row r="70" spans="1:60" x14ac:dyDescent="0.25">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row>
    <row r="71" spans="1:60" x14ac:dyDescent="0.25">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row>
    <row r="72" spans="1:60" x14ac:dyDescent="0.25">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row>
    <row r="73" spans="1:60" x14ac:dyDescent="0.25">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row>
    <row r="74" spans="1:60" x14ac:dyDescent="0.25">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row>
    <row r="75" spans="1:60" x14ac:dyDescent="0.25">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row>
    <row r="76" spans="1:60" x14ac:dyDescent="0.25">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row>
    <row r="77" spans="1:60" x14ac:dyDescent="0.25">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row>
    <row r="78" spans="1:60" x14ac:dyDescent="0.25">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row>
    <row r="79" spans="1:60" x14ac:dyDescent="0.25">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row>
    <row r="80" spans="1:60" x14ac:dyDescent="0.25">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row>
    <row r="81" spans="1:60" x14ac:dyDescent="0.25">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row>
    <row r="82" spans="1:60" x14ac:dyDescent="0.25">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row>
    <row r="83" spans="1:60" x14ac:dyDescent="0.25">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row>
    <row r="84" spans="1:60" x14ac:dyDescent="0.25">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row>
    <row r="85" spans="1:60" x14ac:dyDescent="0.25">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row>
    <row r="86" spans="1:60" x14ac:dyDescent="0.25">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row>
    <row r="87" spans="1:60" x14ac:dyDescent="0.25">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row>
    <row r="88" spans="1:60" x14ac:dyDescent="0.25">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row>
    <row r="89" spans="1:60" x14ac:dyDescent="0.25">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row>
    <row r="90" spans="1:60" x14ac:dyDescent="0.25">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row>
    <row r="91" spans="1:60" x14ac:dyDescent="0.25">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row>
    <row r="92" spans="1:60" x14ac:dyDescent="0.25">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row>
    <row r="93" spans="1:60" x14ac:dyDescent="0.25">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row>
    <row r="94" spans="1:60" x14ac:dyDescent="0.25">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row>
    <row r="95" spans="1:60" x14ac:dyDescent="0.25">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row>
    <row r="96" spans="1:60" x14ac:dyDescent="0.25">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row>
    <row r="97" spans="1:60" x14ac:dyDescent="0.25">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row>
    <row r="98" spans="1:60" x14ac:dyDescent="0.25">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row>
    <row r="99" spans="1:60" x14ac:dyDescent="0.25">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row>
    <row r="100" spans="1:60" x14ac:dyDescent="0.25">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row>
    <row r="101" spans="1:60" x14ac:dyDescent="0.25">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row>
    <row r="102" spans="1:60" x14ac:dyDescent="0.25">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row>
    <row r="103" spans="1:60" x14ac:dyDescent="0.25">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row>
    <row r="104" spans="1:60" x14ac:dyDescent="0.25">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row>
    <row r="105" spans="1:60" x14ac:dyDescent="0.25">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row>
    <row r="106" spans="1:60" x14ac:dyDescent="0.25">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row>
    <row r="107" spans="1:60" x14ac:dyDescent="0.25">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row>
    <row r="108" spans="1:60" x14ac:dyDescent="0.25">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row>
    <row r="109" spans="1:60" x14ac:dyDescent="0.25">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row>
    <row r="110" spans="1:60" x14ac:dyDescent="0.25">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row>
    <row r="111" spans="1:60" x14ac:dyDescent="0.25">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row>
    <row r="112" spans="1:60" x14ac:dyDescent="0.25">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row>
    <row r="113" spans="1:60" x14ac:dyDescent="0.25">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row>
    <row r="114" spans="1:60" x14ac:dyDescent="0.25">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row>
    <row r="115" spans="1:60" x14ac:dyDescent="0.25">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row>
    <row r="116" spans="1:60" x14ac:dyDescent="0.25">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row>
    <row r="117" spans="1:60" x14ac:dyDescent="0.25">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row>
    <row r="118" spans="1:60" x14ac:dyDescent="0.25">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row>
    <row r="119" spans="1:60" x14ac:dyDescent="0.25">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row>
    <row r="120" spans="1:60" x14ac:dyDescent="0.25">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row>
    <row r="121" spans="1:60" x14ac:dyDescent="0.25">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row>
    <row r="122" spans="1:60" x14ac:dyDescent="0.25">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57"/>
      <c r="BG122" s="57"/>
      <c r="BH122" s="57"/>
    </row>
    <row r="123" spans="1:60" x14ac:dyDescent="0.25">
      <c r="A123" s="57"/>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c r="BG123" s="57"/>
      <c r="BH123" s="57"/>
    </row>
    <row r="124" spans="1:60" x14ac:dyDescent="0.25">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row>
    <row r="125" spans="1:60" x14ac:dyDescent="0.25">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57"/>
      <c r="BG125" s="57"/>
      <c r="BH125" s="57"/>
    </row>
    <row r="126" spans="1:60" x14ac:dyDescent="0.25">
      <c r="A126" s="5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c r="BG126" s="57"/>
      <c r="BH126" s="57"/>
    </row>
    <row r="127" spans="1:60" x14ac:dyDescent="0.25">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c r="BG127" s="57"/>
      <c r="BH127" s="57"/>
    </row>
    <row r="128" spans="1:60" x14ac:dyDescent="0.25">
      <c r="A128" s="57"/>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57"/>
      <c r="BG128" s="57"/>
      <c r="BH128" s="57"/>
    </row>
    <row r="129" spans="1:60" x14ac:dyDescent="0.25">
      <c r="A129" s="57"/>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c r="BF129" s="57"/>
      <c r="BG129" s="57"/>
      <c r="BH129" s="57"/>
    </row>
    <row r="130" spans="1:60" x14ac:dyDescent="0.25">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row>
    <row r="131" spans="1:60" x14ac:dyDescent="0.25">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c r="BG131" s="57"/>
      <c r="BH131" s="57"/>
    </row>
    <row r="132" spans="1:60" x14ac:dyDescent="0.25">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c r="BG132" s="57"/>
      <c r="BH132" s="57"/>
    </row>
    <row r="133" spans="1:60" x14ac:dyDescent="0.25">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57"/>
      <c r="BG133" s="57"/>
      <c r="BH133" s="57"/>
    </row>
    <row r="134" spans="1:60" x14ac:dyDescent="0.25">
      <c r="A134" s="57"/>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c r="BF134" s="57"/>
      <c r="BG134" s="57"/>
      <c r="BH134" s="57"/>
    </row>
    <row r="135" spans="1:60" x14ac:dyDescent="0.25">
      <c r="A135" s="57"/>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57"/>
      <c r="BH135" s="57"/>
    </row>
    <row r="136" spans="1:60" x14ac:dyDescent="0.25">
      <c r="A136" s="57"/>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row>
    <row r="137" spans="1:60" x14ac:dyDescent="0.25">
      <c r="A137" s="5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c r="BA137" s="57"/>
      <c r="BB137" s="57"/>
      <c r="BC137" s="57"/>
      <c r="BD137" s="57"/>
      <c r="BE137" s="57"/>
      <c r="BF137" s="57"/>
      <c r="BG137" s="57"/>
      <c r="BH137" s="57"/>
    </row>
    <row r="138" spans="1:60" x14ac:dyDescent="0.25">
      <c r="A138" s="5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c r="BF138" s="57"/>
      <c r="BG138" s="57"/>
      <c r="BH138" s="57"/>
    </row>
    <row r="139" spans="1:60" x14ac:dyDescent="0.25">
      <c r="A139" s="57"/>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c r="BG139" s="57"/>
      <c r="BH139" s="57"/>
    </row>
    <row r="140" spans="1:60" x14ac:dyDescent="0.25">
      <c r="A140" s="57"/>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c r="AN140" s="57"/>
      <c r="AO140" s="57"/>
      <c r="AP140" s="57"/>
      <c r="AQ140" s="57"/>
      <c r="AR140" s="57"/>
      <c r="AS140" s="57"/>
      <c r="AT140" s="57"/>
      <c r="AU140" s="57"/>
      <c r="AV140" s="57"/>
      <c r="AW140" s="57"/>
      <c r="AX140" s="57"/>
      <c r="AY140" s="57"/>
      <c r="AZ140" s="57"/>
      <c r="BA140" s="57"/>
      <c r="BB140" s="57"/>
      <c r="BC140" s="57"/>
      <c r="BD140" s="57"/>
      <c r="BE140" s="57"/>
      <c r="BF140" s="57"/>
      <c r="BG140" s="57"/>
      <c r="BH140" s="57"/>
    </row>
    <row r="141" spans="1:60" x14ac:dyDescent="0.25">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c r="AN141" s="57"/>
      <c r="AO141" s="57"/>
      <c r="AP141" s="57"/>
      <c r="AQ141" s="57"/>
      <c r="AR141" s="57"/>
      <c r="AS141" s="57"/>
      <c r="AT141" s="57"/>
      <c r="AU141" s="57"/>
      <c r="AV141" s="57"/>
      <c r="AW141" s="57"/>
      <c r="AX141" s="57"/>
      <c r="AY141" s="57"/>
      <c r="AZ141" s="57"/>
      <c r="BA141" s="57"/>
      <c r="BB141" s="57"/>
      <c r="BC141" s="57"/>
      <c r="BD141" s="57"/>
      <c r="BE141" s="57"/>
      <c r="BF141" s="57"/>
      <c r="BG141" s="57"/>
      <c r="BH141" s="57"/>
    </row>
    <row r="142" spans="1:60" x14ac:dyDescent="0.25">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57"/>
      <c r="BG142" s="57"/>
      <c r="BH142" s="57"/>
    </row>
    <row r="143" spans="1:60" x14ac:dyDescent="0.25">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57"/>
      <c r="BH143" s="57"/>
    </row>
    <row r="144" spans="1:60" x14ac:dyDescent="0.25">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c r="BE144" s="57"/>
      <c r="BF144" s="57"/>
      <c r="BG144" s="57"/>
      <c r="BH144" s="57"/>
    </row>
    <row r="145" spans="1:60" x14ac:dyDescent="0.25">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c r="AU145" s="57"/>
      <c r="AV145" s="57"/>
      <c r="AW145" s="57"/>
      <c r="AX145" s="57"/>
      <c r="AY145" s="57"/>
      <c r="AZ145" s="57"/>
      <c r="BA145" s="57"/>
      <c r="BB145" s="57"/>
      <c r="BC145" s="57"/>
      <c r="BD145" s="57"/>
      <c r="BE145" s="57"/>
      <c r="BF145" s="57"/>
      <c r="BG145" s="57"/>
      <c r="BH145" s="57"/>
    </row>
    <row r="146" spans="1:60" x14ac:dyDescent="0.25">
      <c r="A146" s="57"/>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c r="BA146" s="57"/>
      <c r="BB146" s="57"/>
      <c r="BC146" s="57"/>
      <c r="BD146" s="57"/>
      <c r="BE146" s="57"/>
      <c r="BF146" s="57"/>
      <c r="BG146" s="57"/>
      <c r="BH146" s="57"/>
    </row>
    <row r="147" spans="1:60" x14ac:dyDescent="0.25">
      <c r="A147" s="57"/>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57"/>
      <c r="AZ147" s="57"/>
      <c r="BA147" s="57"/>
      <c r="BB147" s="57"/>
      <c r="BC147" s="57"/>
      <c r="BD147" s="57"/>
      <c r="BE147" s="57"/>
      <c r="BF147" s="57"/>
      <c r="BG147" s="57"/>
      <c r="BH147" s="57"/>
    </row>
    <row r="148" spans="1:60" x14ac:dyDescent="0.25">
      <c r="A148" s="57"/>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c r="BE148" s="57"/>
      <c r="BF148" s="57"/>
      <c r="BG148" s="57"/>
      <c r="BH148" s="57"/>
    </row>
    <row r="149" spans="1:60" x14ac:dyDescent="0.25">
      <c r="A149" s="57"/>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c r="BE149" s="57"/>
      <c r="BF149" s="57"/>
      <c r="BG149" s="57"/>
      <c r="BH149" s="57"/>
    </row>
    <row r="150" spans="1:60" x14ac:dyDescent="0.25">
      <c r="A150" s="57"/>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c r="AU150" s="57"/>
      <c r="AV150" s="57"/>
      <c r="AW150" s="57"/>
      <c r="AX150" s="57"/>
      <c r="AY150" s="57"/>
      <c r="AZ150" s="57"/>
      <c r="BA150" s="57"/>
      <c r="BB150" s="57"/>
      <c r="BC150" s="57"/>
      <c r="BD150" s="57"/>
      <c r="BE150" s="57"/>
      <c r="BF150" s="57"/>
      <c r="BG150" s="57"/>
      <c r="BH150" s="57"/>
    </row>
    <row r="151" spans="1:60" x14ac:dyDescent="0.25">
      <c r="A151" s="57"/>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c r="BE151" s="57"/>
      <c r="BF151" s="57"/>
      <c r="BG151" s="57"/>
      <c r="BH151" s="57"/>
    </row>
    <row r="152" spans="1:60" x14ac:dyDescent="0.25">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57"/>
      <c r="BG152" s="57"/>
      <c r="BH152" s="57"/>
    </row>
    <row r="153" spans="1:60" x14ac:dyDescent="0.25">
      <c r="A153" s="57"/>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c r="BG153" s="57"/>
      <c r="BH153" s="57"/>
    </row>
    <row r="154" spans="1:60" x14ac:dyDescent="0.25">
      <c r="A154" s="57"/>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c r="AU154" s="57"/>
      <c r="AV154" s="57"/>
      <c r="AW154" s="57"/>
      <c r="AX154" s="57"/>
      <c r="AY154" s="57"/>
      <c r="AZ154" s="57"/>
      <c r="BA154" s="57"/>
      <c r="BB154" s="57"/>
      <c r="BC154" s="57"/>
      <c r="BD154" s="57"/>
      <c r="BE154" s="57"/>
      <c r="BF154" s="57"/>
      <c r="BG154" s="57"/>
      <c r="BH154" s="57"/>
    </row>
    <row r="155" spans="1:60" x14ac:dyDescent="0.25">
      <c r="A155" s="57"/>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c r="AN155" s="57"/>
      <c r="AO155" s="57"/>
      <c r="AP155" s="57"/>
      <c r="AQ155" s="57"/>
      <c r="AR155" s="57"/>
      <c r="AS155" s="57"/>
      <c r="AT155" s="57"/>
      <c r="AU155" s="57"/>
      <c r="AV155" s="57"/>
      <c r="AW155" s="57"/>
      <c r="AX155" s="57"/>
      <c r="AY155" s="57"/>
      <c r="AZ155" s="57"/>
      <c r="BA155" s="57"/>
      <c r="BB155" s="57"/>
      <c r="BC155" s="57"/>
      <c r="BD155" s="57"/>
      <c r="BE155" s="57"/>
      <c r="BF155" s="57"/>
      <c r="BG155" s="57"/>
      <c r="BH155" s="57"/>
    </row>
    <row r="156" spans="1:60" x14ac:dyDescent="0.25">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c r="AN156" s="57"/>
      <c r="AO156" s="57"/>
      <c r="AP156" s="57"/>
      <c r="AQ156" s="57"/>
      <c r="AR156" s="57"/>
      <c r="AS156" s="57"/>
      <c r="AT156" s="57"/>
      <c r="AU156" s="57"/>
      <c r="AV156" s="57"/>
      <c r="AW156" s="57"/>
      <c r="AX156" s="57"/>
      <c r="AY156" s="57"/>
      <c r="AZ156" s="57"/>
      <c r="BA156" s="57"/>
      <c r="BB156" s="57"/>
      <c r="BC156" s="57"/>
      <c r="BD156" s="57"/>
      <c r="BE156" s="57"/>
      <c r="BF156" s="57"/>
      <c r="BG156" s="57"/>
      <c r="BH156" s="57"/>
    </row>
    <row r="157" spans="1:60" x14ac:dyDescent="0.25">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c r="BA157" s="57"/>
      <c r="BB157" s="57"/>
      <c r="BC157" s="57"/>
      <c r="BD157" s="57"/>
      <c r="BE157" s="57"/>
      <c r="BF157" s="57"/>
      <c r="BG157" s="57"/>
      <c r="BH157" s="57"/>
    </row>
    <row r="158" spans="1:60" x14ac:dyDescent="0.25">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c r="AN158" s="57"/>
      <c r="AO158" s="57"/>
      <c r="AP158" s="57"/>
      <c r="AQ158" s="57"/>
      <c r="AR158" s="57"/>
      <c r="AS158" s="57"/>
      <c r="AT158" s="57"/>
      <c r="AU158" s="57"/>
      <c r="AV158" s="57"/>
      <c r="AW158" s="57"/>
      <c r="AX158" s="57"/>
      <c r="AY158" s="57"/>
      <c r="AZ158" s="57"/>
      <c r="BA158" s="57"/>
      <c r="BB158" s="57"/>
      <c r="BC158" s="57"/>
      <c r="BD158" s="57"/>
      <c r="BE158" s="57"/>
      <c r="BF158" s="57"/>
      <c r="BG158" s="57"/>
      <c r="BH158" s="57"/>
    </row>
    <row r="159" spans="1:60" x14ac:dyDescent="0.25">
      <c r="A159" s="57"/>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c r="BF159" s="57"/>
      <c r="BG159" s="57"/>
      <c r="BH159" s="57"/>
    </row>
    <row r="160" spans="1:60" x14ac:dyDescent="0.25">
      <c r="A160" s="57"/>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7"/>
      <c r="BA160" s="57"/>
      <c r="BB160" s="57"/>
      <c r="BC160" s="57"/>
      <c r="BD160" s="57"/>
      <c r="BE160" s="57"/>
      <c r="BF160" s="57"/>
      <c r="BG160" s="57"/>
      <c r="BH160" s="57"/>
    </row>
    <row r="161" spans="1:60" x14ac:dyDescent="0.25">
      <c r="A161" s="57"/>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c r="BD161" s="57"/>
      <c r="BE161" s="57"/>
      <c r="BF161" s="57"/>
      <c r="BG161" s="57"/>
      <c r="BH161" s="57"/>
    </row>
    <row r="162" spans="1:60" x14ac:dyDescent="0.25">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c r="BC162" s="57"/>
      <c r="BD162" s="57"/>
      <c r="BE162" s="57"/>
      <c r="BF162" s="57"/>
      <c r="BG162" s="57"/>
      <c r="BH162" s="57"/>
    </row>
    <row r="163" spans="1:60" x14ac:dyDescent="0.25">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c r="BA163" s="57"/>
      <c r="BB163" s="57"/>
      <c r="BC163" s="57"/>
      <c r="BD163" s="57"/>
      <c r="BE163" s="57"/>
      <c r="BF163" s="57"/>
      <c r="BG163" s="57"/>
      <c r="BH163" s="57"/>
    </row>
    <row r="164" spans="1:60" x14ac:dyDescent="0.25">
      <c r="A164" s="57"/>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c r="BC164" s="57"/>
      <c r="BD164" s="57"/>
      <c r="BE164" s="57"/>
      <c r="BF164" s="57"/>
      <c r="BG164" s="57"/>
      <c r="BH164" s="57"/>
    </row>
    <row r="165" spans="1:60" x14ac:dyDescent="0.25">
      <c r="A165" s="57"/>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c r="BA165" s="57"/>
      <c r="BB165" s="57"/>
      <c r="BC165" s="57"/>
      <c r="BD165" s="57"/>
      <c r="BE165" s="57"/>
      <c r="BF165" s="57"/>
      <c r="BG165" s="57"/>
      <c r="BH165" s="57"/>
    </row>
    <row r="166" spans="1:60" x14ac:dyDescent="0.25">
      <c r="A166" s="57"/>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7"/>
      <c r="BB166" s="57"/>
      <c r="BC166" s="57"/>
      <c r="BD166" s="57"/>
      <c r="BE166" s="57"/>
      <c r="BF166" s="57"/>
      <c r="BG166" s="57"/>
      <c r="BH166" s="57"/>
    </row>
    <row r="167" spans="1:60" x14ac:dyDescent="0.25">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c r="BC167" s="57"/>
      <c r="BD167" s="57"/>
      <c r="BE167" s="57"/>
      <c r="BF167" s="57"/>
      <c r="BG167" s="57"/>
      <c r="BH167" s="57"/>
    </row>
    <row r="168" spans="1:60" x14ac:dyDescent="0.25">
      <c r="A168" s="5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c r="BA168" s="57"/>
      <c r="BB168" s="57"/>
      <c r="BC168" s="57"/>
      <c r="BD168" s="57"/>
      <c r="BE168" s="57"/>
      <c r="BF168" s="57"/>
      <c r="BG168" s="57"/>
      <c r="BH168" s="57"/>
    </row>
    <row r="169" spans="1:60" x14ac:dyDescent="0.25">
      <c r="A169" s="57"/>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c r="BA169" s="57"/>
      <c r="BB169" s="57"/>
      <c r="BC169" s="57"/>
      <c r="BD169" s="57"/>
      <c r="BE169" s="57"/>
      <c r="BF169" s="57"/>
      <c r="BG169" s="57"/>
      <c r="BH169" s="57"/>
    </row>
    <row r="170" spans="1:60" x14ac:dyDescent="0.25">
      <c r="A170" s="57"/>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c r="BA170" s="57"/>
      <c r="BB170" s="57"/>
      <c r="BC170" s="57"/>
      <c r="BD170" s="57"/>
      <c r="BE170" s="57"/>
      <c r="BF170" s="57"/>
      <c r="BG170" s="57"/>
      <c r="BH170" s="57"/>
    </row>
    <row r="171" spans="1:60" x14ac:dyDescent="0.25">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c r="AN171" s="57"/>
      <c r="AO171" s="57"/>
      <c r="AP171" s="57"/>
      <c r="AQ171" s="57"/>
      <c r="AR171" s="57"/>
      <c r="AS171" s="57"/>
      <c r="AT171" s="57"/>
      <c r="AU171" s="57"/>
      <c r="AV171" s="57"/>
      <c r="AW171" s="57"/>
      <c r="AX171" s="57"/>
      <c r="AY171" s="57"/>
      <c r="AZ171" s="57"/>
      <c r="BA171" s="57"/>
      <c r="BB171" s="57"/>
      <c r="BC171" s="57"/>
      <c r="BD171" s="57"/>
      <c r="BE171" s="57"/>
      <c r="BF171" s="57"/>
      <c r="BG171" s="57"/>
      <c r="BH171" s="57"/>
    </row>
    <row r="172" spans="1:60" x14ac:dyDescent="0.25">
      <c r="A172" s="57"/>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c r="AN172" s="57"/>
      <c r="AO172" s="57"/>
      <c r="AP172" s="57"/>
      <c r="AQ172" s="57"/>
      <c r="AR172" s="57"/>
      <c r="AS172" s="57"/>
      <c r="AT172" s="57"/>
      <c r="AU172" s="57"/>
      <c r="AV172" s="57"/>
      <c r="AW172" s="57"/>
      <c r="AX172" s="57"/>
      <c r="AY172" s="57"/>
      <c r="AZ172" s="57"/>
      <c r="BA172" s="57"/>
      <c r="BB172" s="57"/>
      <c r="BC172" s="57"/>
      <c r="BD172" s="57"/>
      <c r="BE172" s="57"/>
      <c r="BF172" s="57"/>
      <c r="BG172" s="57"/>
      <c r="BH172" s="57"/>
    </row>
    <row r="173" spans="1:60" x14ac:dyDescent="0.25">
      <c r="A173" s="57"/>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c r="BA173" s="57"/>
      <c r="BB173" s="57"/>
      <c r="BC173" s="57"/>
      <c r="BD173" s="57"/>
      <c r="BE173" s="57"/>
      <c r="BF173" s="57"/>
      <c r="BG173" s="57"/>
      <c r="BH173" s="57"/>
    </row>
    <row r="174" spans="1:60" x14ac:dyDescent="0.25">
      <c r="A174" s="57"/>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c r="BA174" s="57"/>
      <c r="BB174" s="57"/>
      <c r="BC174" s="57"/>
      <c r="BD174" s="57"/>
      <c r="BE174" s="57"/>
      <c r="BF174" s="57"/>
      <c r="BG174" s="57"/>
      <c r="BH174" s="57"/>
    </row>
    <row r="175" spans="1:60" x14ac:dyDescent="0.25">
      <c r="A175" s="57"/>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c r="AN175" s="57"/>
      <c r="AO175" s="57"/>
      <c r="AP175" s="57"/>
      <c r="AQ175" s="57"/>
      <c r="AR175" s="57"/>
      <c r="AS175" s="57"/>
      <c r="AT175" s="57"/>
      <c r="AU175" s="57"/>
      <c r="AV175" s="57"/>
      <c r="AW175" s="57"/>
      <c r="AX175" s="57"/>
      <c r="AY175" s="57"/>
      <c r="AZ175" s="57"/>
      <c r="BA175" s="57"/>
      <c r="BB175" s="57"/>
      <c r="BC175" s="57"/>
      <c r="BD175" s="57"/>
      <c r="BE175" s="57"/>
      <c r="BF175" s="57"/>
      <c r="BG175" s="57"/>
      <c r="BH175" s="57"/>
    </row>
    <row r="176" spans="1:60" x14ac:dyDescent="0.25">
      <c r="A176" s="57"/>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c r="BA176" s="57"/>
      <c r="BB176" s="57"/>
      <c r="BC176" s="57"/>
      <c r="BD176" s="57"/>
      <c r="BE176" s="57"/>
      <c r="BF176" s="57"/>
      <c r="BG176" s="57"/>
      <c r="BH176" s="57"/>
    </row>
    <row r="177" spans="1:60" x14ac:dyDescent="0.25">
      <c r="A177" s="57"/>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57"/>
      <c r="BC177" s="57"/>
      <c r="BD177" s="57"/>
      <c r="BE177" s="57"/>
      <c r="BF177" s="57"/>
      <c r="BG177" s="57"/>
      <c r="BH177" s="57"/>
    </row>
    <row r="178" spans="1:60" x14ac:dyDescent="0.25">
      <c r="A178" s="57"/>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7"/>
      <c r="AV178" s="57"/>
      <c r="AW178" s="57"/>
      <c r="AX178" s="57"/>
      <c r="AY178" s="57"/>
      <c r="AZ178" s="57"/>
      <c r="BA178" s="57"/>
      <c r="BB178" s="57"/>
      <c r="BC178" s="57"/>
      <c r="BD178" s="57"/>
      <c r="BE178" s="57"/>
      <c r="BF178" s="57"/>
      <c r="BG178" s="57"/>
      <c r="BH178" s="57"/>
    </row>
    <row r="179" spans="1:60" x14ac:dyDescent="0.25">
      <c r="A179" s="57"/>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c r="BA179" s="57"/>
      <c r="BB179" s="57"/>
      <c r="BC179" s="57"/>
      <c r="BD179" s="57"/>
      <c r="BE179" s="57"/>
      <c r="BF179" s="57"/>
      <c r="BG179" s="57"/>
      <c r="BH179" s="57"/>
    </row>
    <row r="180" spans="1:60" x14ac:dyDescent="0.25">
      <c r="A180" s="57"/>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c r="BA180" s="57"/>
      <c r="BB180" s="57"/>
      <c r="BC180" s="57"/>
      <c r="BD180" s="57"/>
      <c r="BE180" s="57"/>
      <c r="BF180" s="57"/>
      <c r="BG180" s="57"/>
      <c r="BH180" s="57"/>
    </row>
    <row r="181" spans="1:60" x14ac:dyDescent="0.25">
      <c r="A181" s="57"/>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c r="BA181" s="57"/>
      <c r="BB181" s="57"/>
      <c r="BC181" s="57"/>
      <c r="BD181" s="57"/>
      <c r="BE181" s="57"/>
      <c r="BF181" s="57"/>
      <c r="BG181" s="57"/>
      <c r="BH181" s="57"/>
    </row>
    <row r="182" spans="1:60" x14ac:dyDescent="0.25">
      <c r="A182" s="57"/>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c r="AW182" s="57"/>
      <c r="AX182" s="57"/>
      <c r="AY182" s="57"/>
      <c r="AZ182" s="57"/>
      <c r="BA182" s="57"/>
      <c r="BB182" s="57"/>
      <c r="BC182" s="57"/>
      <c r="BD182" s="57"/>
      <c r="BE182" s="57"/>
      <c r="BF182" s="57"/>
      <c r="BG182" s="57"/>
      <c r="BH182" s="57"/>
    </row>
    <row r="183" spans="1:60" x14ac:dyDescent="0.25">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57"/>
      <c r="AY183" s="57"/>
      <c r="AZ183" s="57"/>
      <c r="BA183" s="57"/>
      <c r="BB183" s="57"/>
      <c r="BC183" s="57"/>
      <c r="BD183" s="57"/>
      <c r="BE183" s="57"/>
      <c r="BF183" s="57"/>
      <c r="BG183" s="57"/>
      <c r="BH183" s="57"/>
    </row>
    <row r="184" spans="1:60" x14ac:dyDescent="0.25">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57"/>
      <c r="AY184" s="57"/>
      <c r="AZ184" s="57"/>
      <c r="BA184" s="57"/>
      <c r="BB184" s="57"/>
      <c r="BC184" s="57"/>
      <c r="BD184" s="57"/>
      <c r="BE184" s="57"/>
      <c r="BF184" s="57"/>
      <c r="BG184" s="57"/>
      <c r="BH184" s="57"/>
    </row>
    <row r="185" spans="1:60" x14ac:dyDescent="0.25">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c r="AW185" s="57"/>
      <c r="AX185" s="57"/>
      <c r="AY185" s="57"/>
      <c r="AZ185" s="57"/>
      <c r="BA185" s="57"/>
      <c r="BB185" s="57"/>
      <c r="BC185" s="57"/>
      <c r="BD185" s="57"/>
      <c r="BE185" s="57"/>
      <c r="BF185" s="57"/>
      <c r="BG185" s="57"/>
      <c r="BH185" s="57"/>
    </row>
    <row r="186" spans="1:60" x14ac:dyDescent="0.25">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c r="AM186" s="57"/>
      <c r="AN186" s="57"/>
      <c r="AO186" s="57"/>
      <c r="AP186" s="57"/>
      <c r="AQ186" s="57"/>
      <c r="AR186" s="57"/>
      <c r="AS186" s="57"/>
      <c r="AT186" s="57"/>
      <c r="AU186" s="57"/>
      <c r="AV186" s="57"/>
      <c r="AW186" s="57"/>
      <c r="AX186" s="57"/>
      <c r="AY186" s="57"/>
      <c r="AZ186" s="57"/>
      <c r="BA186" s="57"/>
      <c r="BB186" s="57"/>
      <c r="BC186" s="57"/>
      <c r="BD186" s="57"/>
      <c r="BE186" s="57"/>
      <c r="BF186" s="57"/>
      <c r="BG186" s="57"/>
      <c r="BH186" s="57"/>
    </row>
    <row r="187" spans="1:60" x14ac:dyDescent="0.25">
      <c r="A187" s="57"/>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c r="AU187" s="57"/>
      <c r="AV187" s="57"/>
      <c r="AW187" s="57"/>
      <c r="AX187" s="57"/>
      <c r="AY187" s="57"/>
      <c r="AZ187" s="57"/>
      <c r="BA187" s="57"/>
      <c r="BB187" s="57"/>
      <c r="BC187" s="57"/>
      <c r="BD187" s="57"/>
      <c r="BE187" s="57"/>
      <c r="BF187" s="57"/>
      <c r="BG187" s="57"/>
      <c r="BH187" s="57"/>
    </row>
    <row r="188" spans="1:60" x14ac:dyDescent="0.25">
      <c r="A188" s="57"/>
      <c r="B188" s="5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c r="BA188" s="57"/>
      <c r="BB188" s="57"/>
      <c r="BC188" s="57"/>
      <c r="BD188" s="57"/>
      <c r="BE188" s="57"/>
      <c r="BF188" s="57"/>
      <c r="BG188" s="57"/>
      <c r="BH188" s="57"/>
    </row>
    <row r="189" spans="1:60" x14ac:dyDescent="0.25">
      <c r="A189" s="57"/>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c r="AN189" s="57"/>
      <c r="AO189" s="57"/>
      <c r="AP189" s="57"/>
      <c r="AQ189" s="57"/>
      <c r="AR189" s="57"/>
      <c r="AS189" s="57"/>
      <c r="AT189" s="57"/>
      <c r="AU189" s="57"/>
      <c r="AV189" s="57"/>
      <c r="AW189" s="57"/>
      <c r="AX189" s="57"/>
      <c r="AY189" s="57"/>
      <c r="AZ189" s="57"/>
      <c r="BA189" s="57"/>
      <c r="BB189" s="57"/>
      <c r="BC189" s="57"/>
      <c r="BD189" s="57"/>
      <c r="BE189" s="57"/>
      <c r="BF189" s="57"/>
      <c r="BG189" s="57"/>
      <c r="BH189" s="57"/>
    </row>
    <row r="190" spans="1:60" x14ac:dyDescent="0.25">
      <c r="A190" s="57"/>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c r="AN190" s="57"/>
      <c r="AO190" s="57"/>
      <c r="AP190" s="57"/>
      <c r="AQ190" s="57"/>
      <c r="AR190" s="57"/>
      <c r="AS190" s="57"/>
      <c r="AT190" s="57"/>
      <c r="AU190" s="57"/>
      <c r="AV190" s="57"/>
      <c r="AW190" s="57"/>
      <c r="AX190" s="57"/>
      <c r="AY190" s="57"/>
      <c r="AZ190" s="57"/>
      <c r="BA190" s="57"/>
      <c r="BB190" s="57"/>
      <c r="BC190" s="57"/>
      <c r="BD190" s="57"/>
      <c r="BE190" s="57"/>
      <c r="BF190" s="57"/>
      <c r="BG190" s="57"/>
      <c r="BH190" s="57"/>
    </row>
    <row r="191" spans="1:60" x14ac:dyDescent="0.25">
      <c r="A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c r="AN191" s="57"/>
      <c r="AO191" s="57"/>
      <c r="AP191" s="57"/>
      <c r="AQ191" s="57"/>
      <c r="AR191" s="57"/>
      <c r="AS191" s="57"/>
      <c r="AT191" s="57"/>
      <c r="AU191" s="57"/>
      <c r="AV191" s="57"/>
      <c r="AW191" s="57"/>
      <c r="AX191" s="57"/>
      <c r="AY191" s="57"/>
      <c r="AZ191" s="57"/>
      <c r="BA191" s="57"/>
      <c r="BB191" s="57"/>
      <c r="BC191" s="57"/>
      <c r="BD191" s="57"/>
      <c r="BE191" s="57"/>
      <c r="BF191" s="57"/>
      <c r="BG191" s="57"/>
      <c r="BH191" s="57"/>
    </row>
    <row r="192" spans="1:60" x14ac:dyDescent="0.25">
      <c r="A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c r="AN192" s="57"/>
      <c r="AO192" s="57"/>
      <c r="AP192" s="57"/>
      <c r="AQ192" s="57"/>
      <c r="AR192" s="57"/>
      <c r="AS192" s="57"/>
      <c r="AT192" s="57"/>
      <c r="AU192" s="57"/>
      <c r="AV192" s="57"/>
      <c r="AW192" s="57"/>
      <c r="AX192" s="57"/>
      <c r="AY192" s="57"/>
      <c r="AZ192" s="57"/>
      <c r="BA192" s="57"/>
      <c r="BB192" s="57"/>
      <c r="BC192" s="57"/>
      <c r="BD192" s="57"/>
      <c r="BE192" s="57"/>
      <c r="BF192" s="57"/>
      <c r="BG192" s="57"/>
      <c r="BH192" s="57"/>
    </row>
    <row r="193" spans="1:60" x14ac:dyDescent="0.25">
      <c r="A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c r="AU193" s="57"/>
      <c r="AV193" s="57"/>
      <c r="AW193" s="57"/>
      <c r="AX193" s="57"/>
      <c r="AY193" s="57"/>
      <c r="AZ193" s="57"/>
      <c r="BA193" s="57"/>
      <c r="BB193" s="57"/>
      <c r="BC193" s="57"/>
      <c r="BD193" s="57"/>
      <c r="BE193" s="57"/>
      <c r="BF193" s="57"/>
      <c r="BG193" s="57"/>
      <c r="BH193" s="57"/>
    </row>
    <row r="194" spans="1:60" x14ac:dyDescent="0.25">
      <c r="A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c r="AN194" s="57"/>
      <c r="AO194" s="57"/>
      <c r="AP194" s="57"/>
      <c r="AQ194" s="57"/>
      <c r="AR194" s="57"/>
      <c r="AS194" s="57"/>
      <c r="AT194" s="57"/>
      <c r="AU194" s="57"/>
      <c r="AV194" s="57"/>
      <c r="AW194" s="57"/>
      <c r="AX194" s="57"/>
      <c r="AY194" s="57"/>
      <c r="AZ194" s="57"/>
      <c r="BA194" s="57"/>
      <c r="BB194" s="57"/>
      <c r="BC194" s="57"/>
      <c r="BD194" s="57"/>
      <c r="BE194" s="57"/>
      <c r="BF194" s="57"/>
      <c r="BG194" s="57"/>
      <c r="BH194" s="57"/>
    </row>
    <row r="195" spans="1:60" x14ac:dyDescent="0.25">
      <c r="A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c r="AN195" s="57"/>
      <c r="AO195" s="57"/>
      <c r="AP195" s="57"/>
      <c r="AQ195" s="57"/>
      <c r="AR195" s="57"/>
      <c r="AS195" s="57"/>
      <c r="AT195" s="57"/>
      <c r="AU195" s="57"/>
      <c r="AV195" s="57"/>
      <c r="AW195" s="57"/>
      <c r="AX195" s="57"/>
      <c r="AY195" s="57"/>
      <c r="AZ195" s="57"/>
      <c r="BA195" s="57"/>
      <c r="BB195" s="57"/>
      <c r="BC195" s="57"/>
      <c r="BD195" s="57"/>
      <c r="BE195" s="57"/>
      <c r="BF195" s="57"/>
      <c r="BG195" s="57"/>
      <c r="BH195" s="57"/>
    </row>
    <row r="196" spans="1:60" x14ac:dyDescent="0.25">
      <c r="A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c r="AN196" s="57"/>
      <c r="AO196" s="57"/>
      <c r="AP196" s="57"/>
      <c r="AQ196" s="57"/>
      <c r="AR196" s="57"/>
      <c r="AS196" s="57"/>
      <c r="AT196" s="57"/>
      <c r="AU196" s="57"/>
      <c r="AV196" s="57"/>
      <c r="AW196" s="57"/>
      <c r="AX196" s="57"/>
      <c r="AY196" s="57"/>
      <c r="AZ196" s="57"/>
      <c r="BA196" s="57"/>
      <c r="BB196" s="57"/>
      <c r="BC196" s="57"/>
      <c r="BD196" s="57"/>
      <c r="BE196" s="57"/>
      <c r="BF196" s="57"/>
      <c r="BG196" s="57"/>
      <c r="BH196" s="57"/>
    </row>
    <row r="197" spans="1:60" x14ac:dyDescent="0.25">
      <c r="A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c r="BA197" s="57"/>
      <c r="BB197" s="57"/>
      <c r="BC197" s="57"/>
      <c r="BD197" s="57"/>
      <c r="BE197" s="57"/>
      <c r="BF197" s="57"/>
      <c r="BG197" s="57"/>
      <c r="BH197" s="57"/>
    </row>
    <row r="198" spans="1:60" x14ac:dyDescent="0.25">
      <c r="A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c r="AN198" s="57"/>
      <c r="AO198" s="57"/>
      <c r="AP198" s="57"/>
      <c r="AQ198" s="57"/>
      <c r="AR198" s="57"/>
      <c r="AS198" s="57"/>
      <c r="AT198" s="57"/>
      <c r="AU198" s="57"/>
      <c r="AV198" s="57"/>
      <c r="AW198" s="57"/>
      <c r="AX198" s="57"/>
      <c r="AY198" s="57"/>
      <c r="AZ198" s="57"/>
      <c r="BA198" s="57"/>
      <c r="BB198" s="57"/>
      <c r="BC198" s="57"/>
      <c r="BD198" s="57"/>
      <c r="BE198" s="57"/>
      <c r="BF198" s="57"/>
      <c r="BG198" s="57"/>
      <c r="BH198" s="57"/>
    </row>
    <row r="199" spans="1:60" x14ac:dyDescent="0.25">
      <c r="A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c r="AT199" s="57"/>
      <c r="AU199" s="57"/>
      <c r="AV199" s="57"/>
      <c r="AW199" s="57"/>
      <c r="AX199" s="57"/>
      <c r="AY199" s="57"/>
      <c r="AZ199" s="57"/>
      <c r="BA199" s="57"/>
      <c r="BB199" s="57"/>
      <c r="BC199" s="57"/>
      <c r="BD199" s="57"/>
      <c r="BE199" s="57"/>
      <c r="BF199" s="57"/>
      <c r="BG199" s="57"/>
      <c r="BH199" s="57"/>
    </row>
    <row r="200" spans="1:60" x14ac:dyDescent="0.25">
      <c r="A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c r="AN200" s="57"/>
      <c r="AO200" s="57"/>
      <c r="AP200" s="57"/>
      <c r="AQ200" s="57"/>
      <c r="AR200" s="57"/>
      <c r="AS200" s="57"/>
      <c r="AT200" s="57"/>
      <c r="AU200" s="57"/>
      <c r="AV200" s="57"/>
      <c r="AW200" s="57"/>
      <c r="AX200" s="57"/>
      <c r="AY200" s="57"/>
      <c r="AZ200" s="57"/>
      <c r="BA200" s="57"/>
      <c r="BB200" s="57"/>
      <c r="BC200" s="57"/>
      <c r="BD200" s="57"/>
      <c r="BE200" s="57"/>
      <c r="BF200" s="57"/>
      <c r="BG200" s="57"/>
      <c r="BH200" s="57"/>
    </row>
    <row r="201" spans="1:60" x14ac:dyDescent="0.25">
      <c r="A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c r="AN201" s="57"/>
      <c r="AO201" s="57"/>
      <c r="AP201" s="57"/>
      <c r="AQ201" s="57"/>
      <c r="AR201" s="57"/>
      <c r="AS201" s="57"/>
      <c r="AT201" s="57"/>
      <c r="AU201" s="57"/>
      <c r="AV201" s="57"/>
      <c r="AW201" s="57"/>
      <c r="AX201" s="57"/>
      <c r="AY201" s="57"/>
      <c r="AZ201" s="57"/>
      <c r="BA201" s="57"/>
      <c r="BB201" s="57"/>
      <c r="BC201" s="57"/>
      <c r="BD201" s="57"/>
      <c r="BE201" s="57"/>
      <c r="BF201" s="57"/>
      <c r="BG201" s="57"/>
      <c r="BH201" s="57"/>
    </row>
    <row r="202" spans="1:60" x14ac:dyDescent="0.25">
      <c r="A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c r="AT202" s="57"/>
      <c r="AU202" s="57"/>
      <c r="AV202" s="57"/>
      <c r="AW202" s="57"/>
      <c r="AX202" s="57"/>
      <c r="AY202" s="57"/>
      <c r="AZ202" s="57"/>
      <c r="BA202" s="57"/>
      <c r="BB202" s="57"/>
      <c r="BC202" s="57"/>
      <c r="BD202" s="57"/>
      <c r="BE202" s="57"/>
      <c r="BF202" s="57"/>
      <c r="BG202" s="57"/>
      <c r="BH202" s="57"/>
    </row>
    <row r="203" spans="1:60" x14ac:dyDescent="0.25">
      <c r="A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c r="AN203" s="57"/>
      <c r="AO203" s="57"/>
      <c r="AP203" s="57"/>
      <c r="AQ203" s="57"/>
      <c r="AR203" s="57"/>
      <c r="AS203" s="57"/>
      <c r="AT203" s="57"/>
      <c r="AU203" s="57"/>
      <c r="AV203" s="57"/>
      <c r="AW203" s="57"/>
      <c r="AX203" s="57"/>
      <c r="AY203" s="57"/>
      <c r="AZ203" s="57"/>
      <c r="BA203" s="57"/>
      <c r="BB203" s="57"/>
      <c r="BC203" s="57"/>
      <c r="BD203" s="57"/>
      <c r="BE203" s="57"/>
      <c r="BF203" s="57"/>
      <c r="BG203" s="57"/>
      <c r="BH203" s="57"/>
    </row>
    <row r="204" spans="1:60" x14ac:dyDescent="0.25">
      <c r="A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c r="AN204" s="57"/>
      <c r="AO204" s="57"/>
      <c r="AP204" s="57"/>
      <c r="AQ204" s="57"/>
      <c r="AR204" s="57"/>
      <c r="AS204" s="57"/>
      <c r="AT204" s="57"/>
      <c r="AU204" s="57"/>
      <c r="AV204" s="57"/>
      <c r="AW204" s="57"/>
      <c r="AX204" s="57"/>
      <c r="AY204" s="57"/>
      <c r="AZ204" s="57"/>
      <c r="BA204" s="57"/>
      <c r="BB204" s="57"/>
      <c r="BC204" s="57"/>
      <c r="BD204" s="57"/>
      <c r="BE204" s="57"/>
      <c r="BF204" s="57"/>
      <c r="BG204" s="57"/>
      <c r="BH204" s="57"/>
    </row>
    <row r="205" spans="1:60" x14ac:dyDescent="0.25">
      <c r="A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c r="AN205" s="57"/>
      <c r="AO205" s="57"/>
      <c r="AP205" s="57"/>
      <c r="AQ205" s="57"/>
      <c r="AR205" s="57"/>
      <c r="AS205" s="57"/>
      <c r="AT205" s="57"/>
      <c r="AU205" s="57"/>
      <c r="AV205" s="57"/>
      <c r="AW205" s="57"/>
      <c r="AX205" s="57"/>
      <c r="AY205" s="57"/>
      <c r="AZ205" s="57"/>
      <c r="BA205" s="57"/>
      <c r="BB205" s="57"/>
      <c r="BC205" s="57"/>
      <c r="BD205" s="57"/>
      <c r="BE205" s="57"/>
      <c r="BF205" s="57"/>
      <c r="BG205" s="57"/>
      <c r="BH205" s="57"/>
    </row>
    <row r="206" spans="1:60" x14ac:dyDescent="0.25">
      <c r="A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c r="AN206" s="57"/>
      <c r="AO206" s="57"/>
      <c r="AP206" s="57"/>
      <c r="AQ206" s="57"/>
      <c r="AR206" s="57"/>
      <c r="AS206" s="57"/>
      <c r="AT206" s="57"/>
      <c r="AU206" s="57"/>
      <c r="AV206" s="57"/>
      <c r="AW206" s="57"/>
      <c r="AX206" s="57"/>
      <c r="AY206" s="57"/>
      <c r="AZ206" s="57"/>
      <c r="BA206" s="57"/>
      <c r="BB206" s="57"/>
      <c r="BC206" s="57"/>
      <c r="BD206" s="57"/>
      <c r="BE206" s="57"/>
      <c r="BF206" s="57"/>
      <c r="BG206" s="57"/>
      <c r="BH206" s="57"/>
    </row>
    <row r="207" spans="1:60" x14ac:dyDescent="0.25">
      <c r="A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c r="AN207" s="57"/>
      <c r="AO207" s="57"/>
      <c r="AP207" s="57"/>
      <c r="AQ207" s="57"/>
      <c r="AR207" s="57"/>
      <c r="AS207" s="57"/>
      <c r="AT207" s="57"/>
      <c r="AU207" s="57"/>
      <c r="AV207" s="57"/>
      <c r="AW207" s="57"/>
      <c r="AX207" s="57"/>
      <c r="AY207" s="57"/>
      <c r="AZ207" s="57"/>
      <c r="BA207" s="57"/>
      <c r="BB207" s="57"/>
      <c r="BC207" s="57"/>
      <c r="BD207" s="57"/>
      <c r="BE207" s="57"/>
      <c r="BF207" s="57"/>
      <c r="BG207" s="57"/>
      <c r="BH207" s="57"/>
    </row>
    <row r="208" spans="1:60" x14ac:dyDescent="0.25">
      <c r="A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c r="AN208" s="57"/>
      <c r="AO208" s="57"/>
      <c r="AP208" s="57"/>
      <c r="AQ208" s="57"/>
      <c r="AR208" s="57"/>
      <c r="AS208" s="57"/>
      <c r="AT208" s="57"/>
      <c r="AU208" s="57"/>
      <c r="AV208" s="57"/>
      <c r="AW208" s="57"/>
      <c r="AX208" s="57"/>
      <c r="AY208" s="57"/>
      <c r="AZ208" s="57"/>
      <c r="BA208" s="57"/>
      <c r="BB208" s="57"/>
      <c r="BC208" s="57"/>
      <c r="BD208" s="57"/>
      <c r="BE208" s="57"/>
      <c r="BF208" s="57"/>
      <c r="BG208" s="57"/>
      <c r="BH208" s="57"/>
    </row>
    <row r="209" spans="1:60" x14ac:dyDescent="0.25">
      <c r="A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c r="AN209" s="57"/>
      <c r="AO209" s="57"/>
      <c r="AP209" s="57"/>
      <c r="AQ209" s="57"/>
      <c r="AR209" s="57"/>
      <c r="AS209" s="57"/>
      <c r="AT209" s="57"/>
      <c r="AU209" s="57"/>
      <c r="AV209" s="57"/>
      <c r="AW209" s="57"/>
      <c r="AX209" s="57"/>
      <c r="AY209" s="57"/>
      <c r="AZ209" s="57"/>
      <c r="BA209" s="57"/>
      <c r="BB209" s="57"/>
      <c r="BC209" s="57"/>
      <c r="BD209" s="57"/>
      <c r="BE209" s="57"/>
      <c r="BF209" s="57"/>
      <c r="BG209" s="57"/>
      <c r="BH209" s="57"/>
    </row>
    <row r="210" spans="1:60" x14ac:dyDescent="0.25">
      <c r="A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c r="AT210" s="57"/>
      <c r="AU210" s="57"/>
      <c r="AV210" s="57"/>
      <c r="AW210" s="57"/>
      <c r="AX210" s="57"/>
      <c r="AY210" s="57"/>
      <c r="AZ210" s="57"/>
      <c r="BA210" s="57"/>
      <c r="BB210" s="57"/>
      <c r="BC210" s="57"/>
      <c r="BD210" s="57"/>
      <c r="BE210" s="57"/>
      <c r="BF210" s="57"/>
      <c r="BG210" s="57"/>
      <c r="BH210" s="57"/>
    </row>
    <row r="211" spans="1:60" x14ac:dyDescent="0.25">
      <c r="A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c r="AM211" s="57"/>
      <c r="AN211" s="57"/>
      <c r="AO211" s="57"/>
      <c r="AP211" s="57"/>
      <c r="AQ211" s="57"/>
      <c r="AR211" s="57"/>
      <c r="AS211" s="57"/>
      <c r="AT211" s="57"/>
      <c r="AU211" s="57"/>
      <c r="AV211" s="57"/>
      <c r="AW211" s="57"/>
      <c r="AX211" s="57"/>
      <c r="AY211" s="57"/>
      <c r="AZ211" s="57"/>
      <c r="BA211" s="57"/>
      <c r="BB211" s="57"/>
      <c r="BC211" s="57"/>
      <c r="BD211" s="57"/>
      <c r="BE211" s="57"/>
      <c r="BF211" s="57"/>
      <c r="BG211" s="57"/>
      <c r="BH211" s="57"/>
    </row>
    <row r="212" spans="1:60" x14ac:dyDescent="0.25">
      <c r="A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c r="AN212" s="57"/>
      <c r="AO212" s="57"/>
      <c r="AP212" s="57"/>
      <c r="AQ212" s="57"/>
      <c r="AR212" s="57"/>
      <c r="AS212" s="57"/>
      <c r="AT212" s="57"/>
      <c r="AU212" s="57"/>
      <c r="AV212" s="57"/>
      <c r="AW212" s="57"/>
      <c r="AX212" s="57"/>
      <c r="AY212" s="57"/>
      <c r="AZ212" s="57"/>
      <c r="BA212" s="57"/>
      <c r="BB212" s="57"/>
      <c r="BC212" s="57"/>
      <c r="BD212" s="57"/>
      <c r="BE212" s="57"/>
      <c r="BF212" s="57"/>
      <c r="BG212" s="57"/>
      <c r="BH212" s="57"/>
    </row>
    <row r="213" spans="1:60" x14ac:dyDescent="0.25">
      <c r="A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c r="AN213" s="57"/>
      <c r="AO213" s="57"/>
      <c r="AP213" s="57"/>
      <c r="AQ213" s="57"/>
      <c r="AR213" s="57"/>
      <c r="AS213" s="57"/>
      <c r="AT213" s="57"/>
      <c r="AU213" s="57"/>
      <c r="AV213" s="57"/>
      <c r="AW213" s="57"/>
      <c r="AX213" s="57"/>
      <c r="AY213" s="57"/>
      <c r="AZ213" s="57"/>
      <c r="BA213" s="57"/>
      <c r="BB213" s="57"/>
      <c r="BC213" s="57"/>
      <c r="BD213" s="57"/>
      <c r="BE213" s="57"/>
      <c r="BF213" s="57"/>
      <c r="BG213" s="57"/>
      <c r="BH213" s="57"/>
    </row>
    <row r="214" spans="1:60" x14ac:dyDescent="0.25">
      <c r="A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c r="AN214" s="57"/>
      <c r="AO214" s="57"/>
      <c r="AP214" s="57"/>
      <c r="AQ214" s="57"/>
      <c r="AR214" s="57"/>
      <c r="AS214" s="57"/>
      <c r="AT214" s="57"/>
      <c r="AU214" s="57"/>
      <c r="AV214" s="57"/>
      <c r="AW214" s="57"/>
      <c r="AX214" s="57"/>
      <c r="AY214" s="57"/>
      <c r="AZ214" s="57"/>
      <c r="BA214" s="57"/>
      <c r="BB214" s="57"/>
      <c r="BC214" s="57"/>
      <c r="BD214" s="57"/>
      <c r="BE214" s="57"/>
      <c r="BF214" s="57"/>
      <c r="BG214" s="57"/>
      <c r="BH214" s="57"/>
    </row>
    <row r="215" spans="1:60" x14ac:dyDescent="0.25">
      <c r="A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c r="BC215" s="57"/>
      <c r="BD215" s="57"/>
      <c r="BE215" s="57"/>
      <c r="BF215" s="57"/>
      <c r="BG215" s="57"/>
      <c r="BH215" s="57"/>
    </row>
    <row r="216" spans="1:60" x14ac:dyDescent="0.25">
      <c r="A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c r="AN216" s="57"/>
      <c r="AO216" s="57"/>
      <c r="AP216" s="57"/>
      <c r="AQ216" s="57"/>
      <c r="AR216" s="57"/>
      <c r="AS216" s="57"/>
      <c r="AT216" s="57"/>
      <c r="AU216" s="57"/>
      <c r="AV216" s="57"/>
      <c r="AW216" s="57"/>
      <c r="AX216" s="57"/>
      <c r="AY216" s="57"/>
      <c r="AZ216" s="57"/>
      <c r="BA216" s="57"/>
      <c r="BB216" s="57"/>
      <c r="BC216" s="57"/>
      <c r="BD216" s="57"/>
      <c r="BE216" s="57"/>
      <c r="BF216" s="57"/>
      <c r="BG216" s="57"/>
      <c r="BH216" s="57"/>
    </row>
    <row r="217" spans="1:60" x14ac:dyDescent="0.25">
      <c r="A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c r="AU217" s="57"/>
      <c r="AV217" s="57"/>
      <c r="AW217" s="57"/>
      <c r="AX217" s="57"/>
      <c r="AY217" s="57"/>
      <c r="AZ217" s="57"/>
      <c r="BA217" s="57"/>
      <c r="BB217" s="57"/>
      <c r="BC217" s="57"/>
      <c r="BD217" s="57"/>
      <c r="BE217" s="57"/>
      <c r="BF217" s="57"/>
      <c r="BG217" s="57"/>
      <c r="BH217" s="57"/>
    </row>
    <row r="218" spans="1:60" x14ac:dyDescent="0.25">
      <c r="A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c r="BE218" s="57"/>
      <c r="BF218" s="57"/>
      <c r="BG218" s="57"/>
      <c r="BH218" s="57"/>
    </row>
    <row r="219" spans="1:60" x14ac:dyDescent="0.25">
      <c r="A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c r="AN219" s="57"/>
      <c r="AO219" s="57"/>
      <c r="AP219" s="57"/>
      <c r="AQ219" s="57"/>
      <c r="AR219" s="57"/>
      <c r="AS219" s="57"/>
      <c r="AT219" s="57"/>
      <c r="AU219" s="57"/>
      <c r="AV219" s="57"/>
      <c r="AW219" s="57"/>
      <c r="AX219" s="57"/>
      <c r="AY219" s="57"/>
      <c r="AZ219" s="57"/>
      <c r="BA219" s="57"/>
      <c r="BB219" s="57"/>
      <c r="BC219" s="57"/>
      <c r="BD219" s="57"/>
      <c r="BE219" s="57"/>
      <c r="BF219" s="57"/>
      <c r="BG219" s="57"/>
      <c r="BH219" s="57"/>
    </row>
    <row r="220" spans="1:60" x14ac:dyDescent="0.25">
      <c r="A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c r="AN220" s="57"/>
      <c r="AO220" s="57"/>
      <c r="AP220" s="57"/>
      <c r="AQ220" s="57"/>
      <c r="AR220" s="57"/>
      <c r="AS220" s="57"/>
      <c r="AT220" s="57"/>
      <c r="AU220" s="57"/>
      <c r="AV220" s="57"/>
      <c r="AW220" s="57"/>
      <c r="AX220" s="57"/>
      <c r="AY220" s="57"/>
      <c r="AZ220" s="57"/>
      <c r="BA220" s="57"/>
      <c r="BB220" s="57"/>
      <c r="BC220" s="57"/>
      <c r="BD220" s="57"/>
      <c r="BE220" s="57"/>
      <c r="BF220" s="57"/>
      <c r="BG220" s="57"/>
      <c r="BH220" s="57"/>
    </row>
    <row r="221" spans="1:60" x14ac:dyDescent="0.25">
      <c r="A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c r="AN221" s="57"/>
      <c r="AO221" s="57"/>
      <c r="AP221" s="57"/>
      <c r="AQ221" s="57"/>
      <c r="AR221" s="57"/>
      <c r="AS221" s="57"/>
      <c r="AT221" s="57"/>
      <c r="AU221" s="57"/>
      <c r="AV221" s="57"/>
      <c r="AW221" s="57"/>
      <c r="AX221" s="57"/>
      <c r="AY221" s="57"/>
      <c r="AZ221" s="57"/>
      <c r="BA221" s="57"/>
      <c r="BB221" s="57"/>
      <c r="BC221" s="57"/>
      <c r="BD221" s="57"/>
      <c r="BE221" s="57"/>
      <c r="BF221" s="57"/>
      <c r="BG221" s="57"/>
      <c r="BH221" s="57"/>
    </row>
    <row r="222" spans="1:60" x14ac:dyDescent="0.25">
      <c r="A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c r="AN222" s="57"/>
      <c r="AO222" s="57"/>
      <c r="AP222" s="57"/>
      <c r="AQ222" s="57"/>
      <c r="AR222" s="57"/>
      <c r="AS222" s="57"/>
      <c r="AT222" s="57"/>
      <c r="AU222" s="57"/>
      <c r="AV222" s="57"/>
      <c r="AW222" s="57"/>
      <c r="AX222" s="57"/>
      <c r="AY222" s="57"/>
      <c r="AZ222" s="57"/>
      <c r="BA222" s="57"/>
      <c r="BB222" s="57"/>
      <c r="BC222" s="57"/>
      <c r="BD222" s="57"/>
      <c r="BE222" s="57"/>
      <c r="BF222" s="57"/>
      <c r="BG222" s="57"/>
      <c r="BH222" s="57"/>
    </row>
    <row r="223" spans="1:60" x14ac:dyDescent="0.25">
      <c r="A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c r="AN223" s="57"/>
      <c r="AO223" s="57"/>
      <c r="AP223" s="57"/>
      <c r="AQ223" s="57"/>
      <c r="AR223" s="57"/>
      <c r="AS223" s="57"/>
      <c r="AT223" s="57"/>
      <c r="AU223" s="57"/>
      <c r="AV223" s="57"/>
      <c r="AW223" s="57"/>
      <c r="AX223" s="57"/>
      <c r="AY223" s="57"/>
      <c r="AZ223" s="57"/>
      <c r="BA223" s="57"/>
      <c r="BB223" s="57"/>
      <c r="BC223" s="57"/>
      <c r="BD223" s="57"/>
      <c r="BE223" s="57"/>
      <c r="BF223" s="57"/>
      <c r="BG223" s="57"/>
      <c r="BH223" s="57"/>
    </row>
    <row r="224" spans="1:60" x14ac:dyDescent="0.25">
      <c r="A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c r="AM224" s="57"/>
      <c r="AN224" s="57"/>
      <c r="AO224" s="57"/>
      <c r="AP224" s="57"/>
      <c r="AQ224" s="57"/>
      <c r="AR224" s="57"/>
      <c r="AS224" s="57"/>
      <c r="AT224" s="57"/>
      <c r="AU224" s="57"/>
      <c r="AV224" s="57"/>
      <c r="AW224" s="57"/>
      <c r="AX224" s="57"/>
      <c r="AY224" s="57"/>
      <c r="AZ224" s="57"/>
      <c r="BA224" s="57"/>
      <c r="BB224" s="57"/>
      <c r="BC224" s="57"/>
      <c r="BD224" s="57"/>
      <c r="BE224" s="57"/>
      <c r="BF224" s="57"/>
      <c r="BG224" s="57"/>
      <c r="BH224" s="57"/>
    </row>
    <row r="225" spans="1:60" x14ac:dyDescent="0.25">
      <c r="A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c r="AM225" s="57"/>
      <c r="AN225" s="57"/>
      <c r="AO225" s="57"/>
      <c r="AP225" s="57"/>
      <c r="AQ225" s="57"/>
      <c r="AR225" s="57"/>
      <c r="AS225" s="57"/>
      <c r="AT225" s="57"/>
      <c r="AU225" s="57"/>
      <c r="AV225" s="57"/>
      <c r="AW225" s="57"/>
      <c r="AX225" s="57"/>
      <c r="AY225" s="57"/>
      <c r="AZ225" s="57"/>
      <c r="BA225" s="57"/>
      <c r="BB225" s="57"/>
      <c r="BC225" s="57"/>
      <c r="BD225" s="57"/>
      <c r="BE225" s="57"/>
      <c r="BF225" s="57"/>
      <c r="BG225" s="57"/>
      <c r="BH225" s="57"/>
    </row>
    <row r="226" spans="1:60" x14ac:dyDescent="0.25">
      <c r="A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7"/>
      <c r="AL226" s="57"/>
      <c r="AM226" s="57"/>
      <c r="AN226" s="57"/>
      <c r="AO226" s="57"/>
      <c r="AP226" s="57"/>
      <c r="AQ226" s="57"/>
      <c r="AR226" s="57"/>
      <c r="AS226" s="57"/>
      <c r="AT226" s="57"/>
      <c r="AU226" s="57"/>
      <c r="AV226" s="57"/>
      <c r="AW226" s="57"/>
      <c r="AX226" s="57"/>
      <c r="AY226" s="57"/>
      <c r="AZ226" s="57"/>
      <c r="BA226" s="57"/>
      <c r="BB226" s="57"/>
      <c r="BC226" s="57"/>
      <c r="BD226" s="57"/>
      <c r="BE226" s="57"/>
      <c r="BF226" s="57"/>
      <c r="BG226" s="57"/>
      <c r="BH226" s="57"/>
    </row>
    <row r="227" spans="1:60" x14ac:dyDescent="0.25">
      <c r="A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7"/>
      <c r="AL227" s="57"/>
      <c r="AM227" s="57"/>
      <c r="AN227" s="57"/>
      <c r="AO227" s="57"/>
      <c r="AP227" s="57"/>
      <c r="AQ227" s="57"/>
      <c r="AR227" s="57"/>
      <c r="AS227" s="57"/>
      <c r="AT227" s="57"/>
      <c r="AU227" s="57"/>
      <c r="AV227" s="57"/>
      <c r="AW227" s="57"/>
      <c r="AX227" s="57"/>
      <c r="AY227" s="57"/>
      <c r="AZ227" s="57"/>
      <c r="BA227" s="57"/>
      <c r="BB227" s="57"/>
      <c r="BC227" s="57"/>
      <c r="BD227" s="57"/>
      <c r="BE227" s="57"/>
      <c r="BF227" s="57"/>
      <c r="BG227" s="57"/>
      <c r="BH227" s="57"/>
    </row>
    <row r="228" spans="1:60" x14ac:dyDescent="0.25">
      <c r="A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7"/>
      <c r="AL228" s="57"/>
      <c r="AM228" s="57"/>
      <c r="AN228" s="57"/>
      <c r="AO228" s="57"/>
      <c r="AP228" s="57"/>
      <c r="AQ228" s="57"/>
      <c r="AR228" s="57"/>
      <c r="AS228" s="57"/>
      <c r="AT228" s="57"/>
      <c r="AU228" s="57"/>
      <c r="AV228" s="57"/>
      <c r="AW228" s="57"/>
      <c r="AX228" s="57"/>
      <c r="AY228" s="57"/>
      <c r="AZ228" s="57"/>
      <c r="BA228" s="57"/>
      <c r="BB228" s="57"/>
      <c r="BC228" s="57"/>
      <c r="BD228" s="57"/>
      <c r="BE228" s="57"/>
      <c r="BF228" s="57"/>
      <c r="BG228" s="57"/>
      <c r="BH228" s="57"/>
    </row>
    <row r="229" spans="1:60" x14ac:dyDescent="0.25">
      <c r="A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7"/>
      <c r="AI229" s="57"/>
      <c r="AJ229" s="57"/>
      <c r="AK229" s="57"/>
      <c r="AL229" s="57"/>
      <c r="AM229" s="57"/>
      <c r="AN229" s="57"/>
      <c r="AO229" s="57"/>
      <c r="AP229" s="57"/>
      <c r="AQ229" s="57"/>
      <c r="AR229" s="57"/>
      <c r="AS229" s="57"/>
      <c r="AT229" s="57"/>
      <c r="AU229" s="57"/>
      <c r="AV229" s="57"/>
      <c r="AW229" s="57"/>
      <c r="AX229" s="57"/>
      <c r="AY229" s="57"/>
      <c r="AZ229" s="57"/>
      <c r="BA229" s="57"/>
      <c r="BB229" s="57"/>
      <c r="BC229" s="57"/>
      <c r="BD229" s="57"/>
      <c r="BE229" s="57"/>
      <c r="BF229" s="57"/>
      <c r="BG229" s="57"/>
      <c r="BH229" s="57"/>
    </row>
    <row r="230" spans="1:60" x14ac:dyDescent="0.25">
      <c r="A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7"/>
      <c r="AI230" s="57"/>
      <c r="AJ230" s="57"/>
      <c r="AK230" s="57"/>
      <c r="AL230" s="57"/>
      <c r="AM230" s="57"/>
      <c r="AN230" s="57"/>
      <c r="AO230" s="57"/>
      <c r="AP230" s="57"/>
      <c r="AQ230" s="57"/>
      <c r="AR230" s="57"/>
      <c r="AS230" s="57"/>
      <c r="AT230" s="57"/>
      <c r="AU230" s="57"/>
      <c r="AV230" s="57"/>
      <c r="AW230" s="57"/>
      <c r="AX230" s="57"/>
      <c r="AY230" s="57"/>
      <c r="AZ230" s="57"/>
      <c r="BA230" s="57"/>
      <c r="BB230" s="57"/>
      <c r="BC230" s="57"/>
      <c r="BD230" s="57"/>
      <c r="BE230" s="57"/>
      <c r="BF230" s="57"/>
      <c r="BG230" s="57"/>
      <c r="BH230" s="57"/>
    </row>
    <row r="231" spans="1:60" x14ac:dyDescent="0.25">
      <c r="A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c r="AN231" s="57"/>
      <c r="AO231" s="57"/>
      <c r="AP231" s="57"/>
      <c r="AQ231" s="57"/>
      <c r="AR231" s="57"/>
      <c r="AS231" s="57"/>
      <c r="AT231" s="57"/>
      <c r="AU231" s="57"/>
      <c r="AV231" s="57"/>
      <c r="AW231" s="57"/>
      <c r="AX231" s="57"/>
      <c r="AY231" s="57"/>
      <c r="AZ231" s="57"/>
      <c r="BA231" s="57"/>
      <c r="BB231" s="57"/>
      <c r="BC231" s="57"/>
      <c r="BD231" s="57"/>
      <c r="BE231" s="57"/>
      <c r="BF231" s="57"/>
      <c r="BG231" s="57"/>
      <c r="BH231" s="57"/>
    </row>
    <row r="232" spans="1:60" x14ac:dyDescent="0.25">
      <c r="A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7"/>
      <c r="AV232" s="57"/>
      <c r="AW232" s="57"/>
      <c r="AX232" s="57"/>
      <c r="AY232" s="57"/>
      <c r="AZ232" s="57"/>
      <c r="BA232" s="57"/>
      <c r="BB232" s="57"/>
      <c r="BC232" s="57"/>
      <c r="BD232" s="57"/>
      <c r="BE232" s="57"/>
      <c r="BF232" s="57"/>
      <c r="BG232" s="57"/>
      <c r="BH232" s="57"/>
    </row>
    <row r="233" spans="1:60" x14ac:dyDescent="0.25">
      <c r="A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c r="AN233" s="57"/>
      <c r="AO233" s="57"/>
      <c r="AP233" s="57"/>
      <c r="AQ233" s="57"/>
      <c r="AR233" s="57"/>
      <c r="AS233" s="57"/>
      <c r="AT233" s="57"/>
      <c r="AU233" s="57"/>
      <c r="AV233" s="57"/>
      <c r="AW233" s="57"/>
      <c r="AX233" s="57"/>
      <c r="AY233" s="57"/>
      <c r="AZ233" s="57"/>
      <c r="BA233" s="57"/>
      <c r="BB233" s="57"/>
      <c r="BC233" s="57"/>
      <c r="BD233" s="57"/>
      <c r="BE233" s="57"/>
      <c r="BF233" s="57"/>
      <c r="BG233" s="57"/>
      <c r="BH233" s="57"/>
    </row>
    <row r="234" spans="1:60" x14ac:dyDescent="0.25">
      <c r="A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c r="AN234" s="57"/>
      <c r="AO234" s="57"/>
      <c r="AP234" s="57"/>
      <c r="AQ234" s="57"/>
      <c r="AR234" s="57"/>
      <c r="AS234" s="57"/>
      <c r="AT234" s="57"/>
      <c r="AU234" s="57"/>
      <c r="AV234" s="57"/>
      <c r="AW234" s="57"/>
      <c r="AX234" s="57"/>
      <c r="AY234" s="57"/>
      <c r="AZ234" s="57"/>
      <c r="BA234" s="57"/>
      <c r="BB234" s="57"/>
      <c r="BC234" s="57"/>
      <c r="BD234" s="57"/>
      <c r="BE234" s="57"/>
      <c r="BF234" s="57"/>
      <c r="BG234" s="57"/>
      <c r="BH234" s="57"/>
    </row>
    <row r="235" spans="1:60" x14ac:dyDescent="0.25">
      <c r="A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c r="AN235" s="57"/>
      <c r="AO235" s="57"/>
      <c r="AP235" s="57"/>
      <c r="AQ235" s="57"/>
      <c r="AR235" s="57"/>
      <c r="AS235" s="57"/>
      <c r="AT235" s="57"/>
      <c r="AU235" s="57"/>
      <c r="AV235" s="57"/>
      <c r="AW235" s="57"/>
      <c r="AX235" s="57"/>
      <c r="AY235" s="57"/>
      <c r="AZ235" s="57"/>
      <c r="BA235" s="57"/>
      <c r="BB235" s="57"/>
      <c r="BC235" s="57"/>
      <c r="BD235" s="57"/>
      <c r="BE235" s="57"/>
      <c r="BF235" s="57"/>
      <c r="BG235" s="57"/>
      <c r="BH235" s="57"/>
    </row>
    <row r="236" spans="1:60" x14ac:dyDescent="0.25">
      <c r="A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c r="AT236" s="57"/>
      <c r="AU236" s="57"/>
      <c r="AV236" s="57"/>
      <c r="AW236" s="57"/>
      <c r="AX236" s="57"/>
      <c r="AY236" s="57"/>
      <c r="AZ236" s="57"/>
      <c r="BA236" s="57"/>
      <c r="BB236" s="57"/>
      <c r="BC236" s="57"/>
      <c r="BD236" s="57"/>
      <c r="BE236" s="57"/>
      <c r="BF236" s="57"/>
      <c r="BG236" s="57"/>
      <c r="BH236" s="57"/>
    </row>
    <row r="237" spans="1:60" x14ac:dyDescent="0.25">
      <c r="A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7"/>
      <c r="AI237" s="57"/>
      <c r="AJ237" s="57"/>
      <c r="AK237" s="57"/>
      <c r="AL237" s="57"/>
      <c r="AM237" s="57"/>
      <c r="AN237" s="57"/>
      <c r="AO237" s="57"/>
      <c r="AP237" s="57"/>
      <c r="AQ237" s="57"/>
      <c r="AR237" s="57"/>
      <c r="AS237" s="57"/>
      <c r="AT237" s="57"/>
      <c r="AU237" s="57"/>
      <c r="AV237" s="57"/>
      <c r="AW237" s="57"/>
      <c r="AX237" s="57"/>
      <c r="AY237" s="57"/>
      <c r="AZ237" s="57"/>
      <c r="BA237" s="57"/>
      <c r="BB237" s="57"/>
      <c r="BC237" s="57"/>
      <c r="BD237" s="57"/>
      <c r="BE237" s="57"/>
      <c r="BF237" s="57"/>
      <c r="BG237" s="57"/>
      <c r="BH237" s="57"/>
    </row>
    <row r="238" spans="1:60" x14ac:dyDescent="0.25">
      <c r="A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7"/>
      <c r="AI238" s="57"/>
      <c r="AJ238" s="57"/>
      <c r="AK238" s="57"/>
      <c r="AL238" s="57"/>
      <c r="AM238" s="57"/>
      <c r="AN238" s="57"/>
      <c r="AO238" s="57"/>
      <c r="AP238" s="57"/>
      <c r="AQ238" s="57"/>
      <c r="AR238" s="57"/>
      <c r="AS238" s="57"/>
      <c r="AT238" s="57"/>
      <c r="AU238" s="57"/>
      <c r="AV238" s="57"/>
      <c r="AW238" s="57"/>
      <c r="AX238" s="57"/>
      <c r="AY238" s="57"/>
      <c r="AZ238" s="57"/>
      <c r="BA238" s="57"/>
      <c r="BB238" s="57"/>
      <c r="BC238" s="57"/>
      <c r="BD238" s="57"/>
      <c r="BE238" s="57"/>
      <c r="BF238" s="57"/>
      <c r="BG238" s="57"/>
      <c r="BH238" s="57"/>
    </row>
    <row r="239" spans="1:60" x14ac:dyDescent="0.25">
      <c r="A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c r="AN239" s="57"/>
      <c r="AO239" s="57"/>
      <c r="AP239" s="57"/>
      <c r="AQ239" s="57"/>
      <c r="AR239" s="57"/>
      <c r="AS239" s="57"/>
      <c r="AT239" s="57"/>
      <c r="AU239" s="57"/>
      <c r="AV239" s="57"/>
      <c r="AW239" s="57"/>
      <c r="AX239" s="57"/>
      <c r="AY239" s="57"/>
      <c r="AZ239" s="57"/>
      <c r="BA239" s="57"/>
      <c r="BB239" s="57"/>
      <c r="BC239" s="57"/>
      <c r="BD239" s="57"/>
      <c r="BE239" s="57"/>
      <c r="BF239" s="57"/>
      <c r="BG239" s="57"/>
      <c r="BH239" s="57"/>
    </row>
    <row r="240" spans="1:60" x14ac:dyDescent="0.25">
      <c r="A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7"/>
      <c r="AI240" s="57"/>
      <c r="AJ240" s="57"/>
      <c r="AK240" s="57"/>
      <c r="AL240" s="57"/>
      <c r="AM240" s="57"/>
      <c r="AN240" s="57"/>
      <c r="AO240" s="57"/>
      <c r="AP240" s="57"/>
      <c r="AQ240" s="57"/>
      <c r="AR240" s="57"/>
      <c r="AS240" s="57"/>
      <c r="AT240" s="57"/>
      <c r="AU240" s="57"/>
      <c r="AV240" s="57"/>
      <c r="AW240" s="57"/>
      <c r="AX240" s="57"/>
      <c r="AY240" s="57"/>
      <c r="AZ240" s="57"/>
      <c r="BA240" s="57"/>
      <c r="BB240" s="57"/>
      <c r="BC240" s="57"/>
      <c r="BD240" s="57"/>
      <c r="BE240" s="57"/>
      <c r="BF240" s="57"/>
      <c r="BG240" s="57"/>
      <c r="BH240" s="57"/>
    </row>
    <row r="241" spans="1:60" x14ac:dyDescent="0.25">
      <c r="A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57"/>
      <c r="AM241" s="57"/>
      <c r="AN241" s="57"/>
      <c r="AO241" s="57"/>
      <c r="AP241" s="57"/>
      <c r="AQ241" s="57"/>
      <c r="AR241" s="57"/>
      <c r="AS241" s="57"/>
      <c r="AT241" s="57"/>
      <c r="AU241" s="57"/>
      <c r="AV241" s="57"/>
      <c r="AW241" s="57"/>
      <c r="AX241" s="57"/>
      <c r="AY241" s="57"/>
      <c r="AZ241" s="57"/>
      <c r="BA241" s="57"/>
      <c r="BB241" s="57"/>
      <c r="BC241" s="57"/>
      <c r="BD241" s="57"/>
      <c r="BE241" s="57"/>
      <c r="BF241" s="57"/>
      <c r="BG241" s="57"/>
      <c r="BH241" s="57"/>
    </row>
    <row r="242" spans="1:60" x14ac:dyDescent="0.25">
      <c r="A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7"/>
      <c r="AL242" s="57"/>
      <c r="AM242" s="57"/>
      <c r="AN242" s="57"/>
      <c r="AO242" s="57"/>
      <c r="AP242" s="57"/>
      <c r="AQ242" s="57"/>
      <c r="AR242" s="57"/>
      <c r="AS242" s="57"/>
      <c r="AT242" s="57"/>
      <c r="AU242" s="57"/>
      <c r="AV242" s="57"/>
      <c r="AW242" s="57"/>
      <c r="AX242" s="57"/>
      <c r="AY242" s="57"/>
      <c r="AZ242" s="57"/>
      <c r="BA242" s="57"/>
      <c r="BB242" s="57"/>
      <c r="BC242" s="57"/>
      <c r="BD242" s="57"/>
      <c r="BE242" s="57"/>
      <c r="BF242" s="57"/>
      <c r="BG242" s="57"/>
      <c r="BH242" s="57"/>
    </row>
    <row r="243" spans="1:60" x14ac:dyDescent="0.25">
      <c r="A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c r="AM243" s="57"/>
      <c r="AN243" s="57"/>
      <c r="AO243" s="57"/>
      <c r="AP243" s="57"/>
      <c r="AQ243" s="57"/>
      <c r="AR243" s="57"/>
      <c r="AS243" s="57"/>
      <c r="AT243" s="57"/>
      <c r="AU243" s="57"/>
      <c r="AV243" s="57"/>
      <c r="AW243" s="57"/>
      <c r="AX243" s="57"/>
      <c r="AY243" s="57"/>
      <c r="AZ243" s="57"/>
      <c r="BA243" s="57"/>
      <c r="BB243" s="57"/>
      <c r="BC243" s="57"/>
      <c r="BD243" s="57"/>
      <c r="BE243" s="57"/>
      <c r="BF243" s="57"/>
      <c r="BG243" s="57"/>
      <c r="BH243" s="57"/>
    </row>
    <row r="244" spans="1:60" x14ac:dyDescent="0.25">
      <c r="A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7"/>
      <c r="AL244" s="57"/>
      <c r="AM244" s="57"/>
      <c r="AN244" s="57"/>
      <c r="AO244" s="57"/>
      <c r="AP244" s="57"/>
      <c r="AQ244" s="57"/>
      <c r="AR244" s="57"/>
      <c r="AS244" s="57"/>
      <c r="AT244" s="57"/>
      <c r="AU244" s="57"/>
      <c r="AV244" s="57"/>
      <c r="AW244" s="57"/>
      <c r="AX244" s="57"/>
      <c r="AY244" s="57"/>
      <c r="AZ244" s="57"/>
      <c r="BA244" s="57"/>
      <c r="BB244" s="57"/>
      <c r="BC244" s="57"/>
      <c r="BD244" s="57"/>
      <c r="BE244" s="57"/>
      <c r="BF244" s="57"/>
      <c r="BG244" s="57"/>
      <c r="BH244" s="57"/>
    </row>
    <row r="245" spans="1:60" x14ac:dyDescent="0.25">
      <c r="A245" s="57"/>
    </row>
    <row r="246" spans="1:60" x14ac:dyDescent="0.25">
      <c r="A246" s="57"/>
    </row>
    <row r="247" spans="1:60" x14ac:dyDescent="0.25">
      <c r="A247" s="57"/>
    </row>
    <row r="248" spans="1:60" x14ac:dyDescent="0.25">
      <c r="A248" s="57"/>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90" zoomScaleNormal="90" workbookViewId="0">
      <selection activeCell="C7" sqref="C7"/>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57"/>
      <c r="B1" s="556" t="s">
        <v>430</v>
      </c>
      <c r="C1" s="556"/>
      <c r="D1" s="556"/>
      <c r="E1" s="57"/>
      <c r="F1" s="57"/>
      <c r="G1" s="57"/>
      <c r="H1" s="57"/>
      <c r="I1" s="57"/>
      <c r="J1" s="57"/>
      <c r="K1" s="57"/>
      <c r="L1" s="57"/>
      <c r="M1" s="57"/>
      <c r="N1" s="57"/>
      <c r="O1" s="57"/>
      <c r="P1" s="57"/>
      <c r="Q1" s="57"/>
      <c r="R1" s="57"/>
      <c r="S1" s="57"/>
      <c r="T1" s="57"/>
      <c r="U1" s="57"/>
      <c r="V1" s="57"/>
      <c r="W1" s="57"/>
      <c r="X1" s="57"/>
      <c r="Y1" s="57"/>
      <c r="Z1" s="57"/>
      <c r="AA1" s="57"/>
      <c r="AB1" s="57"/>
      <c r="AC1" s="57"/>
      <c r="AD1" s="57"/>
      <c r="AE1" s="57"/>
    </row>
    <row r="2" spans="1:37" x14ac:dyDescent="0.25">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row>
    <row r="3" spans="1:37" ht="25.5" x14ac:dyDescent="0.25">
      <c r="A3" s="57"/>
      <c r="B3" s="6"/>
      <c r="C3" s="7" t="s">
        <v>431</v>
      </c>
      <c r="D3" s="7" t="s">
        <v>297</v>
      </c>
      <c r="E3" s="57"/>
      <c r="F3" s="57"/>
      <c r="G3" s="57"/>
      <c r="H3" s="57"/>
      <c r="I3" s="57"/>
      <c r="J3" s="57"/>
      <c r="K3" s="57"/>
      <c r="L3" s="57"/>
      <c r="M3" s="57"/>
      <c r="N3" s="57"/>
      <c r="O3" s="57"/>
      <c r="P3" s="57"/>
      <c r="Q3" s="57"/>
      <c r="R3" s="57"/>
      <c r="S3" s="57"/>
      <c r="T3" s="57"/>
      <c r="U3" s="57"/>
      <c r="V3" s="57"/>
      <c r="W3" s="57"/>
      <c r="X3" s="57"/>
      <c r="Y3" s="57"/>
      <c r="Z3" s="57"/>
      <c r="AA3" s="57"/>
      <c r="AB3" s="57"/>
      <c r="AC3" s="57"/>
      <c r="AD3" s="57"/>
      <c r="AE3" s="57"/>
    </row>
    <row r="4" spans="1:37" ht="51" x14ac:dyDescent="0.25">
      <c r="A4" s="57"/>
      <c r="B4" s="8" t="s">
        <v>432</v>
      </c>
      <c r="C4" s="9" t="s">
        <v>433</v>
      </c>
      <c r="D4" s="10">
        <v>0.2</v>
      </c>
      <c r="E4" s="57"/>
      <c r="F4" s="57"/>
      <c r="G4" s="57"/>
      <c r="H4" s="57"/>
      <c r="I4" s="57"/>
      <c r="J4" s="57"/>
      <c r="K4" s="57"/>
      <c r="L4" s="57"/>
      <c r="M4" s="57"/>
      <c r="N4" s="57"/>
      <c r="O4" s="57"/>
      <c r="P4" s="57"/>
      <c r="Q4" s="57"/>
      <c r="R4" s="57"/>
      <c r="S4" s="57"/>
      <c r="T4" s="57"/>
      <c r="U4" s="57"/>
      <c r="V4" s="57"/>
      <c r="W4" s="57"/>
      <c r="X4" s="57"/>
      <c r="Y4" s="57"/>
      <c r="Z4" s="57"/>
      <c r="AA4" s="57"/>
      <c r="AB4" s="57"/>
      <c r="AC4" s="57"/>
      <c r="AD4" s="57"/>
      <c r="AE4" s="57"/>
    </row>
    <row r="5" spans="1:37" ht="51" x14ac:dyDescent="0.25">
      <c r="A5" s="57"/>
      <c r="B5" s="11" t="s">
        <v>434</v>
      </c>
      <c r="C5" s="12" t="s">
        <v>435</v>
      </c>
      <c r="D5" s="13">
        <v>0.4</v>
      </c>
      <c r="E5" s="57"/>
      <c r="F5" s="57"/>
      <c r="G5" s="57"/>
      <c r="H5" s="57"/>
      <c r="I5" s="57"/>
      <c r="J5" s="57"/>
      <c r="K5" s="57"/>
      <c r="L5" s="57"/>
      <c r="M5" s="57"/>
      <c r="N5" s="57"/>
      <c r="O5" s="57"/>
      <c r="P5" s="57"/>
      <c r="Q5" s="57"/>
      <c r="R5" s="57"/>
      <c r="S5" s="57"/>
      <c r="T5" s="57"/>
      <c r="U5" s="57"/>
      <c r="V5" s="57"/>
      <c r="W5" s="57"/>
      <c r="X5" s="57"/>
      <c r="Y5" s="57"/>
      <c r="Z5" s="57"/>
      <c r="AA5" s="57"/>
      <c r="AB5" s="57"/>
      <c r="AC5" s="57"/>
      <c r="AD5" s="57"/>
      <c r="AE5" s="57"/>
    </row>
    <row r="6" spans="1:37" ht="51" x14ac:dyDescent="0.25">
      <c r="A6" s="57"/>
      <c r="B6" s="14" t="s">
        <v>436</v>
      </c>
      <c r="C6" s="12" t="s">
        <v>437</v>
      </c>
      <c r="D6" s="13">
        <v>0.6</v>
      </c>
      <c r="E6" s="57"/>
      <c r="F6" s="57"/>
      <c r="G6" s="57"/>
      <c r="H6" s="57"/>
      <c r="I6" s="57"/>
      <c r="J6" s="57"/>
      <c r="K6" s="57"/>
      <c r="L6" s="57"/>
      <c r="M6" s="57"/>
      <c r="N6" s="57"/>
      <c r="O6" s="57"/>
      <c r="P6" s="57"/>
      <c r="Q6" s="57"/>
      <c r="R6" s="57"/>
      <c r="S6" s="57"/>
      <c r="T6" s="57"/>
      <c r="U6" s="57"/>
      <c r="V6" s="57"/>
      <c r="W6" s="57"/>
      <c r="X6" s="57"/>
      <c r="Y6" s="57"/>
      <c r="Z6" s="57"/>
      <c r="AA6" s="57"/>
      <c r="AB6" s="57"/>
      <c r="AC6" s="57"/>
      <c r="AD6" s="57"/>
      <c r="AE6" s="57"/>
    </row>
    <row r="7" spans="1:37" ht="76.5" x14ac:dyDescent="0.25">
      <c r="A7" s="57"/>
      <c r="B7" s="15" t="s">
        <v>438</v>
      </c>
      <c r="C7" s="12" t="s">
        <v>439</v>
      </c>
      <c r="D7" s="13">
        <v>0.8</v>
      </c>
      <c r="E7" s="57"/>
      <c r="F7" s="57"/>
      <c r="G7" s="57"/>
      <c r="H7" s="57"/>
      <c r="I7" s="57"/>
      <c r="J7" s="57"/>
      <c r="K7" s="57"/>
      <c r="L7" s="57"/>
      <c r="M7" s="57"/>
      <c r="N7" s="57"/>
      <c r="O7" s="57"/>
      <c r="P7" s="57"/>
      <c r="Q7" s="57"/>
      <c r="R7" s="57"/>
      <c r="S7" s="57"/>
      <c r="T7" s="57"/>
      <c r="U7" s="57"/>
      <c r="V7" s="57"/>
      <c r="W7" s="57"/>
      <c r="X7" s="57"/>
      <c r="Y7" s="57"/>
      <c r="Z7" s="57"/>
      <c r="AA7" s="57"/>
      <c r="AB7" s="57"/>
      <c r="AC7" s="57"/>
      <c r="AD7" s="57"/>
      <c r="AE7" s="57"/>
    </row>
    <row r="8" spans="1:37" ht="51" x14ac:dyDescent="0.25">
      <c r="A8" s="57"/>
      <c r="B8" s="16" t="s">
        <v>440</v>
      </c>
      <c r="C8" s="12" t="s">
        <v>441</v>
      </c>
      <c r="D8" s="13">
        <v>1</v>
      </c>
      <c r="E8" s="57"/>
      <c r="F8" s="57"/>
      <c r="G8" s="57"/>
      <c r="H8" s="57"/>
      <c r="I8" s="57"/>
      <c r="J8" s="57"/>
      <c r="K8" s="57"/>
      <c r="L8" s="57"/>
      <c r="M8" s="57"/>
      <c r="N8" s="57"/>
      <c r="O8" s="57"/>
      <c r="P8" s="57"/>
      <c r="Q8" s="57"/>
      <c r="R8" s="57"/>
      <c r="S8" s="57"/>
      <c r="T8" s="57"/>
      <c r="U8" s="57"/>
      <c r="V8" s="57"/>
      <c r="W8" s="57"/>
      <c r="X8" s="57"/>
      <c r="Y8" s="57"/>
      <c r="Z8" s="57"/>
      <c r="AA8" s="57"/>
      <c r="AB8" s="57"/>
      <c r="AC8" s="57"/>
      <c r="AD8" s="57"/>
      <c r="AE8" s="57"/>
    </row>
    <row r="9" spans="1:37" x14ac:dyDescent="0.25">
      <c r="A9" s="57"/>
      <c r="B9" s="77"/>
      <c r="C9" s="77"/>
      <c r="D9" s="7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row>
    <row r="10" spans="1:37" ht="16.5" x14ac:dyDescent="0.25">
      <c r="A10" s="57"/>
      <c r="B10" s="78"/>
      <c r="C10" s="77"/>
      <c r="D10" s="7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row>
    <row r="11" spans="1:37" x14ac:dyDescent="0.25">
      <c r="A11" s="57"/>
      <c r="B11" s="77"/>
      <c r="C11" s="77"/>
      <c r="D11" s="7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row>
    <row r="12" spans="1:37" x14ac:dyDescent="0.25">
      <c r="A12" s="57"/>
      <c r="B12" s="77"/>
      <c r="C12" s="77"/>
      <c r="D12" s="7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row>
    <row r="13" spans="1:37" x14ac:dyDescent="0.25">
      <c r="A13" s="57"/>
      <c r="B13" s="77"/>
      <c r="C13" s="77"/>
      <c r="D13" s="7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row>
    <row r="14" spans="1:37" x14ac:dyDescent="0.25">
      <c r="A14" s="57"/>
      <c r="B14" s="77"/>
      <c r="C14" s="77"/>
      <c r="D14" s="7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row>
    <row r="15" spans="1:37" x14ac:dyDescent="0.25">
      <c r="A15" s="57"/>
      <c r="B15" s="77"/>
      <c r="C15" s="77"/>
      <c r="D15" s="7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row>
    <row r="16" spans="1:37" x14ac:dyDescent="0.25">
      <c r="A16" s="57"/>
      <c r="B16" s="77"/>
      <c r="C16" s="77"/>
      <c r="D16" s="7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row>
    <row r="17" spans="1:37" x14ac:dyDescent="0.25">
      <c r="A17" s="57"/>
      <c r="B17" s="77"/>
      <c r="C17" s="77"/>
      <c r="D17" s="7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row>
    <row r="18" spans="1:37" x14ac:dyDescent="0.25">
      <c r="A18" s="57"/>
      <c r="B18" s="77"/>
      <c r="C18" s="77"/>
      <c r="D18" s="7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row>
    <row r="19" spans="1:37" x14ac:dyDescent="0.25">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row>
    <row r="20" spans="1:37" x14ac:dyDescent="0.25">
      <c r="A20" s="57"/>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row>
    <row r="21" spans="1:37" x14ac:dyDescent="0.25">
      <c r="A21" s="57"/>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row>
    <row r="22" spans="1:37" x14ac:dyDescent="0.25">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row>
    <row r="23" spans="1:37" x14ac:dyDescent="0.25">
      <c r="A23" s="57"/>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row>
    <row r="24" spans="1:37" x14ac:dyDescent="0.25">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row>
    <row r="25" spans="1:37" x14ac:dyDescent="0.25">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row>
    <row r="26" spans="1:37" x14ac:dyDescent="0.25">
      <c r="A26" s="57"/>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row>
    <row r="27" spans="1:37" x14ac:dyDescent="0.25">
      <c r="A27" s="57"/>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row>
    <row r="28" spans="1:37" x14ac:dyDescent="0.25">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row>
    <row r="29" spans="1:37" x14ac:dyDescent="0.25">
      <c r="A29" s="57"/>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row>
    <row r="30" spans="1:37" x14ac:dyDescent="0.25">
      <c r="A30" s="57"/>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row>
    <row r="31" spans="1:37" x14ac:dyDescent="0.25">
      <c r="A31" s="57"/>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row>
    <row r="32" spans="1:37" x14ac:dyDescent="0.25">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row>
    <row r="33" spans="1:31" x14ac:dyDescent="0.25">
      <c r="A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row>
    <row r="34" spans="1:31" x14ac:dyDescent="0.25">
      <c r="A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row>
    <row r="35" spans="1:31" x14ac:dyDescent="0.25">
      <c r="A35" s="57"/>
    </row>
    <row r="36" spans="1:31" x14ac:dyDescent="0.25">
      <c r="A36" s="57"/>
    </row>
    <row r="37" spans="1:31" x14ac:dyDescent="0.25">
      <c r="A37" s="57"/>
    </row>
    <row r="38" spans="1:31" x14ac:dyDescent="0.25">
      <c r="A38" s="57"/>
    </row>
    <row r="39" spans="1:31" x14ac:dyDescent="0.25">
      <c r="A39" s="57"/>
    </row>
    <row r="40" spans="1:31" x14ac:dyDescent="0.25">
      <c r="A40" s="57"/>
    </row>
    <row r="41" spans="1:31" x14ac:dyDescent="0.25">
      <c r="A41" s="57"/>
    </row>
    <row r="42" spans="1:31" x14ac:dyDescent="0.25">
      <c r="A42" s="57"/>
    </row>
    <row r="43" spans="1:31" x14ac:dyDescent="0.25">
      <c r="A43" s="57"/>
    </row>
    <row r="44" spans="1:31" x14ac:dyDescent="0.25">
      <c r="A44" s="57"/>
    </row>
    <row r="45" spans="1:31" x14ac:dyDescent="0.25">
      <c r="A45" s="57"/>
    </row>
    <row r="46" spans="1:31" x14ac:dyDescent="0.25">
      <c r="A46" s="57"/>
    </row>
    <row r="47" spans="1:31" x14ac:dyDescent="0.25">
      <c r="A47" s="57"/>
    </row>
    <row r="48" spans="1:31" x14ac:dyDescent="0.25">
      <c r="A48" s="57"/>
    </row>
    <row r="49" spans="1:1" x14ac:dyDescent="0.25">
      <c r="A49" s="57"/>
    </row>
    <row r="50" spans="1:1" x14ac:dyDescent="0.25">
      <c r="A50" s="57"/>
    </row>
    <row r="51" spans="1:1" x14ac:dyDescent="0.25">
      <c r="A51" s="57"/>
    </row>
    <row r="52" spans="1:1" x14ac:dyDescent="0.25">
      <c r="A52" s="57"/>
    </row>
    <row r="53" spans="1:1" x14ac:dyDescent="0.25">
      <c r="A53" s="57"/>
    </row>
    <row r="54" spans="1:1" x14ac:dyDescent="0.25">
      <c r="A54" s="57"/>
    </row>
    <row r="55" spans="1:1" x14ac:dyDescent="0.25">
      <c r="A55" s="57"/>
    </row>
  </sheetData>
  <mergeCells count="1">
    <mergeCell ref="B1:D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698C21ADF809643BDA9225112B63919" ma:contentTypeVersion="17" ma:contentTypeDescription="Crear nuevo documento." ma:contentTypeScope="" ma:versionID="5f4c338def46bf5bf19214706667072e">
  <xsd:schema xmlns:xsd="http://www.w3.org/2001/XMLSchema" xmlns:xs="http://www.w3.org/2001/XMLSchema" xmlns:p="http://schemas.microsoft.com/office/2006/metadata/properties" xmlns:ns2="d37b1d50-af9c-447b-b1f1-aa01515899c9" xmlns:ns3="e65ea7b8-1bb6-4105-84f8-2ca17f785111" targetNamespace="http://schemas.microsoft.com/office/2006/metadata/properties" ma:root="true" ma:fieldsID="36e34f7391d6abe9540288c315af07fc" ns2:_="" ns3:_="">
    <xsd:import namespace="d37b1d50-af9c-447b-b1f1-aa01515899c9"/>
    <xsd:import namespace="e65ea7b8-1bb6-4105-84f8-2ca17f78511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b1d50-af9c-447b-b1f1-aa01515899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5ea7b8-1bb6-4105-84f8-2ca17f78511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bd6e9f0-ca35-4f38-96fe-5786f07db789}" ma:internalName="TaxCatchAll" ma:showField="CatchAllData" ma:web="e65ea7b8-1bb6-4105-84f8-2ca17f7851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37b1d50-af9c-447b-b1f1-aa01515899c9">
      <Terms xmlns="http://schemas.microsoft.com/office/infopath/2007/PartnerControls"/>
    </lcf76f155ced4ddcb4097134ff3c332f>
    <TaxCatchAll xmlns="e65ea7b8-1bb6-4105-84f8-2ca17f78511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626995-1D6E-477F-8304-3F6105125C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7b1d50-af9c-447b-b1f1-aa01515899c9"/>
    <ds:schemaRef ds:uri="e65ea7b8-1bb6-4105-84f8-2ca17f7851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CDC3EB-7FCE-4F7F-9578-54E30C6A330A}">
  <ds:schemaRefs>
    <ds:schemaRef ds:uri="http://schemas.microsoft.com/office/2006/metadata/properties"/>
    <ds:schemaRef ds:uri="http://schemas.microsoft.com/office/infopath/2007/PartnerControls"/>
    <ds:schemaRef ds:uri="d37b1d50-af9c-447b-b1f1-aa01515899c9"/>
    <ds:schemaRef ds:uri="e65ea7b8-1bb6-4105-84f8-2ca17f785111"/>
  </ds:schemaRefs>
</ds:datastoreItem>
</file>

<file path=customXml/itemProps3.xml><?xml version="1.0" encoding="utf-8"?>
<ds:datastoreItem xmlns:ds="http://schemas.openxmlformats.org/officeDocument/2006/customXml" ds:itemID="{2CB604FA-5B9E-4E59-9F7A-4DF94694B3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Intructivo</vt:lpstr>
      <vt:lpstr>CONTEXTO</vt:lpstr>
      <vt:lpstr> RIESGOS DE GESTION</vt:lpstr>
      <vt:lpstr>RIEGOS DE CORRUPCION</vt:lpstr>
      <vt:lpstr> RIESGOS SEGURIDAD INFORMACION</vt:lpstr>
      <vt:lpstr>OPORTUNIDADES</vt:lpstr>
      <vt:lpstr>Matriz Calor Inherente</vt:lpstr>
      <vt:lpstr>Matriz Calor Residual</vt:lpstr>
      <vt:lpstr>Tabla probabilidad</vt:lpstr>
      <vt:lpstr>Tabla Impacto</vt:lpstr>
      <vt:lpstr>Tabla Valoración controles</vt:lpstr>
      <vt:lpstr>seguridad info</vt:lpstr>
      <vt:lpstr>Opciones Tratamiento</vt:lpstr>
      <vt:lpstr>Hoja1</vt:lpstr>
      <vt:lpstr>' RIESGOS DE GESTION'!Área_de_impresión</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Luz Mary Palacios Castillo</cp:lastModifiedBy>
  <cp:revision/>
  <dcterms:created xsi:type="dcterms:W3CDTF">2020-03-24T23:12:47Z</dcterms:created>
  <dcterms:modified xsi:type="dcterms:W3CDTF">2024-01-16T21:03:33Z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2023-01-05T02:11:04Z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1f0a26b0-e1af-4daa-af75-0425407e9fdd</vt:lpwstr>
  </property>
  <property fmtid="{D5CDD505-2E9C-101B-9397-08002B2CF9AE}" pid="8" name="MSIP_Label_5fac521f-e930-485b-97f4-efbe7db8e98f_ContentBits">
    <vt:lpwstr>0</vt:lpwstr>
  </property>
  <property fmtid="{D5CDD505-2E9C-101B-9397-08002B2CF9AE}" pid="9" name="ContentTypeId">
    <vt:lpwstr>0x0101004698C21ADF809643BDA9225112B63919</vt:lpwstr>
  </property>
  <property fmtid="{D5CDD505-2E9C-101B-9397-08002B2CF9AE}" pid="10" name="MediaServiceImageTags">
    <vt:lpwstr/>
  </property>
</Properties>
</file>