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comments3.xml" ContentType="application/vnd.openxmlformats-officedocument.spreadsheetml.comments+xml"/>
  <Override PartName="/xl/threadedComments/threadedComment3.xml" ContentType="application/vnd.ms-excel.threadedcomments+xml"/>
  <Override PartName="/xl/comments4.xml" ContentType="application/vnd.openxmlformats-officedocument.spreadsheetml.comments+xml"/>
  <Override PartName="/xl/threadedComments/threadedComment4.xml" ContentType="application/vnd.ms-excel.threadedcomments+xml"/>
  <Override PartName="/xl/tables/table1.xml" ContentType="application/vnd.openxmlformats-officedocument.spreadsheetml.table+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hidePivotFieldList="1" defaultThemeVersion="124226"/>
  <mc:AlternateContent xmlns:mc="http://schemas.openxmlformats.org/markup-compatibility/2006">
    <mc:Choice Requires="x15">
      <x15ac:absPath xmlns:x15ac="http://schemas.microsoft.com/office/spreadsheetml/2010/11/ac" url="https://uaespdc.sharepoint.com/sites/EQUIPOOAP266/Documentos compartidos/SEGUIMIENTO A RIESGOS 2023/"/>
    </mc:Choice>
  </mc:AlternateContent>
  <xr:revisionPtr revIDLastSave="603" documentId="13_ncr:1_{5BC14DBB-30DE-44F7-B4E4-437B3DECCCDD}" xr6:coauthVersionLast="47" xr6:coauthVersionMax="47" xr10:uidLastSave="{547A3667-D01A-4038-A55E-3742227CEFE8}"/>
  <workbookProtection workbookAlgorithmName="SHA-512" workbookHashValue="zFT3vmPGC/YIeAdd0q3eejjHR9vPJdhRh+tpgob5PjSHfzg0cxLnySTPHA3V8XoUsazwriK6Ur/Q7xYS3mRimA==" workbookSaltValue="axrRn/01DgIZ8QJlr7Sxhw==" workbookSpinCount="100000" lockStructure="1"/>
  <bookViews>
    <workbookView xWindow="28680" yWindow="-120" windowWidth="29040" windowHeight="16440" tabRatio="729" firstSheet="1" activeTab="5" xr2:uid="{00000000-000D-0000-FFFF-FFFF00000000}"/>
  </bookViews>
  <sheets>
    <sheet name="Intructivo" sheetId="20" state="hidden" r:id="rId1"/>
    <sheet name="CONTEXTO" sheetId="23" r:id="rId2"/>
    <sheet name=" RIESGOS DE GESTION" sheetId="1" r:id="rId3"/>
    <sheet name="RIEGOS DE CORRUPCION" sheetId="22" r:id="rId4"/>
    <sheet name=" RIESGOS SEGURIDAD INFORMACION" sheetId="24" r:id="rId5"/>
    <sheet name="OPORTUNIDADES" sheetId="26" r:id="rId6"/>
    <sheet name="Matriz Calor Inherente" sheetId="18" state="hidden" r:id="rId7"/>
    <sheet name="Matriz Calor Residual" sheetId="19" state="hidden" r:id="rId8"/>
    <sheet name="Tabla probabilidad" sheetId="12" state="hidden" r:id="rId9"/>
    <sheet name="Tabla Impacto" sheetId="13" state="hidden" r:id="rId10"/>
    <sheet name="Tabla Valoración controles" sheetId="15" state="hidden" r:id="rId11"/>
    <sheet name="seguridad info" sheetId="25" state="hidden" r:id="rId12"/>
    <sheet name="Opciones Tratamiento" sheetId="16" state="hidden" r:id="rId13"/>
    <sheet name="Hoja1" sheetId="11" state="hidden" r:id="rId14"/>
  </sheets>
  <externalReferences>
    <externalReference r:id="rId15"/>
  </externalReferences>
  <definedNames>
    <definedName name="ADECUADO" localSheetId="3">'RIEGOS DE CORRUPCION'!#REF!</definedName>
    <definedName name="_xlnm.Print_Area" localSheetId="2">' RIESGOS DE GESTION'!#REF!</definedName>
    <definedName name="_xlnm.Print_Area" localSheetId="4">' RIESGOS SEGURIDAD INFORMACION'!#REF!</definedName>
    <definedName name="_xlnm.Print_Area" localSheetId="1">CONTEXTO!#REF!</definedName>
    <definedName name="_xlnm.Print_Area" localSheetId="3">'RIEGOS DE CORRUPCION'!#REF!</definedName>
    <definedName name="ASIGNADO" localSheetId="3">'RIEGOS DE CORRUPCION'!#REF!</definedName>
    <definedName name="COMPLETA" localSheetId="3">'RIEGOS DE CORRUPCION'!#REF!</definedName>
    <definedName name="CONFIABLE" localSheetId="3">'RIEGOS DE CORRUPCION'!#REF!</definedName>
    <definedName name="DEBIL" localSheetId="3">'RIEGOS DE CORRUPCION'!#REF!</definedName>
    <definedName name="DESVIACIONES" localSheetId="3">[1]D.Estratégico!$CT$86:$CT$87</definedName>
    <definedName name="DETECTAR" localSheetId="3">'RIEGOS DE CORRUPCION'!#REF!</definedName>
    <definedName name="EVIDENCIAS" localSheetId="3">[1]D.Estratégico!$CW$86:$CW$88</definedName>
    <definedName name="FUERTE" localSheetId="3">'RIEGOS DE CORRUPCION'!#REF!</definedName>
    <definedName name="FUNCIONES" localSheetId="3">[1]D.Estratégico!$CG$86:$CG$87</definedName>
    <definedName name="INADECUADO" localSheetId="3">'RIEGOS DE CORRUPCION'!#REF!</definedName>
    <definedName name="INCOMPLETA" localSheetId="3">'RIEGOS DE CORRUPCION'!#REF!</definedName>
    <definedName name="MODERADO" localSheetId="3">'RIEGOS DE CORRUPCION'!#REF!</definedName>
    <definedName name="NO_ASIGNADO" localSheetId="3">'RIEGOS DE CORRUPCION'!#REF!</definedName>
    <definedName name="NO_CONFIABLE" localSheetId="3">'RIEGOS DE CORRUPCION'!#REF!</definedName>
    <definedName name="NO_ES_CONTROL" localSheetId="3">'RIEGOS DE CORRUPCION'!#REF!</definedName>
    <definedName name="NO_EXISTE" localSheetId="3">'RIEGOS DE CORRUPCION'!#REF!</definedName>
    <definedName name="NO_SE_INVESTIGAN" localSheetId="3">'RIEGOS DE CORRUPCION'!#REF!</definedName>
    <definedName name="PREVENIR" localSheetId="3">'RIEGOS DE CORRUPCION'!#REF!</definedName>
    <definedName name="RESPONSABLE" localSheetId="3">[1]D.Estratégico!$CD$86:$CD$87</definedName>
    <definedName name="SE_INVESTIGAN" localSheetId="3">'RIEGOS DE CORRUPCION'!#REF!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12" i="22" l="1"/>
  <c r="B223" i="13"/>
  <c r="B222" i="13"/>
  <c r="F221" i="13"/>
  <c r="B221" i="13"/>
  <c r="F220" i="13"/>
  <c r="F219" i="13"/>
  <c r="F218" i="13"/>
  <c r="F217" i="13"/>
  <c r="F216" i="13"/>
  <c r="F215" i="13"/>
  <c r="F214" i="13"/>
  <c r="F213" i="13"/>
  <c r="F212" i="13"/>
  <c r="F211" i="13"/>
  <c r="H210" i="13"/>
  <c r="F210" i="13"/>
  <c r="N11" i="1" l="1"/>
  <c r="O11" i="1" s="1"/>
  <c r="N53" i="1"/>
  <c r="O53" i="1" s="1"/>
  <c r="N29" i="1"/>
  <c r="O29" i="1" s="1"/>
  <c r="N47" i="1"/>
  <c r="O47" i="1" s="1"/>
  <c r="N23" i="1"/>
  <c r="O23" i="1" s="1"/>
  <c r="N41" i="1"/>
  <c r="O41" i="1" s="1"/>
  <c r="N17" i="1"/>
  <c r="O17" i="1" s="1"/>
  <c r="N59" i="1"/>
  <c r="O59" i="1" s="1"/>
  <c r="N35" i="1"/>
  <c r="O35" i="1" s="1"/>
  <c r="L5" i="22" l="1"/>
  <c r="Q6" i="24"/>
  <c r="Q7" i="24"/>
  <c r="Q8" i="24"/>
  <c r="Q9" i="24"/>
  <c r="Q10" i="24"/>
  <c r="AD6" i="24" l="1"/>
  <c r="AD7" i="24"/>
  <c r="AD8" i="24"/>
  <c r="AD9" i="24"/>
  <c r="AD10" i="24"/>
  <c r="AD11" i="24"/>
  <c r="AD12" i="24"/>
  <c r="AD13" i="24"/>
  <c r="AD14" i="24"/>
  <c r="AD15" i="24"/>
  <c r="AD16" i="24"/>
  <c r="AD17" i="24"/>
  <c r="AD18" i="24"/>
  <c r="AD19" i="24"/>
  <c r="AD20" i="24"/>
  <c r="AD21" i="24"/>
  <c r="AD22" i="24"/>
  <c r="AD23" i="24"/>
  <c r="AD24" i="24"/>
  <c r="AD25" i="24"/>
  <c r="AD26" i="24"/>
  <c r="AD27" i="24"/>
  <c r="AD28" i="24"/>
  <c r="AD29" i="24"/>
  <c r="AD30" i="24"/>
  <c r="AD31" i="24"/>
  <c r="AD32" i="24"/>
  <c r="AD33" i="24"/>
  <c r="AD34" i="24"/>
  <c r="AD35" i="24"/>
  <c r="AD36" i="24"/>
  <c r="AD37" i="24"/>
  <c r="AD38" i="24"/>
  <c r="AD39" i="24"/>
  <c r="AD40" i="24"/>
  <c r="AD41" i="24"/>
  <c r="AD42" i="24"/>
  <c r="AD43" i="24"/>
  <c r="AD44" i="24"/>
  <c r="AD45" i="24"/>
  <c r="AD46" i="24"/>
  <c r="AD47" i="24"/>
  <c r="AD48" i="24"/>
  <c r="AD49" i="24"/>
  <c r="AD50" i="24"/>
  <c r="AD51" i="24"/>
  <c r="AD52" i="24"/>
  <c r="AD53" i="24"/>
  <c r="AD54" i="24"/>
  <c r="AD55" i="24"/>
  <c r="AD56" i="24"/>
  <c r="AD57" i="24"/>
  <c r="AD58" i="24"/>
  <c r="AD59" i="24"/>
  <c r="AD60" i="24"/>
  <c r="AD61" i="24"/>
  <c r="AD62" i="24"/>
  <c r="AD63" i="24"/>
  <c r="AD64" i="24"/>
  <c r="AD5" i="24"/>
  <c r="T5" i="1"/>
  <c r="Q60" i="24"/>
  <c r="Q61" i="24"/>
  <c r="Q62" i="24"/>
  <c r="Q63" i="24"/>
  <c r="Q64" i="24"/>
  <c r="Q12" i="24"/>
  <c r="Q13" i="24"/>
  <c r="Q14" i="24"/>
  <c r="Q15" i="24"/>
  <c r="Q16" i="24"/>
  <c r="Q18" i="24"/>
  <c r="Q19" i="24"/>
  <c r="Q20" i="24"/>
  <c r="Q21" i="24"/>
  <c r="Q22" i="24"/>
  <c r="Q24" i="24"/>
  <c r="Q25" i="24"/>
  <c r="Q26" i="24"/>
  <c r="Q27" i="24"/>
  <c r="Q28" i="24"/>
  <c r="Q30" i="24"/>
  <c r="Q31" i="24"/>
  <c r="Q32" i="24"/>
  <c r="Q33" i="24"/>
  <c r="Q34" i="24"/>
  <c r="Q36" i="24"/>
  <c r="Q37" i="24"/>
  <c r="Q38" i="24"/>
  <c r="Q39" i="24"/>
  <c r="Q40" i="24"/>
  <c r="Q42" i="24"/>
  <c r="Q43" i="24"/>
  <c r="Q44" i="24"/>
  <c r="Q45" i="24"/>
  <c r="Q46" i="24"/>
  <c r="Q48" i="24"/>
  <c r="Q49" i="24"/>
  <c r="Q50" i="24"/>
  <c r="Q51" i="24"/>
  <c r="Q52" i="24"/>
  <c r="Q54" i="24"/>
  <c r="Q55" i="24"/>
  <c r="Q56" i="24"/>
  <c r="Q57" i="24"/>
  <c r="Q58" i="24"/>
  <c r="W64" i="24"/>
  <c r="W63" i="24"/>
  <c r="W62" i="24"/>
  <c r="W61" i="24"/>
  <c r="W60" i="24"/>
  <c r="W59" i="24"/>
  <c r="N59" i="24"/>
  <c r="W58" i="24"/>
  <c r="W57" i="24"/>
  <c r="W56" i="24"/>
  <c r="W55" i="24"/>
  <c r="W54" i="24"/>
  <c r="W53" i="24"/>
  <c r="N53" i="24"/>
  <c r="O53" i="24" s="1"/>
  <c r="W52" i="24"/>
  <c r="W51" i="24"/>
  <c r="W50" i="24"/>
  <c r="W49" i="24"/>
  <c r="W48" i="24"/>
  <c r="W47" i="24"/>
  <c r="AH47" i="24" s="1"/>
  <c r="N47" i="24"/>
  <c r="W46" i="24"/>
  <c r="W45" i="24"/>
  <c r="W44" i="24"/>
  <c r="W43" i="24"/>
  <c r="W42" i="24"/>
  <c r="W41" i="24"/>
  <c r="N41" i="24"/>
  <c r="O41" i="24" s="1"/>
  <c r="W40" i="24"/>
  <c r="W39" i="24"/>
  <c r="W38" i="24"/>
  <c r="W37" i="24"/>
  <c r="W36" i="24"/>
  <c r="W35" i="24"/>
  <c r="AL35" i="24" s="1"/>
  <c r="AK35" i="24" s="1"/>
  <c r="N35" i="24"/>
  <c r="W34" i="24"/>
  <c r="W33" i="24"/>
  <c r="W32" i="24"/>
  <c r="AL33" i="24" s="1"/>
  <c r="AK33" i="24" s="1"/>
  <c r="W31" i="24"/>
  <c r="W30" i="24"/>
  <c r="W29" i="24"/>
  <c r="N29" i="24"/>
  <c r="W28" i="24"/>
  <c r="W27" i="24"/>
  <c r="W26" i="24"/>
  <c r="W25" i="24"/>
  <c r="AL26" i="24" s="1"/>
  <c r="AK26" i="24" s="1"/>
  <c r="W24" i="24"/>
  <c r="W23" i="24"/>
  <c r="AL23" i="24" s="1"/>
  <c r="AK23" i="24" s="1"/>
  <c r="N23" i="24"/>
  <c r="O23" i="24" s="1"/>
  <c r="W22" i="24"/>
  <c r="W21" i="24"/>
  <c r="W20" i="24"/>
  <c r="W19" i="24"/>
  <c r="W18" i="24"/>
  <c r="W17" i="24"/>
  <c r="N17" i="24"/>
  <c r="O17" i="24" s="1"/>
  <c r="W16" i="24"/>
  <c r="W15" i="24"/>
  <c r="W14" i="24"/>
  <c r="W13" i="24"/>
  <c r="W12" i="24"/>
  <c r="W11" i="24"/>
  <c r="AL12" i="24" s="1"/>
  <c r="AK12" i="24" s="1"/>
  <c r="N11" i="24"/>
  <c r="O11" i="24" s="1"/>
  <c r="W10" i="24"/>
  <c r="W9" i="24"/>
  <c r="W8" i="24"/>
  <c r="W7" i="24"/>
  <c r="W6" i="24"/>
  <c r="W5" i="24"/>
  <c r="N5" i="24"/>
  <c r="O5" i="24" s="1"/>
  <c r="W64" i="22"/>
  <c r="X64" i="22" s="1"/>
  <c r="Z64" i="22" s="1"/>
  <c r="AA64" i="22" s="1"/>
  <c r="W63" i="22"/>
  <c r="X63" i="22" s="1"/>
  <c r="Z63" i="22" s="1"/>
  <c r="AA63" i="22" s="1"/>
  <c r="W62" i="22"/>
  <c r="X62" i="22" s="1"/>
  <c r="Z62" i="22" s="1"/>
  <c r="AA62" i="22" s="1"/>
  <c r="W61" i="22"/>
  <c r="X61" i="22" s="1"/>
  <c r="Z61" i="22" s="1"/>
  <c r="AA61" i="22" s="1"/>
  <c r="W60" i="22"/>
  <c r="X60" i="22" s="1"/>
  <c r="Z60" i="22" s="1"/>
  <c r="AA60" i="22" s="1"/>
  <c r="AK59" i="22"/>
  <c r="AL59" i="22" s="1"/>
  <c r="W59" i="22"/>
  <c r="L59" i="22"/>
  <c r="M59" i="22" s="1"/>
  <c r="W58" i="22"/>
  <c r="X58" i="22" s="1"/>
  <c r="Z58" i="22" s="1"/>
  <c r="AA58" i="22" s="1"/>
  <c r="W57" i="22"/>
  <c r="X57" i="22" s="1"/>
  <c r="Z57" i="22" s="1"/>
  <c r="AA57" i="22" s="1"/>
  <c r="W56" i="22"/>
  <c r="X56" i="22" s="1"/>
  <c r="Z56" i="22" s="1"/>
  <c r="AA56" i="22" s="1"/>
  <c r="W55" i="22"/>
  <c r="X55" i="22" s="1"/>
  <c r="Z55" i="22" s="1"/>
  <c r="AA55" i="22" s="1"/>
  <c r="W54" i="22"/>
  <c r="X54" i="22" s="1"/>
  <c r="Z54" i="22" s="1"/>
  <c r="AA54" i="22" s="1"/>
  <c r="AK53" i="22"/>
  <c r="AL53" i="22" s="1"/>
  <c r="W53" i="22"/>
  <c r="L53" i="22"/>
  <c r="M53" i="22" s="1"/>
  <c r="W52" i="22"/>
  <c r="X52" i="22" s="1"/>
  <c r="Z52" i="22" s="1"/>
  <c r="AA52" i="22" s="1"/>
  <c r="W51" i="22"/>
  <c r="X51" i="22" s="1"/>
  <c r="Z51" i="22" s="1"/>
  <c r="AA51" i="22" s="1"/>
  <c r="W50" i="22"/>
  <c r="X50" i="22" s="1"/>
  <c r="Z50" i="22" s="1"/>
  <c r="AA50" i="22" s="1"/>
  <c r="W49" i="22"/>
  <c r="X49" i="22" s="1"/>
  <c r="Z49" i="22" s="1"/>
  <c r="AA49" i="22" s="1"/>
  <c r="W48" i="22"/>
  <c r="AK47" i="22"/>
  <c r="AL47" i="22" s="1"/>
  <c r="W47" i="22"/>
  <c r="X47" i="22" s="1"/>
  <c r="Z47" i="22" s="1"/>
  <c r="AA47" i="22" s="1"/>
  <c r="L47" i="22"/>
  <c r="M47" i="22" s="1"/>
  <c r="W46" i="22"/>
  <c r="X46" i="22" s="1"/>
  <c r="Z46" i="22" s="1"/>
  <c r="AA46" i="22" s="1"/>
  <c r="W45" i="22"/>
  <c r="X45" i="22" s="1"/>
  <c r="Z45" i="22" s="1"/>
  <c r="AA45" i="22" s="1"/>
  <c r="W44" i="22"/>
  <c r="X44" i="22" s="1"/>
  <c r="Z44" i="22" s="1"/>
  <c r="AA44" i="22" s="1"/>
  <c r="W43" i="22"/>
  <c r="X43" i="22" s="1"/>
  <c r="Z43" i="22" s="1"/>
  <c r="AA43" i="22" s="1"/>
  <c r="W42" i="22"/>
  <c r="X42" i="22" s="1"/>
  <c r="Z42" i="22" s="1"/>
  <c r="AA42" i="22" s="1"/>
  <c r="AK41" i="22"/>
  <c r="AL41" i="22" s="1"/>
  <c r="W41" i="22"/>
  <c r="L41" i="22"/>
  <c r="M41" i="22" s="1"/>
  <c r="W40" i="22"/>
  <c r="X40" i="22" s="1"/>
  <c r="Z40" i="22" s="1"/>
  <c r="AA40" i="22" s="1"/>
  <c r="W39" i="22"/>
  <c r="X39" i="22" s="1"/>
  <c r="Z39" i="22" s="1"/>
  <c r="AA39" i="22" s="1"/>
  <c r="W38" i="22"/>
  <c r="X38" i="22" s="1"/>
  <c r="Z38" i="22" s="1"/>
  <c r="AA38" i="22" s="1"/>
  <c r="W37" i="22"/>
  <c r="X37" i="22" s="1"/>
  <c r="Z37" i="22" s="1"/>
  <c r="AA37" i="22" s="1"/>
  <c r="W36" i="22"/>
  <c r="X36" i="22" s="1"/>
  <c r="Z36" i="22" s="1"/>
  <c r="AA36" i="22" s="1"/>
  <c r="AK35" i="22"/>
  <c r="AL35" i="22" s="1"/>
  <c r="W35" i="22"/>
  <c r="L35" i="22"/>
  <c r="M35" i="22" s="1"/>
  <c r="W34" i="22"/>
  <c r="X34" i="22" s="1"/>
  <c r="Z34" i="22" s="1"/>
  <c r="AA34" i="22" s="1"/>
  <c r="W33" i="22"/>
  <c r="X33" i="22" s="1"/>
  <c r="Z33" i="22" s="1"/>
  <c r="AA33" i="22" s="1"/>
  <c r="W32" i="22"/>
  <c r="X32" i="22" s="1"/>
  <c r="Z32" i="22" s="1"/>
  <c r="AA32" i="22" s="1"/>
  <c r="W31" i="22"/>
  <c r="X31" i="22" s="1"/>
  <c r="Z31" i="22" s="1"/>
  <c r="AA31" i="22" s="1"/>
  <c r="W30" i="22"/>
  <c r="X30" i="22" s="1"/>
  <c r="Z30" i="22" s="1"/>
  <c r="AA30" i="22" s="1"/>
  <c r="AK29" i="22"/>
  <c r="AL29" i="22" s="1"/>
  <c r="W29" i="22"/>
  <c r="L29" i="22"/>
  <c r="M29" i="22" s="1"/>
  <c r="W28" i="22"/>
  <c r="X28" i="22" s="1"/>
  <c r="Z28" i="22" s="1"/>
  <c r="AA28" i="22" s="1"/>
  <c r="W27" i="22"/>
  <c r="X27" i="22" s="1"/>
  <c r="Z27" i="22" s="1"/>
  <c r="AA27" i="22" s="1"/>
  <c r="W26" i="22"/>
  <c r="X26" i="22" s="1"/>
  <c r="Z26" i="22" s="1"/>
  <c r="AA26" i="22" s="1"/>
  <c r="W25" i="22"/>
  <c r="X25" i="22" s="1"/>
  <c r="Z25" i="22" s="1"/>
  <c r="AA25" i="22" s="1"/>
  <c r="W24" i="22"/>
  <c r="X24" i="22" s="1"/>
  <c r="Z24" i="22" s="1"/>
  <c r="AA24" i="22" s="1"/>
  <c r="AK23" i="22"/>
  <c r="AL23" i="22" s="1"/>
  <c r="W23" i="22"/>
  <c r="L23" i="22"/>
  <c r="M23" i="22" s="1"/>
  <c r="W22" i="22"/>
  <c r="X22" i="22" s="1"/>
  <c r="Z22" i="22" s="1"/>
  <c r="AA22" i="22" s="1"/>
  <c r="W21" i="22"/>
  <c r="X21" i="22" s="1"/>
  <c r="Z21" i="22" s="1"/>
  <c r="AA21" i="22" s="1"/>
  <c r="W20" i="22"/>
  <c r="X20" i="22" s="1"/>
  <c r="Z20" i="22" s="1"/>
  <c r="AA20" i="22" s="1"/>
  <c r="W19" i="22"/>
  <c r="X19" i="22" s="1"/>
  <c r="Z19" i="22" s="1"/>
  <c r="AA19" i="22" s="1"/>
  <c r="W18" i="22"/>
  <c r="X18" i="22" s="1"/>
  <c r="Z18" i="22" s="1"/>
  <c r="AA18" i="22" s="1"/>
  <c r="AK17" i="22"/>
  <c r="AL17" i="22" s="1"/>
  <c r="W17" i="22"/>
  <c r="L17" i="22"/>
  <c r="M17" i="22" s="1"/>
  <c r="W16" i="22"/>
  <c r="X16" i="22" s="1"/>
  <c r="Z16" i="22" s="1"/>
  <c r="AA16" i="22" s="1"/>
  <c r="W15" i="22"/>
  <c r="X15" i="22" s="1"/>
  <c r="Z15" i="22" s="1"/>
  <c r="AA15" i="22" s="1"/>
  <c r="W14" i="22"/>
  <c r="X14" i="22" s="1"/>
  <c r="Z14" i="22" s="1"/>
  <c r="AA14" i="22" s="1"/>
  <c r="W13" i="22"/>
  <c r="X13" i="22" s="1"/>
  <c r="Z13" i="22" s="1"/>
  <c r="AA13" i="22" s="1"/>
  <c r="X12" i="22"/>
  <c r="Z12" i="22" s="1"/>
  <c r="AA12" i="22" s="1"/>
  <c r="AK11" i="22"/>
  <c r="AL11" i="22" s="1"/>
  <c r="W11" i="22"/>
  <c r="L11" i="22"/>
  <c r="M11" i="22" s="1"/>
  <c r="W10" i="22"/>
  <c r="X10" i="22" s="1"/>
  <c r="Z10" i="22" s="1"/>
  <c r="AA10" i="22" s="1"/>
  <c r="W9" i="22"/>
  <c r="X9" i="22" s="1"/>
  <c r="Z9" i="22" s="1"/>
  <c r="AA9" i="22" s="1"/>
  <c r="W8" i="22"/>
  <c r="X8" i="22" s="1"/>
  <c r="Z8" i="22" s="1"/>
  <c r="AA8" i="22" s="1"/>
  <c r="W7" i="22"/>
  <c r="X7" i="22" s="1"/>
  <c r="Z7" i="22" s="1"/>
  <c r="AA7" i="22" s="1"/>
  <c r="W6" i="22"/>
  <c r="X6" i="22" s="1"/>
  <c r="Z6" i="22" s="1"/>
  <c r="AA6" i="22" s="1"/>
  <c r="AK5" i="22"/>
  <c r="AL5" i="22" s="1"/>
  <c r="W5" i="22"/>
  <c r="X5" i="22" s="1"/>
  <c r="Z5" i="22" s="1"/>
  <c r="AA5" i="22" s="1"/>
  <c r="M5" i="22"/>
  <c r="AA64" i="1"/>
  <c r="T64" i="1"/>
  <c r="AA63" i="1"/>
  <c r="T63" i="1"/>
  <c r="AA62" i="1"/>
  <c r="T62" i="1"/>
  <c r="AA61" i="1"/>
  <c r="T61" i="1"/>
  <c r="AA60" i="1"/>
  <c r="T60" i="1"/>
  <c r="AA59" i="1"/>
  <c r="T59" i="1"/>
  <c r="K59" i="1"/>
  <c r="AA58" i="1"/>
  <c r="T58" i="1"/>
  <c r="AA57" i="1"/>
  <c r="T57" i="1"/>
  <c r="AI58" i="1" s="1"/>
  <c r="AH58" i="1" s="1"/>
  <c r="AA56" i="1"/>
  <c r="T56" i="1"/>
  <c r="AA55" i="1"/>
  <c r="T55" i="1"/>
  <c r="AI56" i="1" s="1"/>
  <c r="AH56" i="1" s="1"/>
  <c r="AA54" i="1"/>
  <c r="T54" i="1"/>
  <c r="AA53" i="1"/>
  <c r="T53" i="1"/>
  <c r="K53" i="1"/>
  <c r="Q53" i="1" s="1"/>
  <c r="AA52" i="1"/>
  <c r="T52" i="1"/>
  <c r="AA51" i="1"/>
  <c r="T51" i="1"/>
  <c r="AA50" i="1"/>
  <c r="T50" i="1"/>
  <c r="AA49" i="1"/>
  <c r="T49" i="1"/>
  <c r="AA48" i="1"/>
  <c r="T48" i="1"/>
  <c r="AA47" i="1"/>
  <c r="T47" i="1"/>
  <c r="AE47" i="1" s="1"/>
  <c r="K47" i="1"/>
  <c r="Q47" i="1" s="1"/>
  <c r="AA46" i="1"/>
  <c r="T46" i="1"/>
  <c r="AA45" i="1"/>
  <c r="T45" i="1"/>
  <c r="AA44" i="1"/>
  <c r="T44" i="1"/>
  <c r="AI45" i="1" s="1"/>
  <c r="AH45" i="1" s="1"/>
  <c r="AA43" i="1"/>
  <c r="T43" i="1"/>
  <c r="AA42" i="1"/>
  <c r="T42" i="1"/>
  <c r="AA41" i="1"/>
  <c r="T41" i="1"/>
  <c r="K41" i="1"/>
  <c r="Q41" i="1" s="1"/>
  <c r="AA40" i="1"/>
  <c r="T40" i="1"/>
  <c r="AA39" i="1"/>
  <c r="T39" i="1"/>
  <c r="AA38" i="1"/>
  <c r="T38" i="1"/>
  <c r="AA37" i="1"/>
  <c r="T37" i="1"/>
  <c r="AA36" i="1"/>
  <c r="T36" i="1"/>
  <c r="AA35" i="1"/>
  <c r="T35" i="1"/>
  <c r="K35" i="1"/>
  <c r="Q35" i="1" s="1"/>
  <c r="AA34" i="1"/>
  <c r="T34" i="1"/>
  <c r="AA33" i="1"/>
  <c r="T33" i="1"/>
  <c r="AE34" i="1" s="1"/>
  <c r="AA32" i="1"/>
  <c r="T32" i="1"/>
  <c r="AA31" i="1"/>
  <c r="T31" i="1"/>
  <c r="AA30" i="1"/>
  <c r="T30" i="1"/>
  <c r="AA29" i="1"/>
  <c r="T29" i="1"/>
  <c r="K29" i="1"/>
  <c r="Q29" i="1" s="1"/>
  <c r="AA28" i="1"/>
  <c r="T28" i="1"/>
  <c r="AA27" i="1"/>
  <c r="T27" i="1"/>
  <c r="AA26" i="1"/>
  <c r="T26" i="1"/>
  <c r="AA25" i="1"/>
  <c r="T25" i="1"/>
  <c r="AA24" i="1"/>
  <c r="T24" i="1"/>
  <c r="AA23" i="1"/>
  <c r="T23" i="1"/>
  <c r="AI23" i="1" s="1"/>
  <c r="AH23" i="1" s="1"/>
  <c r="K23" i="1"/>
  <c r="AA22" i="1"/>
  <c r="T22" i="1"/>
  <c r="AA21" i="1"/>
  <c r="T21" i="1"/>
  <c r="AA20" i="1"/>
  <c r="T20" i="1"/>
  <c r="AA19" i="1"/>
  <c r="T19" i="1"/>
  <c r="AA18" i="1"/>
  <c r="T18" i="1"/>
  <c r="AA17" i="1"/>
  <c r="T17" i="1"/>
  <c r="K17" i="1"/>
  <c r="AA16" i="1"/>
  <c r="T16" i="1"/>
  <c r="AA15" i="1"/>
  <c r="T15" i="1"/>
  <c r="AA14" i="1"/>
  <c r="T14" i="1"/>
  <c r="AA13" i="1"/>
  <c r="T13" i="1"/>
  <c r="AA12" i="1"/>
  <c r="T12" i="1"/>
  <c r="AA11" i="1"/>
  <c r="T11" i="1"/>
  <c r="K11" i="1"/>
  <c r="AA10" i="1"/>
  <c r="T10" i="1"/>
  <c r="AA9" i="1"/>
  <c r="T9" i="1"/>
  <c r="AA8" i="1"/>
  <c r="T8" i="1"/>
  <c r="AA7" i="1"/>
  <c r="T7" i="1"/>
  <c r="AI8" i="1" s="1"/>
  <c r="AH8" i="1" s="1"/>
  <c r="AA6" i="1"/>
  <c r="T6" i="1"/>
  <c r="AA5" i="1"/>
  <c r="K5" i="1"/>
  <c r="L5" i="1" s="1"/>
  <c r="AH22" i="24" l="1"/>
  <c r="AJ22" i="24" s="1"/>
  <c r="AL63" i="24"/>
  <c r="AK63" i="24" s="1"/>
  <c r="AL15" i="24"/>
  <c r="AK15" i="24" s="1"/>
  <c r="AI10" i="1"/>
  <c r="AH10" i="1" s="1"/>
  <c r="AI32" i="1"/>
  <c r="AH32" i="1" s="1"/>
  <c r="AI21" i="1"/>
  <c r="AH21" i="1" s="1"/>
  <c r="AI43" i="1"/>
  <c r="AH43" i="1" s="1"/>
  <c r="AI54" i="1"/>
  <c r="AH54" i="1" s="1"/>
  <c r="AH39" i="24"/>
  <c r="AJ39" i="24" s="1"/>
  <c r="AL60" i="24"/>
  <c r="AK60" i="24" s="1"/>
  <c r="L23" i="1"/>
  <c r="Q23" i="1"/>
  <c r="AL44" i="24"/>
  <c r="AK44" i="24" s="1"/>
  <c r="AI26" i="1"/>
  <c r="AH26" i="1" s="1"/>
  <c r="AI28" i="1"/>
  <c r="AH28" i="1" s="1"/>
  <c r="AI37" i="1"/>
  <c r="AH37" i="1" s="1"/>
  <c r="AI61" i="1"/>
  <c r="AH61" i="1" s="1"/>
  <c r="AE63" i="1"/>
  <c r="AH14" i="24"/>
  <c r="AL21" i="24"/>
  <c r="AK21" i="24" s="1"/>
  <c r="AL38" i="24"/>
  <c r="AK38" i="24" s="1"/>
  <c r="AL62" i="24"/>
  <c r="AK62" i="24" s="1"/>
  <c r="L59" i="1"/>
  <c r="Q59" i="1"/>
  <c r="AL42" i="24"/>
  <c r="AK42" i="24" s="1"/>
  <c r="AL46" i="24"/>
  <c r="AK46" i="24" s="1"/>
  <c r="L17" i="1"/>
  <c r="Q17" i="1"/>
  <c r="L11" i="1"/>
  <c r="AE11" i="1" s="1"/>
  <c r="Q11" i="1"/>
  <c r="AE13" i="1"/>
  <c r="AF13" i="1" s="1"/>
  <c r="AI15" i="1"/>
  <c r="AH15" i="1" s="1"/>
  <c r="AE17" i="1"/>
  <c r="AG17" i="1" s="1"/>
  <c r="AI25" i="1"/>
  <c r="AH25" i="1" s="1"/>
  <c r="AI38" i="1"/>
  <c r="AH38" i="1" s="1"/>
  <c r="AI49" i="1"/>
  <c r="AH49" i="1" s="1"/>
  <c r="AL9" i="24"/>
  <c r="AK9" i="24" s="1"/>
  <c r="AI16" i="1"/>
  <c r="AH16" i="1" s="1"/>
  <c r="AI27" i="1"/>
  <c r="AH27" i="1" s="1"/>
  <c r="AI36" i="1"/>
  <c r="AH36" i="1" s="1"/>
  <c r="AI40" i="1"/>
  <c r="AH40" i="1" s="1"/>
  <c r="AE51" i="1"/>
  <c r="AI60" i="1"/>
  <c r="AH60" i="1" s="1"/>
  <c r="AI62" i="1"/>
  <c r="AH62" i="1" s="1"/>
  <c r="AI20" i="1"/>
  <c r="AH20" i="1" s="1"/>
  <c r="AE31" i="1"/>
  <c r="AI42" i="1"/>
  <c r="AH42" i="1" s="1"/>
  <c r="AI44" i="1"/>
  <c r="AH44" i="1" s="1"/>
  <c r="AI46" i="1"/>
  <c r="AH46" i="1" s="1"/>
  <c r="AE5" i="1"/>
  <c r="AF5" i="1" s="1"/>
  <c r="AL18" i="24"/>
  <c r="AK18" i="24" s="1"/>
  <c r="AH49" i="24"/>
  <c r="AH51" i="24"/>
  <c r="AI51" i="24" s="1"/>
  <c r="AL52" i="24"/>
  <c r="AK52" i="24" s="1"/>
  <c r="AH5" i="24"/>
  <c r="AL17" i="24"/>
  <c r="AK17" i="24" s="1"/>
  <c r="AH18" i="24"/>
  <c r="AJ18" i="24" s="1"/>
  <c r="AL8" i="24"/>
  <c r="AK8" i="24" s="1"/>
  <c r="AL10" i="24"/>
  <c r="AK10" i="24" s="1"/>
  <c r="AH15" i="24"/>
  <c r="AJ15" i="24" s="1"/>
  <c r="AL22" i="24"/>
  <c r="AK22" i="24" s="1"/>
  <c r="AL25" i="24"/>
  <c r="AK25" i="24" s="1"/>
  <c r="AL27" i="24"/>
  <c r="AK27" i="24" s="1"/>
  <c r="AH28" i="24"/>
  <c r="AJ28" i="24" s="1"/>
  <c r="AH30" i="24"/>
  <c r="AL32" i="24"/>
  <c r="AK32" i="24" s="1"/>
  <c r="AL39" i="24"/>
  <c r="AK39" i="24" s="1"/>
  <c r="AL43" i="24"/>
  <c r="AK43" i="24" s="1"/>
  <c r="AL50" i="24"/>
  <c r="AK50" i="24" s="1"/>
  <c r="AL54" i="24"/>
  <c r="AK54" i="24" s="1"/>
  <c r="AH56" i="24"/>
  <c r="AJ56" i="24" s="1"/>
  <c r="AL58" i="24"/>
  <c r="AK58" i="24" s="1"/>
  <c r="AH63" i="24"/>
  <c r="AJ63" i="24" s="1"/>
  <c r="AH7" i="24"/>
  <c r="AI7" i="24" s="1"/>
  <c r="AH8" i="24"/>
  <c r="AJ8" i="24" s="1"/>
  <c r="AH11" i="24"/>
  <c r="AJ11" i="24" s="1"/>
  <c r="AH24" i="24"/>
  <c r="AJ24" i="24" s="1"/>
  <c r="AH25" i="24"/>
  <c r="AJ25" i="24" s="1"/>
  <c r="AL31" i="24"/>
  <c r="AK31" i="24" s="1"/>
  <c r="AH32" i="24"/>
  <c r="AJ32" i="24" s="1"/>
  <c r="AH35" i="24"/>
  <c r="AJ35" i="24" s="1"/>
  <c r="AH41" i="24"/>
  <c r="AJ41" i="24" s="1"/>
  <c r="AL41" i="24"/>
  <c r="AK41" i="24" s="1"/>
  <c r="AH42" i="24"/>
  <c r="AJ42" i="24" s="1"/>
  <c r="AH45" i="24"/>
  <c r="AJ45" i="24" s="1"/>
  <c r="AH46" i="24"/>
  <c r="AJ46" i="24" s="1"/>
  <c r="AL48" i="24"/>
  <c r="AK48" i="24" s="1"/>
  <c r="AL49" i="24"/>
  <c r="AK49" i="24" s="1"/>
  <c r="AL56" i="24"/>
  <c r="AK56" i="24" s="1"/>
  <c r="AL7" i="24"/>
  <c r="AK7" i="24" s="1"/>
  <c r="AL11" i="24"/>
  <c r="AK11" i="24" s="1"/>
  <c r="AH13" i="24"/>
  <c r="AJ13" i="24" s="1"/>
  <c r="AL14" i="24"/>
  <c r="AK14" i="24" s="1"/>
  <c r="AL16" i="24"/>
  <c r="AK16" i="24" s="1"/>
  <c r="AH17" i="24"/>
  <c r="AL20" i="24"/>
  <c r="AK20" i="24" s="1"/>
  <c r="AL28" i="24"/>
  <c r="AK28" i="24" s="1"/>
  <c r="AH31" i="24"/>
  <c r="AJ31" i="24" s="1"/>
  <c r="AH34" i="24"/>
  <c r="AJ34" i="24" s="1"/>
  <c r="AL37" i="24"/>
  <c r="AK37" i="24" s="1"/>
  <c r="AH40" i="24"/>
  <c r="AI40" i="24" s="1"/>
  <c r="AL45" i="24"/>
  <c r="AK45" i="24" s="1"/>
  <c r="AH52" i="24"/>
  <c r="AJ52" i="24" s="1"/>
  <c r="AL55" i="24"/>
  <c r="AK55" i="24" s="1"/>
  <c r="AH59" i="24"/>
  <c r="AJ59" i="24" s="1"/>
  <c r="AL59" i="24"/>
  <c r="AK59" i="24" s="1"/>
  <c r="AL61" i="24"/>
  <c r="AK61" i="24" s="1"/>
  <c r="AH62" i="24"/>
  <c r="AJ62" i="24" s="1"/>
  <c r="AL64" i="24"/>
  <c r="AK64" i="24" s="1"/>
  <c r="AC11" i="22"/>
  <c r="AD11" i="22" s="1"/>
  <c r="AG11" i="22" s="1"/>
  <c r="X11" i="22"/>
  <c r="Z11" i="22" s="1"/>
  <c r="AA11" i="22" s="1"/>
  <c r="L35" i="1"/>
  <c r="AI52" i="1"/>
  <c r="AH52" i="1" s="1"/>
  <c r="AI14" i="1"/>
  <c r="AH14" i="1" s="1"/>
  <c r="AI19" i="1"/>
  <c r="AH19" i="1" s="1"/>
  <c r="AE23" i="1"/>
  <c r="AF23" i="1" s="1"/>
  <c r="AJ23" i="1" s="1"/>
  <c r="AE24" i="1"/>
  <c r="AG24" i="1" s="1"/>
  <c r="AE25" i="1"/>
  <c r="AG25" i="1" s="1"/>
  <c r="AE35" i="1"/>
  <c r="AI35" i="1"/>
  <c r="AH35" i="1" s="1"/>
  <c r="AE36" i="1"/>
  <c r="AE41" i="1"/>
  <c r="AG41" i="1" s="1"/>
  <c r="AI41" i="1"/>
  <c r="AH41" i="1" s="1"/>
  <c r="AE42" i="1"/>
  <c r="AG42" i="1" s="1"/>
  <c r="AI57" i="1"/>
  <c r="AH57" i="1" s="1"/>
  <c r="AI9" i="1"/>
  <c r="AH9" i="1" s="1"/>
  <c r="AE10" i="1"/>
  <c r="AF10" i="1" s="1"/>
  <c r="AJ10" i="1" s="1"/>
  <c r="AE14" i="1"/>
  <c r="AG14" i="1" s="1"/>
  <c r="AE16" i="1"/>
  <c r="AG16" i="1" s="1"/>
  <c r="AI22" i="1"/>
  <c r="AH22" i="1" s="1"/>
  <c r="AE27" i="1"/>
  <c r="AF27" i="1" s="1"/>
  <c r="AE28" i="1"/>
  <c r="AG28" i="1" s="1"/>
  <c r="AE30" i="1"/>
  <c r="AF30" i="1" s="1"/>
  <c r="AI31" i="1"/>
  <c r="AH31" i="1" s="1"/>
  <c r="AI33" i="1"/>
  <c r="AH33" i="1" s="1"/>
  <c r="AI39" i="1"/>
  <c r="AH39" i="1" s="1"/>
  <c r="AE40" i="1"/>
  <c r="AE44" i="1"/>
  <c r="AG44" i="1" s="1"/>
  <c r="AE45" i="1"/>
  <c r="AG45" i="1" s="1"/>
  <c r="AE46" i="1"/>
  <c r="AG46" i="1" s="1"/>
  <c r="AI47" i="1"/>
  <c r="AH47" i="1" s="1"/>
  <c r="AI48" i="1"/>
  <c r="AH48" i="1" s="1"/>
  <c r="AI50" i="1"/>
  <c r="AH50" i="1" s="1"/>
  <c r="AE52" i="1"/>
  <c r="AF52" i="1" s="1"/>
  <c r="AJ52" i="1" s="1"/>
  <c r="AE53" i="1"/>
  <c r="AI53" i="1"/>
  <c r="AH53" i="1" s="1"/>
  <c r="AI55" i="1"/>
  <c r="AH55" i="1" s="1"/>
  <c r="AE54" i="1"/>
  <c r="AE57" i="1"/>
  <c r="AG57" i="1" s="1"/>
  <c r="AE59" i="1"/>
  <c r="AG59" i="1" s="1"/>
  <c r="AI59" i="1"/>
  <c r="AH59" i="1" s="1"/>
  <c r="AE60" i="1"/>
  <c r="AG60" i="1" s="1"/>
  <c r="AE61" i="1"/>
  <c r="AG61" i="1" s="1"/>
  <c r="AE62" i="1"/>
  <c r="AG62" i="1" s="1"/>
  <c r="AI64" i="1"/>
  <c r="AH64" i="1" s="1"/>
  <c r="AI63" i="24"/>
  <c r="AM63" i="24" s="1"/>
  <c r="AI30" i="24"/>
  <c r="AJ30" i="24"/>
  <c r="AJ14" i="24"/>
  <c r="AI14" i="24"/>
  <c r="AJ51" i="24"/>
  <c r="AI47" i="24"/>
  <c r="AJ47" i="24"/>
  <c r="AI52" i="24"/>
  <c r="AJ49" i="24"/>
  <c r="AI49" i="24"/>
  <c r="AM49" i="24" s="1"/>
  <c r="AI24" i="24"/>
  <c r="AI41" i="24"/>
  <c r="AM41" i="24" s="1"/>
  <c r="AH12" i="24"/>
  <c r="AH16" i="24"/>
  <c r="AI18" i="24"/>
  <c r="AM18" i="24" s="1"/>
  <c r="AL19" i="24"/>
  <c r="AK19" i="24" s="1"/>
  <c r="AI22" i="24"/>
  <c r="AH29" i="24"/>
  <c r="AH33" i="24"/>
  <c r="AI35" i="24"/>
  <c r="AM35" i="24" s="1"/>
  <c r="AL36" i="24"/>
  <c r="AK36" i="24" s="1"/>
  <c r="AI39" i="24"/>
  <c r="AM39" i="24" s="1"/>
  <c r="AL40" i="24"/>
  <c r="AK40" i="24" s="1"/>
  <c r="AH50" i="24"/>
  <c r="AL53" i="24"/>
  <c r="AK53" i="24" s="1"/>
  <c r="AL57" i="24"/>
  <c r="AK57" i="24" s="1"/>
  <c r="O59" i="24"/>
  <c r="AH10" i="24"/>
  <c r="AL13" i="24"/>
  <c r="AK13" i="24" s="1"/>
  <c r="AH23" i="24"/>
  <c r="AH27" i="24"/>
  <c r="AL30" i="24"/>
  <c r="AK30" i="24" s="1"/>
  <c r="AL34" i="24"/>
  <c r="AK34" i="24" s="1"/>
  <c r="AH44" i="24"/>
  <c r="AL47" i="24"/>
  <c r="AK47" i="24" s="1"/>
  <c r="AL51" i="24"/>
  <c r="AK51" i="24" s="1"/>
  <c r="AH61" i="24"/>
  <c r="AH21" i="24"/>
  <c r="AL24" i="24"/>
  <c r="AK24" i="24" s="1"/>
  <c r="AH38" i="24"/>
  <c r="O47" i="24"/>
  <c r="AH55" i="24"/>
  <c r="AH9" i="24"/>
  <c r="AH26" i="24"/>
  <c r="AL29" i="24"/>
  <c r="AK29" i="24" s="1"/>
  <c r="O35" i="24"/>
  <c r="AH43" i="24"/>
  <c r="AH60" i="24"/>
  <c r="AH64" i="24"/>
  <c r="AH20" i="24"/>
  <c r="O29" i="24"/>
  <c r="AH37" i="24"/>
  <c r="AH54" i="24"/>
  <c r="AH58" i="24"/>
  <c r="AH48" i="24"/>
  <c r="AH19" i="24"/>
  <c r="AI25" i="24"/>
  <c r="AH36" i="24"/>
  <c r="AH53" i="24"/>
  <c r="AH57" i="24"/>
  <c r="AI59" i="24"/>
  <c r="X29" i="22"/>
  <c r="Z29" i="22" s="1"/>
  <c r="AA29" i="22" s="1"/>
  <c r="AC29" i="22"/>
  <c r="AD29" i="22" s="1"/>
  <c r="AC35" i="22"/>
  <c r="AD35" i="22" s="1"/>
  <c r="X35" i="22"/>
  <c r="Z35" i="22" s="1"/>
  <c r="AA35" i="22" s="1"/>
  <c r="AC59" i="22"/>
  <c r="AD59" i="22" s="1"/>
  <c r="X59" i="22"/>
  <c r="Z59" i="22" s="1"/>
  <c r="AA59" i="22" s="1"/>
  <c r="AC41" i="22"/>
  <c r="AD41" i="22" s="1"/>
  <c r="X41" i="22"/>
  <c r="Z41" i="22" s="1"/>
  <c r="AA41" i="22" s="1"/>
  <c r="AC5" i="22"/>
  <c r="AD5" i="22" s="1"/>
  <c r="AC53" i="22"/>
  <c r="AD53" i="22" s="1"/>
  <c r="X53" i="22"/>
  <c r="Z53" i="22" s="1"/>
  <c r="AA53" i="22" s="1"/>
  <c r="X23" i="22"/>
  <c r="Z23" i="22" s="1"/>
  <c r="AA23" i="22" s="1"/>
  <c r="AC23" i="22"/>
  <c r="AD23" i="22" s="1"/>
  <c r="X48" i="22"/>
  <c r="Z48" i="22" s="1"/>
  <c r="AA48" i="22" s="1"/>
  <c r="AC47" i="22"/>
  <c r="AD47" i="22" s="1"/>
  <c r="X17" i="22"/>
  <c r="Z17" i="22" s="1"/>
  <c r="AA17" i="22" s="1"/>
  <c r="AC17" i="22"/>
  <c r="AD17" i="22" s="1"/>
  <c r="AF57" i="1"/>
  <c r="AG63" i="1"/>
  <c r="AF63" i="1"/>
  <c r="AF47" i="1"/>
  <c r="AG47" i="1"/>
  <c r="AF31" i="1"/>
  <c r="AG31" i="1"/>
  <c r="AF34" i="1"/>
  <c r="AG34" i="1"/>
  <c r="AF51" i="1"/>
  <c r="AG51" i="1"/>
  <c r="AG13" i="1"/>
  <c r="AE18" i="1"/>
  <c r="AE22" i="1"/>
  <c r="AF24" i="1"/>
  <c r="AE39" i="1"/>
  <c r="AE56" i="1"/>
  <c r="AI63" i="1"/>
  <c r="AH63" i="1" s="1"/>
  <c r="AI34" i="1"/>
  <c r="AH34" i="1" s="1"/>
  <c r="AI51" i="1"/>
  <c r="AH51" i="1" s="1"/>
  <c r="L53" i="1"/>
  <c r="AE33" i="1"/>
  <c r="AI24" i="1"/>
  <c r="AH24" i="1" s="1"/>
  <c r="AE38" i="1"/>
  <c r="L47" i="1"/>
  <c r="AE55" i="1"/>
  <c r="AF61" i="1"/>
  <c r="AJ61" i="1" s="1"/>
  <c r="AE21" i="1"/>
  <c r="AE15" i="1"/>
  <c r="AI18" i="1"/>
  <c r="AH18" i="1" s="1"/>
  <c r="AE32" i="1"/>
  <c r="L41" i="1"/>
  <c r="AE49" i="1"/>
  <c r="AE26" i="1"/>
  <c r="AI29" i="1"/>
  <c r="AH29" i="1" s="1"/>
  <c r="AE43" i="1"/>
  <c r="AE64" i="1"/>
  <c r="AE50" i="1"/>
  <c r="AI13" i="1"/>
  <c r="AH13" i="1" s="1"/>
  <c r="AE9" i="1"/>
  <c r="AE20" i="1"/>
  <c r="L29" i="1"/>
  <c r="AE37" i="1"/>
  <c r="AE58" i="1"/>
  <c r="AI30" i="1"/>
  <c r="AH30" i="1" s="1"/>
  <c r="AE48" i="1"/>
  <c r="AE12" i="1"/>
  <c r="AE29" i="1"/>
  <c r="AE8" i="1"/>
  <c r="AE19" i="1"/>
  <c r="AJ40" i="24" l="1"/>
  <c r="AG52" i="1"/>
  <c r="AI46" i="24"/>
  <c r="AM46" i="24" s="1"/>
  <c r="AI56" i="24"/>
  <c r="AM56" i="24" s="1"/>
  <c r="AM7" i="24"/>
  <c r="AG30" i="1"/>
  <c r="AJ7" i="24"/>
  <c r="AI62" i="24"/>
  <c r="AM62" i="24" s="1"/>
  <c r="AI45" i="24"/>
  <c r="AM45" i="24" s="1"/>
  <c r="AH11" i="22"/>
  <c r="AF17" i="1"/>
  <c r="AF16" i="1"/>
  <c r="AJ16" i="1" s="1"/>
  <c r="AM52" i="24"/>
  <c r="AM59" i="24"/>
  <c r="AM25" i="24"/>
  <c r="AJ47" i="1"/>
  <c r="AM22" i="24"/>
  <c r="AJ57" i="1"/>
  <c r="AF14" i="1"/>
  <c r="AJ14" i="1" s="1"/>
  <c r="AJ27" i="1"/>
  <c r="AF42" i="1"/>
  <c r="AJ42" i="1" s="1"/>
  <c r="AG27" i="1"/>
  <c r="AF45" i="1"/>
  <c r="AJ45" i="1" s="1"/>
  <c r="AI8" i="24"/>
  <c r="AM8" i="24" s="1"/>
  <c r="AM14" i="24"/>
  <c r="AG10" i="1"/>
  <c r="AI15" i="24"/>
  <c r="AM15" i="24" s="1"/>
  <c r="AI28" i="24"/>
  <c r="AM28" i="24" s="1"/>
  <c r="AI34" i="24"/>
  <c r="AM34" i="24" s="1"/>
  <c r="AI13" i="24"/>
  <c r="AM13" i="24" s="1"/>
  <c r="AJ31" i="1"/>
  <c r="AI42" i="24"/>
  <c r="AM42" i="24" s="1"/>
  <c r="AI32" i="24"/>
  <c r="AM32" i="24" s="1"/>
  <c r="AI11" i="24"/>
  <c r="AM11" i="24" s="1"/>
  <c r="AG5" i="1"/>
  <c r="AE6" i="1" s="1"/>
  <c r="AG6" i="1" s="1"/>
  <c r="AE7" i="1" s="1"/>
  <c r="AI31" i="24"/>
  <c r="AM31" i="24" s="1"/>
  <c r="AI5" i="24"/>
  <c r="AJ5" i="24"/>
  <c r="AH6" i="24" s="1"/>
  <c r="AM40" i="24"/>
  <c r="AM24" i="24"/>
  <c r="AJ17" i="24"/>
  <c r="AI17" i="24"/>
  <c r="AM17" i="24" s="1"/>
  <c r="AF46" i="1"/>
  <c r="AJ46" i="1" s="1"/>
  <c r="AF25" i="1"/>
  <c r="AJ25" i="1" s="1"/>
  <c r="AF60" i="1"/>
  <c r="AJ60" i="1" s="1"/>
  <c r="AG23" i="1"/>
  <c r="AF44" i="1"/>
  <c r="AJ44" i="1" s="1"/>
  <c r="AF41" i="1"/>
  <c r="AJ41" i="1" s="1"/>
  <c r="AF28" i="1"/>
  <c r="AJ28" i="1" s="1"/>
  <c r="AF59" i="1"/>
  <c r="AJ59" i="1" s="1"/>
  <c r="AF62" i="1"/>
  <c r="AJ62" i="1" s="1"/>
  <c r="AJ34" i="1"/>
  <c r="AF53" i="1"/>
  <c r="AJ53" i="1" s="1"/>
  <c r="AG53" i="1"/>
  <c r="AF40" i="1"/>
  <c r="AJ40" i="1" s="1"/>
  <c r="AG40" i="1"/>
  <c r="AF36" i="1"/>
  <c r="AJ36" i="1" s="1"/>
  <c r="AG36" i="1"/>
  <c r="AF35" i="1"/>
  <c r="AJ35" i="1" s="1"/>
  <c r="AG35" i="1"/>
  <c r="AF54" i="1"/>
  <c r="AJ54" i="1" s="1"/>
  <c r="AG54" i="1"/>
  <c r="AJ43" i="24"/>
  <c r="AI43" i="24"/>
  <c r="AM43" i="24" s="1"/>
  <c r="AJ6" i="24"/>
  <c r="AI6" i="24"/>
  <c r="AI36" i="24"/>
  <c r="AM36" i="24" s="1"/>
  <c r="AJ36" i="24"/>
  <c r="AJ61" i="24"/>
  <c r="AI61" i="24"/>
  <c r="AM61" i="24" s="1"/>
  <c r="AJ48" i="24"/>
  <c r="AI48" i="24"/>
  <c r="AM48" i="24" s="1"/>
  <c r="AJ16" i="24"/>
  <c r="AI16" i="24"/>
  <c r="AM16" i="24" s="1"/>
  <c r="AJ58" i="24"/>
  <c r="AI58" i="24"/>
  <c r="AM58" i="24" s="1"/>
  <c r="AJ26" i="24"/>
  <c r="AI26" i="24"/>
  <c r="AM26" i="24" s="1"/>
  <c r="AJ12" i="24"/>
  <c r="AI12" i="24"/>
  <c r="AM12" i="24" s="1"/>
  <c r="AJ60" i="24"/>
  <c r="AI60" i="24"/>
  <c r="AM60" i="24" s="1"/>
  <c r="AJ29" i="24"/>
  <c r="AI29" i="24"/>
  <c r="AM29" i="24" s="1"/>
  <c r="AI19" i="24"/>
  <c r="AM19" i="24" s="1"/>
  <c r="AJ19" i="24"/>
  <c r="AJ54" i="24"/>
  <c r="AI54" i="24"/>
  <c r="AM54" i="24" s="1"/>
  <c r="AJ44" i="24"/>
  <c r="AI44" i="24"/>
  <c r="AM44" i="24" s="1"/>
  <c r="AJ50" i="24"/>
  <c r="AI50" i="24"/>
  <c r="AM50" i="24" s="1"/>
  <c r="AM47" i="24"/>
  <c r="AM30" i="24"/>
  <c r="AJ37" i="24"/>
  <c r="AI37" i="24"/>
  <c r="AM37" i="24" s="1"/>
  <c r="AI57" i="24"/>
  <c r="AM57" i="24" s="1"/>
  <c r="AJ57" i="24"/>
  <c r="AJ9" i="24"/>
  <c r="AI9" i="24"/>
  <c r="AM9" i="24" s="1"/>
  <c r="AJ10" i="24"/>
  <c r="AI10" i="24"/>
  <c r="AM10" i="24" s="1"/>
  <c r="AJ21" i="24"/>
  <c r="AI21" i="24"/>
  <c r="AM21" i="24" s="1"/>
  <c r="AJ38" i="24"/>
  <c r="AI38" i="24"/>
  <c r="AM38" i="24" s="1"/>
  <c r="AI53" i="24"/>
  <c r="AM53" i="24" s="1"/>
  <c r="AJ53" i="24"/>
  <c r="AJ55" i="24"/>
  <c r="AI55" i="24"/>
  <c r="AM55" i="24" s="1"/>
  <c r="AJ23" i="24"/>
  <c r="AI23" i="24"/>
  <c r="AM23" i="24" s="1"/>
  <c r="AJ20" i="24"/>
  <c r="AI20" i="24"/>
  <c r="AM20" i="24" s="1"/>
  <c r="AJ27" i="24"/>
  <c r="AI27" i="24"/>
  <c r="AM27" i="24" s="1"/>
  <c r="AJ64" i="24"/>
  <c r="AI64" i="24"/>
  <c r="AM64" i="24" s="1"/>
  <c r="AJ33" i="24"/>
  <c r="AI33" i="24"/>
  <c r="AM33" i="24" s="1"/>
  <c r="AM51" i="24"/>
  <c r="AH53" i="22"/>
  <c r="AG53" i="22"/>
  <c r="AH5" i="22"/>
  <c r="AG5" i="22"/>
  <c r="AH17" i="22"/>
  <c r="AG17" i="22"/>
  <c r="AH41" i="22"/>
  <c r="AG41" i="22"/>
  <c r="AH47" i="22"/>
  <c r="AG47" i="22"/>
  <c r="AH59" i="22"/>
  <c r="AG59" i="22"/>
  <c r="AG35" i="22"/>
  <c r="AH35" i="22"/>
  <c r="AH29" i="22"/>
  <c r="AG29" i="22"/>
  <c r="AH23" i="22"/>
  <c r="AG23" i="22"/>
  <c r="AG26" i="1"/>
  <c r="AF26" i="1"/>
  <c r="AJ26" i="1" s="1"/>
  <c r="AG21" i="1"/>
  <c r="AF21" i="1"/>
  <c r="AJ21" i="1" s="1"/>
  <c r="AG58" i="1"/>
  <c r="AF58" i="1"/>
  <c r="AJ58" i="1" s="1"/>
  <c r="AG55" i="1"/>
  <c r="AF55" i="1"/>
  <c r="AJ55" i="1" s="1"/>
  <c r="AG20" i="1"/>
  <c r="AF20" i="1"/>
  <c r="AJ20" i="1" s="1"/>
  <c r="AG32" i="1"/>
  <c r="AF32" i="1"/>
  <c r="AJ32" i="1" s="1"/>
  <c r="AF8" i="1"/>
  <c r="AJ8" i="1" s="1"/>
  <c r="AG8" i="1"/>
  <c r="AJ24" i="1"/>
  <c r="AG12" i="1"/>
  <c r="AF12" i="1"/>
  <c r="AG15" i="1"/>
  <c r="AF15" i="1"/>
  <c r="AJ15" i="1" s="1"/>
  <c r="AG22" i="1"/>
  <c r="AF22" i="1"/>
  <c r="AJ22" i="1" s="1"/>
  <c r="AF56" i="1"/>
  <c r="AJ56" i="1" s="1"/>
  <c r="AG56" i="1"/>
  <c r="AJ63" i="1"/>
  <c r="AF29" i="1"/>
  <c r="AJ29" i="1" s="1"/>
  <c r="AG29" i="1"/>
  <c r="AG48" i="1"/>
  <c r="AF48" i="1"/>
  <c r="AJ48" i="1" s="1"/>
  <c r="AG64" i="1"/>
  <c r="AF64" i="1"/>
  <c r="AJ64" i="1" s="1"/>
  <c r="AG11" i="1"/>
  <c r="AF11" i="1"/>
  <c r="AG18" i="1"/>
  <c r="AF18" i="1"/>
  <c r="AJ18" i="1" s="1"/>
  <c r="AJ30" i="1"/>
  <c r="AG50" i="1"/>
  <c r="AF50" i="1"/>
  <c r="AJ50" i="1" s="1"/>
  <c r="AF33" i="1"/>
  <c r="AJ33" i="1" s="1"/>
  <c r="AG33" i="1"/>
  <c r="AJ13" i="1"/>
  <c r="AG43" i="1"/>
  <c r="AF43" i="1"/>
  <c r="AJ43" i="1" s="1"/>
  <c r="AJ51" i="1"/>
  <c r="AG37" i="1"/>
  <c r="AF37" i="1"/>
  <c r="AJ37" i="1" s="1"/>
  <c r="AG49" i="1"/>
  <c r="AF49" i="1"/>
  <c r="AJ49" i="1" s="1"/>
  <c r="AF19" i="1"/>
  <c r="AJ19" i="1" s="1"/>
  <c r="AG19" i="1"/>
  <c r="AG9" i="1"/>
  <c r="AF9" i="1"/>
  <c r="AJ9" i="1" s="1"/>
  <c r="AG39" i="1"/>
  <c r="AF39" i="1"/>
  <c r="AJ39" i="1" s="1"/>
  <c r="AG38" i="1"/>
  <c r="AF38" i="1"/>
  <c r="AJ38" i="1" s="1"/>
  <c r="AG7" i="1" l="1"/>
  <c r="AF7" i="1"/>
  <c r="AF6" i="1"/>
  <c r="D49" i="11"/>
  <c r="C49" i="11"/>
  <c r="D48" i="11"/>
  <c r="D47" i="11"/>
  <c r="C48" i="11"/>
  <c r="C47" i="11"/>
  <c r="N5" i="1" l="1"/>
  <c r="O5" i="1" s="1"/>
  <c r="P5" i="1" s="1"/>
  <c r="Q5" i="24"/>
  <c r="R5" i="24" s="1"/>
  <c r="Q23" i="24"/>
  <c r="R23" i="24" s="1"/>
  <c r="Q35" i="24"/>
  <c r="Q47" i="24"/>
  <c r="R47" i="24" s="1"/>
  <c r="Q59" i="24"/>
  <c r="R59" i="24" s="1"/>
  <c r="Q17" i="24"/>
  <c r="R17" i="24" s="1"/>
  <c r="Q29" i="24"/>
  <c r="R29" i="24" s="1"/>
  <c r="Q41" i="24"/>
  <c r="R41" i="24" s="1"/>
  <c r="Q53" i="24"/>
  <c r="R53" i="24" s="1"/>
  <c r="Q11" i="24"/>
  <c r="AL44" i="18"/>
  <c r="AJ44" i="18"/>
  <c r="AF44" i="18"/>
  <c r="AD44" i="18"/>
  <c r="Z44" i="18"/>
  <c r="X44" i="18"/>
  <c r="T44" i="18"/>
  <c r="R44" i="18"/>
  <c r="N44" i="18"/>
  <c r="L44" i="18"/>
  <c r="AL36" i="18"/>
  <c r="AJ36" i="18"/>
  <c r="AF36" i="18"/>
  <c r="AD36" i="18"/>
  <c r="Z36" i="18"/>
  <c r="X36" i="18"/>
  <c r="T36" i="18"/>
  <c r="R36" i="18"/>
  <c r="N36" i="18"/>
  <c r="L36" i="18"/>
  <c r="AL28" i="18"/>
  <c r="AJ28" i="18"/>
  <c r="AF28" i="18"/>
  <c r="AD28" i="18"/>
  <c r="Z28" i="18"/>
  <c r="X28" i="18"/>
  <c r="T28" i="18"/>
  <c r="R28" i="18"/>
  <c r="N28" i="18"/>
  <c r="L28" i="18"/>
  <c r="AL20" i="18"/>
  <c r="AJ20" i="18"/>
  <c r="AF20" i="18"/>
  <c r="AD20" i="18"/>
  <c r="Z20" i="18"/>
  <c r="X20" i="18"/>
  <c r="T20" i="18"/>
  <c r="R20" i="18"/>
  <c r="N20" i="18"/>
  <c r="L20" i="18"/>
  <c r="AL12" i="18"/>
  <c r="AJ12" i="18"/>
  <c r="AF12" i="18"/>
  <c r="AD12" i="18"/>
  <c r="Z12" i="18"/>
  <c r="X12" i="18"/>
  <c r="T12" i="18"/>
  <c r="R12" i="18"/>
  <c r="N12" i="18"/>
  <c r="L12" i="18"/>
  <c r="R35" i="24" l="1"/>
  <c r="T35" i="24" s="1"/>
  <c r="P41" i="1"/>
  <c r="P29" i="1"/>
  <c r="P17" i="1"/>
  <c r="AI17" i="1" s="1"/>
  <c r="AH17" i="1" s="1"/>
  <c r="AJ17" i="1" s="1"/>
  <c r="S17" i="24"/>
  <c r="T17" i="24"/>
  <c r="S47" i="24"/>
  <c r="T47" i="24"/>
  <c r="P59" i="1"/>
  <c r="P35" i="1"/>
  <c r="R11" i="24"/>
  <c r="T11" i="24" s="1"/>
  <c r="S53" i="24"/>
  <c r="T53" i="24"/>
  <c r="T41" i="24"/>
  <c r="S41" i="24"/>
  <c r="P53" i="1"/>
  <c r="S23" i="24"/>
  <c r="T23" i="24"/>
  <c r="P11" i="1"/>
  <c r="AI11" i="1" s="1"/>
  <c r="AH11" i="1" s="1"/>
  <c r="AJ11" i="1" s="1"/>
  <c r="S59" i="24"/>
  <c r="T59" i="24"/>
  <c r="T29" i="24"/>
  <c r="S29" i="24"/>
  <c r="P47" i="1"/>
  <c r="P23" i="1"/>
  <c r="T52" i="19"/>
  <c r="AF32" i="19"/>
  <c r="N22" i="19"/>
  <c r="AL32" i="19"/>
  <c r="N52" i="19"/>
  <c r="AL12" i="19"/>
  <c r="AL52" i="19"/>
  <c r="AL42" i="19"/>
  <c r="T32" i="19"/>
  <c r="AF12" i="19"/>
  <c r="N32" i="19"/>
  <c r="T42" i="19"/>
  <c r="N12" i="19"/>
  <c r="Z52" i="19"/>
  <c r="Z42" i="19"/>
  <c r="AL22" i="19"/>
  <c r="T12" i="19"/>
  <c r="T22" i="19"/>
  <c r="Z32" i="19"/>
  <c r="AF52" i="19"/>
  <c r="N42" i="19"/>
  <c r="Z22" i="19"/>
  <c r="AF42" i="19"/>
  <c r="Z12" i="19"/>
  <c r="AF22" i="19"/>
  <c r="AM42" i="19"/>
  <c r="U32" i="19"/>
  <c r="AG12" i="19"/>
  <c r="U42" i="19"/>
  <c r="O12" i="19"/>
  <c r="U22" i="19"/>
  <c r="AM52" i="19"/>
  <c r="AA42" i="19"/>
  <c r="AM22" i="19"/>
  <c r="U12" i="19"/>
  <c r="AA32" i="19"/>
  <c r="AG42" i="19"/>
  <c r="AA12" i="19"/>
  <c r="AG52" i="19"/>
  <c r="O42" i="19"/>
  <c r="AA22" i="19"/>
  <c r="AA52" i="19"/>
  <c r="AG22" i="19"/>
  <c r="AM32" i="19"/>
  <c r="U52" i="19"/>
  <c r="AG32" i="19"/>
  <c r="O22" i="19"/>
  <c r="O52" i="19"/>
  <c r="AM12" i="19"/>
  <c r="O32" i="19"/>
  <c r="S11" i="24" l="1"/>
  <c r="S35" i="24"/>
  <c r="Z42" i="18"/>
  <c r="N42" i="18"/>
  <c r="AF26" i="18"/>
  <c r="N26" i="18"/>
  <c r="AF18" i="18"/>
  <c r="T10" i="18"/>
  <c r="N34" i="18"/>
  <c r="T34" i="18"/>
  <c r="T18" i="18"/>
  <c r="Z18" i="18"/>
  <c r="Z10" i="18"/>
  <c r="AL18" i="18"/>
  <c r="Z26" i="18"/>
  <c r="T42" i="18"/>
  <c r="AF34" i="18"/>
  <c r="AL10" i="18"/>
  <c r="N18" i="18"/>
  <c r="N10" i="18"/>
  <c r="AL34" i="18"/>
  <c r="AL42" i="18"/>
  <c r="AF10" i="18"/>
  <c r="Z34" i="18"/>
  <c r="AF42" i="18"/>
  <c r="AL26" i="18"/>
  <c r="T26" i="18"/>
  <c r="AJ34" i="18"/>
  <c r="R34" i="18"/>
  <c r="R42" i="18"/>
  <c r="AJ26" i="18"/>
  <c r="X10" i="18"/>
  <c r="X42" i="18"/>
  <c r="L42" i="18"/>
  <c r="R18" i="18"/>
  <c r="R26" i="18"/>
  <c r="L34" i="18"/>
  <c r="X26" i="18"/>
  <c r="X34" i="18"/>
  <c r="AD18" i="18"/>
  <c r="AD34" i="18"/>
  <c r="L26" i="18"/>
  <c r="AJ10" i="18"/>
  <c r="AJ42" i="18"/>
  <c r="AJ18" i="18"/>
  <c r="AD26" i="18"/>
  <c r="L10" i="18"/>
  <c r="AD10" i="18"/>
  <c r="X18" i="18"/>
  <c r="AD42" i="18"/>
  <c r="L18" i="18"/>
  <c r="R10" i="18"/>
  <c r="AB36" i="18"/>
  <c r="AH12" i="18"/>
  <c r="P28" i="18"/>
  <c r="AH20" i="18"/>
  <c r="P36" i="18"/>
  <c r="V12" i="18"/>
  <c r="AH28" i="18"/>
  <c r="AB20" i="18"/>
  <c r="J12" i="18"/>
  <c r="J20" i="18"/>
  <c r="P44" i="18"/>
  <c r="AB44" i="18"/>
  <c r="V28" i="18"/>
  <c r="V36" i="18"/>
  <c r="J28" i="18"/>
  <c r="AH36" i="18"/>
  <c r="J44" i="18"/>
  <c r="P12" i="18"/>
  <c r="AB12" i="18"/>
  <c r="V44" i="18"/>
  <c r="AH44" i="18"/>
  <c r="V20" i="18"/>
  <c r="P20" i="18"/>
  <c r="J36" i="18"/>
  <c r="AB28" i="18"/>
  <c r="T38" i="18"/>
  <c r="AF22" i="18"/>
  <c r="N38" i="18"/>
  <c r="AF30" i="18"/>
  <c r="AL6" i="18"/>
  <c r="Z6" i="18"/>
  <c r="T14" i="18"/>
  <c r="T22" i="18"/>
  <c r="N6" i="18"/>
  <c r="AL30" i="18"/>
  <c r="Z22" i="18"/>
  <c r="Z14" i="18"/>
  <c r="Z30" i="18"/>
  <c r="AL38" i="18"/>
  <c r="AL14" i="18"/>
  <c r="AF6" i="18"/>
  <c r="AL22" i="18"/>
  <c r="T30" i="18"/>
  <c r="Z38" i="18"/>
  <c r="AF14" i="18"/>
  <c r="N30" i="18"/>
  <c r="N14" i="18"/>
  <c r="N22" i="18"/>
  <c r="AF38" i="18"/>
  <c r="T6" i="18"/>
  <c r="X32" i="18"/>
  <c r="AD32" i="18"/>
  <c r="AJ8" i="18"/>
  <c r="L16" i="18"/>
  <c r="R32" i="18"/>
  <c r="AJ32" i="18"/>
  <c r="R40" i="18"/>
  <c r="AJ40" i="18"/>
  <c r="AD24" i="18"/>
  <c r="AJ24" i="18"/>
  <c r="R24" i="18"/>
  <c r="AJ16" i="18"/>
  <c r="AD8" i="18"/>
  <c r="L32" i="18"/>
  <c r="L40" i="18"/>
  <c r="R16" i="18"/>
  <c r="L24" i="18"/>
  <c r="AD16" i="18"/>
  <c r="L8" i="18"/>
  <c r="R8" i="18"/>
  <c r="X40" i="18"/>
  <c r="X8" i="18"/>
  <c r="X16" i="18"/>
  <c r="AD40" i="18"/>
  <c r="X24" i="18"/>
  <c r="J40" i="18"/>
  <c r="J16" i="18"/>
  <c r="P16" i="18"/>
  <c r="V8" i="18"/>
  <c r="J8" i="18"/>
  <c r="J24" i="18"/>
  <c r="AH16" i="18"/>
  <c r="AB16" i="18"/>
  <c r="AB40" i="18"/>
  <c r="P32" i="18"/>
  <c r="P40" i="18"/>
  <c r="AH24" i="18"/>
  <c r="AB32" i="18"/>
  <c r="J32" i="18"/>
  <c r="V16" i="18"/>
  <c r="V40" i="18"/>
  <c r="AH32" i="18"/>
  <c r="V24" i="18"/>
  <c r="V32" i="18"/>
  <c r="AH8" i="18"/>
  <c r="AB8" i="18"/>
  <c r="P8" i="18"/>
  <c r="AH40" i="18"/>
  <c r="AB24" i="18"/>
  <c r="P24" i="18"/>
  <c r="AD38" i="18"/>
  <c r="L30" i="18"/>
  <c r="AD30" i="18"/>
  <c r="AJ6" i="18"/>
  <c r="L14" i="18"/>
  <c r="L22" i="18"/>
  <c r="X6" i="18"/>
  <c r="L6" i="18"/>
  <c r="R38" i="18"/>
  <c r="AJ38" i="18"/>
  <c r="L38" i="18"/>
  <c r="AD6" i="18"/>
  <c r="R6" i="18"/>
  <c r="AJ30" i="18"/>
  <c r="R30" i="18"/>
  <c r="AD22" i="18"/>
  <c r="AJ14" i="18"/>
  <c r="AJ22" i="18"/>
  <c r="AD14" i="18"/>
  <c r="X38" i="18"/>
  <c r="X14" i="18"/>
  <c r="R22" i="18"/>
  <c r="X22" i="18"/>
  <c r="R14" i="18"/>
  <c r="X30" i="18"/>
  <c r="J6" i="18"/>
  <c r="AB38" i="18"/>
  <c r="AH30" i="18"/>
  <c r="P14" i="18"/>
  <c r="AH14" i="18"/>
  <c r="AB22" i="18"/>
  <c r="J30" i="18"/>
  <c r="J38" i="18"/>
  <c r="P30" i="18"/>
  <c r="P22" i="18"/>
  <c r="J22" i="18"/>
  <c r="V22" i="18"/>
  <c r="AH38" i="18"/>
  <c r="V30" i="18"/>
  <c r="P38" i="18"/>
  <c r="AH6" i="18"/>
  <c r="AH22" i="18"/>
  <c r="AB30" i="18"/>
  <c r="V38" i="18"/>
  <c r="V14" i="18"/>
  <c r="J14" i="18"/>
  <c r="AB14" i="18"/>
  <c r="AB6" i="18"/>
  <c r="V6" i="18"/>
  <c r="P6" i="18"/>
  <c r="AH34" i="18"/>
  <c r="AH42" i="18"/>
  <c r="AH18" i="18"/>
  <c r="AB10" i="18"/>
  <c r="J26" i="18"/>
  <c r="V18" i="18"/>
  <c r="V42" i="18"/>
  <c r="J42" i="18"/>
  <c r="P10" i="18"/>
  <c r="AB26" i="18"/>
  <c r="J34" i="18"/>
  <c r="J18" i="18"/>
  <c r="AH10" i="18"/>
  <c r="AB34" i="18"/>
  <c r="P26" i="18"/>
  <c r="P34" i="18"/>
  <c r="V34" i="18"/>
  <c r="AH26" i="18"/>
  <c r="J10" i="18"/>
  <c r="P18" i="18"/>
  <c r="AB42" i="18"/>
  <c r="V10" i="18"/>
  <c r="AB18" i="18"/>
  <c r="P42" i="18"/>
  <c r="V26" i="18"/>
  <c r="Z32" i="18"/>
  <c r="N24" i="18"/>
  <c r="AL32" i="18"/>
  <c r="AL40" i="18"/>
  <c r="N8" i="18"/>
  <c r="AF24" i="18"/>
  <c r="Z40" i="18"/>
  <c r="Z16" i="18"/>
  <c r="N32" i="18"/>
  <c r="T32" i="18"/>
  <c r="N40" i="18"/>
  <c r="T8" i="18"/>
  <c r="AF32" i="18"/>
  <c r="AL8" i="18"/>
  <c r="T24" i="18"/>
  <c r="N16" i="18"/>
  <c r="T16" i="18"/>
  <c r="Z24" i="18"/>
  <c r="AF16" i="18"/>
  <c r="T40" i="18"/>
  <c r="AF8" i="18"/>
  <c r="AL24" i="18"/>
  <c r="Z8" i="18"/>
  <c r="AF40" i="18"/>
  <c r="AL16" i="18"/>
  <c r="J40" i="19" l="1"/>
  <c r="V30" i="19"/>
  <c r="AH20" i="19"/>
  <c r="J30" i="19"/>
  <c r="V20" i="19"/>
  <c r="AH10" i="19"/>
  <c r="P10" i="19"/>
  <c r="AB50" i="19"/>
  <c r="J50" i="19"/>
  <c r="AB40" i="19"/>
  <c r="P30" i="19"/>
  <c r="V50" i="19"/>
  <c r="P50" i="19"/>
  <c r="AB10" i="19"/>
  <c r="AH30" i="19"/>
  <c r="AH40" i="19"/>
  <c r="J10" i="19"/>
  <c r="AB20" i="19"/>
  <c r="AH50" i="19"/>
  <c r="V10" i="19"/>
  <c r="P20" i="19"/>
  <c r="J20" i="19"/>
  <c r="P40" i="19"/>
  <c r="V40" i="19"/>
  <c r="AB30" i="19"/>
  <c r="J11" i="19"/>
  <c r="V11" i="19"/>
  <c r="AB21" i="19"/>
  <c r="P31" i="19"/>
  <c r="J31" i="19"/>
  <c r="AB41" i="19"/>
  <c r="AH41" i="19"/>
  <c r="P41" i="19"/>
  <c r="J21" i="19"/>
  <c r="AB31" i="19"/>
  <c r="AB51" i="19"/>
  <c r="P21" i="19"/>
  <c r="V41" i="19"/>
  <c r="V31" i="19"/>
  <c r="AH21" i="19"/>
  <c r="AB11" i="19"/>
  <c r="P51" i="19"/>
  <c r="V21" i="19"/>
  <c r="AH31" i="19"/>
  <c r="V51" i="19"/>
  <c r="J51" i="19"/>
  <c r="AH51" i="19"/>
  <c r="AH11" i="19"/>
  <c r="J41" i="19"/>
  <c r="P11" i="19"/>
  <c r="AB36" i="19"/>
  <c r="AH16" i="19"/>
  <c r="P16" i="19"/>
  <c r="V46" i="19"/>
  <c r="J6" i="19"/>
  <c r="AB16" i="19"/>
  <c r="V26" i="19"/>
  <c r="V16" i="19"/>
  <c r="AB6" i="19"/>
  <c r="J26" i="19"/>
  <c r="P6" i="19"/>
  <c r="AH46" i="19"/>
  <c r="P46" i="19"/>
  <c r="AH26" i="19"/>
  <c r="AH36" i="19"/>
  <c r="V36" i="19"/>
  <c r="P36" i="19"/>
  <c r="V6" i="19"/>
  <c r="AH6" i="19"/>
  <c r="AB46" i="19"/>
  <c r="AB26" i="19"/>
  <c r="J16" i="19"/>
  <c r="P26" i="19"/>
  <c r="J36" i="19"/>
  <c r="J46" i="19"/>
  <c r="V25" i="19"/>
  <c r="AH25" i="19"/>
  <c r="P45" i="19"/>
  <c r="AH45" i="19"/>
  <c r="AH15" i="19"/>
  <c r="AB55" i="19"/>
  <c r="J45" i="19"/>
  <c r="AH35" i="19"/>
  <c r="V45" i="19"/>
  <c r="AH55" i="19"/>
  <c r="V15" i="19"/>
  <c r="J25" i="19"/>
  <c r="V35" i="19"/>
  <c r="P25" i="19"/>
  <c r="V55" i="19"/>
  <c r="J15" i="19"/>
  <c r="AB15" i="19"/>
  <c r="J35" i="19"/>
  <c r="AB35" i="19"/>
  <c r="J55" i="19"/>
  <c r="AB25" i="19"/>
  <c r="P35" i="19"/>
  <c r="P55" i="19"/>
  <c r="AB45" i="19"/>
  <c r="P15" i="19"/>
  <c r="J47" i="19"/>
  <c r="V27" i="19"/>
  <c r="AH7" i="19"/>
  <c r="P47" i="19"/>
  <c r="AB27" i="19"/>
  <c r="J17" i="19"/>
  <c r="V47" i="19"/>
  <c r="J37" i="19"/>
  <c r="AB37" i="19"/>
  <c r="J27" i="19"/>
  <c r="V7" i="19"/>
  <c r="AH37" i="19"/>
  <c r="P27" i="19"/>
  <c r="AB7" i="19"/>
  <c r="P17" i="19"/>
  <c r="V17" i="19"/>
  <c r="AH47" i="19"/>
  <c r="P37" i="19"/>
  <c r="AB17" i="19"/>
  <c r="J7" i="19"/>
  <c r="V37" i="19"/>
  <c r="AH17" i="19"/>
  <c r="P7" i="19"/>
  <c r="AH27" i="19"/>
  <c r="AB47" i="19"/>
  <c r="AB33" i="19"/>
  <c r="V13" i="19"/>
  <c r="AH23" i="19"/>
  <c r="J23" i="19"/>
  <c r="AB43" i="19"/>
  <c r="P43" i="19"/>
  <c r="AB53" i="19"/>
  <c r="V33" i="19"/>
  <c r="P13" i="19"/>
  <c r="J43" i="19"/>
  <c r="V23" i="19"/>
  <c r="J53" i="19"/>
  <c r="AH43" i="19"/>
  <c r="AH13" i="19"/>
  <c r="P53" i="19"/>
  <c r="V43" i="19"/>
  <c r="J13" i="19"/>
  <c r="P33" i="19"/>
  <c r="J33" i="19"/>
  <c r="V53" i="19"/>
  <c r="AH33" i="19"/>
  <c r="AB23" i="19"/>
  <c r="AH53" i="19"/>
  <c r="P23" i="19"/>
  <c r="AB13" i="19"/>
  <c r="J39" i="19"/>
  <c r="AB39" i="19"/>
  <c r="AH49" i="19"/>
  <c r="P39" i="19"/>
  <c r="P9" i="19"/>
  <c r="AB9" i="19"/>
  <c r="V39" i="19"/>
  <c r="V9" i="19"/>
  <c r="AH9" i="19"/>
  <c r="J29" i="19"/>
  <c r="J19" i="19"/>
  <c r="V29" i="19"/>
  <c r="P29" i="19"/>
  <c r="AB49" i="19"/>
  <c r="AB29" i="19"/>
  <c r="P49" i="19"/>
  <c r="J49" i="19"/>
  <c r="P19" i="19"/>
  <c r="V49" i="19"/>
  <c r="AH39" i="19"/>
  <c r="V19" i="19"/>
  <c r="AH19" i="19"/>
  <c r="AH29" i="19"/>
  <c r="AB19" i="19"/>
  <c r="J9" i="19"/>
  <c r="AH8" i="19"/>
  <c r="P18" i="19"/>
  <c r="AB28" i="19"/>
  <c r="P38" i="19"/>
  <c r="AB48" i="19"/>
  <c r="J28" i="19"/>
  <c r="V38" i="19"/>
  <c r="AH38" i="19"/>
  <c r="V8" i="19"/>
  <c r="J48" i="19"/>
  <c r="AH28" i="19"/>
  <c r="P48" i="19"/>
  <c r="AH48" i="19"/>
  <c r="V28" i="19"/>
  <c r="AB38" i="19"/>
  <c r="AB18" i="19"/>
  <c r="AH18" i="19"/>
  <c r="AB8" i="19"/>
  <c r="V48" i="19"/>
  <c r="J8" i="19"/>
  <c r="V18" i="19"/>
  <c r="P28" i="19"/>
  <c r="P8" i="19"/>
  <c r="J18" i="19"/>
  <c r="J38" i="19"/>
  <c r="V32" i="19"/>
  <c r="P42" i="19"/>
  <c r="J12" i="19"/>
  <c r="J32" i="19"/>
  <c r="AB52" i="19"/>
  <c r="J22" i="19"/>
  <c r="V22" i="19"/>
  <c r="J52" i="19"/>
  <c r="AH12" i="19"/>
  <c r="J42" i="19"/>
  <c r="AH42" i="19"/>
  <c r="P32" i="19"/>
  <c r="AB12" i="19"/>
  <c r="AH32" i="19"/>
  <c r="AB32" i="19"/>
  <c r="AB42" i="19"/>
  <c r="V42" i="19"/>
  <c r="V12" i="19"/>
  <c r="V52" i="19"/>
  <c r="AB22" i="19"/>
  <c r="AH52" i="19"/>
  <c r="AH22" i="19"/>
  <c r="P22" i="19"/>
  <c r="P12" i="19"/>
  <c r="P52" i="19"/>
  <c r="W37" i="19" l="1"/>
  <c r="AI7" i="19"/>
  <c r="W17" i="19"/>
  <c r="W27" i="19"/>
  <c r="Q47" i="19"/>
  <c r="W7" i="19"/>
  <c r="AI17" i="19"/>
  <c r="K47" i="19"/>
  <c r="AI47" i="19"/>
  <c r="Q27" i="19"/>
  <c r="AC27" i="19"/>
  <c r="AC47" i="19"/>
  <c r="AC37" i="19"/>
  <c r="AI37" i="19"/>
  <c r="AC17" i="19"/>
  <c r="K37" i="19"/>
  <c r="AC7" i="19"/>
  <c r="W47" i="19"/>
  <c r="Q37" i="19"/>
  <c r="AI27" i="19"/>
  <c r="Q7" i="19"/>
  <c r="K27" i="19"/>
  <c r="K17" i="19"/>
  <c r="K7" i="19"/>
  <c r="Q17" i="19"/>
  <c r="K35" i="19"/>
  <c r="AC25" i="19"/>
  <c r="K45" i="19"/>
  <c r="AI45" i="19"/>
  <c r="W45" i="19"/>
  <c r="Q35" i="19"/>
  <c r="K55" i="19"/>
  <c r="AC15" i="19"/>
  <c r="Q15" i="19"/>
  <c r="AC35" i="19"/>
  <c r="AI35" i="19"/>
  <c r="Q55" i="19"/>
  <c r="AI25" i="19"/>
  <c r="AC55" i="19"/>
  <c r="W15" i="19"/>
  <c r="K15" i="19"/>
  <c r="W25" i="19"/>
  <c r="AC45" i="19"/>
  <c r="Q25" i="19"/>
  <c r="W55" i="19"/>
  <c r="K25" i="19"/>
  <c r="Q45" i="19"/>
  <c r="W35" i="19"/>
  <c r="AI55" i="19"/>
  <c r="AI15" i="19"/>
  <c r="AC14" i="19"/>
  <c r="Q14" i="19"/>
  <c r="AI54" i="19"/>
  <c r="Q54" i="19"/>
  <c r="Q24" i="19"/>
  <c r="AI14" i="19"/>
  <c r="W24" i="19"/>
  <c r="AC44" i="19"/>
  <c r="K54" i="19"/>
  <c r="AI34" i="19"/>
  <c r="W14" i="19"/>
  <c r="K24" i="19"/>
  <c r="AC24" i="19"/>
  <c r="AI44" i="19"/>
  <c r="AI24" i="19"/>
  <c r="W44" i="19"/>
  <c r="Q44" i="19"/>
  <c r="AC54" i="19"/>
  <c r="K44" i="19"/>
  <c r="Q34" i="19"/>
  <c r="W34" i="19"/>
  <c r="K14" i="19"/>
  <c r="W54" i="19"/>
  <c r="K34" i="19"/>
  <c r="AC34" i="19"/>
  <c r="AI41" i="19"/>
  <c r="W11" i="19"/>
  <c r="Q51" i="19"/>
  <c r="W21" i="19"/>
  <c r="AC11" i="19"/>
  <c r="AI51" i="19"/>
  <c r="W41" i="19"/>
  <c r="K41" i="19"/>
  <c r="AI11" i="19"/>
  <c r="AC41" i="19"/>
  <c r="AC21" i="19"/>
  <c r="K31" i="19"/>
  <c r="W51" i="19"/>
  <c r="Q21" i="19"/>
  <c r="Q31" i="19"/>
  <c r="AI21" i="19"/>
  <c r="K51" i="19"/>
  <c r="K21" i="19"/>
  <c r="AI31" i="19"/>
  <c r="Q41" i="19"/>
  <c r="K11" i="19"/>
  <c r="AC31" i="19"/>
  <c r="AC51" i="19"/>
  <c r="W31" i="19"/>
  <c r="Q11" i="19"/>
  <c r="AD55" i="19"/>
  <c r="R15" i="19"/>
  <c r="AJ35" i="19"/>
  <c r="X45" i="19"/>
  <c r="AJ15" i="19"/>
  <c r="AJ55" i="19"/>
  <c r="R25" i="19"/>
  <c r="X15" i="19"/>
  <c r="R55" i="19"/>
  <c r="X55" i="19"/>
  <c r="AD15" i="19"/>
  <c r="L35" i="19"/>
  <c r="L15" i="19"/>
  <c r="L45" i="19"/>
  <c r="AD45" i="19"/>
  <c r="L25" i="19"/>
  <c r="AD25" i="19"/>
  <c r="X35" i="19"/>
  <c r="X25" i="19"/>
  <c r="R35" i="19"/>
  <c r="AJ25" i="19"/>
  <c r="AD35" i="19"/>
  <c r="R45" i="19"/>
  <c r="AJ45" i="19"/>
  <c r="L55" i="19"/>
  <c r="P54" i="19"/>
  <c r="AH14" i="19"/>
  <c r="AB14" i="19"/>
  <c r="AH34" i="19"/>
  <c r="AB54" i="19"/>
  <c r="AH54" i="19"/>
  <c r="V14" i="19"/>
  <c r="J54" i="19"/>
  <c r="AH44" i="19"/>
  <c r="V54" i="19"/>
  <c r="J14" i="19"/>
  <c r="AH24" i="19"/>
  <c r="V34" i="19"/>
  <c r="AB44" i="19"/>
  <c r="AB34" i="19"/>
  <c r="P14" i="19"/>
  <c r="V24" i="19"/>
  <c r="AB24" i="19"/>
  <c r="V44" i="19"/>
  <c r="P34" i="19"/>
  <c r="J34" i="19"/>
  <c r="P24" i="19"/>
  <c r="J44" i="19"/>
  <c r="J24" i="19"/>
  <c r="P44" i="19"/>
  <c r="AJ52" i="19"/>
  <c r="AJ32" i="19"/>
  <c r="L32" i="19"/>
  <c r="AJ42" i="19"/>
  <c r="L12" i="19"/>
  <c r="L52" i="19"/>
  <c r="X12" i="19"/>
  <c r="R12" i="19"/>
  <c r="AD42" i="19"/>
  <c r="X42" i="19"/>
  <c r="AJ12" i="19"/>
  <c r="X32" i="19"/>
  <c r="R52" i="19"/>
  <c r="R32" i="19"/>
  <c r="X22" i="19"/>
  <c r="AJ22" i="19"/>
  <c r="L22" i="19"/>
  <c r="R22" i="19"/>
  <c r="AD12" i="19"/>
  <c r="AD32" i="19"/>
  <c r="AD22" i="19"/>
  <c r="X52" i="19"/>
  <c r="AD52" i="19"/>
  <c r="L42" i="19"/>
  <c r="R42" i="19"/>
  <c r="AJ21" i="19"/>
  <c r="AD31" i="19"/>
  <c r="R21" i="19"/>
  <c r="AD41" i="19"/>
  <c r="AJ11" i="19"/>
  <c r="AJ51" i="19"/>
  <c r="L41" i="19"/>
  <c r="AD11" i="19"/>
  <c r="L21" i="19"/>
  <c r="L11" i="19"/>
  <c r="X51" i="19"/>
  <c r="X21" i="19"/>
  <c r="R11" i="19"/>
  <c r="R31" i="19"/>
  <c r="AJ41" i="19"/>
  <c r="L31" i="19"/>
  <c r="R51" i="19"/>
  <c r="X31" i="19"/>
  <c r="X11" i="19"/>
  <c r="X41" i="19"/>
  <c r="AJ31" i="19"/>
  <c r="AD51" i="19"/>
  <c r="R41" i="19"/>
  <c r="AD21" i="19"/>
  <c r="L51" i="19"/>
  <c r="K42" i="19"/>
  <c r="AC32" i="19"/>
  <c r="W42" i="19"/>
  <c r="AI52" i="19"/>
  <c r="K22" i="19"/>
  <c r="Q32" i="19"/>
  <c r="AI12" i="19"/>
  <c r="AC52" i="19"/>
  <c r="Q42" i="19"/>
  <c r="AC42" i="19"/>
  <c r="K12" i="19"/>
  <c r="Q22" i="19"/>
  <c r="W52" i="19"/>
  <c r="AI42" i="19"/>
  <c r="W32" i="19"/>
  <c r="AI22" i="19"/>
  <c r="W12" i="19"/>
  <c r="AI32" i="19"/>
  <c r="AC12" i="19"/>
  <c r="Q12" i="19"/>
  <c r="Q52" i="19"/>
  <c r="K32" i="19"/>
  <c r="W22" i="19"/>
  <c r="K52" i="19"/>
  <c r="AC22" i="19"/>
  <c r="AC40" i="19"/>
  <c r="W10" i="19"/>
  <c r="AC50" i="19"/>
  <c r="Q10" i="19"/>
  <c r="Q30" i="19"/>
  <c r="W50" i="19"/>
  <c r="K40" i="19"/>
  <c r="Q50" i="19"/>
  <c r="W20" i="19"/>
  <c r="K10" i="19"/>
  <c r="Q40" i="19"/>
  <c r="K30" i="19"/>
  <c r="AI50" i="19"/>
  <c r="AI20" i="19"/>
  <c r="K50" i="19"/>
  <c r="AI40" i="19"/>
  <c r="W40" i="19"/>
  <c r="K20" i="19"/>
  <c r="AC10" i="19"/>
  <c r="AI10" i="19"/>
  <c r="AC20" i="19"/>
  <c r="AI30" i="19"/>
  <c r="AC30" i="19"/>
  <c r="W30" i="19"/>
  <c r="Q20" i="19"/>
  <c r="AI6" i="19"/>
  <c r="W26" i="19"/>
  <c r="AI36" i="19"/>
  <c r="W36" i="19"/>
  <c r="K46" i="19"/>
  <c r="Q46" i="19"/>
  <c r="W16" i="19"/>
  <c r="Q6" i="19"/>
  <c r="AI16" i="19"/>
  <c r="K26" i="19"/>
  <c r="AI26" i="19"/>
  <c r="AC36" i="19"/>
  <c r="AI46" i="19"/>
  <c r="AC26" i="19"/>
  <c r="K36" i="19"/>
  <c r="K6" i="19"/>
  <c r="Q36" i="19"/>
  <c r="W46" i="19"/>
  <c r="AC6" i="19"/>
  <c r="K16" i="19"/>
  <c r="AC46" i="19"/>
  <c r="AC16" i="19"/>
  <c r="Q26" i="19"/>
  <c r="Q16" i="19"/>
  <c r="W6" i="19"/>
  <c r="K39" i="19"/>
  <c r="AC39" i="19"/>
  <c r="W29" i="19"/>
  <c r="AI49" i="19"/>
  <c r="W9" i="19"/>
  <c r="AC19" i="19"/>
  <c r="Q49" i="19"/>
  <c r="W49" i="19"/>
  <c r="AC9" i="19"/>
  <c r="AI9" i="19"/>
  <c r="Q29" i="19"/>
  <c r="W39" i="19"/>
  <c r="Q39" i="19"/>
  <c r="K9" i="19"/>
  <c r="W19" i="19"/>
  <c r="AI39" i="19"/>
  <c r="K29" i="19"/>
  <c r="AC49" i="19"/>
  <c r="AI19" i="19"/>
  <c r="AC29" i="19"/>
  <c r="K19" i="19"/>
  <c r="K49" i="19"/>
  <c r="Q19" i="19"/>
  <c r="Q9" i="19"/>
  <c r="AI29" i="19"/>
  <c r="K23" i="19"/>
  <c r="AI43" i="19"/>
  <c r="AC43" i="19"/>
  <c r="AC53" i="19"/>
  <c r="W43" i="19"/>
  <c r="K13" i="19"/>
  <c r="Q53" i="19"/>
  <c r="AI53" i="19"/>
  <c r="K33" i="19"/>
  <c r="K43" i="19"/>
  <c r="AI33" i="19"/>
  <c r="AC33" i="19"/>
  <c r="Q33" i="19"/>
  <c r="AI23" i="19"/>
  <c r="K53" i="19"/>
  <c r="AC23" i="19"/>
  <c r="AC13" i="19"/>
  <c r="W23" i="19"/>
  <c r="W33" i="19"/>
  <c r="Q13" i="19"/>
  <c r="W13" i="19"/>
  <c r="AI13" i="19"/>
  <c r="Q43" i="19"/>
  <c r="Q23" i="19"/>
  <c r="W53" i="19"/>
  <c r="M12" i="19"/>
  <c r="AK42" i="19"/>
  <c r="AE32" i="19"/>
  <c r="M52" i="19"/>
  <c r="S12" i="19"/>
  <c r="M32" i="19"/>
  <c r="S52" i="19"/>
  <c r="Y52" i="19"/>
  <c r="Y42" i="19"/>
  <c r="AK12" i="19"/>
  <c r="S22" i="19"/>
  <c r="AE12" i="19"/>
  <c r="Y22" i="19"/>
  <c r="S32" i="19"/>
  <c r="AK52" i="19"/>
  <c r="M22" i="19"/>
  <c r="AK32" i="19"/>
  <c r="AE22" i="19"/>
  <c r="AE42" i="19"/>
  <c r="Y32" i="19"/>
  <c r="M42" i="19"/>
  <c r="Y12" i="19"/>
  <c r="AE52" i="19"/>
  <c r="AK22" i="19"/>
  <c r="S42" i="19"/>
  <c r="AC18" i="19"/>
  <c r="W28" i="19"/>
  <c r="W38" i="19"/>
  <c r="K18" i="19"/>
  <c r="AC8" i="19"/>
  <c r="AI48" i="19"/>
  <c r="AI28" i="19"/>
  <c r="K8" i="19"/>
  <c r="W18" i="19"/>
  <c r="W8" i="19"/>
  <c r="K38" i="19"/>
  <c r="AC28" i="19"/>
  <c r="AI8" i="19"/>
  <c r="Q8" i="19"/>
  <c r="W48" i="19"/>
  <c r="AI18" i="19"/>
  <c r="Q48" i="19"/>
  <c r="K48" i="19"/>
  <c r="Q38" i="19"/>
  <c r="K28" i="19"/>
  <c r="AC38" i="19"/>
  <c r="AC48" i="19"/>
  <c r="AI38" i="19"/>
  <c r="Q18" i="19"/>
  <c r="Q28" i="19"/>
  <c r="R40" i="19" l="1"/>
  <c r="AD10" i="19"/>
  <c r="X40" i="19"/>
  <c r="AJ10" i="19"/>
  <c r="R50" i="19"/>
  <c r="X10" i="19"/>
  <c r="R30" i="19"/>
  <c r="L10" i="19"/>
  <c r="L50" i="19"/>
  <c r="AJ20" i="19"/>
  <c r="AJ40" i="19"/>
  <c r="AD30" i="19"/>
  <c r="R20" i="19"/>
  <c r="AD50" i="19"/>
  <c r="AJ30" i="19"/>
  <c r="AJ50" i="19"/>
  <c r="X30" i="19"/>
  <c r="AD20" i="19"/>
  <c r="L40" i="19"/>
  <c r="X50" i="19"/>
  <c r="X20" i="19"/>
  <c r="AD40" i="19"/>
  <c r="R10" i="19"/>
  <c r="L30" i="19"/>
  <c r="L20" i="19"/>
  <c r="AD47" i="19"/>
  <c r="AJ27" i="19"/>
  <c r="AD27" i="19"/>
  <c r="AJ7" i="19"/>
  <c r="AJ37" i="19"/>
  <c r="L27" i="19"/>
  <c r="AD17" i="19"/>
  <c r="L37" i="19"/>
  <c r="R17" i="19"/>
  <c r="AJ17" i="19"/>
  <c r="X7" i="19"/>
  <c r="X47" i="19"/>
  <c r="L7" i="19"/>
  <c r="L17" i="19"/>
  <c r="R27" i="19"/>
  <c r="X27" i="19"/>
  <c r="R7" i="19"/>
  <c r="X17" i="19"/>
  <c r="AJ47" i="19"/>
  <c r="L47" i="19"/>
  <c r="R37" i="19"/>
  <c r="AD7" i="19"/>
  <c r="X37" i="19"/>
  <c r="R47" i="19"/>
  <c r="AD37" i="19"/>
  <c r="AJ43" i="19"/>
  <c r="AD33" i="19"/>
  <c r="X33" i="19"/>
  <c r="X13" i="19"/>
  <c r="AD43" i="19"/>
  <c r="L43" i="19"/>
  <c r="X23" i="19"/>
  <c r="R33" i="19"/>
  <c r="R43" i="19"/>
  <c r="AD53" i="19"/>
  <c r="AJ13" i="19"/>
  <c r="R23" i="19"/>
  <c r="R13" i="19"/>
  <c r="AJ53" i="19"/>
  <c r="L33" i="19"/>
  <c r="L23" i="19"/>
  <c r="X43" i="19"/>
  <c r="X53" i="19"/>
  <c r="AD13" i="19"/>
  <c r="L53" i="19"/>
  <c r="L13" i="19"/>
  <c r="AD23" i="19"/>
  <c r="AJ33" i="19"/>
  <c r="AJ23" i="19"/>
  <c r="R53" i="19"/>
  <c r="M55" i="19"/>
  <c r="AK15" i="19"/>
  <c r="AE25" i="19"/>
  <c r="Y35" i="19"/>
  <c r="M25" i="19"/>
  <c r="S55" i="19"/>
  <c r="S45" i="19"/>
  <c r="S35" i="19"/>
  <c r="M15" i="19"/>
  <c r="AE45" i="19"/>
  <c r="Y15" i="19"/>
  <c r="AK45" i="19"/>
  <c r="AE55" i="19"/>
  <c r="M35" i="19"/>
  <c r="M45" i="19"/>
  <c r="S25" i="19"/>
  <c r="AK35" i="19"/>
  <c r="Y25" i="19"/>
  <c r="AE15" i="19"/>
  <c r="Y45" i="19"/>
  <c r="AE35" i="19"/>
  <c r="AK25" i="19"/>
  <c r="Y55" i="19"/>
  <c r="S15" i="19"/>
  <c r="AK55" i="19"/>
  <c r="X8" i="19"/>
  <c r="R48" i="19"/>
  <c r="L8" i="19"/>
  <c r="AD38" i="19"/>
  <c r="AD48" i="19"/>
  <c r="AD8" i="19"/>
  <c r="R18" i="19"/>
  <c r="L38" i="19"/>
  <c r="AJ28" i="19"/>
  <c r="X18" i="19"/>
  <c r="X48" i="19"/>
  <c r="R28" i="19"/>
  <c r="L18" i="19"/>
  <c r="X28" i="19"/>
  <c r="R8" i="19"/>
  <c r="X38" i="19"/>
  <c r="AJ8" i="19"/>
  <c r="AD18" i="19"/>
  <c r="AJ38" i="19"/>
  <c r="L48" i="19"/>
  <c r="AJ48" i="19"/>
  <c r="AJ18" i="19"/>
  <c r="R38" i="19"/>
  <c r="AD28" i="19"/>
  <c r="L28" i="19"/>
  <c r="Z11" i="19"/>
  <c r="AF31" i="19"/>
  <c r="T51" i="19"/>
  <c r="N51" i="19"/>
  <c r="Z41" i="19"/>
  <c r="AF21" i="19"/>
  <c r="AL31" i="19"/>
  <c r="T31" i="19"/>
  <c r="Z31" i="19"/>
  <c r="N21" i="19"/>
  <c r="N31" i="19"/>
  <c r="AL11" i="19"/>
  <c r="T11" i="19"/>
  <c r="AF11" i="19"/>
  <c r="AL41" i="19"/>
  <c r="T21" i="19"/>
  <c r="Z21" i="19"/>
  <c r="AL51" i="19"/>
  <c r="N11" i="19"/>
  <c r="AF51" i="19"/>
  <c r="N41" i="19"/>
  <c r="Z51" i="19"/>
  <c r="AL21" i="19"/>
  <c r="T41" i="19"/>
  <c r="AF41" i="19"/>
  <c r="AE46" i="19"/>
  <c r="M36" i="19"/>
  <c r="Y16" i="19"/>
  <c r="AK46" i="19"/>
  <c r="S36" i="19"/>
  <c r="AE16" i="19"/>
  <c r="M6" i="19"/>
  <c r="AK16" i="19"/>
  <c r="M26" i="19"/>
  <c r="S46" i="19"/>
  <c r="AE26" i="19"/>
  <c r="M16" i="19"/>
  <c r="Y46" i="19"/>
  <c r="AK26" i="19"/>
  <c r="S16" i="19"/>
  <c r="Y6" i="19"/>
  <c r="AK36" i="19"/>
  <c r="S26" i="19"/>
  <c r="AE6" i="19"/>
  <c r="M46" i="19"/>
  <c r="Y26" i="19"/>
  <c r="AK6" i="19"/>
  <c r="Y36" i="19"/>
  <c r="S6" i="19"/>
  <c r="AE36" i="19"/>
  <c r="O11" i="19"/>
  <c r="O21" i="19"/>
  <c r="O51" i="19"/>
  <c r="AA31" i="19"/>
  <c r="AM31" i="19"/>
  <c r="AG51" i="19"/>
  <c r="AA41" i="19"/>
  <c r="AM11" i="19"/>
  <c r="U21" i="19"/>
  <c r="AG41" i="19"/>
  <c r="AM21" i="19"/>
  <c r="AM51" i="19"/>
  <c r="O41" i="19"/>
  <c r="U11" i="19"/>
  <c r="AG31" i="19"/>
  <c r="U41" i="19"/>
  <c r="AG11" i="19"/>
  <c r="AM41" i="19"/>
  <c r="AA21" i="19"/>
  <c r="AA51" i="19"/>
  <c r="U51" i="19"/>
  <c r="U31" i="19"/>
  <c r="AA11" i="19"/>
  <c r="AG21" i="19"/>
  <c r="O31" i="19"/>
  <c r="AJ46" i="19"/>
  <c r="AD46" i="19"/>
  <c r="L36" i="19"/>
  <c r="X16" i="19"/>
  <c r="AJ26" i="19"/>
  <c r="L46" i="19"/>
  <c r="X6" i="19"/>
  <c r="R36" i="19"/>
  <c r="X36" i="19"/>
  <c r="R6" i="19"/>
  <c r="AJ6" i="19"/>
  <c r="AD36" i="19"/>
  <c r="R46" i="19"/>
  <c r="AD26" i="19"/>
  <c r="L16" i="19"/>
  <c r="AD16" i="19"/>
  <c r="X46" i="19"/>
  <c r="X26" i="19"/>
  <c r="AJ36" i="19"/>
  <c r="R26" i="19"/>
  <c r="AD6" i="19"/>
  <c r="L6" i="19"/>
  <c r="L26" i="19"/>
  <c r="R16" i="19"/>
  <c r="AJ16" i="19"/>
  <c r="AE11" i="19"/>
  <c r="Y41" i="19"/>
  <c r="M41" i="19"/>
  <c r="Y21" i="19"/>
  <c r="AK41" i="19"/>
  <c r="S31" i="19"/>
  <c r="M31" i="19"/>
  <c r="M51" i="19"/>
  <c r="Y51" i="19"/>
  <c r="AK21" i="19"/>
  <c r="AK31" i="19"/>
  <c r="Y11" i="19"/>
  <c r="AE41" i="19"/>
  <c r="AE21" i="19"/>
  <c r="S51" i="19"/>
  <c r="AE51" i="19"/>
  <c r="AK51" i="19"/>
  <c r="M21" i="19"/>
  <c r="AE31" i="19"/>
  <c r="S41" i="19"/>
  <c r="AK11" i="19"/>
  <c r="S11" i="19"/>
  <c r="Y31" i="19"/>
  <c r="S21" i="19"/>
  <c r="M11" i="19"/>
  <c r="L54" i="19"/>
  <c r="AJ14" i="19"/>
  <c r="AD44" i="19"/>
  <c r="X54" i="19"/>
  <c r="R14" i="19"/>
  <c r="AD24" i="19"/>
  <c r="AD34" i="19"/>
  <c r="R54" i="19"/>
  <c r="L34" i="19"/>
  <c r="AJ34" i="19"/>
  <c r="X24" i="19"/>
  <c r="AJ24" i="19"/>
  <c r="X44" i="19"/>
  <c r="R24" i="19"/>
  <c r="X34" i="19"/>
  <c r="L14" i="19"/>
  <c r="AD14" i="19"/>
  <c r="L44" i="19"/>
  <c r="R44" i="19"/>
  <c r="AD54" i="19"/>
  <c r="X14" i="19"/>
  <c r="AJ44" i="19"/>
  <c r="R34" i="19"/>
  <c r="AJ54" i="19"/>
  <c r="L24" i="19"/>
  <c r="AD29" i="19"/>
  <c r="AD19" i="19"/>
  <c r="R39" i="19"/>
  <c r="R9" i="19"/>
  <c r="X49" i="19"/>
  <c r="X9" i="19"/>
  <c r="AD39" i="19"/>
  <c r="R29" i="19"/>
  <c r="L49" i="19"/>
  <c r="X19" i="19"/>
  <c r="X29" i="19"/>
  <c r="X39" i="19"/>
  <c r="L9" i="19"/>
  <c r="AD9" i="19"/>
  <c r="AJ49" i="19"/>
  <c r="L39" i="19"/>
  <c r="R19" i="19"/>
  <c r="AJ39" i="19"/>
  <c r="AJ29" i="19"/>
  <c r="AJ19" i="19"/>
  <c r="AJ9" i="19"/>
  <c r="AD49" i="19"/>
  <c r="L19" i="19"/>
  <c r="L29" i="19"/>
  <c r="R49" i="19"/>
  <c r="AG39" i="19" l="1"/>
  <c r="AG29" i="19"/>
  <c r="AM19" i="19"/>
  <c r="O39" i="19"/>
  <c r="AG49" i="19"/>
  <c r="O29" i="19"/>
  <c r="U29" i="19"/>
  <c r="O49" i="19"/>
  <c r="U49" i="19"/>
  <c r="AA19" i="19"/>
  <c r="U39" i="19"/>
  <c r="AG9" i="19"/>
  <c r="AA39" i="19"/>
  <c r="AM49" i="19"/>
  <c r="O19" i="19"/>
  <c r="AM39" i="19"/>
  <c r="AM29" i="19"/>
  <c r="O9" i="19"/>
  <c r="AM9" i="19"/>
  <c r="AA49" i="19"/>
  <c r="AG19" i="19"/>
  <c r="U9" i="19"/>
  <c r="U19" i="19"/>
  <c r="AA9" i="19"/>
  <c r="AA29" i="19"/>
  <c r="AE54" i="19"/>
  <c r="S24" i="19"/>
  <c r="AE34" i="19"/>
  <c r="Y54" i="19"/>
  <c r="AE14" i="19"/>
  <c r="Y34" i="19"/>
  <c r="M44" i="19"/>
  <c r="AK54" i="19"/>
  <c r="M24" i="19"/>
  <c r="AK34" i="19"/>
  <c r="Y14" i="19"/>
  <c r="AK14" i="19"/>
  <c r="Y24" i="19"/>
  <c r="S44" i="19"/>
  <c r="M34" i="19"/>
  <c r="AK44" i="19"/>
  <c r="M54" i="19"/>
  <c r="Y44" i="19"/>
  <c r="S54" i="19"/>
  <c r="AK24" i="19"/>
  <c r="M14" i="19"/>
  <c r="AE44" i="19"/>
  <c r="S34" i="19"/>
  <c r="AE24" i="19"/>
  <c r="S14" i="19"/>
  <c r="AK17" i="19"/>
  <c r="S27" i="19"/>
  <c r="S37" i="19"/>
  <c r="AE27" i="19"/>
  <c r="Y47" i="19"/>
  <c r="S7" i="19"/>
  <c r="M17" i="19"/>
  <c r="AE17" i="19"/>
  <c r="AK27" i="19"/>
  <c r="Y7" i="19"/>
  <c r="Y37" i="19"/>
  <c r="AE37" i="19"/>
  <c r="Y27" i="19"/>
  <c r="M47" i="19"/>
  <c r="AE47" i="19"/>
  <c r="Y17" i="19"/>
  <c r="AE7" i="19"/>
  <c r="M27" i="19"/>
  <c r="S47" i="19"/>
  <c r="M7" i="19"/>
  <c r="M37" i="19"/>
  <c r="S17" i="19"/>
  <c r="AK7" i="19"/>
  <c r="AK47" i="19"/>
  <c r="AK37" i="19"/>
  <c r="M48" i="19"/>
  <c r="S48" i="19"/>
  <c r="AE8" i="19"/>
  <c r="AE38" i="19"/>
  <c r="M38" i="19"/>
  <c r="AE18" i="19"/>
  <c r="AK48" i="19"/>
  <c r="AK18" i="19"/>
  <c r="AK28" i="19"/>
  <c r="S28" i="19"/>
  <c r="Y48" i="19"/>
  <c r="M8" i="19"/>
  <c r="Y8" i="19"/>
  <c r="M28" i="19"/>
  <c r="AK38" i="19"/>
  <c r="M18" i="19"/>
  <c r="Y28" i="19"/>
  <c r="S38" i="19"/>
  <c r="AE48" i="19"/>
  <c r="Y18" i="19"/>
  <c r="AK8" i="19"/>
  <c r="Y38" i="19"/>
  <c r="S8" i="19"/>
  <c r="S18" i="19"/>
  <c r="AE28" i="19"/>
  <c r="AA55" i="19"/>
  <c r="O45" i="19"/>
  <c r="AA15" i="19"/>
  <c r="AM55" i="19"/>
  <c r="O55" i="19"/>
  <c r="AG35" i="19"/>
  <c r="AM25" i="19"/>
  <c r="AM35" i="19"/>
  <c r="AA25" i="19"/>
  <c r="AM45" i="19"/>
  <c r="AG25" i="19"/>
  <c r="AA35" i="19"/>
  <c r="O25" i="19"/>
  <c r="U25" i="19"/>
  <c r="AG45" i="19"/>
  <c r="U35" i="19"/>
  <c r="AA45" i="19"/>
  <c r="AM15" i="19"/>
  <c r="U45" i="19"/>
  <c r="O35" i="19"/>
  <c r="O15" i="19"/>
  <c r="AG15" i="19"/>
  <c r="U15" i="19"/>
  <c r="AG55" i="19"/>
  <c r="U55" i="19"/>
  <c r="AE40" i="19"/>
  <c r="Y30" i="19"/>
  <c r="M20" i="19"/>
  <c r="Y20" i="19"/>
  <c r="M40" i="19"/>
  <c r="M10" i="19"/>
  <c r="AK20" i="19"/>
  <c r="AK10" i="19"/>
  <c r="AK30" i="19"/>
  <c r="Y40" i="19"/>
  <c r="S40" i="19"/>
  <c r="AE30" i="19"/>
  <c r="Y10" i="19"/>
  <c r="M30" i="19"/>
  <c r="AE50" i="19"/>
  <c r="AE20" i="19"/>
  <c r="S50" i="19"/>
  <c r="S10" i="19"/>
  <c r="Y50" i="19"/>
  <c r="S30" i="19"/>
  <c r="AK50" i="19"/>
  <c r="AE10" i="19"/>
  <c r="S20" i="19"/>
  <c r="M50" i="19"/>
  <c r="AK40" i="19"/>
  <c r="AF39" i="19"/>
  <c r="AL19" i="19"/>
  <c r="N39" i="19"/>
  <c r="Z19" i="19"/>
  <c r="AF19" i="19"/>
  <c r="N29" i="19"/>
  <c r="AL29" i="19"/>
  <c r="AL39" i="19"/>
  <c r="AF49" i="19"/>
  <c r="AF9" i="19"/>
  <c r="AL9" i="19"/>
  <c r="N49" i="19"/>
  <c r="Z9" i="19"/>
  <c r="Z49" i="19"/>
  <c r="N19" i="19"/>
  <c r="Z39" i="19"/>
  <c r="T9" i="19"/>
  <c r="T39" i="19"/>
  <c r="Z29" i="19"/>
  <c r="N9" i="19"/>
  <c r="T49" i="19"/>
  <c r="T19" i="19"/>
  <c r="AL49" i="19"/>
  <c r="T29" i="19"/>
  <c r="AF29" i="19"/>
  <c r="T18" i="19"/>
  <c r="N48" i="19"/>
  <c r="N8" i="19"/>
  <c r="T28" i="19"/>
  <c r="AF38" i="19"/>
  <c r="Z28" i="19"/>
  <c r="Z18" i="19"/>
  <c r="AF8" i="19"/>
  <c r="AL8" i="19"/>
  <c r="Z48" i="19"/>
  <c r="AL48" i="19"/>
  <c r="AL28" i="19"/>
  <c r="N38" i="19"/>
  <c r="AL38" i="19"/>
  <c r="AF28" i="19"/>
  <c r="AF18" i="19"/>
  <c r="AL18" i="19"/>
  <c r="Z8" i="19"/>
  <c r="T48" i="19"/>
  <c r="T8" i="19"/>
  <c r="T38" i="19"/>
  <c r="Z38" i="19"/>
  <c r="AF48" i="19"/>
  <c r="N28" i="19"/>
  <c r="N18" i="19"/>
  <c r="AL55" i="19"/>
  <c r="Z45" i="19"/>
  <c r="Z35" i="19"/>
  <c r="N25" i="19"/>
  <c r="Z55" i="19"/>
  <c r="N45" i="19"/>
  <c r="T35" i="19"/>
  <c r="T45" i="19"/>
  <c r="AL25" i="19"/>
  <c r="AL15" i="19"/>
  <c r="N35" i="19"/>
  <c r="AL35" i="19"/>
  <c r="Z25" i="19"/>
  <c r="AF25" i="19"/>
  <c r="T15" i="19"/>
  <c r="T55" i="19"/>
  <c r="AL45" i="19"/>
  <c r="T25" i="19"/>
  <c r="AF45" i="19"/>
  <c r="AF15" i="19"/>
  <c r="N15" i="19"/>
  <c r="AF55" i="19"/>
  <c r="N55" i="19"/>
  <c r="Z15" i="19"/>
  <c r="AF35" i="19"/>
  <c r="S39" i="19"/>
  <c r="M49" i="19"/>
  <c r="AE19" i="19"/>
  <c r="S49" i="19"/>
  <c r="AK19" i="19"/>
  <c r="Y9" i="19"/>
  <c r="M29" i="19"/>
  <c r="AE49" i="19"/>
  <c r="Y39" i="19"/>
  <c r="AK49" i="19"/>
  <c r="AK29" i="19"/>
  <c r="AK39" i="19"/>
  <c r="S19" i="19"/>
  <c r="M19" i="19"/>
  <c r="AE9" i="19"/>
  <c r="AE39" i="19"/>
  <c r="M39" i="19"/>
  <c r="AK9" i="19"/>
  <c r="Y19" i="19"/>
  <c r="S29" i="19"/>
  <c r="S9" i="19"/>
  <c r="AE29" i="19"/>
  <c r="Y49" i="19"/>
  <c r="M9" i="19"/>
  <c r="Y29" i="19"/>
  <c r="AM46" i="19"/>
  <c r="U36" i="19"/>
  <c r="AG16" i="19"/>
  <c r="O6" i="19"/>
  <c r="AA36" i="19"/>
  <c r="AM16" i="19"/>
  <c r="U6" i="19"/>
  <c r="AG46" i="19"/>
  <c r="AA16" i="19"/>
  <c r="AA6" i="19"/>
  <c r="AG6" i="19"/>
  <c r="AA46" i="19"/>
  <c r="AM26" i="19"/>
  <c r="U16" i="19"/>
  <c r="O36" i="19"/>
  <c r="U26" i="19"/>
  <c r="O46" i="19"/>
  <c r="AA26" i="19"/>
  <c r="AM6" i="19"/>
  <c r="U46" i="19"/>
  <c r="AG26" i="19"/>
  <c r="O16" i="19"/>
  <c r="AG36" i="19"/>
  <c r="O26" i="19"/>
  <c r="AM36" i="19"/>
  <c r="O8" i="19"/>
  <c r="AA48" i="19"/>
  <c r="AM38" i="19"/>
  <c r="U48" i="19"/>
  <c r="AA18" i="19"/>
  <c r="AG18" i="19"/>
  <c r="AG48" i="19"/>
  <c r="AM18" i="19"/>
  <c r="AA28" i="19"/>
  <c r="AG28" i="19"/>
  <c r="AA8" i="19"/>
  <c r="U18" i="19"/>
  <c r="AG38" i="19"/>
  <c r="U38" i="19"/>
  <c r="AM8" i="19"/>
  <c r="AA38" i="19"/>
  <c r="AM48" i="19"/>
  <c r="U28" i="19"/>
  <c r="O38" i="19"/>
  <c r="U8" i="19"/>
  <c r="AG8" i="19"/>
  <c r="O18" i="19"/>
  <c r="O28" i="19"/>
  <c r="O48" i="19"/>
  <c r="AM28" i="19"/>
  <c r="Y33" i="19"/>
  <c r="AE13" i="19"/>
  <c r="S23" i="19"/>
  <c r="Y13" i="19"/>
  <c r="AE23" i="19"/>
  <c r="AK33" i="19"/>
  <c r="AK13" i="19"/>
  <c r="S43" i="19"/>
  <c r="M23" i="19"/>
  <c r="Y43" i="19"/>
  <c r="M43" i="19"/>
  <c r="AE43" i="19"/>
  <c r="AE53" i="19"/>
  <c r="M13" i="19"/>
  <c r="AK43" i="19"/>
  <c r="AK23" i="19"/>
  <c r="Y23" i="19"/>
  <c r="AE33" i="19"/>
  <c r="M53" i="19"/>
  <c r="S13" i="19"/>
  <c r="S33" i="19"/>
  <c r="AK53" i="19"/>
  <c r="Y53" i="19"/>
  <c r="S53" i="19"/>
  <c r="M33" i="19"/>
  <c r="AF6" i="19"/>
  <c r="N46" i="19"/>
  <c r="Z26" i="19"/>
  <c r="AL6" i="19"/>
  <c r="AL36" i="19"/>
  <c r="AF26" i="19"/>
  <c r="Z6" i="19"/>
  <c r="T26" i="19"/>
  <c r="Z46" i="19"/>
  <c r="AF46" i="19"/>
  <c r="T46" i="19"/>
  <c r="T6" i="19"/>
  <c r="AF36" i="19"/>
  <c r="N26" i="19"/>
  <c r="Z16" i="19"/>
  <c r="AL26" i="19"/>
  <c r="Z36" i="19"/>
  <c r="N36" i="19"/>
  <c r="AL46" i="19"/>
  <c r="T36" i="19"/>
  <c r="AF16" i="19"/>
  <c r="N6" i="19"/>
  <c r="N16" i="19"/>
  <c r="AL16" i="19"/>
  <c r="T16" i="19"/>
  <c r="AG24" i="19" l="1"/>
  <c r="O44" i="19"/>
  <c r="O24" i="19"/>
  <c r="AM14" i="19"/>
  <c r="AG34" i="19"/>
  <c r="O34" i="19"/>
  <c r="AA44" i="19"/>
  <c r="O14" i="19"/>
  <c r="AA54" i="19"/>
  <c r="U14" i="19"/>
  <c r="AM44" i="19"/>
  <c r="AA34" i="19"/>
  <c r="AM24" i="19"/>
  <c r="AM54" i="19"/>
  <c r="AG14" i="19"/>
  <c r="AM34" i="19"/>
  <c r="U54" i="19"/>
  <c r="AG44" i="19"/>
  <c r="AA24" i="19"/>
  <c r="AG54" i="19"/>
  <c r="U34" i="19"/>
  <c r="U24" i="19"/>
  <c r="AA14" i="19"/>
  <c r="O54" i="19"/>
  <c r="U44" i="19"/>
  <c r="U43" i="19"/>
  <c r="U13" i="19"/>
  <c r="AM53" i="19"/>
  <c r="AA53" i="19"/>
  <c r="AA43" i="19"/>
  <c r="O53" i="19"/>
  <c r="O23" i="19"/>
  <c r="O13" i="19"/>
  <c r="AG43" i="19"/>
  <c r="U33" i="19"/>
  <c r="U23" i="19"/>
  <c r="AM13" i="19"/>
  <c r="AM23" i="19"/>
  <c r="AG13" i="19"/>
  <c r="AA23" i="19"/>
  <c r="AG33" i="19"/>
  <c r="AA33" i="19"/>
  <c r="AM33" i="19"/>
  <c r="AA13" i="19"/>
  <c r="AG23" i="19"/>
  <c r="U53" i="19"/>
  <c r="AG53" i="19"/>
  <c r="O43" i="19"/>
  <c r="AM43" i="19"/>
  <c r="O33" i="19"/>
  <c r="AF54" i="19"/>
  <c r="AL34" i="19"/>
  <c r="AF34" i="19"/>
  <c r="AL14" i="19"/>
  <c r="AF44" i="19"/>
  <c r="T44" i="19"/>
  <c r="N14" i="19"/>
  <c r="N44" i="19"/>
  <c r="T24" i="19"/>
  <c r="N24" i="19"/>
  <c r="AL44" i="19"/>
  <c r="N34" i="19"/>
  <c r="Z44" i="19"/>
  <c r="Z24" i="19"/>
  <c r="T14" i="19"/>
  <c r="N54" i="19"/>
  <c r="T34" i="19"/>
  <c r="Z14" i="19"/>
  <c r="AF24" i="19"/>
  <c r="AF14" i="19"/>
  <c r="Z54" i="19"/>
  <c r="AL54" i="19"/>
  <c r="T54" i="19"/>
  <c r="AL24" i="19"/>
  <c r="Z34" i="19"/>
  <c r="AF53" i="19"/>
  <c r="T43" i="19"/>
  <c r="Z53" i="19"/>
  <c r="N43" i="19"/>
  <c r="T23" i="19"/>
  <c r="AF43" i="19"/>
  <c r="Z13" i="19"/>
  <c r="Z43" i="19"/>
  <c r="AF23" i="19"/>
  <c r="AL13" i="19"/>
  <c r="Z23" i="19"/>
  <c r="AL43" i="19"/>
  <c r="AF13" i="19"/>
  <c r="AL23" i="19"/>
  <c r="N13" i="19"/>
  <c r="T33" i="19"/>
  <c r="AL53" i="19"/>
  <c r="N23" i="19"/>
  <c r="N53" i="19"/>
  <c r="AF33" i="19"/>
  <c r="N33" i="19"/>
  <c r="T53" i="19"/>
  <c r="AL33" i="19"/>
  <c r="T13" i="19"/>
  <c r="Z33" i="19"/>
  <c r="Z47" i="19"/>
  <c r="T7" i="19"/>
  <c r="AL37" i="19"/>
  <c r="T17" i="19"/>
  <c r="Z17" i="19"/>
  <c r="AF7" i="19"/>
  <c r="AF37" i="19"/>
  <c r="N17" i="19"/>
  <c r="AF27" i="19"/>
  <c r="AF47" i="19"/>
  <c r="AL47" i="19"/>
  <c r="T27" i="19"/>
  <c r="Z37" i="19"/>
  <c r="T37" i="19"/>
  <c r="N37" i="19"/>
  <c r="N47" i="19"/>
  <c r="Z27" i="19"/>
  <c r="AL7" i="19"/>
  <c r="AL17" i="19"/>
  <c r="AF17" i="19"/>
  <c r="AL27" i="19"/>
  <c r="N27" i="19"/>
  <c r="N7" i="19"/>
  <c r="Z7" i="19"/>
  <c r="T47" i="19"/>
  <c r="O20" i="19"/>
  <c r="AM40" i="19"/>
  <c r="O30" i="19"/>
  <c r="AM50" i="19"/>
  <c r="AA50" i="19"/>
  <c r="AM30" i="19"/>
  <c r="AM10" i="19"/>
  <c r="AM20" i="19"/>
  <c r="O50" i="19"/>
  <c r="U30" i="19"/>
  <c r="AA10" i="19"/>
  <c r="U40" i="19"/>
  <c r="O40" i="19"/>
  <c r="U20" i="19"/>
  <c r="AG40" i="19"/>
  <c r="AG50" i="19"/>
  <c r="U50" i="19"/>
  <c r="AA30" i="19"/>
  <c r="AG10" i="19"/>
  <c r="AA40" i="19"/>
  <c r="AG20" i="19"/>
  <c r="AA20" i="19"/>
  <c r="U10" i="19"/>
  <c r="AG30" i="19"/>
  <c r="O10" i="19"/>
  <c r="AG37" i="19"/>
  <c r="AG47" i="19"/>
  <c r="U7" i="19"/>
  <c r="AM47" i="19"/>
  <c r="U27" i="19"/>
  <c r="O37" i="19"/>
  <c r="O17" i="19"/>
  <c r="AA7" i="19"/>
  <c r="AA47" i="19"/>
  <c r="O27" i="19"/>
  <c r="U37" i="19"/>
  <c r="AM17" i="19"/>
  <c r="AM37" i="19"/>
  <c r="AG27" i="19"/>
  <c r="AM7" i="19"/>
  <c r="AG7" i="19"/>
  <c r="AA17" i="19"/>
  <c r="O7" i="19"/>
  <c r="AA37" i="19"/>
  <c r="AA27" i="19"/>
  <c r="AM27" i="19"/>
  <c r="U17" i="19"/>
  <c r="U47" i="19"/>
  <c r="AG17" i="19"/>
  <c r="O47" i="19"/>
  <c r="Z40" i="19"/>
  <c r="T10" i="19"/>
  <c r="AF10" i="19"/>
  <c r="T20" i="19"/>
  <c r="N30" i="19"/>
  <c r="Z20" i="19"/>
  <c r="AF50" i="19"/>
  <c r="T50" i="19"/>
  <c r="AL30" i="19"/>
  <c r="T40" i="19"/>
  <c r="AF40" i="19"/>
  <c r="AF30" i="19"/>
  <c r="N50" i="19"/>
  <c r="AL40" i="19"/>
  <c r="AL20" i="19"/>
  <c r="Z10" i="19"/>
  <c r="AF20" i="19"/>
  <c r="N10" i="19"/>
  <c r="Z50" i="19"/>
  <c r="AL50" i="19"/>
  <c r="N40" i="19"/>
  <c r="T30" i="19"/>
  <c r="Z30" i="19"/>
  <c r="AL10" i="19"/>
  <c r="N20" i="19"/>
  <c r="AI5" i="1" l="1"/>
  <c r="AI12" i="1" s="1"/>
  <c r="AH12" i="1" s="1"/>
  <c r="AJ12" i="1" s="1"/>
  <c r="Q5" i="1"/>
  <c r="AH5" i="1" l="1"/>
  <c r="AJ5" i="1" s="1"/>
  <c r="AI6" i="1"/>
  <c r="S5" i="24"/>
  <c r="AL5" i="24" s="1"/>
  <c r="T5" i="24"/>
  <c r="AK5" i="24" l="1"/>
  <c r="AM5" i="24" s="1"/>
  <c r="AL6" i="24"/>
  <c r="AK6" i="24" s="1"/>
  <c r="AM6" i="24" s="1"/>
  <c r="AH6" i="1"/>
  <c r="AJ6" i="1" s="1"/>
  <c r="AI7" i="1"/>
  <c r="AH7" i="1" s="1"/>
  <c r="AJ7"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tc={9D4BF3E8-4B40-41B6-8424-8ED0AEF0BFBC}</author>
    <author>tc={CF3D4031-B02E-4364-A8D3-ED8E4AEFF6D6}</author>
    <author>tc={5B19918B-1D1A-4D04-9D1C-8507A1B9A322}</author>
    <author>tc={2D53BA2D-C180-4BD8-8C0F-728C5BF4DBAA}</author>
    <author>tc={76E4AE1B-2B4B-42E8-AAA7-D6D59173732B}</author>
    <author>tc={6E738BDD-7778-4419-98BC-DAAA5D6DBA3D}</author>
    <author>tc={C7F031E3-E442-494D-B5FF-9433BB73DA61}</author>
    <author>tc={C9AD5B28-0613-47AF-804A-3360B9B9C331}</author>
    <author>tc={B751291C-DFB1-459F-8E27-FEEDC5E861C7}</author>
    <author>tc={2227D0BF-AEE4-46ED-9B3F-7BAD05083A14}</author>
    <author>tc={F327A2E3-3AF9-4710-908A-8EC22C16DAE9}</author>
  </authors>
  <commentList>
    <comment ref="AL2" authorId="0" shapeId="0" xr:uid="{9D4BF3E8-4B40-41B6-8424-8ED0AEF0BFBC}">
      <text>
        <t>[Comentario encadenado]
Su versión de Excel le permite leer este comentario encadenado; sin embargo, las ediciones que se apliquen se quitarán si el archivo se abre en una versión más reciente de Excel. Más información: https://go.microsoft.com/fwlink/?linkid=870924
Comentario:
    no aplica para los niveles de riesgo residual bajo</t>
      </text>
    </comment>
    <comment ref="A3" authorId="1" shapeId="0" xr:uid="{CF3D4031-B02E-4364-A8D3-ED8E4AEFF6D6}">
      <text>
        <t>[Comentario encadenado]
Su versión de Excel le permite leer este comentario encadenado; sin embargo, las ediciones que se apliquen se quitarán si el archivo se abre en una versión más reciente de Excel. Más información: https://go.microsoft.com/fwlink/?linkid=870924
Comentario:
    Permite definir un consecutivo de riesgos, para garantizar la identificación única de los riesgos.</t>
      </text>
    </comment>
    <comment ref="E3" authorId="2" shapeId="0" xr:uid="{5B19918B-1D1A-4D04-9D1C-8507A1B9A322}">
      <text>
        <t>[Comentario encadenado]
Su versión de Excel le permite leer este comentario encadenado; sin embargo, las ediciones que se apliquen se quitarán si el archivo se abre en una versión más reciente de Excel. Más información: https://go.microsoft.com/fwlink/?linkid=870924
Comentario:
    Consolida o resume los análisis sobre impacto + causa inmediata + causa raíz, permitiendo contar con una redacción clara y concreta del riesgo indentificado. Tenga en cuenta la estructura de alto nivel establecida en al guía, inicia con POSIBILIDAD DE + Impacto para la entidad (Qué) + Causa Inmediata (Cómo) + Causa Raíz (Por qué)</t>
      </text>
    </comment>
    <comment ref="G3" authorId="3" shapeId="0" xr:uid="{2D53BA2D-C180-4BD8-8C0F-728C5BF4DBAA}">
      <text>
        <t>[Comentario encadenado]
Su versión de Excel le permite leer este comentario encadenado; sin embargo, las ediciones que se apliquen se quitarán si el archivo se abre en una versión más reciente de Excel. Más información: https://go.microsoft.com/fwlink/?linkid=870924
Comentario:
    Circunstancias bajo las cuales se presenta el riesgo, es la situación más evidente frente al riesgo, redacte de la forma más concreta posible. verifique los resultaos negativos del análisis del contexto</t>
      </text>
    </comment>
    <comment ref="H3" authorId="4" shapeId="0" xr:uid="{76E4AE1B-2B4B-42E8-AAA7-D6D59173732B}">
      <text>
        <t>[Comentario encadenado]
Su versión de Excel le permite leer este comentario encadenado; sin embargo, las ediciones que se apliquen se quitarán si el archivo se abre en una versión más reciente de Excel. Más información: https://go.microsoft.com/fwlink/?linkid=870924
Comentario:
    Causa  principal  o básica, corresponde a las razones por la cuales se puede presentar  el riesgo, redacte de la forma más concreta posible.</t>
      </text>
    </comment>
    <comment ref="J3" authorId="5" shapeId="0" xr:uid="{6E738BDD-7778-4419-98BC-DAAA5D6DBA3D}">
      <text>
        <t>[Comentario encadenado]
Su versión de Excel le permite leer este comentario encadenado; sin embargo, las ediciones que se apliquen se quitarán si el archivo se abre en una versión más reciente de Excel. Más información: https://go.microsoft.com/fwlink/?linkid=870924
Comentario:
    Defina el # de veces que se ejecuta la actividad durante el año, (Recuerde la probabilidad e ocurrencia del riesgo se defien como el No. de veces que se pasa por el punto de riesgo en el periodo de 1 año)</t>
      </text>
    </comment>
    <comment ref="M3" authorId="6" shapeId="0" xr:uid="{C7F031E3-E442-494D-B5FF-9433BB73DA61}">
      <text>
        <t>[Comentario encadenado]
Su versión de Excel le permite leer este comentario encadenado; sin embargo, las ediciones que se apliquen se quitarán si el archivo se abre en una versión más reciente de Excel. Más información: https://go.microsoft.com/fwlink/?linkid=870924
Comentario:
    Si se presentan criterios económicos y reputacionales se debe escoger el que mayor impacto genere</t>
      </text>
    </comment>
    <comment ref="S3" authorId="7" shapeId="0" xr:uid="{C9AD5B28-0613-47AF-804A-3360B9B9C331}">
      <text>
        <t>[Comentario encadenado]
Su versión de Excel le permite leer este comentario encadenado; sin embargo, las ediciones que se apliquen se quitarán si el archivo se abre en una versión más reciente de Excel. Más información: https://go.microsoft.com/fwlink/?linkid=870924
Comentario:
    Recuerde que el control se define como la medida que permite reducir o mitigar un riesgo. Defina el control (es) que atacan la causa raíz del riesgo, considere la estructura explicada en la guía: Responsable de ejecutar el control + Acción + Complemento</t>
      </text>
    </comment>
    <comment ref="AK3" authorId="8" shapeId="0" xr:uid="{B751291C-DFB1-459F-8E27-FEEDC5E861C7}">
      <text>
        <t>[Comentario encadenado]
Su versión de Excel le permite leer este comentario encadenado; sin embargo, las ediciones que se apliquen se quitarán si el archivo se abre en una versión más reciente de Excel. Más información: https://go.microsoft.com/fwlink/?linkid=870924
Comentario:
    Tener en cuenta lo definido en el capitulo de niveles de aceptabilidad de la política de administración de riesgos</t>
      </text>
    </comment>
    <comment ref="Y4" authorId="9" shapeId="0" xr:uid="{2227D0BF-AEE4-46ED-9B3F-7BAD05083A14}">
      <text>
        <t>[Comentario encadenado]
Su versión de Excel le permite leer este comentario encadenado; sin embargo, las ediciones que se apliquen se quitarán si el archivo se abre en una versión más reciente de Excel. Más información: https://go.microsoft.com/fwlink/?linkid=870924
Comentario:
    Preventivo: Va hacia las causas del riesgo, aseguran el resultado final esperado.
Detectivo: Detecta que algo ocurre y devuelve el proceso a los controles preventivos. Se pueden generar reprocesos.
Correctivo: Dado que permiten reducir el impacto de la materialización del riesgo, tienen un costo en su implementación.</t>
      </text>
    </comment>
    <comment ref="Z4" authorId="10" shapeId="0" xr:uid="{F327A2E3-3AF9-4710-908A-8EC22C16DAE9}">
      <text>
        <t>[Comentario encadenado]
Su versión de Excel le permite leer este comentario encadenado; sin embargo, las ediciones que se apliquen se quitarán si el archivo se abre en una versión más reciente de Excel. Más información: https://go.microsoft.com/fwlink/?linkid=870924
Comentario:
    Automático: Son actividades de procesamiento o validación de información que se ejecutan por un sistema o aplicativo de manera automática sin la intervención de personas para su realización.
Manual: Controles que son ejecutados por una persona., tiene implícito el error humano.</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tc={5E4F4CE9-BA09-447E-9F52-8084C004A0AA}</author>
    <author>tc={99B24426-DE5E-48D4-B2B6-BE9D8B435566}</author>
    <author>tc={00914B1E-2CF3-484E-AEE8-92878B60A651}</author>
    <author>tc={2F898A4B-297D-45F8-9AE7-E9DA70461059}</author>
    <author>tc={95780C36-5442-44A4-B2D4-0697B2827AC3}</author>
    <author>tc={92D2BF40-F7E2-40BB-8D0C-24EF891A2BC6}</author>
    <author>tc={B9FE6C5C-D479-42BB-BA72-6E5EDEC3D410}</author>
    <author>tc={BA6D6CFD-F95E-45A5-870B-776B7B3290DD}</author>
    <author>tc={9D19F1FF-8669-4C98-AF4C-27537DEF10C5}</author>
    <author>tc={288FC25F-48B3-4CF4-B24C-24F1108E4398}</author>
    <author>tc={8AF3DCF1-D0ED-4716-BAE7-555F4E99F6CE}</author>
    <author>tc={E91274DA-50F3-4469-8B68-9A302024AE3E}</author>
    <author>tc={2C23ECA8-D0F6-4EF6-9B34-0F567F660CC5}</author>
    <author>tc={D69B1B9B-1EC1-4381-B043-EE8142A10C57}</author>
    <author>tc={F25F410C-F7A7-4A98-BBC3-79E0DF76CD4D}</author>
    <author>tc={4F57369C-3C86-4F4A-BC98-06408F6ABF32}</author>
    <author>tc={3CB2447C-7998-4644-8901-BB099B56300B}</author>
    <author>tc={8CB58FDE-BFCF-4441-B22E-F5B37E8A2611}</author>
    <author>tc={AF44E1CE-9CFA-4AC9-918C-26033546D623}</author>
    <author>tc={590F8DEC-E498-4C2C-939C-726C246F9A68}</author>
  </authors>
  <commentList>
    <comment ref="AN2" authorId="0" shapeId="0" xr:uid="{5E4F4CE9-BA09-447E-9F52-8084C004A0AA}">
      <text>
        <t>[Comentario encadenado]
Su versión de Excel le permite leer este comentario encadenado; sin embargo, las ediciones que se apliquen se quitarán si el archivo se abre en una versión más reciente de Excel. Más información: https://go.microsoft.com/fwlink/?linkid=870924
Comentario:
    no aplica para los niveles de riesgo residual bajo</t>
      </text>
    </comment>
    <comment ref="A3" authorId="1" shapeId="0" xr:uid="{99B24426-DE5E-48D4-B2B6-BE9D8B435566}">
      <text>
        <t>[Comentario encadenado]
Su versión de Excel le permite leer este comentario encadenado; sin embargo, las ediciones que se apliquen se quitarán si el archivo se abre en una versión más reciente de Excel. Más información: https://go.microsoft.com/fwlink/?linkid=870924
Comentario:
    Permite definir un consecutivo de riesgos, para garantizar la identificación única de los riesgos.</t>
      </text>
    </comment>
    <comment ref="E3" authorId="2" shapeId="0" xr:uid="{00914B1E-2CF3-484E-AEE8-92878B60A651}">
      <text>
        <t>[Comentario encadenado]
Su versión de Excel le permite leer este comentario encadenado; sin embargo, las ediciones que se apliquen se quitarán si el archivo se abre en una versión más reciente de Excel. Más información: https://go.microsoft.com/fwlink/?linkid=870924
Comentario:
    Consolida o resume los análisis sobre impacto + causa inmediata + causa raíz, permitiendo contar con una redacción clara y concreta del riesgo indentificado. Tenga en cuenta la estructura de alto nivel establecida en al guía, inicia con POSIBILIDAD DE + Impacto para la entidad (Qué) + Causa Inmediata (Cómo) + Causa Raíz (Por qué)</t>
      </text>
    </comment>
    <comment ref="G3" authorId="3" shapeId="0" xr:uid="{2F898A4B-297D-45F8-9AE7-E9DA70461059}">
      <text>
        <t>[Comentario encadenado]
Su versión de Excel le permite leer este comentario encadenado; sin embargo, las ediciones que se apliquen se quitarán si el archivo se abre en una versión más reciente de Excel. Más información: https://go.microsoft.com/fwlink/?linkid=870924
Comentario:
    Circunstancias bajo las cuales se presenta el riesgo, es la situación más evidente frente al riesgo, redacte de la forma más concreta posible.</t>
      </text>
    </comment>
    <comment ref="H3" authorId="4" shapeId="0" xr:uid="{95780C36-5442-44A4-B2D4-0697B2827AC3}">
      <text>
        <t>[Comentario encadenado]
Su versión de Excel le permite leer este comentario encadenado; sin embargo, las ediciones que se apliquen se quitarán si el archivo se abre en una versión más reciente de Excel. Más información: https://go.microsoft.com/fwlink/?linkid=870924
Comentario:
    Causa  principal  o básica, corresponde a las razones por la cuales se puede presentar  el riesgo, redacte de la forma más concreta posible.</t>
      </text>
    </comment>
    <comment ref="J3" authorId="5" shapeId="0" xr:uid="{92D2BF40-F7E2-40BB-8D0C-24EF891A2BC6}">
      <text>
        <t>[Comentario encadenado]
Su versión de Excel le permite leer este comentario encadenado; sin embargo, las ediciones que se apliquen se quitarán si el archivo se abre en una versión más reciente de Excel. Más información: https://go.microsoft.com/fwlink/?linkid=870924
Comentario:
    5: Casi seguro= Se espera que el evento ocurra en la mayoría de las circunstancias. Más de 1 vez al año. 
4: Probable= Es viable que el evento ocurra en la mayoría de las circunstancias. Al menos 1 vez en el último año. 
3: Posible= El evento podrá ocurrir en algún momento. Al menos 1 vez en los últimos 2 años. 
2: Improbable= El evento puede ocurrir en algún momento. Al menos 1 vez en los últimos 5 años. 
1: Rara vez= El evento puede ocurrir solo en circunstancias excepcionales (poco comunes o anormales). No se ha presentado en los últimos 5 años.</t>
      </text>
    </comment>
    <comment ref="K3" authorId="6" shapeId="0" xr:uid="{B9FE6C5C-D479-42BB-BA72-6E5EDEC3D410}">
      <text>
        <t>[Comentario encadenado]
Su versión de Excel le permite leer este comentario encadenado; sin embargo, las ediciones que se apliquen se quitarán si el archivo se abre en una versión más reciente de Excel. Más información: https://go.microsoft.com/fwlink/?linkid=870924
Comentario:
    Responda las sigientes preguntas: Si o No
y escoja: 
3: Responder afirmativamente de UNA a CINCO pregunta(s) genera un impacto moderado
4: Responder afirmativamente de SEIS a ONCE preguntas genera un impacto mayor
5: Responder afirmativamente de DOCE a DIECINUEVE preguntas genera un impacto catastrófico.
¿Afectar al grupo de funcionarios del proceso? 
¿Afectar el cumplimiento de metas y objetivos de la dependencia? 
¿Afectar el cumplimiento de misión de la entidad? 
¿Afectar el cumplimiento de la misión del sector al que pertenece la entidad? 
¿Generar pérdida de confianza de la entidad, afectando su reputación? 
¿Generar pérdida de recursos económicos? 
¿Afectar la generación de los productos o la prestación de servicios? 
¿Dar lugar al detrimento de calidad de vida de la comunidad por la pérdida del bien, servicios o recursos públicos? 
¿Generar pérdida de información de la entidad? 
¿Generar intervención de los órganos de control, de la Fiscalía u otro ente? 
¿Dar lugar a procesos sancionatorios? 
¿Dar lugar a procesos disciplinarios? 
¿Dar lugar a procesos fiscales? 
¿Dar lugar a procesos penales? 
¿Generar pérdida de credibilidad del sector? 
¿Ocasionar lesiones físicas o pérdida de vidas humanas? 
¿Afectar la imagen regional? 
¿Afectar la imagen nacional? 
¿Generar daño ambiental?</t>
      </text>
    </comment>
    <comment ref="O3" authorId="7" shapeId="0" xr:uid="{BA6D6CFD-F95E-45A5-870B-776B7B3290DD}">
      <text>
        <t>[Comentario encadenado]
Su versión de Excel le permite leer este comentario encadenado; sin embargo, las ediciones que se apliquen se quitarán si el archivo se abre en una versión más reciente de Excel. Más información: https://go.microsoft.com/fwlink/?linkid=870924
Comentario:
    Recuerde que el control se define como la medida que permite reducir o mitigar un riesgo. Defina el control (es) que atacan la causa raíz del riesgo, considere la estructura explicada en la guía: Responsable de ejecutar el control + Acción + Complemento</t>
      </text>
    </comment>
    <comment ref="P3" authorId="8" shapeId="0" xr:uid="{9D19F1FF-8669-4C98-AF4C-27537DEF10C5}">
      <text>
        <t>[Comentario encadenado]
Su versión de Excel le permite leer este comentario encadenado; sin embargo, las ediciones que se apliquen se quitarán si el archivo se abre en una versión más reciente de Excel. Más información: https://go.microsoft.com/fwlink/?linkid=870924
Comentario:
    ¿Las actividades que se desarrollan en el
control realmente buscan por si sola prevenir o detectar las causas que pueden dar origen al riesgo, Ej.: verificar, validar, cotejar, comparar, revisar, etc.?
Prevenir: 15
Detectar: 10</t>
      </text>
    </comment>
    <comment ref="Q3" authorId="9" shapeId="0" xr:uid="{288FC25F-48B3-4CF4-B24C-24F1108E4398}">
      <text>
        <t>[Comentario encadenado]
Su versión de Excel le permite leer este comentario encadenado; sin embargo, las ediciones que se apliquen se quitarán si el archivo se abre en una versión más reciente de Excel. Más información: https://go.microsoft.com/fwlink/?linkid=870924
Comentario:
    ¿Existe un responsable asignado a la ejecución del control?
Asignado: 15
No asignado: 0</t>
      </text>
    </comment>
    <comment ref="R3" authorId="10" shapeId="0" xr:uid="{8AF3DCF1-D0ED-4716-BAE7-555F4E99F6CE}">
      <text>
        <t>[Comentario encadenado]
Su versión de Excel le permite leer este comentario encadenado; sin embargo, las ediciones que se apliquen se quitarán si el archivo se abre en una versión más reciente de Excel. Más información: https://go.microsoft.com/fwlink/?linkid=870924
Comentario:
    ¿El responsable tiene la autoridad y adecuada segregación de funciones en la ejecución del control?
Adecuado: 15
No adecuado: 0</t>
      </text>
    </comment>
    <comment ref="S3" authorId="11" shapeId="0" xr:uid="{E91274DA-50F3-4469-8B68-9A302024AE3E}">
      <text>
        <t>[Comentario encadenado]
Su versión de Excel le permite leer este comentario encadenado; sin embargo, las ediciones que se apliquen se quitarán si el archivo se abre en una versión más reciente de Excel. Más información: https://go.microsoft.com/fwlink/?linkid=870924
Comentario:
    ¿La oportunidad en que se ejecuta el control
ayuda a prevenir la mitigación del riesgo o a
detectar la materialización del riesgo de manera oportuna?</t>
      </text>
    </comment>
    <comment ref="T3" authorId="12" shapeId="0" xr:uid="{2C23ECA8-D0F6-4EF6-9B34-0F567F660CC5}">
      <text>
        <t>[Comentario encadenado]
Su versión de Excel le permite leer este comentario encadenado; sin embargo, las ediciones que se apliquen se quitarán si el archivo se abre en una versión más reciente de Excel. Más información: https://go.microsoft.com/fwlink/?linkid=870924
Comentario:
    ¿La fuente de información que se utiliza en el desarrollo del control es información confiable que permita mitigar el riesgo?
Confiable: 15
No confiable: 0</t>
      </text>
    </comment>
    <comment ref="U3" authorId="13" shapeId="0" xr:uid="{D69B1B9B-1EC1-4381-B043-EE8142A10C57}">
      <text>
        <t>[Comentario encadenado]
Su versión de Excel le permite leer este comentario encadenado; sin embargo, las ediciones que se apliquen se quitarán si el archivo se abre en una versión más reciente de Excel. Más información: https://go.microsoft.com/fwlink/?linkid=870924
Comentario:
    ¿Las observaciones, desviaciones o diferencias identificadas como resultados de la ejecución del control son investigadas y resueltas de manera oportuna?
Se investigan y resuelven oportunamente: 15
No se investigan y resuelven oportunamente: 0</t>
      </text>
    </comment>
    <comment ref="V3" authorId="14" shapeId="0" xr:uid="{F25F410C-F7A7-4A98-BBC3-79E0DF76CD4D}">
      <text>
        <t>[Comentario encadenado]
Su versión de Excel le permite leer este comentario encadenado; sin embargo, las ediciones que se apliquen se quitarán si el archivo se abre en una versión más reciente de Excel. Más información: https://go.microsoft.com/fwlink/?linkid=870924
Comentario:
    ¿Se deja evidencia o rastro de la ejecución del control que permita a cualquier tercero con la evidencia llegar a la misma conclusión?
Completa: 10
Incompleta: 5
No existe: 0</t>
      </text>
    </comment>
    <comment ref="Y3" authorId="15" shapeId="0" xr:uid="{4F57369C-3C86-4F4A-BC98-06408F6ABF32}">
      <text>
        <t>[Comentario encadenado]
Su versión de Excel le permite leer este comentario encadenado; sin embargo, las ediciones que se apliquen se quitarán si el archivo se abre en una versión más reciente de Excel. Más información: https://go.microsoft.com/fwlink/?linkid=870924
Comentario:
    - Fuerte: El control se ejecuta de manera consistente por parte del responsable.
- Moderado: El control se ejecuta algunas veces por parte del responsable.
- Débil: El control no se ejecuta por parte del responsable.</t>
      </text>
    </comment>
    <comment ref="AB3" authorId="16" shapeId="0" xr:uid="{3CB2447C-7998-4644-8901-BB099B56300B}">
      <text>
        <t>[Comentario encadenado]
Su versión de Excel le permite leer este comentario encadenado; sin embargo, las ediciones que se apliquen se quitarán si el archivo se abre en una versión más reciente de Excel. Más información: https://go.microsoft.com/fwlink/?linkid=870924
Comentario:
    Si la columna AA es SI: Identifique las debilidades en el control de acuerdo a las columnas P a V y defina que acciones tomar para fortalecer el control. Por ejemplo asignar un responsable o dejar evidencia completa</t>
      </text>
    </comment>
    <comment ref="AI3" authorId="17" shapeId="0" xr:uid="{8CB58FDE-BFCF-4441-B22E-F5B37E8A2611}">
      <text>
        <t>[Comentario encadenado]
Su versión de Excel le permite leer este comentario encadenado; sin embargo, las ediciones que se apliquen se quitarán si el archivo se abre en una versión más reciente de Excel. Más información: https://go.microsoft.com/fwlink/?linkid=870924
Comentario:
    5: Casi seguro= Se espera que el evento ocurra en la mayoría de las circunstancias. Más de 1 vez al año. 
4: Probable= Es viable que el evento ocurra en la mayoría de las circunstancias. Al menos 1 vez en el último año. 
3: Posible= El evento podrá ocurrir en algún momento. Al menos 1 vez en los últimos 2 años. 
2: Improbable= El evento puede ocurrir en algún momento. Al menos 1 vez en los últimos 5 años. 
1: Rara vez= El evento puede ocurrir solo en circunstancias excepcionales (poco comunes o anormales). No se ha presentado en los últimos 5 años.</t>
      </text>
    </comment>
    <comment ref="AJ3" authorId="18" shapeId="0" xr:uid="{AF44E1CE-9CFA-4AC9-918C-26033546D623}">
      <text>
        <t>[Comentario encadenado]
Su versión de Excel le permite leer este comentario encadenado; sin embargo, las ediciones que se apliquen se quitarán si el archivo se abre en una versión más reciente de Excel. Más información: https://go.microsoft.com/fwlink/?linkid=870924
Comentario:
    Responda las sigientes preguntas: Si o No
y escoja: 
3: Responder afirmativamente de UNA a CINCO pregunta(s) genera un impacto moderado
4: Responder afirmativamente de SEIS a ONCE preguntas genera un impacto mayor
5: Responder afirmativamente de DOCE a DIECINUEVE preguntas genera un impacto catastrófico.
¿Afectar al grupo de funcionarios del proceso? 
¿Afectar el cumplimiento de metas y objetivos de la dependencia? 
¿Afectar el cumplimiento de misión de la entidad? 
¿Afectar el cumplimiento de la misión del sector al que pertenece la entidad? 
¿Generar pérdida de confianza de la entidad, afectando su reputación? 
¿Generar pérdida de recursos económicos? 
¿Afectar la generación de los productos o la prestación de servicios? 
¿Dar lugar al detrimento de calidad de vida de la comunidad por la pérdida del bien, servicios o recursos públicos? 
¿Generar pérdida de información de la entidad? 
¿Generar intervención de los órganos de control, de la Fiscalía u otro ente? 
¿Dar lugar a procesos sancionatorios? 
¿Dar lugar a procesos disciplinarios? 
¿Dar lugar a procesos fiscales? 
¿Dar lugar a procesos penales? 
¿Generar pérdida de credibilidad del sector? 
¿Ocasionar lesiones físicas o pérdida de vidas humanas? 
¿Afectar la imagen regional? 
¿Afectar la imagen nacional? 
¿Generar daño ambiental?</t>
      </text>
    </comment>
    <comment ref="AM3" authorId="19" shapeId="0" xr:uid="{590F8DEC-E498-4C2C-939C-726C246F9A68}">
      <text>
        <t>[Comentario encadenado]
Su versión de Excel le permite leer este comentario encadenado; sin embargo, las ediciones que se apliquen se quitarán si el archivo se abre en una versión más reciente de Excel. Más información: https://go.microsoft.com/fwlink/?linkid=870924
Comentario:
    Tener en cuenta lo definido en el capitulo de niveles de aceptabilidad de la política de administración de riesgos</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tc={CF5613DB-9324-40E1-9642-3C15ED4FB41F}</author>
    <author>tc={A0F40E4A-CDA8-4878-A493-E60F7B0AFC8A}</author>
    <author>tc={6593243C-C5F9-4652-9655-496C347F5776}</author>
    <author>tc={94FA8504-6652-4FA5-874C-66194A4DBED8}</author>
    <author>tc={47BFCE5E-A1B2-452E-9DB3-820630843F31}</author>
    <author>tc={DC2871C3-606F-485E-9A68-BE71B4A7CB82}</author>
    <author>tc={621EB540-0783-4BB5-8C69-3B13944D5A09}</author>
    <author>tc={5675C234-D6B0-4BBE-9D58-A3A1F3CB1645}</author>
  </authors>
  <commentList>
    <comment ref="AO2" authorId="0" shapeId="0" xr:uid="{CF5613DB-9324-40E1-9642-3C15ED4FB41F}">
      <text>
        <t>[Comentario encadenado]
Su versión de Excel le permite leer este comentario encadenado; sin embargo, las ediciones que se apliquen se quitarán si el archivo se abre en una versión más reciente de Excel. Más información: https://go.microsoft.com/fwlink/?linkid=870924
Comentario:
    no aplica para los niveles de riesgo residual bajo</t>
      </text>
    </comment>
    <comment ref="A3" authorId="1" shapeId="0" xr:uid="{A0F40E4A-CDA8-4878-A493-E60F7B0AFC8A}">
      <text>
        <t>[Comentario encadenado]
Su versión de Excel le permite leer este comentario encadenado; sin embargo, las ediciones que se apliquen se quitarán si el archivo se abre en una versión más reciente de Excel. Más información: https://go.microsoft.com/fwlink/?linkid=870924
Comentario:
    Permite definir un consecutivo de riesgos, para garantizar la identificación única de los riesgos.</t>
      </text>
    </comment>
    <comment ref="E3" authorId="2" shapeId="0" xr:uid="{6593243C-C5F9-4652-9655-496C347F5776}">
      <text>
        <t>[Comentario encadenado]
Su versión de Excel le permite leer este comentario encadenado; sin embargo, las ediciones que se apliquen se quitarán si el archivo se abre en una versión más reciente de Excel. Más información: https://go.microsoft.com/fwlink/?linkid=870924
Comentario:
    Consolida o resume los análisis sobre impacto + causa inmediata + causa raíz, permitiendo contar con una redacción clara y concreta del riesgo indentificado. Tenga en cuenta la estructura de alto nivel establecida en al guía, inicia con POSIBILIDAD DE + Impacto para la entidad (Qué) + Causa Inmediata (Cómo) + Causa Raíz (Por qué)</t>
      </text>
    </comment>
    <comment ref="P3" authorId="3" shapeId="0" xr:uid="{94FA8504-6652-4FA5-874C-66194A4DBED8}">
      <text>
        <t>[Comentario encadenado]
Su versión de Excel le permite leer este comentario encadenado; sin embargo, las ediciones que se apliquen se quitarán si el archivo se abre en una versión más reciente de Excel. Más información: https://go.microsoft.com/fwlink/?linkid=870924
Comentario:
    Si se presentan criterios económicos y reputacionales se debe escoger el que mayor impacto genere</t>
      </text>
    </comment>
    <comment ref="V3" authorId="4" shapeId="0" xr:uid="{47BFCE5E-A1B2-452E-9DB3-820630843F31}">
      <text>
        <t>[Comentario encadenado]
Su versión de Excel le permite leer este comentario encadenado; sin embargo, las ediciones que se apliquen se quitarán si el archivo se abre en una versión más reciente de Excel. Más información: https://go.microsoft.com/fwlink/?linkid=870924
Comentario:
    Recuerde que el control se define como la medida que permite reducir o mitigar un riesgo. Defina el control (es) que atacan la causa raíz del riesgo, considere la estructura explicada en la guía: Responsable de ejecutar el control + Acción + Complemento</t>
      </text>
    </comment>
    <comment ref="AN3" authorId="5" shapeId="0" xr:uid="{DC2871C3-606F-485E-9A68-BE71B4A7CB82}">
      <text>
        <t>[Comentario encadenado]
Su versión de Excel le permite leer este comentario encadenado; sin embargo, las ediciones que se apliquen se quitarán si el archivo se abre en una versión más reciente de Excel. Más información: https://go.microsoft.com/fwlink/?linkid=870924
Comentario:
    Tener en cuenta lo definido en el capitulo de niveles de aceptabilidad de la política de administración de riesgos</t>
      </text>
    </comment>
    <comment ref="AB4" authorId="6" shapeId="0" xr:uid="{621EB540-0783-4BB5-8C69-3B13944D5A09}">
      <text>
        <t>[Comentario encadenado]
Su versión de Excel le permite leer este comentario encadenado; sin embargo, las ediciones que se apliquen se quitarán si el archivo se abre en una versión más reciente de Excel. Más información: https://go.microsoft.com/fwlink/?linkid=870924
Comentario:
    Preventivo: Va hacia las causas del riesgo, aseguran el resultado final esperado.
Detectivo: Detecta que algo ocurre y devuelve el proceso a los controles preventivos. Se pueden generar reprocesos.
Correctivo: Dado que permiten reducir el impacto de la materialización del riesgo, tienen un costo en su implementación.</t>
      </text>
    </comment>
    <comment ref="AC4" authorId="7" shapeId="0" xr:uid="{5675C234-D6B0-4BBE-9D58-A3A1F3CB1645}">
      <text>
        <t>[Comentario encadenado]
Su versión de Excel le permite leer este comentario encadenado; sin embargo, las ediciones que se apliquen se quitarán si el archivo se abre en una versión más reciente de Excel. Más información: https://go.microsoft.com/fwlink/?linkid=870924
Comentario:
    Automático: Son actividades de procesamiento o validación de información que se ejecutan por un sistema o aplicativo de manera automática sin la intervención de personas para su realización.
Manual: Controles que son ejecutados por una persona., tiene implícito el error humano.</t>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tc={1634ABC0-2786-4E18-A6EB-F4EC3F7DCCE4}</author>
    <author>tc={F17C01B4-72EF-42CB-8755-2A8F12E22615}</author>
    <author>tc={FEFB968F-83AB-44C4-B6C8-529BDE7BE3C6}</author>
  </authors>
  <commentList>
    <comment ref="A3" authorId="0" shapeId="0" xr:uid="{1634ABC0-2786-4E18-A6EB-F4EC3F7DCCE4}">
      <text>
        <t>[Comentario encadenado]
Su versión de Excel le permite leer este comentario encadenado; sin embargo, las ediciones que se apliquen se quitarán si el archivo se abre en una versión más reciente de Excel. Más información: https://go.microsoft.com/fwlink/?linkid=870924
Comentario:
    Permite definir un consecutivo de riesgos, para garantizar la identificación única de los riesgos.</t>
      </text>
    </comment>
    <comment ref="F3" authorId="1" shapeId="0" xr:uid="{F17C01B4-72EF-42CB-8755-2A8F12E22615}">
      <text>
        <t>[Comentario encadenado]
Su versión de Excel le permite leer este comentario encadenado; sin embargo, las ediciones que se apliquen se quitarán si el archivo se abre en una versión más reciente de Excel. Más información: https://go.microsoft.com/fwlink/?linkid=870924
Comentario:
    Circunstancias bajo las cuales se presenta la oportunidad, verifique los resultados positivos del analisi de cotxto, redacte de la forma más concreta posible.</t>
      </text>
    </comment>
    <comment ref="G3" authorId="2" shapeId="0" xr:uid="{FEFB968F-83AB-44C4-B6C8-529BDE7BE3C6}">
      <text>
        <t>[Comentario encadenado]
Su versión de Excel le permite leer este comentario encadenado; sin embargo, las ediciones que se apliquen se quitarán si el archivo se abre en una versión más reciente de Excel. Más información: https://go.microsoft.com/fwlink/?linkid=870924
Comentario:
    Consolida o resume los análisis sobre impacto + causa inmediata + causa raíz, permitiendo contar con una redacción clara y concreta del riesgo indentificado. Tenga en cuenta la estructura de alto nivel establecida en al guía, inicia con POSIBILIDAD DE + Impacto para la entidad (Qué) + Causa Inmediata (Cómo) + Causa Raíz (Por qué)</t>
      </text>
    </comment>
  </commentList>
</comments>
</file>

<file path=xl/sharedStrings.xml><?xml version="1.0" encoding="utf-8"?>
<sst xmlns="http://schemas.openxmlformats.org/spreadsheetml/2006/main" count="1366" uniqueCount="816">
  <si>
    <t>Matriz Mapa de Riesgos</t>
  </si>
  <si>
    <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9" tint="-0.249977111117893"/>
        <rFont val="Arial Narrow"/>
        <family val="2"/>
      </rPr>
      <t>Guía para la Administración del Riesgo y el diseño de controles V5</t>
    </r>
    <r>
      <rPr>
        <sz val="10"/>
        <rFont val="Arial Narrow"/>
        <family val="2"/>
      </rPr>
      <t>. El formato cuenta con celdas parametrizadas y permite contar con los respectivos mapas de calor para riesgo inherente y riesgo residual.</t>
    </r>
  </si>
  <si>
    <t>Orientaciones Generales</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</si>
  <si>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</si>
  <si>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Mapa Final: </t>
    </r>
    <r>
      <rPr>
        <sz val="10"/>
        <rFont val="Arial Narrow"/>
        <family val="2"/>
      </rPr>
      <t>Encontrará la totalidad de la estructura para la identificación y valoración de los riesgos por proceso, programa o proyecto, acorde con el nivel de desagregación que la entidad considere necesaria.</t>
    </r>
  </si>
  <si>
    <t>Columna</t>
  </si>
  <si>
    <t>Descripción - Lineamientos para el diligenciamiento</t>
  </si>
  <si>
    <t>Proceso</t>
  </si>
  <si>
    <t>Diligencie el nombre del proceso al cual se le identificarán y valorarán los riesgos.</t>
  </si>
  <si>
    <t>Objetivo</t>
  </si>
  <si>
    <t>Diligencie el objetivo del proceso.</t>
  </si>
  <si>
    <t>Alcance</t>
  </si>
  <si>
    <t>Diligencie el alcance del proceso.</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</si>
  <si>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</si>
  <si>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</si>
  <si>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t>Impacto</t>
  </si>
  <si>
    <t>Analice las consecuencias que puede ocasionar a la organización la materialización del riesgo, redacte de la forma más concreta posible.</t>
  </si>
  <si>
    <t>Causa Inmediata</t>
  </si>
  <si>
    <t>Circunstancias bajo las cuales se presenta el riesgo, es la situación más evidente frente al riesgo, redacte de la forma más concreta posible.</t>
  </si>
  <si>
    <t>Causa Raíz</t>
  </si>
  <si>
    <t>Causa  principal  o básica, corresponde a las razones por la cuales se puede presentar  el riesgo, redacte de la forma más concreta posible.</t>
  </si>
  <si>
    <t>Descripción del Riesgo</t>
  </si>
  <si>
    <r>
      <t xml:space="preserve">Consolida o resume los análisis sobre impacto + causa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Causa Inmediata (Cómo) + Causa Raíz (Por qué)</t>
    </r>
  </si>
  <si>
    <t>Clasificación del Riesgo</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</si>
  <si>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</si>
  <si>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Frecuencia con la cual se lleva a cabo la actividad</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</si>
  <si>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</si>
  <si>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</si>
  <si>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</si>
  <si>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Zona de Riesgo Inherente</t>
  </si>
  <si>
    <t>Teniendo en cuenta que ingresó la información de PROBABILIDAD e IMPACTO, la matriz automáticamente hará el cálculo para la zona de riesgo inherente (Columna N)</t>
  </si>
  <si>
    <t>Descripción del Control</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</si>
  <si>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</si>
  <si>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Afectación</t>
  </si>
  <si>
    <t>Esta casilla no se diligencia, depende de la selección en la columna R.</t>
  </si>
  <si>
    <r>
      <t xml:space="preserve">ATRIBUTOS EFICIENCIA
</t>
    </r>
    <r>
      <rPr>
        <sz val="9"/>
        <rFont val="Arial Narrow"/>
        <family val="2"/>
      </rPr>
      <t>Tipo</t>
    </r>
  </si>
  <si>
    <t>Utilice la lista de despligue que se encuentra parametrizada, le aparecerán las opciones: i)Preventivo, ii)Detectivo, iii)Correctivo.</t>
  </si>
  <si>
    <r>
      <t xml:space="preserve">ATRIBUTOS EFICIENCIA
</t>
    </r>
    <r>
      <rPr>
        <sz val="9"/>
        <rFont val="Arial Narrow"/>
        <family val="2"/>
      </rPr>
      <t>Implementación</t>
    </r>
  </si>
  <si>
    <t>Utilice la lista de despligue que se encuentra parametrizada, le aparecerán las opciones: i)Automático, ii)Manual.</t>
  </si>
  <si>
    <r>
      <t xml:space="preserve">ATRIBUTOS EFICIENCIA
</t>
    </r>
    <r>
      <rPr>
        <sz val="9"/>
        <rFont val="Arial Narrow"/>
        <family val="2"/>
      </rPr>
      <t>Calificación</t>
    </r>
  </si>
  <si>
    <t xml:space="preserve">La matriz automáticamente hará el cálculo para el control analizado (Columna T) </t>
  </si>
  <si>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</si>
  <si>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</si>
  <si>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</si>
  <si>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</si>
  <si>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</si>
  <si>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</si>
  <si>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</si>
  <si>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t>
    </r>
  </si>
  <si>
    <t>Tratamiento</t>
  </si>
  <si>
    <t>Utilice la lista de despligue que se encuentra parametrizada, le aparecerán las opciones: i)Aceptar, ii)Evitar, iii)Reducir (compartir), iv)Reducir (mitigar).</t>
  </si>
  <si>
    <r>
      <t xml:space="preserve">Plan de Acción
</t>
    </r>
    <r>
      <rPr>
        <sz val="9"/>
        <rFont val="Arial Narrow"/>
        <family val="2"/>
      </rPr>
      <t xml:space="preserve">Responsable, fecha implementación, fecha seguimiento, seguimiento. </t>
    </r>
  </si>
  <si>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</si>
  <si>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t>Estado</t>
  </si>
  <si>
    <t>Utilice la lista de despligue que se encuentra parametrizada, le aparecerán las opciones: i)Finalizado, ii)En curso, la selección en este caso dependerá de las acciones del plan que se hayan establecido en cada caso.</t>
  </si>
  <si>
    <r>
      <t xml:space="preserve"> -</t>
    </r>
    <r>
      <rPr>
        <sz val="11"/>
        <rFont val="Arial Narrow"/>
        <family val="2"/>
      </rPr>
      <t xml:space="preserve"> </t>
    </r>
    <r>
      <rPr>
        <b/>
        <sz val="11"/>
        <rFont val="Arial Narrow"/>
        <family val="2"/>
      </rPr>
      <t xml:space="preserve"> Hoja 3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</si>
  <si>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4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</si>
  <si>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</si>
  <si>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6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</si>
  <si>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Valoración de Controles: </t>
    </r>
    <r>
      <rPr>
        <sz val="11"/>
        <rFont val="Arial Narrow"/>
        <family val="2"/>
      </rPr>
      <t>Tabla referente para todos los cálculos (no se diligencia)</t>
    </r>
  </si>
  <si>
    <t xml:space="preserve"> Fecha </t>
  </si>
  <si>
    <t>CONTEXTO ESTRATÉGICO</t>
  </si>
  <si>
    <t>PROCESO</t>
  </si>
  <si>
    <t>IDENTIFICACIÓN DE CAUSAS</t>
  </si>
  <si>
    <t xml:space="preserve">RIESGO </t>
  </si>
  <si>
    <t>CONSECUENCIA</t>
  </si>
  <si>
    <t>INTERNO</t>
  </si>
  <si>
    <t>EXTERNO</t>
  </si>
  <si>
    <t>PROCESOS</t>
  </si>
  <si>
    <t>ACTIVOS</t>
  </si>
  <si>
    <t>Tipo</t>
  </si>
  <si>
    <t>Causas</t>
  </si>
  <si>
    <t xml:space="preserve">Gestión Integral de Residuos Sólidos </t>
  </si>
  <si>
    <t>FINANCIERO</t>
  </si>
  <si>
    <t>Asignación de presupuesto para el cumplimiento de las metas y objetivos del proceso.</t>
  </si>
  <si>
    <t>LEGALES Y REGLAMENTARIOS</t>
  </si>
  <si>
    <t>Normativa definida para la prestación del servicio.</t>
  </si>
  <si>
    <t>PROCEDIMIENTOS ASOCIADOS</t>
  </si>
  <si>
    <t xml:space="preserve">Procedimientos de supervisión y control implementados para la prestación del servicio. </t>
  </si>
  <si>
    <t>INFORMACION</t>
  </si>
  <si>
    <t>Uso de herramientas de visualización de información (PowerBI)</t>
  </si>
  <si>
    <t>Posibilidad de investigaciones por incumplimiento en la prestación del servicio público de aseo en los componentes de recolección, barrido y limpieza y disposición final, por las debilidades en el desarrollo de las actividades de supervisión y control.</t>
  </si>
  <si>
    <t>Investigaciones de entes de control.
Sanciones disciplinarias.
Afectación en la Salud Pública.
Daño al medio ambiente, contaminación visual, olores, proliferación de vectores.
Afectación a la imagen institucional.
Incumplimiento de los objetivos trazados por la Entidad. 
Reprocesos en el desarrollo de la operación asociada al proceso de GIRS</t>
  </si>
  <si>
    <t>PERSONAL</t>
  </si>
  <si>
    <t>Equipo interdisciplinario para el cumplimiento de las metas y objetivos del proceso.</t>
  </si>
  <si>
    <t>SOCIALES Y CULTURALES</t>
  </si>
  <si>
    <t xml:space="preserve">Paro de los trabajadores de los operadores del servicio de aseo </t>
  </si>
  <si>
    <t>Lineamientos técnicos de la Gestión de Residuos Solidos documentados en el SIG</t>
  </si>
  <si>
    <t>Concesionarios y organizaciones de recicladores de oficio con experiencia en la prestación del servicio de aseo.</t>
  </si>
  <si>
    <t xml:space="preserve">Comunicación de los operadores con la ciudadanía </t>
  </si>
  <si>
    <t>Aceptación de la implementación de programas y proyectos establecidos por la Unidad por la por parte de la comunidad.</t>
  </si>
  <si>
    <t>AMBIENTALES</t>
  </si>
  <si>
    <t>Generación de residuos sólidos urbanos para la recolección, disposición final y aprovechamiento.</t>
  </si>
  <si>
    <t>Existencia del registro de prestadores del servicio de aseo por parte de la SSPD.</t>
  </si>
  <si>
    <t>COMUNICACIÓN INTERNA</t>
  </si>
  <si>
    <t>Sinergia entre las subdirecciones para el logro de las metas de los diferentes programas del PGIRS</t>
  </si>
  <si>
    <t>Se cuenta con la reglamentación del PGIRS (Decreto 345 de 2020)</t>
  </si>
  <si>
    <t>RESPONSABLES DEL PROCESO</t>
  </si>
  <si>
    <t>Las subdirecciones de cada proceso tienen definidos los responsables de los programas.</t>
  </si>
  <si>
    <t>Posibilidad de investigaciones  por incumplimiento del Plan de Gestión Integral de Residuos Sólidos, debido a la inoportunidad en el seguimiento al plan.</t>
  </si>
  <si>
    <t>Investigaciones de entes de control.
Sanciones disciplinarias.
Afectación a la imagen institucional.</t>
  </si>
  <si>
    <t>Asignación de presupuesto para el cumplimiento de las metas, objetivos, programas y proyectos del proceso.</t>
  </si>
  <si>
    <t xml:space="preserve">Documentos Técnicos definidos para cada uno de los programas del plan. </t>
  </si>
  <si>
    <t xml:space="preserve">El proceso cuenta con los recursos para el pago a operadores e interventorías para garantizar la prestación del servicio </t>
  </si>
  <si>
    <t>Normativa definida para el pago de los servicios (Ley 80 y complementaria)</t>
  </si>
  <si>
    <t xml:space="preserve">Existen procedimientos asociados que definen las actividades y responsables de las actividades. </t>
  </si>
  <si>
    <t>Posibilidad del beneficio propio o de un tercero por la autorización  del pago de concesionarios, interventorías o contratistas sin el cumplimiento de las obligaciones contractuales, por debilidades en la supervisión.</t>
  </si>
  <si>
    <t xml:space="preserve">Detrimento patrimonial
Deficiencias en la prestación de los servicios que garantiza la UAESP
Sanciones por parte de entes de control
</t>
  </si>
  <si>
    <t>Personal idoneo y capacitado para la supervisión y control de las actividades</t>
  </si>
  <si>
    <t xml:space="preserve">Trafico de influencias </t>
  </si>
  <si>
    <t xml:space="preserve">Capacidad técnica para verificar el cumplimiento de los operadores e interventorías. </t>
  </si>
  <si>
    <t>El proceso cuenta con los recursos para la entrega de acciones afirmativas en el marco del cumplimiento de las sentencias de la Corte Constitucional.</t>
  </si>
  <si>
    <t>Normativa definida por la corte constitucional en el marco de acciones afirmativas.</t>
  </si>
  <si>
    <t xml:space="preserve">Registro único de recicladores de oficio-RURO y registro único de organizaciones de recicladores-RUOR. </t>
  </si>
  <si>
    <t>Posibilidad de beneficio propio o de un tercero por la entrega inadecuada de bienes y servicios a recicladores de oficio u organizaciones en el marco de acciones afirmativas, debido a falta de verificación del cumplimiento de los requisitos definidos, debilidades en el control, y falta de seguimiento en el proceso.</t>
  </si>
  <si>
    <t>Detrimento patrimonial
Deficiencias en la prestación de los servicios que garantiza la UAESP
Sanciones por parte de entes de control
Afectación a la imagen institucional.
Afectación a la imagen institucional.</t>
  </si>
  <si>
    <t>Personal idoneo y capacitado para la supervisión de la ejecución y control de las actividades</t>
  </si>
  <si>
    <t>Responsabilidad social para la atención a recicladores de oficio y organizaciones de recicladores como población vulnerable.</t>
  </si>
  <si>
    <t xml:space="preserve">Capacidad técnica para verificar el cumplimiento de las actividades de las organizaciones de recicladores de oficio </t>
  </si>
  <si>
    <t>El proceso cuenta con el personal para recopilar la información de los registros RURO y RUOR.</t>
  </si>
  <si>
    <t xml:space="preserve">Se cuenta con los procedimiento para el registro único de recicladores de oficio y el registro único de organizaciones de recicladores de oficio RURO y RUOR. </t>
  </si>
  <si>
    <t xml:space="preserve">Registro único de recicladores de oficio-RURO y registro único de organizaciones de recicladores-RUOR en el servidor de la Entidad. </t>
  </si>
  <si>
    <t>Posibilidad de perdida de la integridad, confidencialidad y disponibilidad de la información de bases de datos de la gestión del proceso, por uso inadecuado del usuario y falta de claridad en la administración, custodia y consulta.</t>
  </si>
  <si>
    <t>Afectación a la imagen institucional
Incumplimiento de los objetivos trazados por la Entidad. 
Reprocesos en el desarrollo de la operación asociada al proceso de GIRS</t>
  </si>
  <si>
    <t>OBJETIVO DEL PROCESO</t>
  </si>
  <si>
    <t>Administrar la prestación efectiva de los servicios orientados a la gestión integral de los residuos sólidos, generando acciones de planeación, coordinación, control y supervisión en función del desarrollo y ejecución de las políticas, planes, programas y proyectos asociados al servicio de aseo en el Distrito Capital.</t>
  </si>
  <si>
    <t>ECONOMICOS Y FINANCIEROS</t>
  </si>
  <si>
    <t>DISEÑO DEL PROCESO</t>
  </si>
  <si>
    <t xml:space="preserve">POLÍTICOS </t>
  </si>
  <si>
    <t>INTERACCIONES CON OTROS PROCESOS</t>
  </si>
  <si>
    <t>APLICACIONES</t>
  </si>
  <si>
    <t>TRANSVERSALIDAD</t>
  </si>
  <si>
    <t>HARDWARE</t>
  </si>
  <si>
    <t>TECNOLÓGICOS</t>
  </si>
  <si>
    <t xml:space="preserve">TECNOLOGÍA </t>
  </si>
  <si>
    <t>ESTRATÉGICOS</t>
  </si>
  <si>
    <t>COMUNICACIÓN ENTRE LOS PROCESOS</t>
  </si>
  <si>
    <t>Identificación del riesgo</t>
  </si>
  <si>
    <t>Análisis del riesgo inherente</t>
  </si>
  <si>
    <t>Evaluación del riesgo - Valoración de los controles</t>
  </si>
  <si>
    <t>Evaluación del riesgo - Nivel del riesgo residual</t>
  </si>
  <si>
    <t>Plan de Manejo de Riesgos</t>
  </si>
  <si>
    <t>Seguimiento a los controles primer trimestre</t>
  </si>
  <si>
    <t>Seguimiento a los controles segundo trimestre</t>
  </si>
  <si>
    <t>Seguimiento a los controles tercer trimestre</t>
  </si>
  <si>
    <t>Seguimiento a los controles cuarto trimestre</t>
  </si>
  <si>
    <t xml:space="preserve">Plan de Contingencia </t>
  </si>
  <si>
    <t>Seguimiento Segunda Línea de Defensa</t>
  </si>
  <si>
    <t>Evaluación Tercera Línea de Defensa</t>
  </si>
  <si>
    <t xml:space="preserve">Referencia </t>
  </si>
  <si>
    <t>Alcance del proceso</t>
  </si>
  <si>
    <t xml:space="preserve">Causa Raíz </t>
  </si>
  <si>
    <t>Frecuencia con la cual se realiza la actividad</t>
  </si>
  <si>
    <t>Probabilidad Inherente</t>
  </si>
  <si>
    <t>%</t>
  </si>
  <si>
    <t>Criterios de impacto</t>
  </si>
  <si>
    <t>Observación de criterio</t>
  </si>
  <si>
    <t>Impacto 
Inherente</t>
  </si>
  <si>
    <t>No. Control</t>
  </si>
  <si>
    <t xml:space="preserve">Características del control </t>
  </si>
  <si>
    <t>Atributos</t>
  </si>
  <si>
    <t>Probabilidad Residual</t>
  </si>
  <si>
    <t>Probabilidad Residual Final</t>
  </si>
  <si>
    <t>Impacto Residual Final</t>
  </si>
  <si>
    <t>Zona de Riesgo Final</t>
  </si>
  <si>
    <t>Acción</t>
  </si>
  <si>
    <t>Responsable</t>
  </si>
  <si>
    <t>Fecha Programada</t>
  </si>
  <si>
    <t>Fecha Seguimiento</t>
  </si>
  <si>
    <t>Seguimiento primer trimestre</t>
  </si>
  <si>
    <t>Seguimiento segundo trimestre</t>
  </si>
  <si>
    <t>Seguimiento tercer trimestre</t>
  </si>
  <si>
    <t>Seguimiento cuarto trimestre</t>
  </si>
  <si>
    <t>Fecha de seguimiento</t>
  </si>
  <si>
    <t>Seguimiento</t>
  </si>
  <si>
    <t>Evidencia</t>
  </si>
  <si>
    <t>Efectividad</t>
  </si>
  <si>
    <t xml:space="preserve">Actividades a ejecutar en caso de materialización del riesgo </t>
  </si>
  <si>
    <t>Fecha Materialización del riesgo</t>
  </si>
  <si>
    <t xml:space="preserve">Causa de la Materialización </t>
  </si>
  <si>
    <t>Seguimiento al control y soportes</t>
  </si>
  <si>
    <t>Seguimiento al plan de manejo de riesgos y soportes</t>
  </si>
  <si>
    <t>Fecha Evaluación</t>
  </si>
  <si>
    <t xml:space="preserve"> Evaluación al control</t>
  </si>
  <si>
    <t>Efectividad del Control</t>
  </si>
  <si>
    <t xml:space="preserve"> Evaluación al plan de manejo de riesgos (si aplica)</t>
  </si>
  <si>
    <t>¿Tiene responsabe asignado?</t>
  </si>
  <si>
    <t>¿El responsable tiene la autoridad y es adecuada?</t>
  </si>
  <si>
    <t>¿La fuente de información que se utiliza   confiable?</t>
  </si>
  <si>
    <t>¿Las observaciones, desviaciones o diferencias identificadas  investigadas y resueltas de manera oportuna?</t>
  </si>
  <si>
    <t>Implementación</t>
  </si>
  <si>
    <t>Calificación</t>
  </si>
  <si>
    <t>Documentación</t>
  </si>
  <si>
    <t>Frecuencia</t>
  </si>
  <si>
    <t>Inicia con la formulación de los modelos de la prestación del servicio de aseo en todos sus componentes, continua con la contratación y con la definición de los lineamientos e instrumentos de planeación que orientan el hacer en el manejo integral de residuos, luego da paso a la implementación de los instrumentos de planeación, verificación, seguimiento y medición y finaliza con la identificación de acciones de mejora para fortalecer la gestión del proceso.</t>
  </si>
  <si>
    <t>Posibilidad de investigaciones por incumplimiento en la prestación del servicio público de aseo en los componentes de recolección, barrido y limpieza y disposición final, por las debilidades en el desarrollo de las actividades de supervisión y control</t>
  </si>
  <si>
    <t>Económico y Reputacional</t>
  </si>
  <si>
    <t>incumplimiento en la prestación del servicio público de aseo en los componentes de recolección, barrido y limpieza y disposición fina</t>
  </si>
  <si>
    <t xml:space="preserve"> debilidades en el desarrollo de las actividades de supervisión y control.</t>
  </si>
  <si>
    <t>Usuarios, productos y practicas , organizacionales</t>
  </si>
  <si>
    <t xml:space="preserve">     El riesgo afecta la imagen de la entidad con efecto publicitario sostenido a nivel de sector administrativo, nivel departamental o municipal</t>
  </si>
  <si>
    <t>Seguimiento al  plan de supervisión y control</t>
  </si>
  <si>
    <t>Si</t>
  </si>
  <si>
    <t>Preventivo</t>
  </si>
  <si>
    <t>Manual</t>
  </si>
  <si>
    <t>Documentado</t>
  </si>
  <si>
    <t>Continua</t>
  </si>
  <si>
    <t>Con registro</t>
  </si>
  <si>
    <t>Reducir (mitigar)</t>
  </si>
  <si>
    <t>Realizar la socialización de la actualización del Procediminto de Supervisión y Control a las Subdirecciones de Recoelcción, Barrido y Limpieza y Disposición Final.</t>
  </si>
  <si>
    <t xml:space="preserve">Subdirector RBL y Disposición Final </t>
  </si>
  <si>
    <t>22/01/2023
06-02-2023
03/03/2023
06-03-2023
10/04/2023
13-04-2023</t>
  </si>
  <si>
    <r>
      <rPr>
        <b/>
        <sz val="11"/>
        <color rgb="FF000000"/>
        <rFont val="Arial Narrow"/>
        <family val="2"/>
      </rPr>
      <t>SDF 22-01-2023:</t>
    </r>
    <r>
      <rPr>
        <sz val="11"/>
        <color rgb="FF000000"/>
        <rFont val="Arial Narrow"/>
        <family val="2"/>
      </rPr>
      <t xml:space="preserve"> en el mes de enero por disponibilidad de agenda del subdirector no es posible hacer sociabilización
</t>
    </r>
    <r>
      <rPr>
        <b/>
        <sz val="11"/>
        <color rgb="FF000000"/>
        <rFont val="Arial Narrow"/>
        <family val="2"/>
      </rPr>
      <t xml:space="preserve">SRBL 06-02-2023 </t>
    </r>
    <r>
      <rPr>
        <sz val="11"/>
        <color rgb="FF000000"/>
        <rFont val="Arial Narrow"/>
        <family val="2"/>
      </rPr>
      <t xml:space="preserve">Se solicalizó  a través de correo electrónico la actualización del procedimiento de supervisión y control y los formatos asociados. Se adjunta copia del correo 
</t>
    </r>
    <r>
      <rPr>
        <b/>
        <sz val="11"/>
        <color rgb="FF000000"/>
        <rFont val="Arial Narrow"/>
        <family val="2"/>
      </rPr>
      <t xml:space="preserve">SRBL10/04/2023 </t>
    </r>
    <r>
      <rPr>
        <sz val="11"/>
        <color rgb="FF000000"/>
        <rFont val="Arial Narrow"/>
        <family val="2"/>
      </rPr>
      <t xml:space="preserve">Actividad cumplida en el mes anterior.
</t>
    </r>
    <r>
      <rPr>
        <b/>
        <sz val="11"/>
        <color rgb="FF000000"/>
        <rFont val="Arial Narrow"/>
        <family val="2"/>
      </rPr>
      <t>SDF 03-03-2023:</t>
    </r>
    <r>
      <rPr>
        <sz val="11"/>
        <color rgb="FF000000"/>
        <rFont val="Arial Narrow"/>
        <family val="2"/>
      </rPr>
      <t xml:space="preserve"> Se socialización Plan de supervision monitoreo y control con la SDF el 01-02-2023 y validacion de los lideres y Subdirector.
</t>
    </r>
    <r>
      <rPr>
        <b/>
        <sz val="11"/>
        <color rgb="FF000000"/>
        <rFont val="Arial Narrow"/>
        <family val="2"/>
      </rPr>
      <t xml:space="preserve">SRBL 06-03-2023 </t>
    </r>
    <r>
      <rPr>
        <sz val="11"/>
        <color rgb="FF000000"/>
        <rFont val="Arial Narrow"/>
        <family val="2"/>
      </rPr>
      <t xml:space="preserve">Se realiza seguimiento a la implementación del nuevo procedimiento y nuevos formatos. Se adjunta correos 
</t>
    </r>
    <r>
      <rPr>
        <b/>
        <sz val="11"/>
        <color rgb="FF000000"/>
        <rFont val="Arial Narrow"/>
        <family val="2"/>
      </rPr>
      <t xml:space="preserve">SDF13/04/2023: </t>
    </r>
    <r>
      <rPr>
        <sz val="11"/>
        <color rgb="FF000000"/>
        <rFont val="Arial Narrow"/>
        <family val="2"/>
      </rPr>
      <t>Actividad realizada en el mes de febrero</t>
    </r>
  </si>
  <si>
    <t>10/05/2023
10/05/2023
13/06/2023
14-07-2023
27/07/2023</t>
  </si>
  <si>
    <t>SDF 10-05-2023 Acividad cumplida en primer trimestre
SRBL 10-05-2023 Acividad cumplida en primer trimestre
SDF 13-06-2023 Acividad cumplida en primer trimestre
SRBL 13-06-2023 Acividad cumplida en primer trimestre
SDF 14-07-2023 Acividad cumplida en primer trimestre
SRBL 27-07-2023 Acividad cumplida en primer trimestre</t>
  </si>
  <si>
    <t>10/08/2023
08/09/2023
15/08/2013</t>
  </si>
  <si>
    <t>SRBL 10/08/2023 Actividad cumplida en primer trimestre
SRBL 08/09/2023 Actividad cumplida en primer trimestre
SDF 15/08/2023 Actividad cumplida en primer trimestre
SDF 14/09/2023 Actividad cumplida en primer trimestre</t>
  </si>
  <si>
    <t>22/01/2023
03/03/2023
06/03/2023
10/04/2023
13-04-2023</t>
  </si>
  <si>
    <r>
      <rPr>
        <b/>
        <sz val="11"/>
        <color rgb="FF000000"/>
        <rFont val="Arial Narrow"/>
        <family val="2"/>
      </rPr>
      <t>SDF 22-01-2023:</t>
    </r>
    <r>
      <rPr>
        <sz val="11"/>
        <color rgb="FF000000"/>
        <rFont val="Arial Narrow"/>
        <family val="2"/>
      </rPr>
      <t xml:space="preserve"> para el mes de enero se realizo seguimiento al Plan de Supervión Monitore y Control
</t>
    </r>
    <r>
      <rPr>
        <b/>
        <sz val="11"/>
        <color rgb="FF000000"/>
        <rFont val="Arial Narrow"/>
        <family val="2"/>
      </rPr>
      <t>SRBL 06-02-2023</t>
    </r>
    <r>
      <rPr>
        <sz val="11"/>
        <color rgb="FF000000"/>
        <rFont val="Arial Narrow"/>
        <family val="2"/>
      </rPr>
      <t xml:space="preserve"> Se realizó seguimiento al plan de Supervisión y control del mes de enero. Se adjunta formato con seguimiento 
</t>
    </r>
    <r>
      <rPr>
        <b/>
        <sz val="11"/>
        <color rgb="FF000000"/>
        <rFont val="Arial Narrow"/>
        <family val="2"/>
      </rPr>
      <t>SDF 03-03-2023:</t>
    </r>
    <r>
      <rPr>
        <sz val="11"/>
        <color rgb="FF000000"/>
        <rFont val="Arial Narrow"/>
        <family val="2"/>
      </rPr>
      <t xml:space="preserve">  para el mes de febrero se realizo seguimiento al Plan de Supervión Monitore y Control
SRBL 06-03-2023 Se realizó seguimiento al plan de Supervisión y control del mes de febrero. Se adjunta formato con seguimiento
</t>
    </r>
    <r>
      <rPr>
        <b/>
        <sz val="11"/>
        <color rgb="FF000000"/>
        <rFont val="Arial Narrow"/>
        <family val="2"/>
      </rPr>
      <t>SRBL 10/04/2023</t>
    </r>
    <r>
      <rPr>
        <sz val="11"/>
        <color rgb="FF000000"/>
        <rFont val="Arial Narrow"/>
        <family val="2"/>
      </rPr>
      <t xml:space="preserve"> Se realizó seguimiento al plan de Supervisión y control del mes de marzo. Se adjunta formato con seguimiento
</t>
    </r>
    <r>
      <rPr>
        <b/>
        <sz val="11"/>
        <color rgb="FF000000"/>
        <rFont val="Arial Narrow"/>
        <family val="2"/>
      </rPr>
      <t xml:space="preserve">SDF13/04/2023 </t>
    </r>
    <r>
      <rPr>
        <sz val="11"/>
        <color rgb="FF000000"/>
        <rFont val="Arial Narrow"/>
        <family val="2"/>
      </rPr>
      <t>para el mes de marzo se realizo seguimiento al Plan de Supervión Monitore y Control</t>
    </r>
  </si>
  <si>
    <t>Subdirector Disposición Final
Subdirector de RBL
Subdirección de Aprovechamiento</t>
  </si>
  <si>
    <t xml:space="preserve">acta de reunión
SRBL plan de supervisión y control </t>
  </si>
  <si>
    <t>Efectivo</t>
  </si>
  <si>
    <t>10/05/2023
10/05/2023
13/06/2023
13/06/2023
14/07/2023
27/07/2023</t>
  </si>
  <si>
    <t>SDF 10-05-2023: Se realiza seguimiento al Plan de Supervisión Monitoreo y Control del mes de abril
SRBL 10-05-2023: Se realiza seguimiento al Plan de Supervisión Monitoreo y Control del mes de abril
SDF 13-06-2023: Se realiza seguimiento al Plan de Supervisión Monitoreo y Control del mes de mayo
SRBL 13-06-2023: Se realiza seguimiento al Plan de Supervisión Monitoreo y Control del mes de mayo
SDF 14-07-2023: Se realiza seguimiento al Plan de Supervisión Monitoreo y Control del mes de junio
SRBL 27-07-2023: Se realiza seguimiento al Plan de Supervisión Monitoreo y Control del mes de junio</t>
  </si>
  <si>
    <t>Subdirector Disposición Final
Subdirector de RBL</t>
  </si>
  <si>
    <t xml:space="preserve">SDF Plan de Supervision Monitoreo y Control
SRBL Plan de Supervision Monitoreo y Control </t>
  </si>
  <si>
    <t>10/08/2023
08/09/2023
15/08/2023
14-09-2023</t>
  </si>
  <si>
    <t xml:space="preserve">SRBL 10/08/2023 Se realizó seguimiento al Plan de Supervisión, Monitoreo y control  del mes de Julio.
SRBL 08/09/2023 Se realizó seguimiento al Plan de Supervisión, Monitoreo y control  del mes de agosto.
SDF 15/08/2023 Se realizó seguimiento al Plan de Supervisión, Monitoreo y control  del mes de Julio.
SDF 14/09/2023 Se realizó seguimiento al Plan de Supervisión, Monitoreo y control  del mes de Agosto
</t>
  </si>
  <si>
    <t>Subdirector de RBL
Subdirector de SDF</t>
  </si>
  <si>
    <t xml:space="preserve">SRBL Plan de Supervisión, Monitoreo yControl
SDF: Plan de Supervisión, Monitoreo yControl  </t>
  </si>
  <si>
    <t>Solicitar al servidor a cargo del proceso la ejecución de inmediata de las acciones a lugar</t>
  </si>
  <si>
    <t>26/04/2023
19/07/2023</t>
  </si>
  <si>
    <t>Se realizó seguimiento al control y las evidencias aportadas son coherentes a lo reportado por lo que se establece que el control fue efectivo
Se realizó seguimiento al control y las evidencias aportadas son coherentes a lo reportado por lo que se establece que el control fue efectivo</t>
  </si>
  <si>
    <t>Se realiza seguimiento a la acción y los soportes son coherentes con lo reportado 
Actividad cumplida en el primer trimestre</t>
  </si>
  <si>
    <t>19/05/2023 - OCL - RBL
22/05/2023 SDF</t>
  </si>
  <si>
    <t xml:space="preserve">Informes de supervision y control </t>
  </si>
  <si>
    <t>Solicitar a la Subdirección de Asuntos Legales a través de Talento Humano una capacitación sobre supervisión a contratos de interventoría y concensión.</t>
  </si>
  <si>
    <t>22/01/2023
06/02/2023
03/03/2023
06-03-2023
13-04-2023</t>
  </si>
  <si>
    <r>
      <rPr>
        <b/>
        <sz val="11"/>
        <color rgb="FF000000"/>
        <rFont val="Arial Narrow"/>
        <family val="2"/>
      </rPr>
      <t>SDF 22-01-2023:</t>
    </r>
    <r>
      <rPr>
        <sz val="11"/>
        <color rgb="FF000000"/>
        <rFont val="Arial Narrow"/>
        <family val="2"/>
      </rPr>
      <t xml:space="preserve"> Esta pendiente el ingreso del personal para poder solicitar capacitación
</t>
    </r>
    <r>
      <rPr>
        <b/>
        <sz val="11"/>
        <color rgb="FF000000"/>
        <rFont val="Arial Narrow"/>
        <family val="2"/>
      </rPr>
      <t>SRBL 06-02-2023</t>
    </r>
    <r>
      <rPr>
        <sz val="11"/>
        <color rgb="FF000000"/>
        <rFont val="Arial Narrow"/>
        <family val="2"/>
      </rPr>
      <t xml:space="preserve">  Esta pendiente el ingreso del personal para poder solicitar capacitación
</t>
    </r>
    <r>
      <rPr>
        <b/>
        <sz val="11"/>
        <color rgb="FF000000"/>
        <rFont val="Arial Narrow"/>
        <family val="2"/>
      </rPr>
      <t>SDF 03-03-2023:</t>
    </r>
    <r>
      <rPr>
        <sz val="11"/>
        <color rgb="FF000000"/>
        <rFont val="Arial Narrow"/>
        <family val="2"/>
      </rPr>
      <t xml:space="preserve"> Se solicita a TH la capacitación sobre supervisión de contratos.
</t>
    </r>
    <r>
      <rPr>
        <b/>
        <sz val="11"/>
        <color rgb="FF000000"/>
        <rFont val="Arial Narrow"/>
        <family val="2"/>
      </rPr>
      <t xml:space="preserve">SRBL 06/03/2023 </t>
    </r>
    <r>
      <rPr>
        <sz val="11"/>
        <color rgb="FF000000"/>
        <rFont val="Arial Narrow"/>
        <family val="2"/>
      </rPr>
      <t xml:space="preserve">. Se solicitó al Area de talento humano, través de correo electrónico del 03-03-2023, coordinar la capacitación con la SAL. Se adjunta copia del correo.
</t>
    </r>
    <r>
      <rPr>
        <b/>
        <sz val="11"/>
        <color rgb="FF000000"/>
        <rFont val="Arial Narrow"/>
        <family val="2"/>
      </rPr>
      <t xml:space="preserve">SRBL 10/04/2023 </t>
    </r>
    <r>
      <rPr>
        <sz val="11"/>
        <color rgb="FF000000"/>
        <rFont val="Arial Narrow"/>
        <family val="2"/>
      </rPr>
      <t xml:space="preserve">A la fecha no se ha recibido respuesta del área de talento humano
</t>
    </r>
    <r>
      <rPr>
        <b/>
        <sz val="11"/>
        <color rgb="FF000000"/>
        <rFont val="Arial Narrow"/>
        <family val="2"/>
      </rPr>
      <t xml:space="preserve"> SDF 13-03-2023:</t>
    </r>
    <r>
      <rPr>
        <sz val="11"/>
        <color rgb="FF000000"/>
        <rFont val="Arial Narrow"/>
        <family val="2"/>
      </rPr>
      <t xml:space="preserve"> Se solicita a TH la capacitación sobre supervisión de contratos Ppor correo 03-03-2023 y 29-03-2023 aun no se tiene respuesta
</t>
    </r>
  </si>
  <si>
    <t>10/05/2023
10/05/2023
13/06/2023
14-07-2023
27/07/2023</t>
  </si>
  <si>
    <t xml:space="preserve">SDF 10-05-2023 Acividad cumplida el 27 04-2023 Se adjunta soporte 
SRBL 10-05-2023 Acividad cumplida el 27 04-2023 Se adjunta soporte 
SDF 13-06-2023 Acividad cumplida el 27 04-2023 Se adjunta soporte 
SRBL 13/06-2023 Acividad cumplida el 27 04-2023 Se adjunta soporte 
SDF 14-07-2023 Acividad cumplida el 27 04-2023 Se adjunta soporte
SRBL 27/07/2023 Acividad cumplida el 27 04-2023. 
</t>
  </si>
  <si>
    <t>10/08/2023
08/09/2023
15/08/2013</t>
  </si>
  <si>
    <t>SRBL 10/08/2023 Actividad cumplida en primer trimestre
SRBL  08/09/2023 Actividad cumplida en primer trimestre
SDF 15/08/2023 Actividad cumplida en primer trimestre
SDF 14/09/2023 Actividad cumplida en primer trimestre</t>
  </si>
  <si>
    <t>22/01/2023
03/03/2023</t>
  </si>
  <si>
    <r>
      <rPr>
        <b/>
        <sz val="11"/>
        <color rgb="FF000000"/>
        <rFont val="Arial Narrow"/>
        <family val="2"/>
      </rPr>
      <t>SDF 22-01-2023:</t>
    </r>
    <r>
      <rPr>
        <sz val="11"/>
        <color rgb="FF000000"/>
        <rFont val="Arial Narrow"/>
        <family val="2"/>
      </rPr>
      <t xml:space="preserve"> esta en proceso de revisión del informe del mes de diciembre 2022 entregado en enero 2023.
</t>
    </r>
    <r>
      <rPr>
        <b/>
        <sz val="11"/>
        <color rgb="FF000000"/>
        <rFont val="Arial Narrow"/>
        <family val="2"/>
      </rPr>
      <t xml:space="preserve">SRBL 06-02-2023 </t>
    </r>
    <r>
      <rPr>
        <sz val="11"/>
        <color rgb="FF000000"/>
        <rFont val="Arial Narrow"/>
        <family val="2"/>
      </rPr>
      <t xml:space="preserve">Se revisaron y aprobaron los informes de supervisión y control del mes de dciembre, entregados en enero de 2023. 
</t>
    </r>
    <r>
      <rPr>
        <b/>
        <sz val="11"/>
        <color rgb="FF000000"/>
        <rFont val="Arial Narrow"/>
        <family val="2"/>
      </rPr>
      <t>SDF 03-03-2023:</t>
    </r>
    <r>
      <rPr>
        <sz val="11"/>
        <color rgb="FF000000"/>
        <rFont val="Arial Narrow"/>
        <family val="2"/>
      </rPr>
      <t xml:space="preserve"> esta en proceso de revisión del informe del mes de enero, entregado en febrero 2023.
</t>
    </r>
    <r>
      <rPr>
        <b/>
        <sz val="11"/>
        <color rgb="FF000000"/>
        <rFont val="Arial Narrow"/>
        <family val="2"/>
      </rPr>
      <t>SRBL 06/03/2023</t>
    </r>
    <r>
      <rPr>
        <sz val="11"/>
        <color rgb="FF000000"/>
        <rFont val="Arial Narrow"/>
        <family val="2"/>
      </rPr>
      <t xml:space="preserve"> . Se revisaron y aprobaron los informes de supervisión y control del mes de enero, entregados en febrero de 2023
SRBL 10/04/2023 . Se revisaron y aprobaron los informes de supervisión y control del mes de febrero, entregados en marzo de 2023
</t>
    </r>
    <r>
      <rPr>
        <b/>
        <sz val="11"/>
        <color rgb="FF000000"/>
        <rFont val="Arial Narrow"/>
        <family val="2"/>
      </rPr>
      <t>SDF 13-04-2023:</t>
    </r>
    <r>
      <rPr>
        <sz val="11"/>
        <color rgb="FF000000"/>
        <rFont val="Arial Narrow"/>
        <family val="2"/>
      </rPr>
      <t xml:space="preserve"> esta en proceso de revisión de los informes del mes febrero, entregado en marzo 2023. Se publica el informe diciembre en la pagina
</t>
    </r>
  </si>
  <si>
    <t xml:space="preserve">Subdirector Disposición Final
Subdirector de RBL
</t>
  </si>
  <si>
    <t xml:space="preserve">correo solicitud
SRBL Informes de supervisión y control </t>
  </si>
  <si>
    <t>10/05/2023
10/05/2023
13-06-2023
13/06/2023
14-07-2023
27/07/2023</t>
  </si>
  <si>
    <t>SDF 10-05-2023: Se revisaron los informes de  Supervision y Control del mes de frebreo y marzo pendiente publicacion del mes de enero
SRBL10-05-2023: Se revisaron los informes de  Supervision y Control del mes  marzo.
SDF 13-06-2023: Se revisaro el informe de  Supervision y Control del mes de abril, se publica frebreo y marzo, pendiente revición de mayo que no ha llegado informe de interventoria.
SRBL13-06-2023: Se revisaron los informes de  Supervision y Control del mes  abril.
SDF 14-07-2023: Se revisaro el informe de  Supervision y Control del mes de mayo, pendiente publicación de abril, pendiente revición de junio que no ha llegado informe de interventoria.
SRBL 27/07/2023: Se revisaron los informes de  Supervision y Control del mes  mayo</t>
  </si>
  <si>
    <t>link depublicacion de informes
SRBL Informes de Superviisón y Control</t>
  </si>
  <si>
    <t>10/08/2023
08/09/2023
15/08/2023</t>
  </si>
  <si>
    <t>SRBL 10/08/2023 Se revisaron los informes de supervisión y control de junio
SRBL 08/09/2023 Se revisaron los informes de supervisión y control de julio
SDF 15/08/2023 Se revisaro el informe de Supervisiòn y Control del mes de junio, se publica informe de abril, esta pendiente publicaciòn de mayo y junio que esta en revisiòn.
SDF 14/09/2023 Se reviso el informe de Supervisiòn y Control del mes de julio, se publica informe de mayo y junio.</t>
  </si>
  <si>
    <t>Subdirector de Disposiciòn Final
Subdirector de RBL</t>
  </si>
  <si>
    <t>SDF: Informes de Supervisiòn y Control
SRBL: Informes de Supervisiòn y Control</t>
  </si>
  <si>
    <t>Se realizó seguimiento al control y las evidencias aportadas con coherentes a lo reportado por lo que se establece que el control fue efectivo
Se realizó seguimiento al control  sin embargo para las dos subdirecciones no se reportó el mes de junio y para disposición final se adjunta link de publicación de informes en el cual no estan los informes del segundo trimestre, asi como tampoco se adjunta evidencia de las revisiones del mes de abril y mayo</t>
  </si>
  <si>
    <t xml:space="preserve">Se realiza seguimiento a la acción y los soportes son coherentes con lo reportado 
Se realiza seguimiento a la acción y los soportes son coherentes con lo reportado </t>
  </si>
  <si>
    <t xml:space="preserve">Presentar ante el comité primario los resultados del seguimiento del plan de supervisión y control y las posibles acciones a tomar para atender desviaciones identificadas </t>
  </si>
  <si>
    <t>Detectivo</t>
  </si>
  <si>
    <t>22/01/2023
06/02/2023
03/03/2023
06/03/2023
10/04/2023</t>
  </si>
  <si>
    <r>
      <rPr>
        <b/>
        <sz val="11"/>
        <color rgb="FF000000"/>
        <rFont val="Arial Narrow"/>
        <family val="2"/>
      </rPr>
      <t>SDF 22-01-2023:</t>
    </r>
    <r>
      <rPr>
        <sz val="11"/>
        <color rgb="FF000000"/>
        <rFont val="Arial Narrow"/>
        <family val="2"/>
      </rPr>
      <t xml:space="preserve"> En el mes de enero no se programo comite primario.
</t>
    </r>
    <r>
      <rPr>
        <b/>
        <sz val="11"/>
        <color rgb="FF000000"/>
        <rFont val="Arial Narrow"/>
        <family val="2"/>
      </rPr>
      <t>SRBL 06/02/2023</t>
    </r>
    <r>
      <rPr>
        <sz val="11"/>
        <color rgb="FF000000"/>
        <rFont val="Arial Narrow"/>
        <family val="2"/>
      </rPr>
      <t xml:space="preserve">  En el mes de enero no se programó comité primario.
</t>
    </r>
    <r>
      <rPr>
        <b/>
        <sz val="11"/>
        <color rgb="FF000000"/>
        <rFont val="Arial Narrow"/>
        <family val="2"/>
      </rPr>
      <t>SDF 03-03-2023:</t>
    </r>
    <r>
      <rPr>
        <sz val="11"/>
        <color rgb="FF000000"/>
        <rFont val="Arial Narrow"/>
        <family val="2"/>
      </rPr>
      <t xml:space="preserve"> En el mes de enero no se programo comite primario.
</t>
    </r>
    <r>
      <rPr>
        <b/>
        <sz val="11"/>
        <color rgb="FF000000"/>
        <rFont val="Arial Narrow"/>
        <family val="2"/>
      </rPr>
      <t>SRBL 06/03/2023</t>
    </r>
    <r>
      <rPr>
        <sz val="11"/>
        <color rgb="FF000000"/>
        <rFont val="Arial Narrow"/>
        <family val="2"/>
      </rPr>
      <t xml:space="preserve">  En el mes de febrero no se programó comité primario.
</t>
    </r>
    <r>
      <rPr>
        <b/>
        <sz val="11"/>
        <color rgb="FF000000"/>
        <rFont val="Arial Narrow"/>
        <family val="2"/>
      </rPr>
      <t>SRBL 10/04/2023</t>
    </r>
    <r>
      <rPr>
        <sz val="11"/>
        <color rgb="FF000000"/>
        <rFont val="Arial Narrow"/>
        <family val="2"/>
      </rPr>
      <t xml:space="preserve">  El 17  de marzo   se realizó  comité primario. se adjunta acta 
</t>
    </r>
    <r>
      <rPr>
        <b/>
        <sz val="11"/>
        <color rgb="FF000000"/>
        <rFont val="Arial Narrow"/>
        <family val="2"/>
      </rPr>
      <t xml:space="preserve">SDF 13-04-2023: </t>
    </r>
    <r>
      <rPr>
        <sz val="11"/>
        <color rgb="FF000000"/>
        <rFont val="Arial Narrow"/>
        <family val="2"/>
      </rPr>
      <t>En el mes de marzo se realizo comite de los meses de enero y febrero pendiente acta se adjunta presentaciones</t>
    </r>
  </si>
  <si>
    <r>
      <rPr>
        <b/>
        <sz val="11"/>
        <color rgb="FF000000"/>
        <rFont val="Arial Narrow"/>
        <family val="2"/>
      </rPr>
      <t>SDF 22-01-2023:</t>
    </r>
    <r>
      <rPr>
        <sz val="11"/>
        <color rgb="FF000000"/>
        <rFont val="Arial Narrow"/>
        <family val="2"/>
      </rPr>
      <t xml:space="preserve"> En el mes de enero no se programo comite primario.
</t>
    </r>
    <r>
      <rPr>
        <b/>
        <sz val="11"/>
        <color rgb="FF000000"/>
        <rFont val="Arial Narrow"/>
        <family val="2"/>
      </rPr>
      <t>SRBL 06/02/2023</t>
    </r>
    <r>
      <rPr>
        <sz val="11"/>
        <color rgb="FF000000"/>
        <rFont val="Arial Narrow"/>
        <family val="2"/>
      </rPr>
      <t xml:space="preserve">  En el mes de enero no se programó comité primario
</t>
    </r>
    <r>
      <rPr>
        <b/>
        <sz val="11"/>
        <color rgb="FF000000"/>
        <rFont val="Arial Narrow"/>
        <family val="2"/>
      </rPr>
      <t>SDF 03-03-2023:</t>
    </r>
    <r>
      <rPr>
        <sz val="11"/>
        <color rgb="FF000000"/>
        <rFont val="Arial Narrow"/>
        <family val="2"/>
      </rPr>
      <t xml:space="preserve"> En el mes de febrero no se programo comite primario.
</t>
    </r>
    <r>
      <rPr>
        <b/>
        <sz val="11"/>
        <color rgb="FF000000"/>
        <rFont val="Arial Narrow"/>
        <family val="2"/>
      </rPr>
      <t xml:space="preserve">SRBL 10/04/2023 </t>
    </r>
    <r>
      <rPr>
        <sz val="11"/>
        <color rgb="FF000000"/>
        <rFont val="Arial Narrow"/>
        <family val="2"/>
      </rPr>
      <t xml:space="preserve"> El 17  de marzo   se realizó  comité primario.  No se encontraron desviaciones en el cumplimiento del plan de supervisión y control. se adjunta acta
</t>
    </r>
    <r>
      <rPr>
        <b/>
        <sz val="11"/>
        <color rgb="FF000000"/>
        <rFont val="Arial Narrow"/>
        <family val="2"/>
      </rPr>
      <t>SDF 13-04-2023: En</t>
    </r>
    <r>
      <rPr>
        <sz val="11"/>
        <color rgb="FF000000"/>
        <rFont val="Arial Narrow"/>
        <family val="2"/>
      </rPr>
      <t xml:space="preserve"> el mes de marzo se realizo comite de los meses de enero y febrero se presenta cumplimiento de acuerdo a lo programado.
</t>
    </r>
  </si>
  <si>
    <t>SRBL 10/04/2023 Acta de comité primario
SDF pendiente acta se adjunta presentaciones</t>
  </si>
  <si>
    <t>10/05/2023
10/05/2023
13-06-2023
13/06/2023
14/07/2023
27/07/2023</t>
  </si>
  <si>
    <t>SDF 10-05-2023: para el mes de abril no se programo comite primario
SRBL 10-05-2023: para el mes de abril no se programó comité primario
SDF 10-06-2023: Se realizo comite primario de marzo - abril en el mes de mayo. 
SRBL 13-06-2023: para el mes de mayo  no se programó comité primario
SDF 14-07-2023: para el mes de junio no se programo comite primario pendiente para mes de julio
SRBL 27/07/2023: Se realizó Comité primario el 27 de junio. Se adjunta acta.</t>
  </si>
  <si>
    <t>Pendiente Comite primario
SRBL acta de comité primario</t>
  </si>
  <si>
    <t>10/08/2023
15/08/2023
14/09/2023</t>
  </si>
  <si>
    <t>SRBL 10/08/20 Para el mes de julio no se programó comité primario
SRBL 08/09/20 Para el mes de agosto no se programó comité primario
SDF15/08/2023 Para el mes de julio se realizò comite primario y presento estado del Plan de Supervisiòn y Control
SDF14/09/2023 Para el mes de agosto no se realizò comite primario se adjunta  Plan de Supervisiòn y Control de agosto.</t>
  </si>
  <si>
    <t>SRBL Acta de Comtté Primario
SDF Acta de Comite Primario</t>
  </si>
  <si>
    <t>Se realizó seguimiento al control y las evidencias aportadas con coherentes a lo reportado por lo que se establece que el control fue efectivo
Se realizó seguimiento al control y las evidencias aportadas son coherentes a lo reportado por lo que se establece que el control fue efectivo</t>
  </si>
  <si>
    <t>Administrar la prestación efectiva de los servicios orientados a la gestión integral de los residuos sólidos, generando acciones de planeación, coordinación, control y supervisión en función del desarrollo y ejecución de las políticas, planes, programas y</t>
  </si>
  <si>
    <t>Inicia en la planeación de la Gestión Integral de Residuos y finaliza en la supervisión y / o control de la gestión Integral de residuos</t>
  </si>
  <si>
    <t>Posibilidad de investigaciones  por incumplimiento del Plan de Gestión Integral de Residuos Sólidos, debido a la inoportunidad en el seguimiento al plan</t>
  </si>
  <si>
    <t>Incumplimiento del Plan de Gestión Integral de Residuos Sólidos</t>
  </si>
  <si>
    <t>Inoportunidad en el seguimiento al plan.</t>
  </si>
  <si>
    <t>Ejecucion y Administracion de procesos</t>
  </si>
  <si>
    <t xml:space="preserve">     El riesgo afecta la imagen de la entidad con algunos usuarios de relevancia frente al logro de los objetivos</t>
  </si>
  <si>
    <t>Seguimiento Plan de Gestión Integral de Residuos Solidos PGIRS</t>
  </si>
  <si>
    <t>Realizar seguimiento del PGIRS en el Comité Primario</t>
  </si>
  <si>
    <t xml:space="preserve">Subdirector RBL, Aprovechamiento y Disposición Final </t>
  </si>
  <si>
    <t xml:space="preserve">22/01/2023
03/03/2023
10/04/2023
13-04-2023
</t>
  </si>
  <si>
    <r>
      <rPr>
        <b/>
        <sz val="11"/>
        <color rgb="FF000000"/>
        <rFont val="Arial Narrow"/>
        <family val="2"/>
      </rPr>
      <t>SDF 22-01-2023:</t>
    </r>
    <r>
      <rPr>
        <sz val="11"/>
        <color rgb="FF000000"/>
        <rFont val="Arial Narrow"/>
        <family val="2"/>
      </rPr>
      <t xml:space="preserve"> En el mes de enero no se programo comite primario. Pendiente envio de Informe de PGIRS
</t>
    </r>
    <r>
      <rPr>
        <b/>
        <sz val="11"/>
        <color rgb="FF000000"/>
        <rFont val="Arial Narrow"/>
        <family val="2"/>
      </rPr>
      <t>SRBL 06/02/2023</t>
    </r>
    <r>
      <rPr>
        <sz val="11"/>
        <color rgb="FF000000"/>
        <rFont val="Arial Narrow"/>
        <family val="2"/>
      </rPr>
      <t xml:space="preserve">  En el mes de enero no se programó comité primario.
</t>
    </r>
    <r>
      <rPr>
        <b/>
        <sz val="11"/>
        <color rgb="FF000000"/>
        <rFont val="Arial Narrow"/>
        <family val="2"/>
      </rPr>
      <t>SDF 03-03-2023:</t>
    </r>
    <r>
      <rPr>
        <sz val="11"/>
        <color rgb="FF000000"/>
        <rFont val="Arial Narrow"/>
        <family val="2"/>
      </rPr>
      <t xml:space="preserve"> En el mes de enero no se programo comite primario. Pendiente envio de Informe de PGIRS
SRBL 06/03/2023  En el mes de febrero no se programó comité primario.
</t>
    </r>
    <r>
      <rPr>
        <sz val="11"/>
        <color rgb="FF0070C0"/>
        <rFont val="Arial Narrow"/>
        <family val="2"/>
      </rPr>
      <t>.</t>
    </r>
    <r>
      <rPr>
        <b/>
        <sz val="11"/>
        <color rgb="FF0070C0"/>
        <rFont val="Arial Narrow"/>
        <family val="2"/>
      </rPr>
      <t>SAPROV 07/03/2023</t>
    </r>
    <r>
      <rPr>
        <sz val="11"/>
        <color rgb="FF0070C0"/>
        <rFont val="Arial Narrow"/>
        <family val="2"/>
      </rPr>
      <t xml:space="preserve">: el comite primario se realiza de forma trimestral. para el 1er trimestre el comite se realizara en el 28 de marzo.
</t>
    </r>
    <r>
      <rPr>
        <b/>
        <sz val="11"/>
        <color rgb="FF000000"/>
        <rFont val="Arial Narrow"/>
        <family val="2"/>
      </rPr>
      <t>SDF 13-04-2023:</t>
    </r>
    <r>
      <rPr>
        <sz val="11"/>
        <color rgb="FF000000"/>
        <rFont val="Arial Narrow"/>
        <family val="2"/>
      </rPr>
      <t xml:space="preserve"> En el mes de marzo se realizo comite de los meses de enero y febrero pendiente acta se adjunta matriz
SRBL 10/04/2023 EL 17 de marzo se programó comité primario y se  realizó seguimiento al avance de PGIRS. se adjunta acta
</t>
    </r>
    <r>
      <rPr>
        <sz val="11"/>
        <color rgb="FF0070C0"/>
        <rFont val="Arial Narrow"/>
        <family val="2"/>
      </rPr>
      <t xml:space="preserve">SAPROV 10/04/2023: el comite primario se realizó el 28 de marzo. (se anexa presentación  y lista de asistencia, Acta de reunión en elaboración)
</t>
    </r>
  </si>
  <si>
    <r>
      <rPr>
        <sz val="11"/>
        <color rgb="FF000000"/>
        <rFont val="Arial Narrow"/>
        <family val="2"/>
      </rPr>
      <t xml:space="preserve">10/05/2023
10/05/2023
</t>
    </r>
    <r>
      <rPr>
        <sz val="11"/>
        <color rgb="FF4F81BD"/>
        <rFont val="Arial Narrow"/>
        <family val="2"/>
      </rPr>
      <t>10/05/2023
13/06/2023
13/06/2023
14-07-2023
27/07/2023</t>
    </r>
  </si>
  <si>
    <r>
      <rPr>
        <sz val="11"/>
        <color rgb="FF000000"/>
        <rFont val="Arial Narrow"/>
        <family val="2"/>
      </rPr>
      <t xml:space="preserve">SDF 10-05-2023: en el mes de abril no se programo comite primario
SRBL10-05-2023: en el mes de abril no se programó comité primario
</t>
    </r>
    <r>
      <rPr>
        <b/>
        <sz val="11"/>
        <color rgb="FF4F81BD"/>
        <rFont val="Arial Narrow"/>
        <family val="2"/>
      </rPr>
      <t xml:space="preserve">SAPROV: 10/05/2023: </t>
    </r>
    <r>
      <rPr>
        <sz val="11"/>
        <color rgb="FF4F81BD"/>
        <rFont val="Arial Narrow"/>
        <family val="2"/>
      </rPr>
      <t xml:space="preserve">  El comité primario se realizo el  28 de marzo de 2023, para el mes de abril no se programo por periodicidad trimestral
SDF 13-06-2023: en el mes de mayo presento avances de PGIRS en comite primario
SRBL13-06-2023: en el mes de mayo no se programó comité primario
</t>
    </r>
    <r>
      <rPr>
        <b/>
        <sz val="11"/>
        <color rgb="FF4F81BD"/>
        <rFont val="Arial Narrow"/>
        <family val="2"/>
      </rPr>
      <t>SAPROV 10/07/2023:</t>
    </r>
    <r>
      <rPr>
        <sz val="11"/>
        <color rgb="FF4F81BD"/>
        <rFont val="Arial Narrow"/>
        <family val="2"/>
      </rPr>
      <t xml:space="preserve"> En el mes de junio fue realizado el segundo comité primario de la vigencia, en este comité se realizó la revisión del avance del primer trimestre del PGIRS, teniendo en cuenta que a la fecha del comité no se tenía consolidada la Tabla de Verificación del PGIRS, se carga la presentación realizada en el comité. Durante el mes de julio se consolidará el avance de los programas a cargo de la Subdirección de Aprovechamiento del primer semestre. 
</t>
    </r>
    <r>
      <rPr>
        <sz val="11"/>
        <color rgb="FF000000"/>
        <rFont val="Arial Narrow"/>
        <family val="2"/>
      </rPr>
      <t xml:space="preserve">SDF 14-07-2023: en el mes de junio no se programo comite primario pendiente comite en Julio
SRBL 27/07/2023:  Se realizó el seguimiento a PGIRS en el comité primario realizado el 27 de junio de 2023, se adjunta acta.
</t>
    </r>
  </si>
  <si>
    <t>10/08/2023
8/09/2023
15-08-2023
14-09-2023</t>
  </si>
  <si>
    <r>
      <t xml:space="preserve">SRBL 10/08/2023 Para el mes de julio no se programó comité primario
SRBL 8/09/2023 Para el mes de agosto no se programó comité primario 
SDF 15/08/2023 Para el mes de julio se presentaron avances del PGIRS en el comité primario
SDF 14/09/2023 Para el mes de agosto se presentaron avances del PGIRS en el seguimiento de metas (meta 289)no se realizò comité primario
</t>
    </r>
    <r>
      <rPr>
        <sz val="11"/>
        <color theme="3"/>
        <rFont val="Arial Narrow"/>
        <family val="2"/>
      </rPr>
      <t xml:space="preserve">
SAPROV 14/09/2023: Durante agosto no se realizó comité primario, se tiene programado en el mes de septiembre</t>
    </r>
  </si>
  <si>
    <r>
      <rPr>
        <b/>
        <sz val="11"/>
        <color rgb="FF4F81BD"/>
        <rFont val="Arial Narrow"/>
        <family val="2"/>
      </rPr>
      <t>APROV: 11/08/2023</t>
    </r>
    <r>
      <rPr>
        <sz val="11"/>
        <color rgb="FF4F81BD"/>
        <rFont val="Arial Narrow"/>
        <family val="2"/>
      </rPr>
      <t xml:space="preserve">.  En el mes  de junio  se adelanto el  comité Primario  donde se presentó  el  seguimiento  al PGIRS,  ( Ver acta  comite  Numeral "6. SEGUIMIENTO PGIRS, POT Y PPEC".  teniendo en cuenta  la frecuencia trimestral del  comite.  el siguiente seguimiento  se realizará  en el mes de septiembre.
</t>
    </r>
  </si>
  <si>
    <r>
      <rPr>
        <sz val="11"/>
        <color rgb="FF000000"/>
        <rFont val="Arial Narrow"/>
        <family val="2"/>
      </rPr>
      <t xml:space="preserve">22/01/2023
03/03/2023
</t>
    </r>
    <r>
      <rPr>
        <sz val="11"/>
        <color rgb="FF0070C0"/>
        <rFont val="Arial Narrow"/>
        <family val="2"/>
      </rPr>
      <t>7/03/2023
13-04-2023</t>
    </r>
  </si>
  <si>
    <r>
      <rPr>
        <b/>
        <sz val="11"/>
        <color rgb="FF000000"/>
        <rFont val="Arial Narrow"/>
        <family val="2"/>
      </rPr>
      <t>SDF 22-01-2023:</t>
    </r>
    <r>
      <rPr>
        <sz val="11"/>
        <color rgb="FF000000"/>
        <rFont val="Arial Narrow"/>
        <family val="2"/>
      </rPr>
      <t xml:space="preserve"> En el mes de enero no se programo comite primario. Pendiente envio de Informe de PGIRS
SRBL 06/02/2023  En el mes de enero no se programó comité primario.
</t>
    </r>
    <r>
      <rPr>
        <b/>
        <sz val="11"/>
        <color rgb="FF000000"/>
        <rFont val="Arial Narrow"/>
        <family val="2"/>
      </rPr>
      <t>SDF 03-03-2023:</t>
    </r>
    <r>
      <rPr>
        <sz val="11"/>
        <color rgb="FF000000"/>
        <rFont val="Arial Narrow"/>
        <family val="2"/>
      </rPr>
      <t xml:space="preserve"> En el mes de enero no se programo comite primario. Pendiente envio de Informe de PGIRS
SRBL 06/03/2023  En el mes de febrero no se programó comité primario.
</t>
    </r>
    <r>
      <rPr>
        <b/>
        <sz val="11"/>
        <color rgb="FF0070C0"/>
        <rFont val="Arial Narrow"/>
        <family val="2"/>
      </rPr>
      <t>SAPROV 07/03/202</t>
    </r>
    <r>
      <rPr>
        <sz val="11"/>
        <color rgb="FF0070C0"/>
        <rFont val="Arial Narrow"/>
        <family val="2"/>
      </rPr>
      <t xml:space="preserve">3: Los seguimientos estan pogramados trimestalmente .  el reporte de seguimiento se realizara en el mes de abril.
</t>
    </r>
    <r>
      <rPr>
        <sz val="11"/>
        <color rgb="FF000000"/>
        <rFont val="Arial Narrow"/>
        <family val="2"/>
      </rPr>
      <t>SRBL 10/04/2023 EL 17 de marzo se programó comité primario y se  realizó seguimiento al avance de PGIRS. se adjunta acta</t>
    </r>
    <r>
      <rPr>
        <sz val="11"/>
        <color rgb="FF0070C0"/>
        <rFont val="Arial Narrow"/>
        <family val="2"/>
      </rPr>
      <t xml:space="preserve">.
</t>
    </r>
    <r>
      <rPr>
        <b/>
        <sz val="11"/>
        <color rgb="FF000000"/>
        <rFont val="Arial Narrow"/>
        <family val="2"/>
      </rPr>
      <t>SDF 13-04-2023:</t>
    </r>
    <r>
      <rPr>
        <sz val="11"/>
        <color rgb="FF000000"/>
        <rFont val="Arial Narrow"/>
        <family val="2"/>
      </rPr>
      <t xml:space="preserve"> En el mes de marzo se realizo comite de los meses de enero y febrero pendiente acta se adjunta matriz</t>
    </r>
  </si>
  <si>
    <r>
      <rPr>
        <sz val="11"/>
        <color rgb="FF000000"/>
        <rFont val="Arial Narrow"/>
        <family val="2"/>
      </rPr>
      <t xml:space="preserve">Subdirector Disposición Final
Subdirección de RBL
</t>
    </r>
    <r>
      <rPr>
        <sz val="11"/>
        <color rgb="FF0070C0"/>
        <rFont val="Arial Narrow"/>
        <family val="2"/>
      </rPr>
      <t>Subdirección de Aprovechamiento</t>
    </r>
  </si>
  <si>
    <t>SRBL 10/04/2023 Acta de comité primario
Matriz de PGIRS</t>
  </si>
  <si>
    <t>10/05/2023
10/05/2023
13/06/2023
13/06/2023
10/07/2023
14-07-2023
27/07/2023</t>
  </si>
  <si>
    <r>
      <rPr>
        <sz val="11"/>
        <color rgb="FF000000"/>
        <rFont val="Arial Narrow"/>
        <family val="2"/>
      </rPr>
      <t xml:space="preserve">SDF 10-05-2023: para el mes de abril no se programo comite primario, se adjunta matriz de seguimiento Metas con el reporte de SDF sobre los planes de PGIRS (meta 289 RBL)
SRBL10-05-2023: Se adjunta matriz de seguimiento Metas con el reporte de SRBL sobre los planes de PGIRS (meta 289 RBL)
</t>
    </r>
    <r>
      <rPr>
        <b/>
        <sz val="11"/>
        <color rgb="FF538DD5"/>
        <rFont val="Arial Narrow"/>
        <family val="2"/>
      </rPr>
      <t>SAPROV: 10/05/2023</t>
    </r>
    <r>
      <rPr>
        <sz val="11"/>
        <color rgb="FF538DD5"/>
        <rFont val="Arial Narrow"/>
        <family val="2"/>
      </rPr>
      <t xml:space="preserve">. Durante el mes de abril se logró la consolidación del informe del PGIRS con corte a primer trimestre. (Se anexa tabla se Tabla de Verificación PGIRS 2023)
SDF 13-06-2023: para el mes de mayo  se  presento avances de PGIRS, se adjunta matriz de seguimiento Metas con el reporte de SDF sobre los planes de PGIRS (meta 289 RBL)
SRBL 13-06-2023: para el mes de mayo no se programó comite primario, se adjunta matriz de seguimiento Metas con el seguimiento a PGIRS 
</t>
    </r>
    <r>
      <rPr>
        <sz val="11"/>
        <color rgb="FF000000"/>
        <rFont val="Arial Narrow"/>
        <family val="2"/>
      </rPr>
      <t xml:space="preserve">SAPROV 10/07/2023: Durante el mes de junio no se consolidó información del avance de los programas del PGIRS. La información será solicitada en el mes de Julio, para realizar el reporte y seguimiento del segundo trimestre de la vigencia. 
SDF 14-07-2023: Para el mes de junio no se realizo comite porimario Se adjunta Matriz Seguimiento Metas con reporte SDF sobre los planes de PGIRS (meta 289 RBL)
SRBL  27/07/2023:  se adjunta matriz de seguimiento Metas con el avance  a PGIRS </t>
    </r>
  </si>
  <si>
    <t xml:space="preserve">"Subdirector Disposición Final
Subdirector de RBL"
Subdirecror de Aprovechamiento </t>
  </si>
  <si>
    <t>"Matriz Seguimiento metas
SRBL  Matriz seguimiento metas .
SAPROV: Tabla de verificación PGIR consolidada  1re, trimestre 2023. "</t>
  </si>
  <si>
    <t>10/08/2023
08/09/2023
11/08/2023 
15/08/2023
14-09-2023</t>
  </si>
  <si>
    <r>
      <rPr>
        <sz val="11"/>
        <color rgb="FF000000"/>
        <rFont val="Arial Narrow"/>
        <family val="2"/>
      </rPr>
      <t xml:space="preserve">SRBL 10/08/2023 En el mes de julio no se programó comité primario. Se adjunta Matriz de Seguimiento Metas con reporte de RBL sobre el avance de PGIRS
SRBL 08/09/2023  En el mes de agosto no se programó comité primario. Se adjunta Matriz de Seguimiento Metas con reporte de RBL sobre el avance de PGIRS
</t>
    </r>
    <r>
      <rPr>
        <b/>
        <sz val="11"/>
        <color rgb="FF4F81BD"/>
        <rFont val="Arial Narrow"/>
        <family val="2"/>
      </rPr>
      <t>SAPROV: 11/08/2023.</t>
    </r>
    <r>
      <rPr>
        <sz val="11"/>
        <color rgb="FF4F81BD"/>
        <rFont val="Arial Narrow"/>
        <family val="2"/>
      </rPr>
      <t xml:space="preserve">  Mediante   memorando No. 20235000087443 del 27 de Julio de 2023 se  remite  a la  Oficina Asesora de Planeación la información con los avances de la gestión de PGIRS adelantada con corte a 30 de junio de 2023, en los programas y proyectos que son de competencia de la Subdirección de Aprovechamiento.  (Anexo memorando )
</t>
    </r>
    <r>
      <rPr>
        <b/>
        <sz val="11"/>
        <color rgb="FF4F81BD"/>
        <rFont val="Arial Narrow"/>
        <family val="2"/>
      </rPr>
      <t xml:space="preserve">SAPROV 14/09/2023: </t>
    </r>
    <r>
      <rPr>
        <sz val="11"/>
        <color rgb="FF4F81BD"/>
        <rFont val="Arial Narrow"/>
        <family val="2"/>
      </rPr>
      <t xml:space="preserve">El día 14 de septiembre fue enviado a la Oficina Asesora de Planeación el reporte de seguimiento mensual de los progrmas a cargo de la Subdirección. (Anexo correo y docuemtno PGIRS agosto)
</t>
    </r>
    <r>
      <rPr>
        <sz val="11"/>
        <color rgb="FF000000"/>
        <rFont val="Arial Narrow"/>
        <family val="2"/>
      </rPr>
      <t>SDF 15/08/2023 para el mes de julio se presenta avances de PGIRS, se adjunta seguimiento Metas en el reporte de la SDF sobre los planes de PGIRS (meta 289 RBL)
SDF 14/09/2023 para el mes de agosto se presenta avances de PGIRS, se adjunta seguimiento Metas en el reporte de la SDF sobre los planes de PGIRS (meta 289 RBL)</t>
    </r>
  </si>
  <si>
    <r>
      <rPr>
        <sz val="11"/>
        <color rgb="FF4F81BD"/>
        <rFont val="Arial Narrow"/>
        <family val="2"/>
      </rPr>
      <t xml:space="preserve">SAPROV
</t>
    </r>
    <r>
      <rPr>
        <sz val="11"/>
        <color rgb="FF000000"/>
        <rFont val="Arial Narrow"/>
        <family val="2"/>
      </rPr>
      <t xml:space="preserve">
Subdirector de Disposiciòn Final
Subdirector de RBL</t>
    </r>
  </si>
  <si>
    <r>
      <rPr>
        <sz val="11"/>
        <color rgb="FF4F81BD"/>
        <rFont val="Arial Narrow"/>
        <family val="2"/>
      </rPr>
      <t xml:space="preserve">SAPROV: Memorando No. 20235000087443 del 27 de Julio de 2023
Correo reporte y Doocumento  PGIRS agosto
</t>
    </r>
    <r>
      <rPr>
        <sz val="11"/>
        <color rgb="FF000000"/>
        <rFont val="Arial Narrow"/>
        <family val="2"/>
      </rPr>
      <t xml:space="preserve">
Matriz de seguimiento metas
SRBL Matriz de seguimiento metas 
  </t>
    </r>
  </si>
  <si>
    <t>26/04/2023
18/06/2023</t>
  </si>
  <si>
    <t>Se realizó seguimiento al control y las evidencias aportadas con coherentes a lo reportado por lo que se establece que el control fue efectivo
Se realizó seguimiento al control sin embargo para aprovechamiento no se hace seguimiento del mes de mayo</t>
  </si>
  <si>
    <t>Se realiza seguimiento a la acción y los soportes son coherentes con lo reportado 
Se realizó seguimiento a la acción sin embargo para la subdirección de RBL no se aporta evidencia por lo que no se puede evidenciar el cumplimiento a lo establecido en la resolución 571 de 2021 en la cual se establece que el comité primario se debe realizar trimestralmente.</t>
  </si>
  <si>
    <t>Seguimiento del Plan de Accion Institucional por dependencia</t>
  </si>
  <si>
    <r>
      <rPr>
        <b/>
        <sz val="11"/>
        <color rgb="FF000000"/>
        <rFont val="Arial Narrow"/>
        <family val="2"/>
      </rPr>
      <t>SDF 22-01-2023:</t>
    </r>
    <r>
      <rPr>
        <sz val="11"/>
        <color rgb="FF000000"/>
        <rFont val="Arial Narrow"/>
        <family val="2"/>
      </rPr>
      <t xml:space="preserve"> En el mes de enero se presenta infome de metas PDD en remplazo de PAI
</t>
    </r>
    <r>
      <rPr>
        <b/>
        <sz val="11"/>
        <color rgb="FF000000"/>
        <rFont val="Arial Narrow"/>
        <family val="2"/>
      </rPr>
      <t>SDF 03-03-2023:</t>
    </r>
    <r>
      <rPr>
        <sz val="11"/>
        <color rgb="FF000000"/>
        <rFont val="Arial Narrow"/>
        <family val="2"/>
      </rPr>
      <t xml:space="preserve"> En el mes de febrero se presenta infome de metas PDD en remplazo de PAI
</t>
    </r>
  </si>
  <si>
    <t>10/08/2023
08/09/2023</t>
  </si>
  <si>
    <t xml:space="preserve">SRBL 10/08/2023 Actividad cumplida en primer trimestre
SRBL 08/09/2023 Actividad cumplida en primer trimestre
</t>
  </si>
  <si>
    <r>
      <rPr>
        <sz val="11"/>
        <color rgb="FF000000"/>
        <rFont val="Arial Narrow"/>
        <family val="2"/>
      </rPr>
      <t xml:space="preserve">22/01/2023
06/02/2023
03/03/2023
06/03/2023
</t>
    </r>
    <r>
      <rPr>
        <sz val="11"/>
        <color rgb="FF0070C0"/>
        <rFont val="Arial Narrow"/>
        <family val="2"/>
      </rPr>
      <t>7/03/2023
10/04/2023</t>
    </r>
  </si>
  <si>
    <r>
      <rPr>
        <b/>
        <sz val="11"/>
        <color rgb="FF000000"/>
        <rFont val="Arial Narrow"/>
        <family val="2"/>
      </rPr>
      <t>SDF 22-01-2023:</t>
    </r>
    <r>
      <rPr>
        <sz val="11"/>
        <color rgb="FF000000"/>
        <rFont val="Arial Narrow"/>
        <family val="2"/>
      </rPr>
      <t xml:space="preserve"> En el mes de enero se presenta infome de metas PDD en remplazo de PAI
</t>
    </r>
    <r>
      <rPr>
        <b/>
        <sz val="11"/>
        <color rgb="FF000000"/>
        <rFont val="Arial Narrow"/>
        <family val="2"/>
      </rPr>
      <t xml:space="preserve">SRBL 06/02/2023 en el mes de enero se presentó a la OAP el seguimiento a proyectos MGA en reemplazo del PAI.  
</t>
    </r>
    <r>
      <rPr>
        <sz val="11"/>
        <color rgb="FF000000"/>
        <rFont val="Arial Narrow"/>
        <family val="2"/>
      </rPr>
      <t xml:space="preserve">
</t>
    </r>
    <r>
      <rPr>
        <b/>
        <sz val="11"/>
        <color rgb="FF000000"/>
        <rFont val="Arial Narrow"/>
        <family val="2"/>
      </rPr>
      <t>SDF 03-03-2023:</t>
    </r>
    <r>
      <rPr>
        <sz val="11"/>
        <color rgb="FF000000"/>
        <rFont val="Arial Narrow"/>
        <family val="2"/>
      </rPr>
      <t xml:space="preserve"> En el mes de febrero se presenta infome de metas PDD en remplazo de PAI
SRBL 06/03/2023 en el mes de febrero se presentó a la OAP el seguimiento a proyectos MGA en reemplazo del PAI.  
</t>
    </r>
    <r>
      <rPr>
        <b/>
        <sz val="11"/>
        <color rgb="FF0070C0"/>
        <rFont val="Arial Narrow"/>
        <family val="2"/>
      </rPr>
      <t>SAPROV 07/03/2023</t>
    </r>
    <r>
      <rPr>
        <sz val="11"/>
        <color rgb="FF0070C0"/>
        <rFont val="Arial Narrow"/>
        <family val="2"/>
      </rPr>
      <t xml:space="preserve">: En el mes de febrero se reportó a la Oficina Asesora de Planeación la matriz programación, seguimiento de metas y presupuesto 2023
</t>
    </r>
    <r>
      <rPr>
        <b/>
        <sz val="11"/>
        <color rgb="FF000000"/>
        <rFont val="Arial Narrow"/>
        <family val="2"/>
      </rPr>
      <t>SRBL 10/04/2023</t>
    </r>
    <r>
      <rPr>
        <sz val="11"/>
        <color rgb="FF000000"/>
        <rFont val="Arial Narrow"/>
        <family val="2"/>
      </rPr>
      <t xml:space="preserve"> en el mes de marzo se presentó a la OAP el seguimiento a proyectos MGA en reemplazo del PAI.  
</t>
    </r>
    <r>
      <rPr>
        <sz val="11"/>
        <color rgb="FF0070C0"/>
        <rFont val="Arial Narrow"/>
        <family val="2"/>
      </rPr>
      <t xml:space="preserve">
</t>
    </r>
    <r>
      <rPr>
        <b/>
        <sz val="11"/>
        <color rgb="FF000000"/>
        <rFont val="Arial Narrow"/>
        <family val="2"/>
      </rPr>
      <t>SDF 13-04-2023:</t>
    </r>
    <r>
      <rPr>
        <sz val="11"/>
        <color rgb="FF000000"/>
        <rFont val="Arial Narrow"/>
        <family val="2"/>
      </rPr>
      <t xml:space="preserve"> En el mes de marzo se presenta infome de metas PDD en remplazo de PAI</t>
    </r>
  </si>
  <si>
    <t>Subdirección de Aprovechamiento</t>
  </si>
  <si>
    <t>Informe Metas PDD
SRBL MATRIZ MGA</t>
  </si>
  <si>
    <r>
      <rPr>
        <sz val="11"/>
        <color rgb="FF000000"/>
        <rFont val="Arial Narrow"/>
        <family val="2"/>
      </rPr>
      <t xml:space="preserve">10/05/2023
10/05/2023
</t>
    </r>
    <r>
      <rPr>
        <sz val="11"/>
        <color rgb="FF538DD5"/>
        <rFont val="Arial Narrow"/>
        <family val="2"/>
      </rPr>
      <t xml:space="preserve">10/05/2023
13-06-2023
13-06-2023
</t>
    </r>
    <r>
      <rPr>
        <sz val="11"/>
        <color rgb="FF000000"/>
        <rFont val="Arial Narrow"/>
        <family val="2"/>
      </rPr>
      <t xml:space="preserve">
10/07/2023
27/07/2023</t>
    </r>
  </si>
  <si>
    <r>
      <rPr>
        <sz val="11"/>
        <color rgb="FF000000"/>
        <rFont val="Arial Narrow"/>
        <family val="2"/>
      </rPr>
      <t xml:space="preserve">SDF 10-05-2023: para el mes de abril se presenta matriz de Seguimiento Metas con el reporte de SDF en remplazo del PAI
SRBL 10-05-2023: para el mes de abril se presenta matriz de Seguimiento Metas con el reporte de SRBL en remplazo del PAI
</t>
    </r>
    <r>
      <rPr>
        <b/>
        <sz val="11"/>
        <color rgb="FF538DD5"/>
        <rFont val="Arial Narrow"/>
        <family val="2"/>
      </rPr>
      <t>SAPROV: 10/05/2023:</t>
    </r>
    <r>
      <rPr>
        <sz val="11"/>
        <color rgb="FF000000"/>
        <rFont val="Arial Narrow"/>
        <family val="2"/>
      </rPr>
      <t xml:space="preserve"> </t>
    </r>
    <r>
      <rPr>
        <sz val="11"/>
        <color rgb="FF538DD5"/>
        <rFont val="Arial Narrow"/>
        <family val="2"/>
      </rPr>
      <t xml:space="preserve">En el mes de abril se presentó a la oficina de Planeación la matriz de Seguimiento Metas   Se anexa  matriz y correo reporte
SDF 13-06-2023: para el mes de mayol se presenta matriz de Seguimiento Metas con el reporte de SDF en remplazo del PAI
SRBL 13/06/2023: para el mes de mayo se presenta matriz de Seguimiento Metas con el reporte de SRBL en remplazo del PAI
</t>
    </r>
    <r>
      <rPr>
        <sz val="11"/>
        <color rgb="FF000000"/>
        <rFont val="Arial Narrow"/>
        <family val="2"/>
      </rPr>
      <t xml:space="preserve">
SAPROV 10/07/2023: Se presenta la matriz de programación, seguimiento de metas y presupuesto con corte a mayo, dicha matriz remplazó la matriz del Plan de Acción Institucional PAI.
SDF 14/07/2023: para el mes de junio se presenta matriz de Seguimiento Metas con el reporte de la SDF con los avances en remplazo del PAI.
RBL 27/07/2023: para el mes de junio se presenta matriz de Seguimiento Metas con el reporte de SRBL en remplazo del PAI
</t>
    </r>
  </si>
  <si>
    <t>Subdirector Disposición Final
Subdirector de RBL" 
Subdirector de Aprovechamiento</t>
  </si>
  <si>
    <t>Matriz Seguimiento metas
SRBL  Matriz seguimiento metas 
SAPROV Matriz de programación, seguimiento de metas</t>
  </si>
  <si>
    <r>
      <rPr>
        <sz val="11"/>
        <color rgb="FF000000"/>
        <rFont val="Arial Narrow"/>
        <family val="2"/>
      </rPr>
      <t xml:space="preserve">10/08/2023
08/09/2023
</t>
    </r>
    <r>
      <rPr>
        <b/>
        <sz val="11"/>
        <color rgb="FF000000"/>
        <rFont val="Arial Narrow"/>
        <family val="2"/>
      </rPr>
      <t xml:space="preserve">11/08/2023
15/08/2023
14-09-2023 </t>
    </r>
  </si>
  <si>
    <r>
      <rPr>
        <sz val="11"/>
        <color rgb="FF000000"/>
        <rFont val="Arial Narrow"/>
        <family val="2"/>
      </rPr>
      <t xml:space="preserve">SRBL 10/08/2023 Para el mes de julio se presenta matriz de seguimiento con el reporte de la SRBL con los avances en reemplazo del PAI.
SRBL 08/09/2023 Para el mes de agosto se presenta matriz de seguimiento con el reporte de la SRBL con los avances en reemplazo del PAI.
</t>
    </r>
    <r>
      <rPr>
        <b/>
        <sz val="11"/>
        <color rgb="FF4F81BD"/>
        <rFont val="Arial Narrow"/>
        <family val="2"/>
      </rPr>
      <t xml:space="preserve">SAPROV: 14/08/2023, </t>
    </r>
    <r>
      <rPr>
        <sz val="11"/>
        <color rgb="FF4F81BD"/>
        <rFont val="Arial Narrow"/>
        <family val="2"/>
      </rPr>
      <t xml:space="preserve"> Se reporto Via correo electronico del  14 de agosto de 2023 a la Oficina de Planeación, la  Matriz programación seguimiento de metas y presupuesto con  corte a  30 de julio de 2023</t>
    </r>
    <r>
      <rPr>
        <b/>
        <sz val="11"/>
        <color rgb="FF4F81BD"/>
        <rFont val="Arial Narrow"/>
        <family val="2"/>
      </rPr>
      <t>.</t>
    </r>
    <r>
      <rPr>
        <sz val="11"/>
        <color rgb="FF4F81BD"/>
        <rFont val="Arial Narrow"/>
        <family val="2"/>
      </rPr>
      <t xml:space="preserve">  (Anexo:  Correo de reporte y matriz)
</t>
    </r>
    <r>
      <rPr>
        <b/>
        <sz val="11"/>
        <color rgb="FF4F81BD"/>
        <rFont val="Arial Narrow"/>
        <family val="2"/>
      </rPr>
      <t>SAPROV 14/09/2023:</t>
    </r>
    <r>
      <rPr>
        <sz val="11"/>
        <color rgb="FF4F81BD"/>
        <rFont val="Arial Narrow"/>
        <family val="2"/>
      </rPr>
      <t xml:space="preserve"> Se reportó via correo electrónico del 14 de septiembre a la Oficina Asesora de Planeación el formato Anexo. Seguimiento Mensual con corte a 31 de Agosto. ( Anexo correo reporte y matriz) 
</t>
    </r>
    <r>
      <rPr>
        <sz val="11"/>
        <color rgb="FF000000"/>
        <rFont val="Arial Narrow"/>
        <family val="2"/>
      </rPr>
      <t>SDF 15/08/2023 En el mes de julio se presenta matrz seguimiento de metas de metas y presuùesto en remplazo del PAI
SDF 14/09/2023 En el mes de agosto se presenta matrz seguimiento de metas de metas y presuùesto en remplazo del PAI</t>
    </r>
  </si>
  <si>
    <r>
      <rPr>
        <sz val="11"/>
        <color rgb="FF000000"/>
        <rFont val="Arial Narrow"/>
        <family val="2"/>
      </rPr>
      <t xml:space="preserve">Subdirector de RBL
</t>
    </r>
    <r>
      <rPr>
        <sz val="11"/>
        <color rgb="FF4F81BD"/>
        <rFont val="Arial Narrow"/>
        <family val="2"/>
      </rPr>
      <t>Subdirector de APROV</t>
    </r>
  </si>
  <si>
    <r>
      <rPr>
        <sz val="11"/>
        <color rgb="FF000000"/>
        <rFont val="Arial Narrow"/>
        <family val="2"/>
      </rPr>
      <t xml:space="preserve">Matriz de seguimiento metas
 </t>
    </r>
    <r>
      <rPr>
        <sz val="11"/>
        <color rgb="FF4F81BD"/>
        <rFont val="Arial Narrow"/>
        <family val="2"/>
      </rPr>
      <t>SAPROV: Correo de reporte y matriz programación seguimiento de metas y presupuesto</t>
    </r>
  </si>
  <si>
    <t xml:space="preserve">Reprogramación del plan </t>
  </si>
  <si>
    <t>Se realizó seguimiento al control y las evidencias aportadas con coherentes a lo reportado por lo que se establece que el control fue efectivo
Se realizó seguimiento al control y se adjuntaron los soportes frente a lo reportado, sin embargo para  Aprovechamiento no se presentó avance para el mes de junio</t>
  </si>
  <si>
    <t>Análisis del riesgo residual</t>
  </si>
  <si>
    <t>Probabilidad</t>
  </si>
  <si>
    <t>Perfin del Riesgo</t>
  </si>
  <si>
    <t>Proposito del Control</t>
  </si>
  <si>
    <t xml:space="preserve">Periodicidad </t>
  </si>
  <si>
    <t xml:space="preserve">Cómo se realiza
la actividad de
control </t>
  </si>
  <si>
    <t>Qué pasa con las
observaciones o
desviaciones</t>
  </si>
  <si>
    <t>Evidencia de la
ejecución del
control</t>
  </si>
  <si>
    <t>Calificación del Diseño Control</t>
  </si>
  <si>
    <t>Evaluación del Diseño del Control</t>
  </si>
  <si>
    <t>Evaluación de la Ejecución del Control</t>
  </si>
  <si>
    <t>Solidez Individual del Control</t>
  </si>
  <si>
    <t>Aplica plan de
acción para
fortalecer el control</t>
  </si>
  <si>
    <t>Accion para fortalecer el control</t>
  </si>
  <si>
    <t>Solidez del
conjunto
de controles</t>
  </si>
  <si>
    <t>Controles ayudan a disminuir la probabilidad</t>
  </si>
  <si>
    <t>Controles ayudan a disminuir el impacto</t>
  </si>
  <si>
    <t>Desplazamiento / Probabilidad</t>
  </si>
  <si>
    <t>Desplazamiento / Impacto</t>
  </si>
  <si>
    <t>Zona de Riesgo Residual</t>
  </si>
  <si>
    <t>Tratamiento del Riesgo</t>
  </si>
  <si>
    <t>Actividades a ejecutar en caso de materialización del riesgo</t>
  </si>
  <si>
    <t>Posibilidad del beneficio propio o de un tercero por la autorización  del pago de concesionarios, interventorías o contratistas sin el cumplimiento de las obligaciones contractuales, por debilidades en la supervisión</t>
  </si>
  <si>
    <t>Económico</t>
  </si>
  <si>
    <t>Autorización  del pago a los operadores o interventorías, sin el cumplimiento de las obligaciones contractuales,</t>
  </si>
  <si>
    <t>Debilidades en la supervisión.</t>
  </si>
  <si>
    <t>Fraude Interno</t>
  </si>
  <si>
    <t>Revisión de los informes de interventoría y elaboración del Informe de Supervisión y certificación de cumplimiento del Contrato</t>
  </si>
  <si>
    <t>MODERADO</t>
  </si>
  <si>
    <t>Fortalecer el registro de evidencias completas</t>
  </si>
  <si>
    <t>DIRECTAMENTE</t>
  </si>
  <si>
    <t>INDIRECTAMENTE</t>
  </si>
  <si>
    <t>Reducir</t>
  </si>
  <si>
    <t>Solicitar a la Subdirección de Asuntos Legales a través de Talento Humano una capacitación sobre supervisión a contratos.</t>
  </si>
  <si>
    <r>
      <rPr>
        <sz val="11"/>
        <color rgb="FF000000"/>
        <rFont val="Arial Narrow"/>
        <family val="2"/>
      </rPr>
      <t xml:space="preserve">22/01/2023
6/2/2023
03/03/2023
06/03/2023
</t>
    </r>
    <r>
      <rPr>
        <sz val="11"/>
        <color rgb="FF0070C0"/>
        <rFont val="Arial Narrow"/>
        <family val="2"/>
      </rPr>
      <t xml:space="preserve">07/03/2023
13-04-2023
</t>
    </r>
  </si>
  <si>
    <r>
      <rPr>
        <sz val="11"/>
        <color rgb="FF000000"/>
        <rFont val="Arial Narrow"/>
        <family val="2"/>
      </rPr>
      <t xml:space="preserve">SDF 22-01-2023: está pendiente el ingreso del personal para poder solicitar capacitación
SRBL 06/02/2023 Esta pendiente el ingreso de todo el personal para solictar la capacitación.
SDF 03-03-2023: Se solicita a TH la capacitación sobre supervisión de contratos.
SRBL 06/02/2023:  Se solicitó al Area de Talento Humano realizar una capacitación sobre supervisión de contratos. 
SRBL 10/04/2023  Se adjunta aprobación  para el pago del mes de  enero   de la Interventoría Proyeción Capital 
SRBL 10/04/2023 pendiente de la respuesta de Talento humano 
</t>
    </r>
    <r>
      <rPr>
        <b/>
        <sz val="11"/>
        <color rgb="FF0070C0"/>
        <rFont val="Arial Narrow"/>
        <family val="2"/>
      </rPr>
      <t xml:space="preserve">SAPROV: 07/03/2023: </t>
    </r>
    <r>
      <rPr>
        <sz val="11"/>
        <color rgb="FF0070C0"/>
        <rFont val="Arial Narrow"/>
        <family val="2"/>
      </rPr>
      <t xml:space="preserve">Mediante comunicación interna No. 20235000020103 del 23 de febrero se solicitó capacitación para personal de planta de la subdirección que apoya el tema de supervisión,  liquidación y pagos:  En espera de ingreso del personal de contrato para  pedir  programación de la capacitación a este personal.  Es de precisar que en el  Plan de Capacitación Institucional, se encuentra ya programada la Capacitación en Supervisión para el personal.
</t>
    </r>
    <r>
      <rPr>
        <b/>
        <sz val="11"/>
        <color rgb="FF000000"/>
        <rFont val="Arial Narrow"/>
        <family val="2"/>
      </rPr>
      <t>SDF 13-04-2023:</t>
    </r>
    <r>
      <rPr>
        <sz val="11"/>
        <color rgb="FF000000"/>
        <rFont val="Arial Narrow"/>
        <family val="2"/>
      </rPr>
      <t xml:space="preserve"> Se solicita a TH la capacitación sobre supervisión de contratos.</t>
    </r>
  </si>
  <si>
    <t xml:space="preserve">10/05/2023
10/05/2023
10/05/2023
13-06-2023
14-07-2023
27/07/2023
</t>
  </si>
  <si>
    <r>
      <rPr>
        <sz val="11"/>
        <color rgb="FF000000"/>
        <rFont val="Arial Narrow"/>
        <family val="2"/>
      </rPr>
      <t xml:space="preserve">SDF 10-05-2023: En el mes de abril se realizo la capacitacion 27-04-2023 se adjunta evidencia
SRBL 10-05-2023: En el mes de abril se realizó la capacitacion 27-04-2023 se adjunta evidencia
</t>
    </r>
    <r>
      <rPr>
        <b/>
        <sz val="11"/>
        <color rgb="FF000000"/>
        <rFont val="Arial Narrow"/>
        <family val="2"/>
      </rPr>
      <t xml:space="preserve">
</t>
    </r>
    <r>
      <rPr>
        <b/>
        <sz val="11"/>
        <color rgb="FF0070C0"/>
        <rFont val="Arial Narrow"/>
        <family val="2"/>
      </rPr>
      <t>S</t>
    </r>
    <r>
      <rPr>
        <b/>
        <sz val="11"/>
        <color rgb="FF366092"/>
        <rFont val="Arial Narrow"/>
        <family val="2"/>
      </rPr>
      <t xml:space="preserve">APROV: 10/05/2023 </t>
    </r>
    <r>
      <rPr>
        <sz val="11"/>
        <color rgb="FF366092"/>
        <rFont val="Arial Narrow"/>
        <family val="2"/>
      </rPr>
      <t xml:space="preserve">   La Subdirección de Asuntos Legales,  en coordinación  con  la Subdirección Administrativa y Financiera - Talento Humano,  el 27/04/2023,  adelantaron la  capacitación  sobre supervisión de contratos.  (se anexa archivo: registro  Capacitacion Abril_27 supervisión de contratos   se resalta en amarillo  los participantes   por parte de la SAPROV)
</t>
    </r>
    <r>
      <rPr>
        <sz val="11"/>
        <color rgb="FF000000"/>
        <rFont val="Arial Narrow"/>
        <family val="2"/>
      </rPr>
      <t xml:space="preserve">
SDF 13-06-2023: En el mes de abril se realizo la capacitacion 27-04-2023 se adjunta evidencia
SRBL 13-06-2023: En el mes de abril se realizó la capacitacion 27-04-2023 se adjunta evidencia
SDF 14-07-2023: resueto en el primer trimestre (se realizo la capacitacion 27-04-2023) se adjunta evidencia
SRBL 2707/2023: En el mes de abril se realizó la capacitacion 27-04-2023 
</t>
    </r>
  </si>
  <si>
    <r>
      <rPr>
        <sz val="11"/>
        <color rgb="FF000000"/>
        <rFont val="Arial Narrow"/>
        <family val="2"/>
      </rPr>
      <t xml:space="preserve">10/08/2023
08/09/2023
</t>
    </r>
    <r>
      <rPr>
        <sz val="11"/>
        <color rgb="FF4F81BD"/>
        <rFont val="Arial Narrow"/>
        <family val="2"/>
      </rPr>
      <t xml:space="preserve">11/08/2023
15/08/2023
</t>
    </r>
    <r>
      <rPr>
        <sz val="11"/>
        <color rgb="FF000000"/>
        <rFont val="Arial Narrow"/>
        <family val="2"/>
      </rPr>
      <t>14/09/2023</t>
    </r>
  </si>
  <si>
    <r>
      <rPr>
        <sz val="11"/>
        <color rgb="FF000000"/>
        <rFont val="Arial Narrow"/>
        <family val="2"/>
      </rPr>
      <t xml:space="preserve">SRBL 10/08/2023 La actividad se cumplió en </t>
    </r>
    <r>
      <rPr>
        <b/>
        <sz val="11"/>
        <color rgb="FF000000"/>
        <rFont val="Arial Narrow"/>
        <family val="2"/>
      </rPr>
      <t xml:space="preserve">el segundo trimestre
SRBL 08/09/2023 La actividad se cumplió en el segundo trimestre
</t>
    </r>
    <r>
      <rPr>
        <b/>
        <sz val="11"/>
        <color rgb="FF4F81BD"/>
        <rFont val="Arial Narrow"/>
        <family val="2"/>
      </rPr>
      <t xml:space="preserve">SAPROV: 11/08/2023: </t>
    </r>
    <r>
      <rPr>
        <sz val="11"/>
        <color rgb="FF4F81BD"/>
        <rFont val="Arial Narrow"/>
        <family val="2"/>
      </rPr>
      <t xml:space="preserve">La actividad se cumplió en el 2do. trimestre
</t>
    </r>
    <r>
      <rPr>
        <b/>
        <sz val="11"/>
        <color rgb="FF4F81BD"/>
        <rFont val="Arial Narrow"/>
        <family val="2"/>
      </rPr>
      <t>SAPROV: 14/09/2023</t>
    </r>
    <r>
      <rPr>
        <sz val="11"/>
        <color rgb="FF4F81BD"/>
        <rFont val="Arial Narrow"/>
        <family val="2"/>
      </rPr>
      <t xml:space="preserve">: La actividad se cumplió en el 2do. trimestre
</t>
    </r>
    <r>
      <rPr>
        <sz val="11"/>
        <color rgb="FF000000"/>
        <rFont val="Arial Narrow"/>
        <family val="2"/>
      </rPr>
      <t xml:space="preserve">
SDF 15/08/2023: Se realiza actividad el 27 de abril de 2013
SDF 14/09/2023: Se realiza actividad el 27 de abril de 2013</t>
    </r>
  </si>
  <si>
    <r>
      <rPr>
        <sz val="11"/>
        <color rgb="FF000000"/>
        <rFont val="Arial Narrow"/>
        <family val="2"/>
      </rPr>
      <t xml:space="preserve">22/01/2023
06/02/2023
03/03/2023
06/032023
</t>
    </r>
    <r>
      <rPr>
        <sz val="11"/>
        <color rgb="FF0070C0"/>
        <rFont val="Arial Narrow"/>
        <family val="2"/>
      </rPr>
      <t>07/03/2023</t>
    </r>
  </si>
  <si>
    <r>
      <rPr>
        <b/>
        <sz val="11"/>
        <color rgb="FF000000"/>
        <rFont val="Arial Narrow"/>
        <family val="2"/>
      </rPr>
      <t>SDF 22-01-2023:</t>
    </r>
    <r>
      <rPr>
        <sz val="11"/>
        <color rgb="FF000000"/>
        <rFont val="Arial Narrow"/>
        <family val="2"/>
      </rPr>
      <t xml:space="preserve"> Se realiza verificación de informe de CGR -INTERVENTORIA para el mes de diciembre 2022 y su respectivo informe SMYC..
</t>
    </r>
    <r>
      <rPr>
        <b/>
        <sz val="11"/>
        <color rgb="FF000000"/>
        <rFont val="Arial Narrow"/>
        <family val="2"/>
      </rPr>
      <t xml:space="preserve">SRBL 6/02/2023 Se adjunta aprobación  para el pago del mes de diciembre  de la Interventoría Proyeción capital
</t>
    </r>
    <r>
      <rPr>
        <sz val="11"/>
        <color rgb="FF000000"/>
        <rFont val="Arial Narrow"/>
        <family val="2"/>
      </rPr>
      <t xml:space="preserve">
</t>
    </r>
    <r>
      <rPr>
        <b/>
        <sz val="11"/>
        <color rgb="FF000000"/>
        <rFont val="Arial Narrow"/>
        <family val="2"/>
      </rPr>
      <t xml:space="preserve">SDF 03-03-2023: </t>
    </r>
    <r>
      <rPr>
        <sz val="11"/>
        <color rgb="FF000000"/>
        <rFont val="Arial Narrow"/>
        <family val="2"/>
      </rPr>
      <t xml:space="preserve">Se realiza verificación de informe de CGR -INTERVENTORIA para el mes de enero y su respectivo informe SMYC..
</t>
    </r>
    <r>
      <rPr>
        <b/>
        <sz val="11"/>
        <color rgb="FF000000"/>
        <rFont val="Arial Narrow"/>
        <family val="2"/>
      </rPr>
      <t xml:space="preserve">SRBL 06/03/2023  Se adjunta aprobación  para el pago del mes de  enero   de la Interventoría Proyeción Capital 
SRBL 10/04/2023  Se adjunta aprobación  para el pago del mes de  febrero  de la Interventoría Proyeción Capital 
</t>
    </r>
    <r>
      <rPr>
        <b/>
        <sz val="11"/>
        <color rgb="FF0070C0"/>
        <rFont val="Arial Narrow"/>
        <family val="2"/>
      </rPr>
      <t>SAPROV: 07/03/2023</t>
    </r>
    <r>
      <rPr>
        <sz val="11"/>
        <color rgb="FF0070C0"/>
        <rFont val="Arial Narrow"/>
        <family val="2"/>
      </rPr>
      <t xml:space="preserve">: Se tiene a cargo la supervisión del CONTRATO DE INTERVENTORIA N° UAESP-517-2022 CELEBRADO ENTRE LA UNIDAD
ADMINISTRATIVA ESPECIAL DE SERVICIOS PÚBLICOS – UAESP Y CONSTRUCCIONES E 
INVERSIONES LJ S.A.S,  Se cuenta  con un  informe de interventoria correspondiente al mes de enero, a la fecha no se han  realizado pagos, por tanto no se tiene informes de Supervisión y certificacion de Cumplimiento. 
</t>
    </r>
    <r>
      <rPr>
        <sz val="11"/>
        <color rgb="FF000000"/>
        <rFont val="Arial Narrow"/>
        <family val="2"/>
      </rPr>
      <t xml:space="preserve">
</t>
    </r>
    <r>
      <rPr>
        <b/>
        <sz val="11"/>
        <color rgb="FF000000"/>
        <rFont val="Arial Narrow"/>
        <family val="2"/>
      </rPr>
      <t xml:space="preserve"> SDF 13-04-2023:</t>
    </r>
    <r>
      <rPr>
        <sz val="11"/>
        <color rgb="FF000000"/>
        <rFont val="Arial Narrow"/>
        <family val="2"/>
      </rPr>
      <t xml:space="preserve"> Se realiza verificación de informe de CGR -INTERVENTORIA para el mes de febrero y su respectivo informe SMYC. </t>
    </r>
  </si>
  <si>
    <t>Subdirector de Disposición Final
Subdirector de Recolección, Barrido y Limpieza</t>
  </si>
  <si>
    <t>Correo de solicitud</t>
  </si>
  <si>
    <t>10/05/2023
10/05/2023
13/06/2023
14/07/2023
27/07/2023</t>
  </si>
  <si>
    <r>
      <rPr>
        <sz val="11"/>
        <color rgb="FF000000"/>
        <rFont val="Arial Narrow"/>
        <family val="2"/>
      </rPr>
      <t xml:space="preserve">SDF 10-05-2023: en abril se realiza verificación del mes de marzo para CGR e interventoria.
SRBL 10/05/2023 Se adjunta aprobación para el pago del mes de marzo de la interventoria proyección Capital 
</t>
    </r>
    <r>
      <rPr>
        <b/>
        <sz val="11"/>
        <color rgb="FF366092"/>
        <rFont val="Arial Narrow"/>
        <family val="2"/>
      </rPr>
      <t>SAPROV: 10/05/2023</t>
    </r>
    <r>
      <rPr>
        <sz val="11"/>
        <color rgb="FF366092"/>
        <rFont val="Arial Narrow"/>
        <family val="2"/>
      </rPr>
      <t xml:space="preserve"> Con  Relación al contrato de Interventoria No. 517 de 2022,  a la fecha  no se ha generado  pagos, por tanto  no se  cuenta   con   informe  de  supervisión  y certificación de  cumplimiento para el periodo</t>
    </r>
    <r>
      <rPr>
        <sz val="11"/>
        <color rgb="FF000000"/>
        <rFont val="Arial Narrow"/>
        <family val="2"/>
      </rPr>
      <t xml:space="preserve">.
SDF 13-06-2023: en mayo se realiza verificación del mes de abril para CGR e interventoria.
SRBL 13/06/2023 Se adjunta aprobación para el pago del mes de abril de la interventoria proyección Capital e informe de interventoría.
SDF 14-07-2023: en junio se realiza realiza verificación del mes de mayo para CGR e interventoria.
SRBL 27/07/2023 Se adjunta aprobación para el pago del mes de mayo de la interventoria proyección Capital e informe de interventoría.
</t>
    </r>
  </si>
  <si>
    <t>Subdirector de Disposición Final
Subdirector de Recoelcción, Barrido y Limpieza</t>
  </si>
  <si>
    <t>informes SYC pendiente publicación
SRBL oficios aprobando pago de interventoría proyección Capital e informe de interventoría</t>
  </si>
  <si>
    <t>10/08/2023
08/09/2023
11/08/2023
15/08/2023
14/09/2023</t>
  </si>
  <si>
    <r>
      <rPr>
        <sz val="11"/>
        <color rgb="FF000000"/>
        <rFont val="Arial Narrow"/>
        <family val="2"/>
      </rPr>
      <t xml:space="preserve">SRBL 10/08/2023 Se adjunta aprobación de pago para junio a la interventoría Proyección Capital y se adjunta informe de junio
</t>
    </r>
    <r>
      <rPr>
        <b/>
        <sz val="11"/>
        <color rgb="FF4F81BD"/>
        <rFont val="Arial Narrow"/>
        <family val="2"/>
      </rPr>
      <t xml:space="preserve">
</t>
    </r>
    <r>
      <rPr>
        <sz val="11"/>
        <color rgb="FF000000"/>
        <rFont val="Arial Narrow"/>
        <family val="2"/>
      </rPr>
      <t xml:space="preserve">SRBL 08/09/2023 Se adjunta aprobación de pago para julio a la interventoría Proyección Capital y se adjunta informe de julio
</t>
    </r>
    <r>
      <rPr>
        <b/>
        <sz val="11"/>
        <color rgb="FF4F81BD"/>
        <rFont val="Arial Narrow"/>
        <family val="2"/>
      </rPr>
      <t xml:space="preserve">
SAPROV: 11/08/2023:</t>
    </r>
    <r>
      <rPr>
        <sz val="11"/>
        <color rgb="FF4F81BD"/>
        <rFont val="Arial Narrow"/>
        <family val="2"/>
      </rPr>
      <t xml:space="preserve">  Con relación al contrato  517 de 2022 , se realizo la revisión de los informes  da los cuales  se realizaron algunas observaciones  por esta entidad.
 Como evidencia se cuenta con las actas de comité de los contratos , en las que se relacionan dichas modificaciones  (Anexo actas comites de obra).    
Se anexa la  aprobación de pago corrspondientes  al periodo 2 de mayo 2022 a 31 de agosto 2022, donde   se registra   el informe  y certificación de cumplimiento  Para el periódo objeto de pago.
</t>
    </r>
    <r>
      <rPr>
        <b/>
        <sz val="11"/>
        <color rgb="FF4F81BD"/>
        <rFont val="Arial Narrow"/>
        <family val="2"/>
      </rPr>
      <t xml:space="preserve">SAPROV 14/09/2023: </t>
    </r>
    <r>
      <rPr>
        <sz val="11"/>
        <color rgb="FF4F81BD"/>
        <rFont val="Arial Narrow"/>
        <family val="2"/>
      </rPr>
      <t xml:space="preserve">En el mes de agosto se ha realizado el seguimiento al contrato 516 de 2022 por medio del contrato de interventoria, de acuerdo con el reporte se cuenta con un avance del 76%. Se anexa el informe de los contratos. 
</t>
    </r>
    <r>
      <rPr>
        <sz val="11"/>
        <color rgb="FF000000"/>
        <rFont val="Arial Narrow"/>
        <family val="2"/>
      </rPr>
      <t xml:space="preserve">
SDF 15/08/2023 En el mes de julio se realiza verificaciòn del mes de junio para CGR e interventoria</t>
    </r>
    <r>
      <rPr>
        <sz val="11"/>
        <color rgb="FF4F81BD"/>
        <rFont val="Arial Narrow"/>
        <family val="2"/>
      </rPr>
      <t xml:space="preserve">.
</t>
    </r>
    <r>
      <rPr>
        <sz val="11"/>
        <color rgb="FF000000"/>
        <rFont val="Arial Narrow"/>
        <family val="2"/>
      </rPr>
      <t>SDF 14/09/2023 En el mes de agosto se realiza verificaciòn del mes de julio para CGR e interventoria</t>
    </r>
    <r>
      <rPr>
        <sz val="11"/>
        <color rgb="FF4F81BD"/>
        <rFont val="Arial Narrow"/>
        <family val="2"/>
      </rPr>
      <t xml:space="preserve">.
</t>
    </r>
  </si>
  <si>
    <t>Subdirector de RBL
SAPROV</t>
  </si>
  <si>
    <r>
      <rPr>
        <sz val="11"/>
        <color rgb="FF000000"/>
        <rFont val="Arial Narrow"/>
        <family val="2"/>
      </rPr>
      <t xml:space="preserve">
SRBL Oficios aprobando pago de interventoría e informe mensual de interventoría
</t>
    </r>
    <r>
      <rPr>
        <b/>
        <sz val="11"/>
        <color rgb="FF4F81BD"/>
        <rFont val="Arial Narrow"/>
        <family val="2"/>
      </rPr>
      <t>SAPROV</t>
    </r>
    <r>
      <rPr>
        <sz val="11"/>
        <color rgb="FF4F81BD"/>
        <rFont val="Arial Narrow"/>
        <family val="2"/>
      </rPr>
      <t xml:space="preserve">:  1. actas comites de obra
2. Aprobación de pago corrspondientes  al periodo:  2 de mayo 2022 a 31 de agosto 2022, donde   se registra   el informe  y certificación de cumplimiento  para l periódo objeto de pago.
SAPROV:  1
</t>
    </r>
  </si>
  <si>
    <t xml:space="preserve">Solicitud de suspensión de actividades del servedor involucrado durante las etapas de investigación </t>
  </si>
  <si>
    <t>Se realizó seguimiento al control y las evidencias aportadas con coherentes a lo reportado por lo que se establece que el control fue efectivo
Se realizó seguimiento al control sin embargo no se hace reporte del  del mes de mayo y junio por aprovechamiento y para disposición final se adjunta link de publicación de informes en el cual no están los informes del segundo trimestre, así como tampoco se adjunta evidencia de las revisiones del mes de abril y mayo</t>
  </si>
  <si>
    <t>Implementar y hacer el seguimiento al plan de supervisión monitoreo y control</t>
  </si>
  <si>
    <t xml:space="preserve">Presentar ante el comité contratación o quien haga sus veces el resultado del seguimiento al plan de supervisión </t>
  </si>
  <si>
    <r>
      <rPr>
        <b/>
        <sz val="11"/>
        <color rgb="FF000000"/>
        <rFont val="Arial Narrow"/>
        <family val="2"/>
      </rPr>
      <t xml:space="preserve">SDF 22-01-2023: </t>
    </r>
    <r>
      <rPr>
        <sz val="11"/>
        <color rgb="FF000000"/>
        <rFont val="Arial Narrow"/>
        <family val="2"/>
      </rPr>
      <t xml:space="preserve">en el mes de enero por disponibilidad de agenda del subdirector no es posible hacer sociabilización
</t>
    </r>
    <r>
      <rPr>
        <b/>
        <sz val="11"/>
        <color rgb="FF000000"/>
        <rFont val="Arial Narrow"/>
        <family val="2"/>
      </rPr>
      <t xml:space="preserve">
 SRBL 6/02/2023</t>
    </r>
    <r>
      <rPr>
        <sz val="11"/>
        <color rgb="FF000000"/>
        <rFont val="Arial Narrow"/>
        <family val="2"/>
      </rPr>
      <t xml:space="preserve"> Pendiente coordinar con la SAL la fecha de los comités de contratación para presentar los planes de Supervisión Y Control .
</t>
    </r>
    <r>
      <rPr>
        <b/>
        <sz val="11"/>
        <color rgb="FF000000"/>
        <rFont val="Arial Narrow"/>
        <family val="2"/>
      </rPr>
      <t xml:space="preserve">
SDF 01-02-2023</t>
    </r>
    <r>
      <rPr>
        <sz val="11"/>
        <color rgb="FF000000"/>
        <rFont val="Arial Narrow"/>
        <family val="2"/>
      </rPr>
      <t xml:space="preserve">: Se socializa Plan de supervision monitoreo y control con la SDF y validacion de los lideres y Subdirector.
</t>
    </r>
    <r>
      <rPr>
        <b/>
        <sz val="11"/>
        <color rgb="FF000000"/>
        <rFont val="Arial Narrow"/>
        <family val="2"/>
      </rPr>
      <t>SRBL 06/03/2023</t>
    </r>
    <r>
      <rPr>
        <sz val="11"/>
        <color rgb="FF000000"/>
        <rFont val="Arial Narrow"/>
        <family val="2"/>
      </rPr>
      <t xml:space="preserve"> Pendiente coordinar con la SAL la fecha de los comités de contratación para presentar los planes de Supervisión Y Control .
SRBL 10/04/2023 Pendiente coordinar con la SAL la fecha de los comités de contratación para presentar los planes de Supervisión Y Control .
</t>
    </r>
  </si>
  <si>
    <t>10/05/2023
10/05/2023
13-06-2023
14-07-2023
27/07/2023</t>
  </si>
  <si>
    <t xml:space="preserve">SDF 10-05-2023: Pendiente repuesta de SAL fecha de comite de contratacón, Aun no se efectua acción.
SRBL 10-05-2023: Se envío correo a la SAL solictando información sobre las fechas en las que se realizarán los comités de contratación. Pendiente repuesta de SAL fecha de comite de contratacón, Aun no se efectua acción.
SDF 13-06-2023: Pendiente repuesta de SAL nuevamente dado que SAL indica que para ellos no es de su competencia se valida con planeación y nueva,ente se solicita a SAL fecha de comite de contratacón, Aun no se efectua acción.
SRBL 13-06-2023: Pendiente repuesta de SAL,  dado que SAL indican  que el tema no es de competencia del comité de contratación.   se valida esta respuesta con la OAP.  Aun no se efectua acción. se adjunta correo a SAL 
SDF 14-07-2023: Pendiente repuesta de SAL,  dado que SAL indican  que el tema no es de competencia del comité de contratación.   se valida esta respuesta con la OAP.  Aun no se efectua acción. se adjunta correo a SAL
SRBL 27/07/2023: Pendiente repuesta de SAL,  Se envío correo     el 14 de junio a la SAL solicitando nuevamente la participación en el comité de Contratación, teniendo en cuenta el correo de la OAP en el cual informa las fucniones del comité de contratación.  Se adjunta correo
 </t>
  </si>
  <si>
    <t>10/08/2023
08/09/2023
08/09/2023
15/08/2023
14/09/2023</t>
  </si>
  <si>
    <t xml:space="preserve">SRBL 10/08/2023 Pendiente Respuesta de SAL. Se envió correo el 27 de julio, reiterando los solictado en el correo del 14 de julio 
SRBL 08/09/2023 El 4 de agosto se recibió correo de SAL  , en el cual solicitan se informe  el asunto para incluirlo en el orden del día del próximo comité de contratación. El 4 de agosto de 2023 se envvío correo de respuesta informando el tema a tratar y los anexos. A la fecha no se ha recibido invitación al comité de contratación. 
SDF 15/08/2023 Pendiente Respuesta de SAL. Se envió correo el 27 de julio, reiterando los solictado en el correo del 14 de julio 
SDF 14/09/2023 El 4 de agosto se recibió correo de SAL  , en el cual solicitan se informe  el asunto para incluirlo en el orden del día del próximo comité de contratación. El 4 de agosto de 2023 se envvío correo de respuesta informando el tema a tratar y los anexos. A la fecha no se ha recibido invitación al comité de contratación. </t>
  </si>
  <si>
    <r>
      <rPr>
        <b/>
        <sz val="11"/>
        <color rgb="FF000000"/>
        <rFont val="Arial Narrow"/>
        <family val="2"/>
      </rPr>
      <t xml:space="preserve">SDF 22-01-2023: </t>
    </r>
    <r>
      <rPr>
        <sz val="11"/>
        <color rgb="FF000000"/>
        <rFont val="Arial Narrow"/>
        <family val="2"/>
      </rPr>
      <t xml:space="preserve">en el mes de enero se realiza seguimiento al plan de supervisión y control.
</t>
    </r>
    <r>
      <rPr>
        <b/>
        <sz val="11"/>
        <color rgb="FF000000"/>
        <rFont val="Arial Narrow"/>
        <family val="2"/>
      </rPr>
      <t xml:space="preserve">
SDF 03-03-2023</t>
    </r>
    <r>
      <rPr>
        <sz val="11"/>
        <color rgb="FF000000"/>
        <rFont val="Arial Narrow"/>
        <family val="2"/>
      </rPr>
      <t xml:space="preserve">: en el mes de febrero se realiza seguimiento al plan de supervisión y control.
</t>
    </r>
    <r>
      <rPr>
        <b/>
        <sz val="11"/>
        <color rgb="FF000000"/>
        <rFont val="Arial Narrow"/>
        <family val="2"/>
      </rPr>
      <t>SDF 13-04-2023:</t>
    </r>
    <r>
      <rPr>
        <sz val="11"/>
        <color rgb="FF000000"/>
        <rFont val="Arial Narrow"/>
        <family val="2"/>
      </rPr>
      <t xml:space="preserve"> en el mes de marzo se realiza seguimiento al plan de supervisión y control.
SRBL 6/02/2023 Se realizó seguimiento al plan de supervisión, monitoreo y control del mes de enero.
SDF 01-02-2023: Se socializa Plan de supervision monitoreo y control con la SDF y validacion de los lideres y Subdirector.
SRBL 06/03/2023 Se realizó seguimiento al plan de supervisión, monitoreo y control del mes de febrero
SRBL 10/04/2023 Se realizó seguimiento al plan de supervisión, monitoreo y control del mes de febrero
</t>
    </r>
  </si>
  <si>
    <t>Subdirector de Disposición Final</t>
  </si>
  <si>
    <t>Plan de Supervision monitoreo y control</t>
  </si>
  <si>
    <t>10/05/2023
10/05/2023
10/06/2023
13/06/2023
14-07-2023
27/07/2023</t>
  </si>
  <si>
    <t xml:space="preserve">SDF 10-05-2023: en abril se realiza reguimiento del Plan de supervision monitoreo y control de mes de abril
SRBL 10/05/2023 en abril se realizó el seguimiento al plan de Supervisión, control y monitoreo.
SDF 13-06-2023: en mayo se realiza reguimiento del Plan de supervision monitoreo y control de mes de mayo
SRBL 13/06/2023 en mayo se realizó el seguimiento al plan de Supervisión, control y monitoreo.
SDF 14-07-2023: en junio se realiza reguimiento del Plan de supervision monitoreo y control de mes de junio
SRBL 27/07/2023 en junio se realizó el seguimiento al plan de Supervisión, control y monitoreo.
</t>
  </si>
  <si>
    <t>Plan de Supervisión Monitoreo y Control
SRBL Plan de Supervisión Monitoreo y Control</t>
  </si>
  <si>
    <t>10/08/2023
08/09/2023
15/07/2023
15/08/2023
14/09/2023</t>
  </si>
  <si>
    <t>SRBL 10/08/2023 Se realizó seguimiento al Plan de Supervisión, Monitoreo y control de julio
SRBL 08/09/2023 Se realizó seguimiento al Plan de Supervisión, Monitoreo y control de agosto
SDF 15/08/2023 Se realizó seguimiento al Plan de Supervisión, Monitoreo y control de julio
SDF 14/09/2023 Se realizó seguimiento al Plan de Supervisión, Monitoreo y control de agosto</t>
  </si>
  <si>
    <t>Subdirector de RBL
Subdirector de  SDF</t>
  </si>
  <si>
    <t>SRBL Planes de Supervisión, Monitoreo y control
SDF Planes de Supervisión, Monitoreo y control</t>
  </si>
  <si>
    <t>Reasiganación de responsabilidades</t>
  </si>
  <si>
    <t>Se realizó seguimiento al control y las evidencias aportadas con coherentes a lo reportado por lo que se establece que el control fue efectivo
Se realizó seguimiento al control y las evidencias aportadas con coherentes a lo reportado por lo que se establece que el control fue efectivo</t>
  </si>
  <si>
    <t>La acción se encuentra en ejecución no se realiza avance en el primer trimestre
La acción se encuentra en ejecución no se realiza avance en el segundo trimestre</t>
  </si>
  <si>
    <t>Posibilidad de beneficio propio o de un tercero por la entrega inadecuada de bienes y servicios a recicladores de oficio u organizaciones en el marco de acciones afirmativas, debido a falta de verificación del cumplimiento de los requisitos definidos, debilidades en el control, y falta de seguimiento en el proceso</t>
  </si>
  <si>
    <t>Entrega inadecuada  de bienes y servicios a recicladores de oficio u organizaciones en el marco de acciones afirmativas</t>
  </si>
  <si>
    <t>Falta de verificación del cumplimiento de los requisitos definidos, debilidades en el control, y falta de seguimiento en el proceso.</t>
  </si>
  <si>
    <t xml:space="preserve">Informe de evalución de cumplimiento de requisitos </t>
  </si>
  <si>
    <t>Fortalecer el registro de requisitos completos</t>
  </si>
  <si>
    <t>Documentación de los terminos de la convocatoria que relacione los criterios y requisitos técnicos asociados a las acciones afirmativas en favor a recicladores de oficio</t>
  </si>
  <si>
    <t xml:space="preserve">Subdirector Aprovechamiento </t>
  </si>
  <si>
    <t xml:space="preserve"> 10/03/202</t>
  </si>
  <si>
    <r>
      <rPr>
        <b/>
        <sz val="11"/>
        <color rgb="FF0070C0"/>
        <rFont val="Arial Narrow"/>
        <family val="2"/>
      </rPr>
      <t>SAPROV: 10/03/2023:</t>
    </r>
    <r>
      <rPr>
        <sz val="11"/>
        <color rgb="FF0070C0"/>
        <rFont val="Arial Narrow"/>
        <family val="2"/>
      </rPr>
      <t xml:space="preserve">  En los meses de enero y febrero se inició la estructuración de los términos de referencia para la entrega de los programas de incentivos de sustitución de VTH, Kits de maquinaría y se está organizando la logística para entregade Uniformes a los Recicladores de Oficio Registrados en el RURO.</t>
    </r>
  </si>
  <si>
    <r>
      <rPr>
        <sz val="11"/>
        <color rgb="FF4F81BD"/>
        <rFont val="Arial Narrow"/>
        <family val="2"/>
      </rPr>
      <t xml:space="preserve">SAPROV:10/05/2023.  
</t>
    </r>
    <r>
      <rPr>
        <b/>
        <sz val="11"/>
        <color rgb="FF4F81BD"/>
        <rFont val="Arial Narrow"/>
        <family val="2"/>
      </rPr>
      <t>1.  Vehículos de Tracción Humana – VTH</t>
    </r>
    <r>
      <rPr>
        <sz val="11"/>
        <color rgb="FF4F81BD"/>
        <rFont val="Arial Narrow"/>
        <family val="2"/>
      </rPr>
      <t xml:space="preserve">: La UAESP Emitió la Resolución No. 847 de 2022 “Por la cual se crea el Programa de incentivos para la Sustitución de VTH (Vehículos de Tracción Humana), Posteriormente se expide el Acuerdo 870 de 2023 del Concejo de Bogotá “Por el cual se dictan lineamientos para la sustitución de manera sostenida y progresiva de la tracción humana en la labor de los recicladores de oficio de Bogotá y se dictan otras disposiciones”.   Es así que a la fecha la Unidad en concordancia y armonización con las normas enunciadas, se encuentra ajustando los criterios de asignación, habilitantes, técnicos y de supervisión, requeridos para la convocatoria que conllevará a la entrega del incentivo de que de la Resolución 847 de 2022. (Se anexa resolución 847 y acuerdo 870)
</t>
    </r>
    <r>
      <rPr>
        <b/>
        <sz val="11"/>
        <color rgb="FF4F81BD"/>
        <rFont val="Arial Narrow"/>
        <family val="2"/>
      </rPr>
      <t xml:space="preserve">2. Kits  Maquinaria: </t>
    </r>
    <r>
      <rPr>
        <sz val="11"/>
        <color rgb="FF4F81BD"/>
        <rFont val="Arial Narrow"/>
        <family val="2"/>
      </rPr>
      <t xml:space="preserve"> La  UAESP, expidio las resoluciones  Resolución No. 843 de 2022 Por la cual se crea el Programa para la entrega de Kits de maquinaria para el prealistamiento del material plástico post consumo y se definen los términos de referencia para la evaluación y selección de las Organizaciones de Recicladores de Oficio beneficiarias"  y 158 de 2023 "Par la cual sc modified la Resolution No. 843 del 23 de diciembre de 2022, que creó el Programa para la entrega de kits de maquinaria para elpre-alistamiento del material pldstico post consumoy definid los terminos de referenda para la evaluation y selección de las Organizaciones de Recicladores de Oficio beneficiarias" </t>
    </r>
    <r>
      <rPr>
        <sz val="11"/>
        <color rgb="FF538DD5"/>
        <rFont val="Arial Narrow"/>
        <family val="2"/>
      </rPr>
      <t xml:space="preserve">(Se anexa resolución 843 de 2022 y resolucin 158 de 2023)
</t>
    </r>
    <r>
      <rPr>
        <sz val="11"/>
        <color rgb="FF4F81BD"/>
        <rFont val="Arial Narrow"/>
        <family val="2"/>
      </rPr>
      <t xml:space="preserve">
</t>
    </r>
    <r>
      <rPr>
        <sz val="11"/>
        <color theme="4"/>
        <rFont val="Arial Narrow"/>
        <family val="2"/>
      </rPr>
      <t xml:space="preserve">SAPROV: 13/07/2023
</t>
    </r>
    <r>
      <rPr>
        <b/>
        <sz val="11"/>
        <color theme="4"/>
        <rFont val="Arial Narrow"/>
        <family val="2"/>
      </rPr>
      <t>1. Vehículos de Tracción Humana - VTH:</t>
    </r>
    <r>
      <rPr>
        <sz val="11"/>
        <color theme="4"/>
        <rFont val="Arial Narrow"/>
        <family val="2"/>
      </rPr>
      <t xml:space="preserve"> teniendo en cuenta las sugerencias de las organizaciones de recicladores realizadas en mesas de trabajo durante el mes de Junio, fue realizada una nueva propuesta para la resolución que  ordenen el desembolso a las organizaciones de recicladores definidas por la Resolución 847 de 2022. Dicha propuesta fue enviada a la Subdirección de Asuntos Legales para su revisión. 
</t>
    </r>
    <r>
      <rPr>
        <b/>
        <sz val="11"/>
        <color theme="4"/>
        <rFont val="Arial Narrow"/>
        <family val="2"/>
      </rPr>
      <t xml:space="preserve">
2. Kits de Maquinaria:</t>
    </r>
    <r>
      <rPr>
        <sz val="11"/>
        <color theme="4"/>
        <rFont val="Arial Narrow"/>
        <family val="2"/>
      </rPr>
      <t xml:space="preserve"> El 16 de mayo se publicó la Resolución 355 "Por la cual se seleccionan las organizaciones de recicladores beneficiarias y se adjudican los recursos del Programa para la entrega de kits de maquinaria para el prealistamiento del material plástico post consumo creado par la Resolucidn No. 843 de 2022". Es importante mencionar que en el mes de junio se realizaron la ultimas visitas de verificación energética a las organizaciones elegibles para la entrega de los Kits. Adicionalmente, el 30 de junio fueron expedidas las resoluciones por las cuales se realiza la entrega del kit de maquinaria a las organizaciones selecciondas a través de la Resolución 355 de 2023. Se carga como evidencia el cuadro consolidado con la información de todas las organizaciones que se presentaron a la convocatoria.</t>
    </r>
  </si>
  <si>
    <t>11/08/2023
14/09/2023</t>
  </si>
  <si>
    <r>
      <rPr>
        <b/>
        <sz val="11"/>
        <color rgb="FF4F81BD"/>
        <rFont val="Arial Narrow"/>
        <family val="2"/>
      </rPr>
      <t xml:space="preserve">SAPROV: 11/08/2023: </t>
    </r>
    <r>
      <rPr>
        <sz val="11"/>
        <color rgb="FF4F81BD"/>
        <rFont val="Arial Narrow"/>
        <family val="2"/>
      </rPr>
      <t>1. Programa de Incentivos 2023</t>
    </r>
    <r>
      <rPr>
        <b/>
        <sz val="11"/>
        <color rgb="FF4F81BD"/>
        <rFont val="Arial Narrow"/>
        <family val="2"/>
      </rPr>
      <t>:</t>
    </r>
    <r>
      <rPr>
        <sz val="11"/>
        <color rgb="FF4F81BD"/>
        <rFont val="Arial Narrow"/>
        <family val="2"/>
      </rPr>
      <t xml:space="preserve"> El 19 de julio fue expedida la Resolución 580 de 2023 "Por la cual se establecen los términos de referencia para la convocatoria correspondiente al Programa de Incentivos para la vigencia 2023, como acción afirmativa a favor de las Organizaciones de Recicladores de Oficio de Bogotá D.C" (Anexo Resolución 580 de 2023)
2. Kits de Maquinaria: No se presenta reporte para este programa teniendo en cuenta que actualmente no se tiene una nueva convocatoria.
3. Programa Vehículos de Tracción Humana VTH: se encuentra en revisión la resolución que determina los términos de referencia del programa. se mantiene la Resolución 847 de 2022 "Por la cual se crea el programa de incentivos para la sustitución de VTH".
</t>
    </r>
    <r>
      <rPr>
        <b/>
        <sz val="11"/>
        <color rgb="FF4F81BD"/>
        <rFont val="Arial Narrow"/>
        <family val="2"/>
      </rPr>
      <t xml:space="preserve">SAPROV 14/09/2023: 
</t>
    </r>
    <r>
      <rPr>
        <sz val="11"/>
        <color rgb="FF4F81BD"/>
        <rFont val="Arial Narrow"/>
        <family val="2"/>
      </rPr>
      <t xml:space="preserve">1. Programa de Incentivos 2023: No se presenta reporte para este programa teniendo en cuenta que actualmente no se tiene una nueva convocatoria. 
2. Kits de Maquinaria: No se presenta reporte para este programa teniendo en cuenta que actualmente no se tiene una nueva convocatoria.
</t>
    </r>
    <r>
      <rPr>
        <b/>
        <sz val="11"/>
        <color rgb="FF4F81BD"/>
        <rFont val="Arial Narrow"/>
        <family val="2"/>
      </rPr>
      <t xml:space="preserve">
</t>
    </r>
    <r>
      <rPr>
        <sz val="11"/>
        <color rgb="FF4F81BD"/>
        <rFont val="Arial Narrow"/>
        <family val="2"/>
      </rPr>
      <t xml:space="preserve">3. Programa de vehículos de tracción humana - VTH:  el 29 de agosto fue expedida la Resolución 667 “Por la cual se aclara y se modifica la Resolución No, 847 de 2022 y se establecen los criterios, lineamientos y requisitos para el desembolso del incentivo del “Programa de incentivos para la Sustitución de VTH (Vehículos de Tracción Humana) como acción afirmativa a favor de las Organizaciones de Recicladores de Oficio de Bogotá D.C” en la cual se definen los criterios y requisitos técnicos asociados a la entrega de la acción afirmativa. </t>
    </r>
  </si>
  <si>
    <t xml:space="preserve"> 10/03/2023</t>
  </si>
  <si>
    <r>
      <rPr>
        <b/>
        <sz val="11"/>
        <color rgb="FF0070C0"/>
        <rFont val="Arial Narrow"/>
        <family val="2"/>
      </rPr>
      <t>SAPROV: 10/03/2023:</t>
    </r>
    <r>
      <rPr>
        <sz val="11"/>
        <color rgb="FF0070C0"/>
        <rFont val="Arial Narrow"/>
        <family val="2"/>
      </rPr>
      <t xml:space="preserve">  En los meses de enero y febrero no se realizó evaluación de cumplimiento, ya que no se encontraba abierta ninguna convocatoria para el proceso incentivos</t>
    </r>
  </si>
  <si>
    <t>10/05/2023
13/07/2023</t>
  </si>
  <si>
    <r>
      <rPr>
        <b/>
        <sz val="11"/>
        <color rgb="FF0070C0"/>
        <rFont val="Arial Narrow"/>
        <family val="2"/>
      </rPr>
      <t>SAPROV: 10/05/2023:</t>
    </r>
    <r>
      <rPr>
        <sz val="11"/>
        <color rgb="FF0070C0"/>
        <rFont val="Arial Narrow"/>
        <family val="2"/>
      </rPr>
      <t xml:space="preserve">   </t>
    </r>
    <r>
      <rPr>
        <b/>
        <sz val="11"/>
        <color rgb="FF0070C0"/>
        <rFont val="Arial Narrow"/>
        <family val="2"/>
      </rPr>
      <t>Proyecto Kits Maquinaria:</t>
    </r>
    <r>
      <rPr>
        <sz val="11"/>
        <color rgb="FF0070C0"/>
        <rFont val="Arial Narrow"/>
        <family val="2"/>
      </rPr>
      <t xml:space="preserve">   El 13 de abril se emite  el  listado definitivo de 10 Asociaciones elegidas  (se anexan: 1  listado definitivo de elegibles,  que contiene el consolidado de las  evlauciones 2. Evaluaciones orales de cada  una de las asociaciones y 3. Evaluación Oral de cada una de las asociaciones).
</t>
    </r>
    <r>
      <rPr>
        <b/>
        <sz val="11"/>
        <color rgb="FF0070C0"/>
        <rFont val="Arial Narrow"/>
        <family val="2"/>
      </rPr>
      <t>Proyecto VTH.</t>
    </r>
    <r>
      <rPr>
        <sz val="11"/>
        <color rgb="FF0070C0"/>
        <rFont val="Arial Narrow"/>
        <family val="2"/>
      </rPr>
      <t xml:space="preserve">  A la fecha no se han realizado evaluaciones.</t>
    </r>
    <r>
      <rPr>
        <sz val="11"/>
        <color rgb="FF0070C0"/>
        <rFont val="Arial Narrow"/>
        <family val="2"/>
      </rPr>
      <t xml:space="preserve">
</t>
    </r>
    <r>
      <rPr>
        <b/>
        <sz val="11"/>
        <color rgb="FF0070C0"/>
        <rFont val="Arial Narrow"/>
        <family val="2"/>
      </rPr>
      <t>SAPROV 13/07/2023: Kits de Maquinaria:</t>
    </r>
    <r>
      <rPr>
        <sz val="11"/>
        <color rgb="FF0070C0"/>
        <rFont val="Arial Narrow"/>
        <family val="2"/>
      </rPr>
      <t xml:space="preserve"> </t>
    </r>
    <r>
      <rPr>
        <sz val="11"/>
        <color rgb="FF0070C0"/>
        <rFont val="Arial Narrow"/>
        <family val="2"/>
      </rPr>
      <t xml:space="preserve">el seguimiento a la convocatoria, evaluación y entrega de kits de maquinaria a organizaciones de recicladores de oficio está siendo consolidado en el archivo denominado Cuadro Consolidado Pgma entrega kits de maquinaria, una vez se entreguen los kits y se evalúe el programa se cargará el informe final.
</t>
    </r>
    <r>
      <rPr>
        <b/>
        <sz val="11"/>
        <color rgb="FF0070C0"/>
        <rFont val="Arial Narrow"/>
        <family val="2"/>
      </rPr>
      <t>Proyecto VTH:</t>
    </r>
    <r>
      <rPr>
        <sz val="11"/>
        <color rgb="FF0070C0"/>
        <rFont val="Arial Narrow"/>
        <family val="2"/>
      </rPr>
      <t xml:space="preserve"> no se han realizado los desembolsos.</t>
    </r>
  </si>
  <si>
    <t xml:space="preserve">Subdirector de Aprovechamiento </t>
  </si>
  <si>
    <t xml:space="preserve">Herramietnas de seguimiento del programa. </t>
  </si>
  <si>
    <r>
      <rPr>
        <b/>
        <sz val="11"/>
        <color theme="4"/>
        <rFont val="Arial Narrow"/>
        <family val="2"/>
      </rPr>
      <t>SAPROV: 11/08/2023:</t>
    </r>
    <r>
      <rPr>
        <sz val="11"/>
        <color theme="4"/>
        <rFont val="Arial Narrow"/>
        <family val="2"/>
      </rPr>
      <t xml:space="preserve">   
</t>
    </r>
    <r>
      <rPr>
        <b/>
        <sz val="11"/>
        <color theme="4"/>
        <rFont val="Arial Narrow"/>
        <family val="2"/>
      </rPr>
      <t>1. Programa de Incentivos:</t>
    </r>
    <r>
      <rPr>
        <sz val="11"/>
        <color theme="4"/>
        <rFont val="Arial Narrow"/>
        <family val="2"/>
      </rPr>
      <t xml:space="preserve"> No se  han realizado evaluaciones. 
</t>
    </r>
    <r>
      <rPr>
        <b/>
        <sz val="11"/>
        <color theme="4"/>
        <rFont val="Arial Narrow"/>
        <family val="2"/>
      </rPr>
      <t xml:space="preserve">2. Proyecto Kits Maquinaria:   En el mes  de Julio  no se realiza  entrega de  kit de maquinaria a la organizaciones. Las evaluaciones   de cumplimiento se realizaron en el  primer trimestre.
</t>
    </r>
    <r>
      <rPr>
        <sz val="11"/>
        <color theme="4"/>
        <rFont val="Arial Narrow"/>
        <family val="2"/>
      </rPr>
      <t xml:space="preserve">
</t>
    </r>
    <r>
      <rPr>
        <b/>
        <sz val="11"/>
        <color theme="4"/>
        <rFont val="Arial Narrow"/>
        <family val="2"/>
      </rPr>
      <t>3. Proyecto VTH:</t>
    </r>
    <r>
      <rPr>
        <sz val="11"/>
        <color theme="4"/>
        <rFont val="Arial Narrow"/>
        <family val="2"/>
      </rPr>
      <t xml:space="preserve"> no se han realizado los desembolsos.
</t>
    </r>
    <r>
      <rPr>
        <b/>
        <sz val="11"/>
        <color theme="4"/>
        <rFont val="Arial Narrow"/>
        <family val="2"/>
      </rPr>
      <t>SAPROV: 14/09/2023</t>
    </r>
    <r>
      <rPr>
        <sz val="11"/>
        <color theme="4"/>
        <rFont val="Arial Narrow"/>
        <family val="2"/>
      </rPr>
      <t xml:space="preserve">: 
</t>
    </r>
    <r>
      <rPr>
        <b/>
        <sz val="11"/>
        <color theme="4"/>
        <rFont val="Arial Narrow"/>
        <family val="2"/>
      </rPr>
      <t xml:space="preserve">  Programa de Incentivos: </t>
    </r>
    <r>
      <rPr>
        <sz val="11"/>
        <color theme="4"/>
        <rFont val="Arial Narrow"/>
        <family val="2"/>
      </rPr>
      <t xml:space="preserve">No se  han realizado evaluaciones. </t>
    </r>
    <r>
      <rPr>
        <sz val="11"/>
        <color theme="4"/>
        <rFont val="Arial Narrow"/>
        <family val="2"/>
      </rPr>
      <t xml:space="preserve">
</t>
    </r>
    <r>
      <rPr>
        <b/>
        <sz val="11"/>
        <color theme="4"/>
        <rFont val="Arial Narrow"/>
        <family val="2"/>
      </rPr>
      <t xml:space="preserve">Proyecto Kits Maquinaria: </t>
    </r>
    <r>
      <rPr>
        <sz val="11"/>
        <color theme="4"/>
        <rFont val="Arial Narrow"/>
        <family val="2"/>
      </rPr>
      <t>No se  han realizado evaluaciones</t>
    </r>
    <r>
      <rPr>
        <b/>
        <sz val="11"/>
        <color theme="4"/>
        <rFont val="Arial Narrow"/>
        <family val="2"/>
      </rPr>
      <t xml:space="preserve">.  </t>
    </r>
    <r>
      <rPr>
        <sz val="11"/>
        <color theme="4"/>
        <rFont val="Arial Narrow"/>
        <family val="2"/>
      </rPr>
      <t xml:space="preserve"> 
</t>
    </r>
    <r>
      <rPr>
        <b/>
        <sz val="11"/>
        <color theme="4"/>
        <rFont val="Arial Narrow"/>
        <family val="2"/>
      </rPr>
      <t>Proyecto VTH</t>
    </r>
    <r>
      <rPr>
        <sz val="11"/>
        <color theme="4"/>
        <rFont val="Arial Narrow"/>
        <family val="2"/>
      </rPr>
      <t xml:space="preserve">: No se  han realizado evaluaciones. </t>
    </r>
  </si>
  <si>
    <t>SAPROV:</t>
  </si>
  <si>
    <t>N/A</t>
  </si>
  <si>
    <t>Se realiza seguimiento al control sin embargo no se realiza el reporte del mes de abril y no se adjuntan evidencias por lo que no se puede establecer su efectividad
Se realiza seguimiento al control y se adjuntan las evidencias por lo que se puede verificar su efectividad</t>
  </si>
  <si>
    <t>Se realiza seguimiento a la acción sin embargo no se realiza el reporte del mes de abril y no se adjuntan evidencias por lo que no se puede establecer su ejecución
Se realiza seguimiento a la acción se evidencia su cumplimiento con los soportes aportados</t>
  </si>
  <si>
    <t>Seguimiento a programas de entrega de acciones afirmativas a Organizaciones de Recicladores.</t>
  </si>
  <si>
    <t>FUERTE</t>
  </si>
  <si>
    <t>Realizar la verificación aleatoria del cumplimiento de los criterios o documentación para la entrega de beneficios a recicladores y presentación semestran ante el CICCI</t>
  </si>
  <si>
    <t xml:space="preserve">SAPROV: 10/03/2023: En lo que va corrido de la vigencia, la subdirección no ha sido convocada para participar en el CICI y presentar la verificación del cumplimiento de los criteros o documentación para entrega de acciones afirmativas. </t>
  </si>
  <si>
    <t>SAPROV:10/05/2023, Para el periodo  no se ha  convocado  CICCI.
SAPROV:13/07/2023, Para el periodo  no se ha  convocado  CICCI.</t>
  </si>
  <si>
    <r>
      <rPr>
        <b/>
        <sz val="11"/>
        <color rgb="FF4F81BD"/>
        <rFont val="Arial Narrow"/>
        <family val="2"/>
      </rPr>
      <t>SAPROV:11/08/2023,</t>
    </r>
    <r>
      <rPr>
        <sz val="11"/>
        <color rgb="FF4F81BD"/>
        <rFont val="Arial Narrow"/>
        <family val="2"/>
      </rPr>
      <t xml:space="preserve"> mediante  correo del 5 de julio de 2023, se gestióno  con la Oficina de Control Interno el incluir   en la Agenda   del  CICCI, programado para el  31 de julio de 2023, la Acción  planteanda.  
Mediante Correo Electronico del  27 de julio  se remitio la presentación  semestral  com parte de la agenda a tratar en en el comite. 
(Anexo:  Correos y  presentación)
</t>
    </r>
    <r>
      <rPr>
        <b/>
        <sz val="11"/>
        <color rgb="FF4F81BD"/>
        <rFont val="Arial Narrow"/>
        <family val="2"/>
      </rPr>
      <t>SAPROV:14/09/2023:</t>
    </r>
    <r>
      <rPr>
        <sz val="11"/>
        <color rgb="FF4F81BD"/>
        <rFont val="Arial Narrow"/>
        <family val="2"/>
      </rPr>
      <t xml:space="preserve"> La acción es semestral teniendo en cuenta la programación del CICCI.</t>
    </r>
  </si>
  <si>
    <r>
      <rPr>
        <b/>
        <sz val="11"/>
        <color rgb="FF0070C0"/>
        <rFont val="Arial Narrow"/>
        <family val="2"/>
      </rPr>
      <t>SAPROV: 10/03/2023:</t>
    </r>
    <r>
      <rPr>
        <sz val="11"/>
        <color rgb="FF0070C0"/>
        <rFont val="Arial Narrow"/>
        <family val="2"/>
      </rPr>
      <t xml:space="preserve">  En los meses de enero y febrero se realizó la revisión de las pólizas de las organizaciones beneficiadas del programa de incentivos. Se adelanto el desembolso al programa de incentivos vigencia 2022 para las 50 organizaciones beneficiadas 
(Anexo control Cuadro_de_Consolidación_Programa de Incentivos 2022-2)
</t>
    </r>
  </si>
  <si>
    <r>
      <rPr>
        <b/>
        <sz val="11"/>
        <color rgb="FF0070C0"/>
        <rFont val="Arial Narrow"/>
        <family val="2"/>
      </rPr>
      <t>SAPROV: 10/05/2023:</t>
    </r>
    <r>
      <rPr>
        <sz val="11"/>
        <color rgb="FF0070C0"/>
        <rFont val="Arial Narrow"/>
        <family val="2"/>
      </rPr>
      <t xml:space="preserve">  En el mes de  febrero se culmino el proceso de desembolso  a las 50 organizaciones, a la fecha se esta en la etapa de supervisión.
(Anexo  Informe de supervisión AREMAT)
</t>
    </r>
    <r>
      <rPr>
        <b/>
        <sz val="11"/>
        <color rgb="FF0070C0"/>
        <rFont val="Arial Narrow"/>
        <family val="2"/>
      </rPr>
      <t>SAPROV 13/07/2023:</t>
    </r>
    <r>
      <rPr>
        <sz val="11"/>
        <color rgb="FF0070C0"/>
        <rFont val="Arial Narrow"/>
        <family val="2"/>
      </rPr>
      <t xml:space="preserve"> Se realiza el seguimiento al programa de incentivos 2022 por el cual se beneficiaron 49 organizaciones de recicladores. En el mes de mayo fue emitida la resolución 397 por la cual se declara la pé´rdida de fuerza ejecutoria de la resolución 036 de 2023 que ordenó el desembolso y pago del incentivo a la asociación ARNU. Adicionalmente, durante este mes fue publicada la Circular 20237000000144 en la cual se establecen lineamientos para una adecuada ejecución de los proyectos. Durante el mes de junio fue tramitado el CDP para beneficiar a la organización Julio Flores, teniendo en cuenta que en la resolución que creó el progama se definió que se continuaría con el listado de elegibles, en caso de que alguna de las organizaciones desistieran del incentivo. En junio se realizpo la reunión de seguimiento a la ejecución del programa de incentivos 2022.</t>
    </r>
  </si>
  <si>
    <t xml:space="preserve">Actas de seguimiento </t>
  </si>
  <si>
    <r>
      <t xml:space="preserve">SAPROV:11/08/2023
</t>
    </r>
    <r>
      <rPr>
        <b/>
        <sz val="11"/>
        <color rgb="FF4F81BD"/>
        <rFont val="Arial Narrow"/>
        <family val="2"/>
      </rPr>
      <t>1. Programa Incentivos 2022:</t>
    </r>
    <r>
      <rPr>
        <sz val="11"/>
        <color rgb="FF4F81BD"/>
        <rFont val="Arial Narrow"/>
        <family val="2"/>
      </rPr>
      <t xml:space="preserve"> Fue aprobada la resolución de desembolso No. 574 de 2023  a nombre de la organización Julio Flores, se encuentra pendiente documentos de la organización para realizar el desembolso. Se continúa el seguimiento de los proyectos de incentivos 2022. Se creó oficio para afectar póliza de Biovida. (Anexo: Resolución de desembolso No. 574 de 2023)
</t>
    </r>
    <r>
      <rPr>
        <b/>
        <sz val="11"/>
        <color rgb="FF4F81BD"/>
        <rFont val="Arial Narrow"/>
        <family val="2"/>
      </rPr>
      <t xml:space="preserve">2. Programa Kits de Maquinaria: </t>
    </r>
    <r>
      <rPr>
        <sz val="11"/>
        <color rgb="FF4F81BD"/>
        <rFont val="Arial Narrow"/>
        <family val="2"/>
      </rPr>
      <t xml:space="preserve">Se entregan resoluciones de adjudicación individual a las Asociaciones beneficiadas. (Anexo: Resoluciones de adjudicación individual a las Asociaciones beneficiadas)
</t>
    </r>
    <r>
      <rPr>
        <b/>
        <sz val="11"/>
        <color rgb="FF4F81BD"/>
        <rFont val="Arial Narrow"/>
        <family val="2"/>
      </rPr>
      <t>3. Entrega Uniformes:</t>
    </r>
    <r>
      <rPr>
        <sz val="11"/>
        <color rgb="FF4F81BD"/>
        <rFont val="Arial Narrow"/>
        <family val="2"/>
      </rPr>
      <t xml:space="preserve"> con corte a julio se han entregado 26,550 uniformes a 8,850 recicladores de oficio que se encuentran registrados en el RURO. (Anexos: Actas entrega Iniformes  mes de julio )
</t>
    </r>
    <r>
      <rPr>
        <b/>
        <sz val="11"/>
        <color rgb="FF4F81BD"/>
        <rFont val="Arial Narrow"/>
        <family val="2"/>
      </rPr>
      <t>4. Entrega de Kits de ofimática:</t>
    </r>
    <r>
      <rPr>
        <sz val="11"/>
        <color rgb="FF4F81BD"/>
        <rFont val="Arial Narrow"/>
        <family val="2"/>
      </rPr>
      <t xml:space="preserve"> con corte a julio se han entregado 185 kits de ofimatica. A la fecha falta por entregar a 4 organizaciones de las 197 beneficiadas por la resolución y 8 organizaciones desistieron del beneficio.  (Anexos: Egresos  de alamcen y Actas de Entrega mes de julio)
</t>
    </r>
    <r>
      <rPr>
        <b/>
        <sz val="11"/>
        <color rgb="FF4F81BD"/>
        <rFont val="Arial Narrow"/>
        <family val="2"/>
      </rPr>
      <t xml:space="preserve">SAPROV: 14/09/2023: 
1. Programa Incentivos 
Vigencia 2022: </t>
    </r>
    <r>
      <rPr>
        <sz val="11"/>
        <color rgb="FF4F81BD"/>
        <rFont val="Arial Narrow"/>
        <family val="2"/>
      </rPr>
      <t>Se continúa con el seguimiento de los proyectos beneficiados en incentivos. Se realizó la solicitud de prórroga de Biovida. Ya se envió la solicitud de desembolso a la espera del mismo. Las organizaciones Puerta de Oro, ACRUB y AGRUCOL que tenían retrasos en la ejecución, lograron finalizar su proyecto</t>
    </r>
    <r>
      <rPr>
        <b/>
        <sz val="11"/>
        <color rgb="FF4F81BD"/>
        <rFont val="Arial Narrow"/>
        <family val="2"/>
      </rPr>
      <t xml:space="preserve">.  </t>
    </r>
    <r>
      <rPr>
        <sz val="11"/>
        <color rgb="FF4F81BD"/>
        <rFont val="Arial Narrow"/>
        <family val="2"/>
      </rPr>
      <t>(Anexo  Correo a Legales. Informes de Cumplimiento)</t>
    </r>
    <r>
      <rPr>
        <b/>
        <sz val="11"/>
        <color rgb="FF4F81BD"/>
        <rFont val="Arial Narrow"/>
        <family val="2"/>
      </rPr>
      <t xml:space="preserve">
Vigencia  2023:  </t>
    </r>
    <r>
      <rPr>
        <sz val="11"/>
        <color rgb="FF4F81BD"/>
        <rFont val="Arial Narrow"/>
        <family val="2"/>
      </rPr>
      <t>No see  han realizado  entregas para el perido.</t>
    </r>
    <r>
      <rPr>
        <b/>
        <sz val="11"/>
        <color rgb="FF4F81BD"/>
        <rFont val="Arial Narrow"/>
        <family val="2"/>
      </rPr>
      <t xml:space="preserve">
2. Programa Kits de Maquinaria:  S</t>
    </r>
    <r>
      <rPr>
        <sz val="11"/>
        <color rgb="FF4F81BD"/>
        <rFont val="Arial Narrow"/>
        <family val="2"/>
      </rPr>
      <t>e entregan los primeros 8 kits de maquinaria a las asociaciones beneficiadas, pendiente por entregar el kit de León verde que no ha cumplido con las garantías exigidas y se envía a la SUbdirección de Asuntos Legales,  para aprobación nueva resolución para convocatoria de  los dos kits pendientes por entregar.</t>
    </r>
    <r>
      <rPr>
        <sz val="11"/>
        <rFont val="Arial Narrow"/>
        <family val="2"/>
      </rPr>
      <t xml:space="preserve"> </t>
    </r>
    <r>
      <rPr>
        <sz val="11"/>
        <color theme="3" tint="0.39997558519241921"/>
        <rFont val="Arial Narrow"/>
        <family val="2"/>
      </rPr>
      <t>Se realzójornadas de capacitación  a las asociaciones beneficiadas  (Anexo Actas de Entrega Kits)</t>
    </r>
    <r>
      <rPr>
        <sz val="11"/>
        <color rgb="FF4F81BD"/>
        <rFont val="Arial Narrow"/>
        <family val="2"/>
      </rPr>
      <t xml:space="preserve">
</t>
    </r>
    <r>
      <rPr>
        <b/>
        <sz val="11"/>
        <color rgb="FF4F81BD"/>
        <rFont val="Arial Narrow"/>
        <family val="2"/>
      </rPr>
      <t xml:space="preserve">
3. Entrega Uniformes: c</t>
    </r>
    <r>
      <rPr>
        <sz val="11"/>
        <color rgb="FF4F81BD"/>
        <rFont val="Arial Narrow"/>
        <family val="2"/>
      </rPr>
      <t xml:space="preserve">on corte a Agosto se han entregado 32,384 uniformes a 9,969 recicladores de oficio que se encuentran registrados en el RURO. </t>
    </r>
    <r>
      <rPr>
        <sz val="11"/>
        <color rgb="FFFF0000"/>
        <rFont val="Arial Narrow"/>
        <family val="2"/>
      </rPr>
      <t>(Anexos: Actas entrega Iniformes  mes de Agosto )</t>
    </r>
    <r>
      <rPr>
        <b/>
        <sz val="11"/>
        <color rgb="FF4F81BD"/>
        <rFont val="Arial Narrow"/>
        <family val="2"/>
      </rPr>
      <t xml:space="preserve">
4. Entrega de Kits de ofimática: c</t>
    </r>
    <r>
      <rPr>
        <sz val="11"/>
        <color rgb="FF4F81BD"/>
        <rFont val="Arial Narrow"/>
        <family val="2"/>
      </rPr>
      <t xml:space="preserve">on corte a julio se han entregado 189 kits de ofimatica.   </t>
    </r>
    <r>
      <rPr>
        <sz val="11"/>
        <color rgb="FFFF0000"/>
        <rFont val="Arial Narrow"/>
        <family val="2"/>
      </rPr>
      <t>(Anexos: Egresos  de alamcen y Actas de Entrega mes de agosto)</t>
    </r>
    <r>
      <rPr>
        <sz val="11"/>
        <color rgb="FF4F81BD"/>
        <rFont val="Arial Narrow"/>
        <family val="2"/>
      </rPr>
      <t xml:space="preserve">
</t>
    </r>
    <r>
      <rPr>
        <b/>
        <sz val="11"/>
        <color rgb="FF4F81BD"/>
        <rFont val="Arial Narrow"/>
        <family val="2"/>
      </rPr>
      <t xml:space="preserve">
</t>
    </r>
    <r>
      <rPr>
        <sz val="11"/>
        <color rgb="FF4F81BD"/>
        <rFont val="Arial Narrow"/>
        <family val="2"/>
      </rPr>
      <t xml:space="preserve">
</t>
    </r>
  </si>
  <si>
    <r>
      <rPr>
        <b/>
        <sz val="11"/>
        <color theme="4"/>
        <rFont val="Arial Narrow"/>
        <family val="2"/>
      </rPr>
      <t>SAPROV:11/08/2023</t>
    </r>
    <r>
      <rPr>
        <sz val="11"/>
        <color theme="4"/>
        <rFont val="Arial Narrow"/>
        <family val="2"/>
      </rPr>
      <t xml:space="preserve">
1.  Incentivos 2022:  Resolución de desembolso No. 574 de 2023
2.  Kits Maquinaria: Resoluciones de adjudicación individual a las Asociaciones beneficiadas
3. Uniformes:  Actas entrega Iniformes   mes de julio 
4. Kits de Ofirmatica:  Egresos  de alamcen y Actas de Entrega mes de julio 
</t>
    </r>
    <r>
      <rPr>
        <b/>
        <sz val="11"/>
        <color theme="4"/>
        <rFont val="Arial Narrow"/>
        <family val="2"/>
      </rPr>
      <t xml:space="preserve">SAPROV: 14/09/2023:          
</t>
    </r>
    <r>
      <rPr>
        <sz val="11"/>
        <color theme="4"/>
        <rFont val="Arial Narrow"/>
        <family val="2"/>
      </rPr>
      <t>Correo a Legales. Informes de Cumplimiento
Anexo Actas de Entrega Kits
 Actas entrega Iniformes  mes de Agosto
 Egresos  de alamcen y Actas de Entrega Kitsmes de agosto</t>
    </r>
  </si>
  <si>
    <t xml:space="preserve">Se realiza seguimiento al control sin embargo no se realiza el reporte del mes de abril y  se adjuntan evidencias de los dos primeros meses
Se realiza seguimiento al control y se adjuntan las evidencias por lo que se puede verificar su efectividad </t>
  </si>
  <si>
    <t>Se realiza seguimiento a la acción sin embargo no se realiza el reporte del mes de abril y no se adjuntan evidencias por lo que no se puede establecer su ejecución
La accion no fue necesaria en el trimestre lo cual es informado por el proceso</t>
  </si>
  <si>
    <t>11/05/2023 - OCL - SRBL:  N/A</t>
  </si>
  <si>
    <t>Posibilidad de beneficio propio o de un tercero por el registro de recicladores de oficio u organizaciones en las bases de datos del RURO y RUOR sin cumplir los criterios de inclusión, debido a falta de verificación del cumplimiento de los requisitos, debilidades en el control, y falta de seguimiento en el proceso</t>
  </si>
  <si>
    <t>registro de recicladores de oficio u organizaciones en las bases de datos del RURO y RUOR sin cumplir los criterios de inclusión</t>
  </si>
  <si>
    <t>falta de verificación del cumplimiento de los requisitos, debilidades en el control, y falta de seguimiento en el proceso</t>
  </si>
  <si>
    <t>Comité de verificación del procedimiento del Registro Único de Recicladores de Oficio - RURO y del Registro Único de Organizaciones de Recicladores de Oficio - RUOR.</t>
  </si>
  <si>
    <t>Relizar la verificación aleatoria en campo del cumplimiento de los criterios y documentación para la inclusión en los registros y presentación semestral ante el CICCI</t>
  </si>
  <si>
    <t>Comité de verificación RURO y RUOR</t>
  </si>
  <si>
    <r>
      <rPr>
        <b/>
        <sz val="11"/>
        <color rgb="FF0070C0"/>
        <rFont val="Arial Narrow"/>
        <family val="2"/>
      </rPr>
      <t>SAPROV: 10/03/2023</t>
    </r>
    <r>
      <rPr>
        <sz val="11"/>
        <color rgb="FF0070C0"/>
        <rFont val="Arial Narrow"/>
        <family val="2"/>
      </rPr>
      <t>:   El  Comité de Verificación del Procedimiento del Registro Único de Organizaciones de Recicladores de Oficio – RUOR, mediante Actas No. 01 de fechas 17 de enero y 17 de febrero de 2023, dejó constancia de la verificación de los criterios y requisitos mediante la validación de la documentación que las mencionadas Organizaciones radicaron y la Subdirección de Aprovechamiento validó. Teniendo en cuenta que el procedimiento de inclusión al RUOR fue actualizado el 07 de marzo, visitas de campo aleatorias, se programarán previamente a la reunión de comité de verificación. Para el periodo no se realizaron verificaciones aleatorias en campo.</t>
    </r>
  </si>
  <si>
    <r>
      <rPr>
        <b/>
        <sz val="11"/>
        <color rgb="FF4F81BD"/>
        <rFont val="Arial Narrow"/>
        <family val="2"/>
      </rPr>
      <t>SAPROV: 10/05/2023:</t>
    </r>
    <r>
      <rPr>
        <sz val="11"/>
        <color rgb="FF4F81BD"/>
        <rFont val="Arial Narrow"/>
        <family val="2"/>
      </rPr>
      <t xml:space="preserve">  El Comité de Verificación del Procedimiento de Registro Único de Organizaciones de Recicladores de Oficio RUOR. Adelanto reunión el 27 de marzo de 2023,  con el objeto de Validar la información presentada por el Equipo de Verificaciones, de las organizaciones que solicitaron la inclusión en el Registro Único de
Organizaciones de Recicladores de Oficio – RUOR y verificar la información presentada por las Organizaciones para su permanencia en el Registro Único de Organizaciones de Recicladores de Oficio – RUOR. 
Para el periodo  no se realizaron verificacionesaleatorias en  campo, esto teniendo en cuenta   la falta de personal para apoyar este proceso, ya que aun  no se ha terminado el proceso de contratación.</t>
    </r>
    <r>
      <rPr>
        <sz val="11"/>
        <color rgb="FF4F81BD"/>
        <rFont val="Arial Narrow"/>
        <family val="2"/>
      </rPr>
      <t xml:space="preserve">
SAPROV: 13/07/2023: Fue realizada la solicitud de cambio de la acción ante el CIGD.</t>
    </r>
  </si>
  <si>
    <t>Accion eliminada por aprobacion del CIGD del 30/06/2023</t>
  </si>
  <si>
    <t>Solicitud de cierre</t>
  </si>
  <si>
    <r>
      <rPr>
        <b/>
        <sz val="11"/>
        <color rgb="FF0070C0"/>
        <rFont val="Arial Narrow"/>
        <family val="2"/>
      </rPr>
      <t>SAPROV: 10/03/2023</t>
    </r>
    <r>
      <rPr>
        <sz val="11"/>
        <color rgb="FF0070C0"/>
        <rFont val="Arial Narrow"/>
        <family val="2"/>
      </rPr>
      <t>: En lo que va corrido del año se han realizado dos comités de verificacion con fechas del 17 de enero y el 17 de febrero de 2023 (Actas de Comites)</t>
    </r>
  </si>
  <si>
    <r>
      <rPr>
        <b/>
        <sz val="11"/>
        <color theme="4" tint="-0.249977111117893"/>
        <rFont val="Arial Narrow"/>
        <family val="2"/>
      </rPr>
      <t>SAPROV: 10/05/2023</t>
    </r>
    <r>
      <rPr>
        <sz val="11"/>
        <color theme="4" tint="-0.249977111117893"/>
        <rFont val="Arial Narrow"/>
        <family val="2"/>
      </rPr>
      <t xml:space="preserve">:  Se  reportan los siguientes  comites para los meses de : 
Marzo:   se adelanto  el 27 de marzo 
           Abrilde:   este mes  no se realizo comite
 (se anexa  actas  comité  del 27 de marzo de 2023 )
</t>
    </r>
    <r>
      <rPr>
        <b/>
        <sz val="11"/>
        <color theme="4" tint="-0.249977111117893"/>
        <rFont val="Arial Narrow"/>
        <family val="2"/>
      </rPr>
      <t>SAPROV 13/07/2023</t>
    </r>
    <r>
      <rPr>
        <sz val="11"/>
        <color theme="4" tint="-0.249977111117893"/>
        <rFont val="Arial Narrow"/>
        <family val="2"/>
      </rPr>
      <t xml:space="preserve">: fueron realizados los comités de verificación del RUOR y RURO los días 08 y 11 de mayo, durante el mes de junio no se realizaron comités. </t>
    </r>
  </si>
  <si>
    <t>Comité de verificación</t>
  </si>
  <si>
    <t>Actas de los comités</t>
  </si>
  <si>
    <t>SAPROV: 11/08/2023.   Para  el periodo  no programarón  Comités.
SAPROV 14/09/2023: Durante el mes de agosto, no fueron  programados comités de verificación.</t>
  </si>
  <si>
    <t>26/04/2023
30/06/2023
19/07/2023</t>
  </si>
  <si>
    <t xml:space="preserve">Se realiza seguimiento al control sin embargo no se realiza el reporte del mes de abril y  se adjuntan evidencias de los dos primeros meses
Se realiza seguimiento al control y se adjuntan las evidencias por lo que se puede verificar su efectividad  </t>
  </si>
  <si>
    <t>El reporte realizado no corresponde a lo descrito en la actividad 
Acción eliminada por aprobación de CIGD del 30/06/2023</t>
  </si>
  <si>
    <t xml:space="preserve">Definir el procedimiento para la verificación de cumplimiento para  determinar la permanencia de las organizaciones </t>
  </si>
  <si>
    <t xml:space="preserve">SAPROV: 10/03/2023: Actualmente se está realizando la atualización de la Resolución 196 de 2021, una vez se actualice se revisará la definición de un procedimiento para realizar la verificación de cumplimiento </t>
  </si>
  <si>
    <r>
      <rPr>
        <b/>
        <sz val="11"/>
        <color theme="4"/>
        <rFont val="Arial Narrow"/>
        <family val="2"/>
      </rPr>
      <t>SAPROV: 10/05/2023:</t>
    </r>
    <r>
      <rPr>
        <sz val="11"/>
        <color theme="4"/>
        <rFont val="Arial Narrow"/>
        <family val="2"/>
      </rPr>
      <t xml:space="preserve"> Se continua   con el proceso de actualización de la resolución 196 de 2021,   la cual sera   insumo para  la definición del procedimiento para la permanencia de las  organizaciones.
</t>
    </r>
    <r>
      <rPr>
        <b/>
        <sz val="11"/>
        <color theme="4"/>
        <rFont val="Arial Narrow"/>
        <family val="2"/>
      </rPr>
      <t xml:space="preserve">SAPROV 13/07/2023: </t>
    </r>
    <r>
      <rPr>
        <sz val="11"/>
        <color theme="4"/>
        <rFont val="Arial Narrow"/>
        <family val="2"/>
      </rPr>
      <t>Con la actualización del procedimiento del registro único de organizaciones de recicladores RUOR, se definieron las actividades para verificar las organizaciones que ya se encuentran en el RUOR y de esta forma determinar la permanencia o no de la organizacion en el registro.</t>
    </r>
  </si>
  <si>
    <t xml:space="preserve">SAPROV: 11/08/2023.   Se  actualizo   el procedimiento "REGISTRO ÚNICO DE ORGANIZACIONES DE RECICLADORES DE OFICIORUOR"   GIR-PC-12 - Versión  4  del  10 de julio de 2023,  en  el cual  quedaron  incluidos los temas  de  permanencia de  las Organizaciones   en  el  numeral 5.3. Actualización del RUOR , Literal d).   y  en las  descripción del procedimiento en las actividades  1 y 10.
(Anexo procedimiento).
SAPROV 14/09/2023: La acción fue cumplida con la actualización del procediimiento. </t>
  </si>
  <si>
    <t>26/04/2023
18/07/2023</t>
  </si>
  <si>
    <t>La accion se encuentra en ejecución por lo que no se realizó en el tercer trimestre
Se realiza seguimiento a la acción se evidencia su cumplimiento con los soportes aportados</t>
  </si>
  <si>
    <t>Diseñar e implementar una encuesta digital de percepción del trámite de inclusión al RURO y al RUOR para indagar presuntos casos de solicitudes de dádivas o pagos para la inclusión en los registros de la subdirección de aprovechamiento y presentar un informe semestral del resultado de la aplicación ante el CICCI</t>
  </si>
  <si>
    <r>
      <rPr>
        <b/>
        <sz val="11"/>
        <color theme="4"/>
        <rFont val="Arial Narrow"/>
        <family val="2"/>
      </rPr>
      <t xml:space="preserve">SAPROV 13/07/2023: </t>
    </r>
    <r>
      <rPr>
        <sz val="11"/>
        <color theme="4"/>
        <rFont val="Arial Narrow"/>
        <family val="2"/>
      </rPr>
      <t>La encuesta de percepción para indagar presuntos casos de solicitudes de dádivas o pagos para la inclusión en los registros que maneja la subdirección de aprovechamiento se encuentra en elaboración. Es importante mencionar que la actividad de enviar la encuesta fue incluida dentro del procedimiento del Registo Único de Organizaciones de Recicladores de Oficio RUOR, dicho procedimiento fue actualizado a razón de la publicación de la resolución 492 de 2023 "Por la cual se deroga la Resolución No. 196 de 2022 y se definen los criterios, mecanismos y el procedimiento para la actualización del Registro Único de Recicladores de Oficio - RURO y del Registro Único de Organizaciones de Recicladores de Oficio - RUOR". El procedimiento tiene fecha de aprobación 10 de junio, a partir de esta fecha se realizará el envío de la encuesta de acuerdo con lo definido en la descripción de las actividades.</t>
    </r>
  </si>
  <si>
    <r>
      <rPr>
        <b/>
        <sz val="11"/>
        <color rgb="FF4F81BD"/>
        <rFont val="Arial Narrow"/>
        <family val="2"/>
      </rPr>
      <t>SAPROV: 11/08/2023.</t>
    </r>
    <r>
      <rPr>
        <sz val="11"/>
        <color rgb="FF4F81BD"/>
        <rFont val="Arial Narrow"/>
        <family val="2"/>
      </rPr>
      <t xml:space="preserve">   Se  elaboró  la propuesta de la encuensta, la cual  se encuentra en  proceso de revisión por la parte tecnica de la Subdirección.
(Anexo:Correo envio link de encuesta para   consulta y revisión
Link:  consulta borrador de la encuesta  
https://forms.office.com/r/BXhDaVVwGU)
</t>
    </r>
    <r>
      <rPr>
        <b/>
        <sz val="11"/>
        <color rgb="FF4F81BD"/>
        <rFont val="Arial Narrow"/>
        <family val="2"/>
      </rPr>
      <t xml:space="preserve">SAPROV 14/09/2023: </t>
    </r>
    <r>
      <rPr>
        <sz val="11"/>
        <color rgb="FF4F81BD"/>
        <rFont val="Arial Narrow"/>
        <family val="2"/>
      </rPr>
      <t xml:space="preserve"> La encuesta fue validada y se enviará para su diligenciamiento de acuerdo a lo establecido en el procedimiento.</t>
    </r>
    <r>
      <rPr>
        <b/>
        <sz val="11"/>
        <color rgb="FF4F81BD"/>
        <rFont val="Arial Narrow"/>
        <family val="2"/>
      </rPr>
      <t xml:space="preserve"> </t>
    </r>
    <r>
      <rPr>
        <sz val="11"/>
        <color rgb="FF4F81BD"/>
        <rFont val="Arial Narrow"/>
        <family val="2"/>
      </rPr>
      <t>En el mes de agosto no fue aplicada la encuesta.</t>
    </r>
  </si>
  <si>
    <t>Accion nueva creada por el CIGD el 30/06/2023 Se realiza seguimiento a la acción se evidencia su cumplimiento con los soportes aportados</t>
  </si>
  <si>
    <t>Descripción Activos de Información</t>
  </si>
  <si>
    <t>Tipo de Activos / Grupo de Activos</t>
  </si>
  <si>
    <t>Amenaza</t>
  </si>
  <si>
    <t>Vulnerabilidad</t>
  </si>
  <si>
    <t>Tipo de Riesgo Digital</t>
  </si>
  <si>
    <t>¿Tiene responsabe asignbado?</t>
  </si>
  <si>
    <t>¿El responsable tiene la autoridad y adecuada?</t>
  </si>
  <si>
    <t>Posibilidad de perdida de la integridad, confidencialidad y disponibilidad de la información de bases de datos de la gestión del proceso, por uso inadecuado del usuario y falta de claridad en la administración, custodia y consulta</t>
  </si>
  <si>
    <t>Información de los Registros Únicos de Recicladores de Oficio, Registro Único de Organizaciones de Recicladores de Oficio.</t>
  </si>
  <si>
    <t>Información</t>
  </si>
  <si>
    <t>Daño causado por un tercero</t>
  </si>
  <si>
    <t>Almacenamiento sin protección</t>
  </si>
  <si>
    <t>Perdidad de Integridad</t>
  </si>
  <si>
    <t>Copia de seguridad de las bases de datos del proceso.</t>
  </si>
  <si>
    <t>Sin Documentar</t>
  </si>
  <si>
    <t>Realizar pruebas de restauración  de acuerdo a la politica de backup</t>
  </si>
  <si>
    <t>Oficina TIC- Responsable de la Infraestructura TI (Copias  de seguridad a Servidores)</t>
  </si>
  <si>
    <t>No se realizó seguimiento al control por lo que no se puede evaluar su efectividad
No se realizó seguimiento al control por lo que no se puede evaluar su efectividad</t>
  </si>
  <si>
    <t>No se realizó seguimiento a la acción por lo que no se puede evaluar su ejecución
No se realizó seguimiento a la acción por lo que no se puede evaluar su ejecución</t>
  </si>
  <si>
    <t>Incumplimiento de relaciones contractuales</t>
  </si>
  <si>
    <t>Ausencia de proceso para supervisión de derechos de acceso</t>
  </si>
  <si>
    <t>Suscripción de acuerdos o clausulas de confidencialidad según el tipo de vinculación</t>
  </si>
  <si>
    <t>Sin registro</t>
  </si>
  <si>
    <t>Revisión periodica de los derechos de acceso a los activos</t>
  </si>
  <si>
    <t>Subdirector de Aprovechamiento</t>
  </si>
  <si>
    <t xml:space="preserve">SAPROV 07/10/2023: Durante el mes de marzo se realizará la una reunión para priorizar los activos de información y revisar los derechos de los accesos de los mismos. Durante el mes defebrero d 2023, fue habilitado el acceso de  consulta a las bases de datos del RUOR y RUOR a la funionaria Mónica Baquero quien desempeña el cargo de Técnico Operativo, de conformidad a la solicitud realizada por medio del memorando  20225000079443 del  19 de diciembr de 2022 </t>
  </si>
  <si>
    <r>
      <rPr>
        <b/>
        <sz val="11"/>
        <color rgb="FF0070C0"/>
        <rFont val="Arial Narrow"/>
        <family val="2"/>
      </rPr>
      <t>SAPROV 10/05/2023:</t>
    </r>
    <r>
      <rPr>
        <sz val="11"/>
        <color rgb="FF0070C0"/>
        <rFont val="Arial Narrow"/>
        <family val="2"/>
      </rPr>
      <t xml:space="preserve">  No fue posible adelantar la reunión programada para marzo, dado que no se contaba con la contratación del   profesional el apoyo a la gestión a la subdirección de Aprovechamiento en liderar las actividades de la estructuración de las bases de datos.   el contrato No.  UAESP-405-2023- inicio hasta el 30 de marzo. (se naexa acta de inicio) Se reprograma reunión para el   mes de mayo.
A la fecha se mantiene habilitado el acceso de consulta a las bases de datos del RUOR y RUOR a la funcionaria Mónica Baquero quien desempeña el cargo de Técnico Operativo, de conformidad a la solicitud realizada por medio del memorando 20225000079443 del 19 de diciembre de 2022
Se realizo  el reporte y ajuste de los activos de información de la Supdirección de aprovechamiento. (se anexa correo del reporte)</t>
    </r>
  </si>
  <si>
    <t>16/08/2023
22/08/2022
21/09/2023</t>
  </si>
  <si>
    <t xml:space="preserve">SAPROV. 16/08/2023, Se solicito  a la Oficina de TICS reporte del estado de  accesos a  las bases de datos   de los registros RUOR y RURO para el  mes de julio de 2023,  así  como  se  indicará  las  personas   que   a la fecha se encuentran autorizadas   para  el acceso a estas bases.
SAPROV. 22/08/2023, Se anexa reporte  de la Oficina de  Tics  con los accesos de la Información a las Bases de datos RUOR y RURO del mes de junio de 2023
SAPROV. 21/09/2023, Se anexa reporte  de la Oficina de  Tics  con los accesos de la Información a las Bases de datos RUOR y RURO,  durante el mes de agosto de 2023 y de  las  personas   que   se encuentran autorizadas   para  el acceso a estas bases.
</t>
  </si>
  <si>
    <r>
      <rPr>
        <b/>
        <sz val="11"/>
        <color rgb="FF0070C0"/>
        <rFont val="Arial Narrow"/>
        <family val="2"/>
      </rPr>
      <t xml:space="preserve">SAPROV 07/03/2023: </t>
    </r>
    <r>
      <rPr>
        <sz val="11"/>
        <color rgb="FF0070C0"/>
        <rFont val="Arial Narrow"/>
        <family val="2"/>
      </rPr>
      <t xml:space="preserve"> El 24 de febrero de 2023, se solicito a la Subdirección Adm y Financiera,  certificación del personal que suscribio acuerdos de Confidencialidad y que reposan en el expediente laboral.  El 1 de marzo se  emitio certificación 041 de 2023, con el reporte del personal de planta que suscribio los acuerdos de confidencialidad.
Para efectos del personal de contrato, se  cuenta  con  la   la Calausula 10 obligaciones del Contratista,  numeral  18 El CONTRATISTA se obliga a guardar estricta reserva y confidencialidad de toda la información relacionada con la UNIDAD o sus contratistas de la cual tenga conocimiento por razón de las actividades que desarrolla. En consecuencia, el CONTRATISTA no podrá divulgar, publicar, vender, intercambiar, comercializar o comunicar, directa o indirectamente a terceros ninguna información de forma verbal o escrita o que conste en cualquier clase de documento de carácter confidencial, incluyendo documentos de trabajo. Cualquier acción u omisión  que  infrinja  lo  anterior  se  considerará  como  incumplimiento  de  las  obligaciones  contractuales,  independientemente  de  la responsabilidad legal a que pueda haber lugar. Al momento de la terminación del contrato, el CONTRATISTA devolverá toda la información de propiedad de la UNIDAD que le haya sido encomendada por razón de las actividades desarrolladas, junto con todas las copias del material.  (Por  ""Información  Confidencial""  se  entiende  toda  aquella  información  no  divulgada  almacenada  en  cualquier  medio  físico  y electrónico, referente entre otros a Información de servidores, archivos, infraestructura tecnológica, acceso a expedientes, documentos de la UNIDAD o de terceros que en el desarrollo de las obligaciones contractuales se le otorgue acceso al contratista.  De igual forma, se entiende por información confidencial los asuntos comerciales, empresariales o técnicos de la UNIDAD que no han sido divulgados, tanto en el pasado como en el presente y posible futuro).
Se anexa,  corresos, certificación, y contrato suscrito modelo, donde consta la calusula.</t>
    </r>
  </si>
  <si>
    <r>
      <rPr>
        <b/>
        <sz val="11"/>
        <color rgb="FF538DD5"/>
        <rFont val="Arial Narrow"/>
        <family val="2"/>
      </rPr>
      <t>SAPROV: 10/05/2023</t>
    </r>
    <r>
      <rPr>
        <sz val="11"/>
        <color rgb="FF538DD5"/>
        <rFont val="Arial Narrow"/>
        <family val="2"/>
      </rPr>
      <t>: Para el caso de Personal de Planta: Se anexa acuerdos de confidencialidad del Dr. Fabian Humberto Fajardo y del Profesional Universitario Juan David Ospina, quien paso de la Subdirección de DF en encargo a la SAPROV.
Para el personal de contrato: Se mantiene la Clausula 10 Obligaciones del contratista Numeral 18., de igual forma se cuenta   con la comunicación suscrita por el contratista de Reserva y Confidencialidad de la Información.   
(Se anexa: 1.  cuadro de contratos de la Subdirección de aprovechamiento suscritos en marzo y abril, donde se registra pantallazos aleatorios de la consulta de la publicación de la comunicación citada.   2.  Una minuta donde se evidencia clausula)</t>
    </r>
  </si>
  <si>
    <t>SAPROV</t>
  </si>
  <si>
    <t xml:space="preserve">1. Acuerdo de Confidencialidad
2. Minuta de contrato de referencia referencia
3. Cuadro consolidado de contratacion del periodo co Pantallazos del SECOPII aleatorios donde costa la publicación  de la comunicación de reserva y confidencialidad de la información
</t>
  </si>
  <si>
    <t>11/08/2023:</t>
  </si>
  <si>
    <r>
      <rPr>
        <b/>
        <sz val="11"/>
        <color rgb="FF538DD5"/>
        <rFont val="Arial Narrow"/>
        <family val="2"/>
      </rPr>
      <t>SAPROV: 11/08/2023</t>
    </r>
    <r>
      <rPr>
        <sz val="11"/>
        <color rgb="FF538DD5"/>
        <rFont val="Arial Narrow"/>
        <family val="2"/>
      </rPr>
      <t xml:space="preserve">: Para el caso de Personal de Planta: En el mes de julio no se registra nuevos ingresos.
Para el personal de contrato: Se mantiene la Clausula 10 Obligaciones del contratista Numeral 18., de igual forma se cuenta   con la comunicación suscrita por el contratista de Reserva y Confidencialidad de la Información.   
(Se anexa: 1.  cuadro de contratos de la Subdirección de aprovechamiento suscritos en julio, donde se registra consulta aleatorios de la suscripción de reserva y confidencialidad de la información.  2.  Comunicaciones suscritas de reserva de confidencialidad.  3.  Una minuta donde se evidencia clausula)
</t>
    </r>
  </si>
  <si>
    <t xml:space="preserve"> 1.  cuadro de contratos de la Subdirección de aprovechamiento suscritos en julio, donde se registra consulta aleatorios de la suscripción de reserva y confidencialidad de la información.  2.  Comunicaciones suscritas de reserva de confidencialidad.  3.  Una minuta donde se evidencia clausula</t>
  </si>
  <si>
    <t xml:space="preserve">Se realiza seguimiento a la acción y los soportes son coherentes con lo reportado
Se realiza seguimiento a la acción y los soportes son coherentes con lo reportado  </t>
  </si>
  <si>
    <t>Identificación de la Oportunidad</t>
  </si>
  <si>
    <t>Plan de Manejo de Oportunidades</t>
  </si>
  <si>
    <t>Seguimiento Tercera Línea de Defensa</t>
  </si>
  <si>
    <t xml:space="preserve">Causa </t>
  </si>
  <si>
    <t>Descripción de la Oportunidad</t>
  </si>
  <si>
    <t>Seguimiento al plan de manejo de oportunidades y soportes</t>
  </si>
  <si>
    <t>Seguimiento al plan de manejo de oportunidades</t>
  </si>
  <si>
    <t>Matriz de Calor Inherente</t>
  </si>
  <si>
    <t>Muy Alta
100%</t>
  </si>
  <si>
    <t>Extremo</t>
  </si>
  <si>
    <t>Alta
80%</t>
  </si>
  <si>
    <t>Alto</t>
  </si>
  <si>
    <t>Media
60%</t>
  </si>
  <si>
    <t>Moderado</t>
  </si>
  <si>
    <t>Baja
40%</t>
  </si>
  <si>
    <t>Bajo</t>
  </si>
  <si>
    <t>Muy Baja
20%</t>
  </si>
  <si>
    <t>Leve
20%</t>
  </si>
  <si>
    <t>Menor
40%</t>
  </si>
  <si>
    <t>Moderado
60%</t>
  </si>
  <si>
    <t>Mayor
80%</t>
  </si>
  <si>
    <t>Catastrófico
100%</t>
  </si>
  <si>
    <t xml:space="preserve"> Matriz de Calor Residual</t>
  </si>
  <si>
    <t>Tabla Criterios para definir el nivel de probabilidad</t>
  </si>
  <si>
    <t>Frecuencia de la Actividad</t>
  </si>
  <si>
    <t>Muy Baja</t>
  </si>
  <si>
    <t>La actividad que conlleva el riesgo se ejecuta como máximos 2 veces por año</t>
  </si>
  <si>
    <t>Baja</t>
  </si>
  <si>
    <t>La actividad que conlleva el riesgo se ejecuta de 3 a 24 veces por año</t>
  </si>
  <si>
    <t>Media</t>
  </si>
  <si>
    <t>La actividad que conlleva el riesgo se ejecuta de 24 a 500 veces por año</t>
  </si>
  <si>
    <t>Alta</t>
  </si>
  <si>
    <t>La actividad que conlleva el riesgo se ejecuta mínimo 500 veces al año y máximo 5000 veces por año</t>
  </si>
  <si>
    <t>Muy Alta</t>
  </si>
  <si>
    <t>La actividad que conlleva el riesgo se ejecuta más de 5000 veces por año</t>
  </si>
  <si>
    <t>Tabla Criterios para definir el nivel de impacto</t>
  </si>
  <si>
    <t>Afectación Económica (o presupuestal)</t>
  </si>
  <si>
    <t>Pérdida Reputacional</t>
  </si>
  <si>
    <t>Insignificante</t>
  </si>
  <si>
    <t>Leve 20%</t>
  </si>
  <si>
    <t xml:space="preserve">Afectación menor a 10 SMLMV </t>
  </si>
  <si>
    <t>El riesgo afecta la imagen de alguna área de la organización</t>
  </si>
  <si>
    <t>Menor</t>
  </si>
  <si>
    <t xml:space="preserve">Menor-40% </t>
  </si>
  <si>
    <t xml:space="preserve">Entre 10 y 50 SMLMV </t>
  </si>
  <si>
    <t>El riesgo afecta la imagen de la entidad internamente, de conocimiento general, nivel interno, de junta dircetiva y accionistas y/o de provedores</t>
  </si>
  <si>
    <t>Moderado 60%</t>
  </si>
  <si>
    <t xml:space="preserve">Entre 50 y 100 SMLMV </t>
  </si>
  <si>
    <t>El riesgo afecta la imagen de la entidad con algunos usuarios de relevancia frente al logro de los objetivos</t>
  </si>
  <si>
    <t>Mayor</t>
  </si>
  <si>
    <t>Mayor 80%</t>
  </si>
  <si>
    <t xml:space="preserve">Entre 100 y 500 SMLMV </t>
  </si>
  <si>
    <t>El riesgo afecta la imagen de de la entidad con efecto publicitario sostenido a nivel de sector administrativo, nivel departamental o municipal</t>
  </si>
  <si>
    <t>Catastrófico</t>
  </si>
  <si>
    <t>Catastrófico 100%</t>
  </si>
  <si>
    <t xml:space="preserve">Mayor a 500 SMLMV </t>
  </si>
  <si>
    <t>El riesgo afecta la imagen de la entidad a nivel nacional, con efecto publicitarios sostenible a nivel país</t>
  </si>
  <si>
    <t>Afectación_Económica_o_presupuestal</t>
  </si>
  <si>
    <t xml:space="preserve">     Afectación menor a 10 SMLMV .</t>
  </si>
  <si>
    <t xml:space="preserve">     El riesgo afecta la imagen de alguna área de la organización</t>
  </si>
  <si>
    <t>Pérdida_Reputacional</t>
  </si>
  <si>
    <t xml:space="preserve">     Entre 10 y 50 SMLMV </t>
  </si>
  <si>
    <t xml:space="preserve">     El riesgo afecta la imagen de la entidad internamente, de conocimiento general, nivel interno, de junta dircetiva y accionistas y/o de provedores</t>
  </si>
  <si>
    <t xml:space="preserve">     Entre 50 y 100 SMLMV </t>
  </si>
  <si>
    <t xml:space="preserve">     Entre 100 y 500 SMLMV </t>
  </si>
  <si>
    <t xml:space="preserve">     Mayor a 500 SMLMV </t>
  </si>
  <si>
    <t xml:space="preserve">     El riesgo afecta la imagen de la entidad a nivel nacional, con efecto publicitarios sostenible a nivel país</t>
  </si>
  <si>
    <t>Criterios</t>
  </si>
  <si>
    <t>Subcriterios</t>
  </si>
  <si>
    <t>Afectación Económica o presupuestal</t>
  </si>
  <si>
    <t>Afectación menor a 10 SMLMV .</t>
  </si>
  <si>
    <t>El riesgo afecta la imagen de la entidad con efecto publicitario sostenido a nivel de sector administrativo, nivel departamental o municipal</t>
  </si>
  <si>
    <t>❌</t>
  </si>
  <si>
    <t>✔</t>
  </si>
  <si>
    <t>Tabla Atributos de para el diseño del control</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</si>
  <si>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</si>
  <si>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</si>
  <si>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</si>
  <si>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</si>
  <si>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</si>
  <si>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</si>
  <si>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Correctivo</t>
  </si>
  <si>
    <t>Dado que permiten reducir el impacto de la materialización del riesgo, tienen un costo en su implementación.</t>
  </si>
  <si>
    <t>Automático</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</si>
  <si>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</si>
  <si>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</si>
  <si>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</si>
  <si>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Controles que están documentados en el proceso, ya sea en manuales, procedimientos, flujogramas o cualquier otro documento propio del proceso.</t>
  </si>
  <si>
    <t>-</t>
  </si>
  <si>
    <t>Identifica a los controles que pese a que se ejecutan en el proceso no se encuentran documentados en ningún documento propio del proceso</t>
  </si>
  <si>
    <t>Este atributo identifica a los controles que se ejecutan siempre que se realiza la actividad originadora del riesgo.</t>
  </si>
  <si>
    <t>Aleatoria</t>
  </si>
  <si>
    <t>Este atributo identifica a los controles que no siempre se ejecutan cuando se realiza la actividad originadora del riesgo</t>
  </si>
  <si>
    <t>Con Registro</t>
  </si>
  <si>
    <t>El control deja un registro que permite evidenciar la ejecución del control</t>
  </si>
  <si>
    <t>Sin Registro</t>
  </si>
  <si>
    <t>El control no deja registro de la ejecución del control</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</si>
  <si>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</si>
  <si>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TIPO DE ACTIVO</t>
  </si>
  <si>
    <t>DESCRIPCIÓN</t>
  </si>
  <si>
    <t>Información almacenada en formatos físicos (papel, carpetas, CD, DVD) o en formatos digitales o electrónicos (ficheros en bases de datos, correos electrónicos, archivos o servidores), teniendo en cuenta lo anterior, se puede distinguir como información: Contratos, acuerdos de confidencialidad, manuales de usuario, procedimientos operativos o de soporte, planes para la continuidad del negocio, registros contables, estados financieros, archivos ofimáticos, documentos y registros del sistema integrado de gestión, bases de datos con información personal o con información relevante para algún proceso (bases de datos de nóminas, estados financieros) entre otros</t>
  </si>
  <si>
    <t>Software</t>
  </si>
  <si>
    <t>Activo informático lógico como programas, herramientas ofimáticas o sistemas lógicos para la ejecución de las actividades</t>
  </si>
  <si>
    <t>Hardware</t>
  </si>
  <si>
    <t>Equipos físicos de cómputo y de comunicaciones como, servidores, biométricos que por su criticidad son considerados activos de información</t>
  </si>
  <si>
    <t>Servicios</t>
  </si>
  <si>
    <t>Servicio brindado por parte de la entidad para el apoyo de las actividades de los procesos, tales como: Servicios WEB, intranet, CRM, ERP, Portales organizacionales, Aplicaciones entre otros (Pueden estar compuestos por hardware y software)</t>
  </si>
  <si>
    <t>Intangibles</t>
  </si>
  <si>
    <t>Se consideran intangibles aquellos activos inmateriales que otorgan a la entidad una ventaja competitiva relevante, uno de ellos es la imagen corporativa,
reputación o el good will, entre otros</t>
  </si>
  <si>
    <t xml:space="preserve">Componentes de Red </t>
  </si>
  <si>
    <t>Medios necesarios para realizar la conexión de los elementos de hardware y software en una red, por ejemplo, el cableado estructurado y tarjetas de red, routers, switches, entre otros.</t>
  </si>
  <si>
    <t>Personas</t>
  </si>
  <si>
    <t>Aquellos roles que, por su conocimiento, experiencia y criticidad para el proceso, son considerados activos de información, por ejemplo: personal con experiencia y capacitado para realizar una tarea específica en la ejecución de las actividades</t>
  </si>
  <si>
    <t xml:space="preserve">Instalaciones </t>
  </si>
  <si>
    <t>Espacio o área asignada para alojar y salvaguardar los datos considerados como activos críticos para la empresa</t>
  </si>
  <si>
    <t>TABLA DE AMENAZAS</t>
  </si>
  <si>
    <t>TIPO</t>
  </si>
  <si>
    <t>AMENAZA</t>
  </si>
  <si>
    <t>DAÑO FISICO</t>
  </si>
  <si>
    <t>Incendios</t>
  </si>
  <si>
    <t xml:space="preserve">Inundación </t>
  </si>
  <si>
    <t>EVENTOS NATURALES</t>
  </si>
  <si>
    <t>Fenómenos Climáticos</t>
  </si>
  <si>
    <t>Fenómenos Sísmicos</t>
  </si>
  <si>
    <t>PERDIDA DE LOS SERVICIOS ESENCIALES</t>
  </si>
  <si>
    <t>Fallas en el suministro de agua</t>
  </si>
  <si>
    <t>Fallas en el suministro de Aire acondicionado</t>
  </si>
  <si>
    <t>Fallas en el sistema eléctrico</t>
  </si>
  <si>
    <t>FALLAS TÉCNICAS</t>
  </si>
  <si>
    <t>Mal funcionamiento del equipo</t>
  </si>
  <si>
    <t>Saturación del sistema de información</t>
  </si>
  <si>
    <t>Total dependencia para la prestación del servicio por parte de un tercero</t>
  </si>
  <si>
    <t>Mal funcionamiento del Software</t>
  </si>
  <si>
    <t>Fallo de los enlaces de comunicación</t>
  </si>
  <si>
    <t>Errores de software</t>
  </si>
  <si>
    <t>Errores en mantenimiento</t>
  </si>
  <si>
    <t>Falta de mantenimiento en el Sistema de Información/aplicación/software</t>
  </si>
  <si>
    <t>Obsolencencia Tecnológica</t>
  </si>
  <si>
    <t>Falta de mantenimiento del equipo</t>
  </si>
  <si>
    <t>ACCIONES NO AUTORIZADAS</t>
  </si>
  <si>
    <t>Uso no autorizado del equipo</t>
  </si>
  <si>
    <t>Acceso a la red o al sistema de información por personas no autorizadas</t>
  </si>
  <si>
    <t>Comprometer información confidencial</t>
  </si>
  <si>
    <t>Falsificación de registros</t>
  </si>
  <si>
    <t>Espionaje remoto</t>
  </si>
  <si>
    <t>Código malicioso</t>
  </si>
  <si>
    <t>Hurto de Información institucional</t>
  </si>
  <si>
    <t>Uso indebido de las herramientas de auditoría</t>
  </si>
  <si>
    <t>Acceso físico no autorizado</t>
  </si>
  <si>
    <t>Instalación no autorizada de software</t>
  </si>
  <si>
    <t>Destrucción de registros</t>
  </si>
  <si>
    <t>Revelación de Información</t>
  </si>
  <si>
    <t>Divulgación de Contraseñas</t>
  </si>
  <si>
    <t>Interceptación de servicios de señales de interferencia comprometida</t>
  </si>
  <si>
    <t>Copia fraudulenta del software</t>
  </si>
  <si>
    <t>COMPROMISO DE LAS FUNCIONES</t>
  </si>
  <si>
    <t>Error en el uso o abuso de derechos</t>
  </si>
  <si>
    <t>Falsificación de derechos</t>
  </si>
  <si>
    <t>RECURSOS HUMANOS</t>
  </si>
  <si>
    <t>Ausencia de servicios de apoyo</t>
  </si>
  <si>
    <t>ALTERACIONES DE ORDEN SOCIAL</t>
  </si>
  <si>
    <t>Huelgas o paros</t>
  </si>
  <si>
    <t>Hurtos o vandalismo</t>
  </si>
  <si>
    <t>TABLA DE VULNERABILIDADES</t>
  </si>
  <si>
    <t>VULNERABILIDAD</t>
  </si>
  <si>
    <t>Mantenimiento Insuficiente</t>
  </si>
  <si>
    <t>Ausencia de esquemas de reemplazo periódico</t>
  </si>
  <si>
    <t>Eliminación de medios de almacenamiento sin eliminar datos</t>
  </si>
  <si>
    <t>Sensibilidad del equipo a los cambios de voltaje</t>
  </si>
  <si>
    <t>Sensibilidad del equipo a la humedad, temperatura, contaminantes o condiciones deficientes de operación</t>
  </si>
  <si>
    <t>Inadecuada gestión de capacidad del sistema</t>
  </si>
  <si>
    <t>Inadecuada seguridad del cableado</t>
  </si>
  <si>
    <t>Desprotección en equipos móviles</t>
  </si>
  <si>
    <t>Mantenimiento inadecuado</t>
  </si>
  <si>
    <t>Susceptibilidad a las variaciones de temperatura (o al polvo y suciedad)</t>
  </si>
  <si>
    <t>Gestión inadecuada del cambio</t>
  </si>
  <si>
    <t>Falta de cuidado en la disposición final</t>
  </si>
  <si>
    <t>Copia no controlada</t>
  </si>
  <si>
    <t>SOFTWARE</t>
  </si>
  <si>
    <t>Ausencia o insuficiencia de pruebas de software</t>
  </si>
  <si>
    <t>Ausencia de terminación de sesión</t>
  </si>
  <si>
    <t>Ausencia de registros de auditoría</t>
  </si>
  <si>
    <t>Falta de redundancia (copia única)</t>
  </si>
  <si>
    <t>Asignación errada de los derechos de acceso</t>
  </si>
  <si>
    <t>Copias de respaldo irregulares</t>
  </si>
  <si>
    <t>Interfaz de usuario compleja</t>
  </si>
  <si>
    <t>Contraseñas predeterminadas no modificadas</t>
  </si>
  <si>
    <t>Especificación incompleta para el desarrollo de software</t>
  </si>
  <si>
    <t>Ausencia de documentación</t>
  </si>
  <si>
    <t>Fechas incorrectas</t>
  </si>
  <si>
    <t>Falta de política de acceso o política de acceso remoto</t>
  </si>
  <si>
    <t>Inadecuada gestión y protección de contraseñas</t>
  </si>
  <si>
    <t>Ausencia de mecanismos de identificación y autenticación de usuarios</t>
  </si>
  <si>
    <t>Contraseñas sin protección</t>
  </si>
  <si>
    <t>Software nuevo o inmaduro</t>
  </si>
  <si>
    <t>RED</t>
  </si>
  <si>
    <t>Ausencia de pruebas de envío o recepción de datos</t>
  </si>
  <si>
    <t>Redes de comunicación sin protección</t>
  </si>
  <si>
    <t xml:space="preserve">Ausencia de política y aplicación de escritorio limpio </t>
  </si>
  <si>
    <t>Inadecuada gestión de red</t>
  </si>
  <si>
    <t>Conexión deficiente de cableado</t>
  </si>
  <si>
    <t xml:space="preserve">Tráfico sensible sin protección
</t>
  </si>
  <si>
    <t>Punto único de falla</t>
  </si>
  <si>
    <t>Ausencia del personal</t>
  </si>
  <si>
    <t xml:space="preserve">Entrenamiento insuficiente
</t>
  </si>
  <si>
    <t>Inadecuada segregación de funciones</t>
  </si>
  <si>
    <t>Falta de conciencia en seguridad</t>
  </si>
  <si>
    <t>Ausencia de políticas de uso aceptable</t>
  </si>
  <si>
    <t>Trabajo no supervisado de personal externo o de limpieza</t>
  </si>
  <si>
    <t>LUGAR</t>
  </si>
  <si>
    <t>Uso inadecuado de los controles de acceso a las instalaciones</t>
  </si>
  <si>
    <t>Ausencia mecanismos control de acceso a áreas no autorizadas</t>
  </si>
  <si>
    <t>Áreas susceptibles a inundación</t>
  </si>
  <si>
    <t>Ausencia de mecanismos asociados al Sistema de detección de Incendios</t>
  </si>
  <si>
    <t>Red eléctrica inestable</t>
  </si>
  <si>
    <t>Ausencia de protección en puertas o ventanas</t>
  </si>
  <si>
    <t>ORGANIZACIÓN</t>
  </si>
  <si>
    <t>Ausencia de procedimiento de registro/retiro de usuarios</t>
  </si>
  <si>
    <t>Ausencia de control de los activos que se encuentran fuera de las instalaciones</t>
  </si>
  <si>
    <t>Ausencia de acuerdos de nivel de servicio (ANS o SLA)</t>
  </si>
  <si>
    <t>Ausencia de mecanismos de monitoreo para brechas en la seguridad</t>
  </si>
  <si>
    <t>Ausencia de procedimientos y de políticas en general</t>
  </si>
  <si>
    <t>INFORMACIÓN</t>
  </si>
  <si>
    <t>Clasificación inadecuada de la información</t>
  </si>
  <si>
    <t>TIPOS DE RIESGOS SEGURIDAD DIGITAL</t>
  </si>
  <si>
    <t>Perdida de disponibilidad</t>
  </si>
  <si>
    <t>Perdida de Confidencialidad</t>
  </si>
  <si>
    <t>Aceptar</t>
  </si>
  <si>
    <t>Evitar</t>
  </si>
  <si>
    <t>Reputacional</t>
  </si>
  <si>
    <t>Reducir (compartir)</t>
  </si>
  <si>
    <t>Plan de accion (solo para la opción reducir)</t>
  </si>
  <si>
    <t>Finalizado</t>
  </si>
  <si>
    <t>En curso</t>
  </si>
  <si>
    <t>Daños Activos Fisicos</t>
  </si>
  <si>
    <t>Fallas Tecnologicas</t>
  </si>
  <si>
    <t>Relaciones Laborales</t>
  </si>
  <si>
    <t>Solicitud de ajuste</t>
  </si>
  <si>
    <t>Fraude Externo</t>
  </si>
  <si>
    <t>Lavado de Activos</t>
  </si>
  <si>
    <t>Financiación del terrorismo</t>
  </si>
  <si>
    <t>No</t>
  </si>
  <si>
    <t>No efectivo</t>
  </si>
  <si>
    <t xml:space="preserve">Direccionamiento Estratégico </t>
  </si>
  <si>
    <t>Definir los lineamientos estratégicos y el modelo de operación a corto, mediano y largo plazo acorde a las necesidades y espectativas de los grupos de interés.</t>
  </si>
  <si>
    <t xml:space="preserve">Gestión de las Comunicaciones </t>
  </si>
  <si>
    <t>Lograr el posisionamiento y reconocimiento de la Entidad en función de los diferentes grupos de interés por medio del desarrollo de acciones y estrategias de comunicación.</t>
  </si>
  <si>
    <t>Gestión del Conocimiento y la innovación</t>
  </si>
  <si>
    <t>Fortalecer los procesos de la Unidad, mediante la gestión del conocimiento y la adopción de herramientas y metodologías de innovación que permitan, a través del desarrollo de ideas y proyectos con los diferentes grupos de interés mejorar la eficiencia, flexibilidad y adaptación a los retos de la ciudad de acuerdo con la misión de la Entidad.</t>
  </si>
  <si>
    <t xml:space="preserve">Servicios Funerarios </t>
  </si>
  <si>
    <t>Garantizar la prestación de los servicios funerarios en los cementerios de propiedad del distrito capital</t>
  </si>
  <si>
    <t xml:space="preserve">Alumbrado Público </t>
  </si>
  <si>
    <t>Garantizar la prestación del alumbrado público en el Distrito Capital.</t>
  </si>
  <si>
    <t>Gestión del Talento Humano</t>
  </si>
  <si>
    <t>Desarrollar las actividades de vinculación, permanencia y retiro de personal de la Unidad para el cumplimiento de la misión y objetivos institucionales</t>
  </si>
  <si>
    <t>Gestión Documental</t>
  </si>
  <si>
    <t>Establecer lineamientos orientados a la planificación, organización, administración, control y disposición final de la documentación recibida o producida por la Unidad, que garantice el acceso y uso a los usuarios internos y externos.</t>
  </si>
  <si>
    <t xml:space="preserve">Gestión Financiera </t>
  </si>
  <si>
    <t>Administrar los recursos financieros asignados al presupuesto de la UAESP.</t>
  </si>
  <si>
    <t xml:space="preserve">Gestión de Apoyo Logístico </t>
  </si>
  <si>
    <t>Suministrar y controlar los recursos físicos y servicios de apoyo logístico de la UAESP</t>
  </si>
  <si>
    <t xml:space="preserve">Servicio al Ciudadano </t>
  </si>
  <si>
    <t>Atender las solicitudes registradas por los diferentes canales de comunicación dispuestos por la Entidad a as partes interesadas, mediante la gestión eficiente conforme al marco legal vigente, buscando siempre la satisfacción de las necesidades y requerimientos de las mismas</t>
  </si>
  <si>
    <t xml:space="preserve">Gestión Tecnológica y de la Información </t>
  </si>
  <si>
    <t>Administrar y brindar soluciones tecnológicas asegurando la integridad, disponibilidad y confiabilidad de la información.</t>
  </si>
  <si>
    <t xml:space="preserve">Gestión Asuntos Legales </t>
  </si>
  <si>
    <t>Prestar asesoría jurídica a la UAESP para su adecuado funcionamiento.</t>
  </si>
  <si>
    <t xml:space="preserve">Gestión de Evaluación y Mejora </t>
  </si>
  <si>
    <t>Proporcionar a la Entidad elementos que le permitan agregar valor al desempeño institucional y Sistema de Control Interno a través del Liderazgo Estratégico, Evaluación y Seguimiento, Enfoque hacia la Prevención, Evaluación de la Gestión del Riesgo y Relación con Entes Externos de Control, contribuyendo a la mejora continua del desempeño procesos y de la gestión, en proporcionar los correctivos y acciones necesarias hacia el cumplimiento de los objetivos y metas institucionales.</t>
  </si>
  <si>
    <t>DEBIL</t>
  </si>
  <si>
    <t>NO DISMINUYE</t>
  </si>
  <si>
    <t>Compartir</t>
  </si>
  <si>
    <r>
      <t xml:space="preserve">19/05/2023 - OCL - RBL: Con base en la revisión de las siguientes evidencias: 
1. Plan de Supervision Monitoreo y Control SEGUIMIENTO, de los meses de enero, febrero, marzo y abril.
La OCI no puede validar el control, toda vez que en los siguientes campos la información suministrada no es clara:
- Responsables (Quién): no esta diligenciada y no se permite establecer la persona o personas que llevaron a cabo la actividad.
- Observaciones: El proceso no actualiza esta columna mes a mes y la información que contiene no es precisa, ya que donde deberían estar número colocan equis (X) como se observa en el siguiente ejemplo:
"MENSUAL. Se plantean XX verificaciones mensuales (X en campo y X en SIGAB)."
Finalmente, la OCI solo encontró el plan correspondiente a la Ase 01.
Nota: La OCI recomienda, diligenciar los campos de la matriz de manera que la información contenidad de fe de la ejecución del control.
</t>
    </r>
    <r>
      <rPr>
        <b/>
        <sz val="11"/>
        <color rgb="FF000000"/>
        <rFont val="Arial Narrow"/>
        <family val="2"/>
      </rPr>
      <t xml:space="preserve">JAG-SDF </t>
    </r>
    <r>
      <rPr>
        <sz val="11"/>
        <color rgb="FF000000"/>
        <rFont val="Arial Narrow"/>
        <family val="2"/>
      </rPr>
      <t xml:space="preserve">La Subdirección de dispocisión final realiza el seguimiento mensual al plan de supervisión y control, dando cumplimiento a la ejecución del control propuesto para evitar la materialización del riesgo
</t>
    </r>
    <r>
      <rPr>
        <b/>
        <sz val="11"/>
        <color rgb="FF000000"/>
        <rFont val="Arial Narrow"/>
        <family val="2"/>
      </rPr>
      <t>22/09/2023-OCL - SDF</t>
    </r>
    <r>
      <rPr>
        <sz val="11"/>
        <color rgb="FF000000"/>
        <rFont val="Arial Narrow"/>
        <family val="2"/>
      </rPr>
      <t>:  De acuerdo con la manifestación del proceso y la revisión de las siguientes evidencias correspondientes al mes de junio de 2023:
-  GIR-FM-08 V2 Plan de supervisión monitoreo y control SDF - Agosto 2023 Definitivo
-  GIR-FM-08 V2 Plan de supervisión monitoreo y control SDF - Julio 2023 Definitivo
La OCI, verificó la ejecución del control.</t>
    </r>
  </si>
  <si>
    <r>
      <t xml:space="preserve">19/05/2023 - OCL - RBL: De acuerdo con las evidencias suministradas por el proceso, la OCI, no puede puede verificar la efectividad del control.
</t>
    </r>
    <r>
      <rPr>
        <b/>
        <sz val="11"/>
        <color theme="1"/>
        <rFont val="Arial Narrow"/>
        <family val="2"/>
      </rPr>
      <t xml:space="preserve">JAG-SDF </t>
    </r>
    <r>
      <rPr>
        <sz val="11"/>
        <color theme="1"/>
        <rFont val="Arial Narrow"/>
        <family val="2"/>
      </rPr>
      <t xml:space="preserve">El control es efectivo y apoya la no materialización del riesgo por parte del proceso.
</t>
    </r>
    <r>
      <rPr>
        <b/>
        <sz val="11"/>
        <color theme="1"/>
        <rFont val="Arial Narrow"/>
        <family val="2"/>
      </rPr>
      <t xml:space="preserve">22/09/2023-OCL - SDF: </t>
    </r>
    <r>
      <rPr>
        <sz val="11"/>
        <color theme="1"/>
        <rFont val="Arial Narrow"/>
        <family val="2"/>
      </rPr>
      <t>Con base en la revisión de las evidencias y la manifestación del proceso, la OCI verificó que el control fue efectivo.</t>
    </r>
  </si>
  <si>
    <r>
      <t xml:space="preserve">19/05/2023 - OCL - RBL:  De acuedo con el seguimiento de la segunda línea de defensa y la revisión de la siguiente evidencia: Correo socializando actualizacion de documentos SIG.
La OCI, veridfica la ejecución de la acción.
</t>
    </r>
    <r>
      <rPr>
        <b/>
        <sz val="11"/>
        <color theme="1"/>
        <rFont val="Arial Narrow"/>
        <family val="2"/>
      </rPr>
      <t xml:space="preserve">JAG-SDF </t>
    </r>
    <r>
      <rPr>
        <sz val="11"/>
        <color theme="1"/>
        <rFont val="Arial Narrow"/>
        <family val="2"/>
      </rPr>
      <t xml:space="preserve">En el mes de febrero se realiza la acción y se verifica el cumplimiento con el acta de la reunión firmada por el Subdirector y el Gestor de la Subdirección. La actividad fue cumplida por el proceso.
</t>
    </r>
    <r>
      <rPr>
        <b/>
        <sz val="11"/>
        <color theme="1"/>
        <rFont val="Arial Narrow"/>
        <family val="2"/>
      </rPr>
      <t>22/09/2023-OCL - SDF:</t>
    </r>
    <r>
      <rPr>
        <sz val="11"/>
        <color theme="1"/>
        <rFont val="Arial Narrow"/>
        <family val="2"/>
      </rPr>
      <t xml:space="preserve">  De acuerdo con la manifestación del proceso y la revisión de las siguientes evidencias correspondientes al mes de junio de 2023:
-  Acta de reunión socialización procedimientos y aprobación de Plan de supervisión monitoreao y control 2023
La OCI, verificó el cumplimiento de la acción.</t>
    </r>
  </si>
  <si>
    <t>19/05/2023 - OCL - RBL
22/05/2023 SDF
22/09/2023</t>
  </si>
  <si>
    <t>19/05/2023 - OCL - RBL
22/05/2023 - JAG-SDF
22/05/2023 SDF - RBL</t>
  </si>
  <si>
    <r>
      <t xml:space="preserve">19/05/2023 - OCL - RBL: De acuerdo con la revisión de las siguientes evidencias:
- Diciembre: Informes de supervisión y control, Ase 1,2,3,4 y 5
- Enero: Informes de supervisión y control, Ase 1,2,3,4 y 5
- Febrero: Informes de supervisión y control, Ase 1,2,3,4 y 5 e Informes de supervisión comercial y financiero.
- Marzo: Informes de supervisión y control, Ase 1,2,3 (faltan 4 y 5) e Informe mensual de supervisión, monitoreo marzo 2023.
La OCI, verifica el cumplimiento parcial del control, ya que para el mes de marzo faltan los informes de las Ase 4 y 5.
Nota: La OCI, recomienda allegar las evidencias de acuerdo con la oportunidad establecida.
</t>
    </r>
    <r>
      <rPr>
        <b/>
        <sz val="11"/>
        <color theme="1"/>
        <rFont val="Arial Narrow"/>
        <family val="2"/>
      </rPr>
      <t xml:space="preserve">JAG-SDF </t>
    </r>
    <r>
      <rPr>
        <sz val="11"/>
        <color theme="1"/>
        <rFont val="Arial Narrow"/>
        <family val="2"/>
      </rPr>
      <t xml:space="preserve">El control se ha aplicado de manera parcial, a la fecha de seguimiento se ha publicado el informe de supervisión y control del período de enero y aunque el proceso reporta a abril, los otros 3 informes no se pueden verificar, ni en su elaboración ni en su revisión.
</t>
    </r>
    <r>
      <rPr>
        <b/>
        <sz val="11"/>
        <color theme="1"/>
        <rFont val="Arial Narrow"/>
        <family val="2"/>
      </rPr>
      <t xml:space="preserve">22/09/2023-OCL - SDF: </t>
    </r>
    <r>
      <rPr>
        <sz val="11"/>
        <color theme="1"/>
        <rFont val="Arial Narrow"/>
        <family val="2"/>
      </rPr>
      <t xml:space="preserve"> De acuerdo con la manifestación del proceso y la revisión de las siguientes evidencias correspondientes al mes de junio de 2023:
-  GIR-FM-08 V2 Plan de supervisión monitoreo y control SDF - Agosto 2023 Definitivo
-  GIR-FM-08 V2 Plan de supervisión monitoreo y control SDF - Julio 2023 Definitivo
La OCI, verificó la ejecución del control.
</t>
    </r>
    <r>
      <rPr>
        <b/>
        <sz val="11"/>
        <color theme="1"/>
        <rFont val="Arial Narrow"/>
        <family val="2"/>
      </rPr>
      <t>22/09/2023-OCL - RBL:</t>
    </r>
    <r>
      <rPr>
        <sz val="11"/>
        <color theme="1"/>
        <rFont val="Arial Narrow"/>
        <family val="2"/>
      </rPr>
      <t xml:space="preserve">  De acuerdo con la manifestación del proceso y la revisión de las siguientes evidencias correspondientes al mes de junio de 2023:
Julio:
Plan de Supervision Monitoreo y Control ASE  3 -JULIO  2023, Plan de Supervision Monitoreo y Control ASE  4 -JULIO 2023, Plan de Supervision, Monitoreo y Control ASE 1 JULIO 2023, Plan de supervisión, monitoreo y control ASE 2 JULIO  2023 y Plan de Supervision, Monitoreo y Control ASE 5  JULIO 2023
Agosto:
-  Copia de Plan de Supervision, Monitoreo y Control ASE 5  AGOSTO 2023, Plan de Supervision Monitoreo y Control ASE  3 -AGOSTO  2023, Plan de Supervision Monitoreo y Control ASE  4 -AGOSTO 2023, Plan de Supervision, Monitoreo y Control ASE 1 AGOSTO 2023 y Plan de supervisión, monitoreo y control ASE 2 AGOSTO  2023.
La OCI, verificó la ejecución del control.</t>
    </r>
  </si>
  <si>
    <r>
      <t xml:space="preserve">19/05/2023 - OCL - RBL: De acuerdo con las evidencias suministradas por el proceso, la OCI, verifica el cumplimiento parcial del control.
</t>
    </r>
    <r>
      <rPr>
        <b/>
        <sz val="11"/>
        <color theme="1"/>
        <rFont val="Arial Narrow"/>
        <family val="2"/>
      </rPr>
      <t xml:space="preserve">JAG-SDF </t>
    </r>
    <r>
      <rPr>
        <sz val="11"/>
        <color theme="1"/>
        <rFont val="Arial Narrow"/>
        <family val="2"/>
      </rPr>
      <t xml:space="preserve">De acuerdo con las evidencias suministradas por el proceso y los informes publicados, se verifica el cumplimiento parcial del control.
</t>
    </r>
    <r>
      <rPr>
        <b/>
        <sz val="11"/>
        <color theme="1"/>
        <rFont val="Arial Narrow"/>
        <family val="2"/>
      </rPr>
      <t>22/09/2023-OCL - SDF:</t>
    </r>
    <r>
      <rPr>
        <sz val="11"/>
        <color theme="1"/>
        <rFont val="Arial Narrow"/>
        <family val="2"/>
      </rPr>
      <t xml:space="preserve"> Con base en la revisión de las evidencias y la manifestación del proceso, la OCI verificó que el control fue efectivo.
</t>
    </r>
    <r>
      <rPr>
        <b/>
        <sz val="11"/>
        <color theme="1"/>
        <rFont val="Arial Narrow"/>
        <family val="2"/>
      </rPr>
      <t>22/09/2023-OCL - RBL:</t>
    </r>
    <r>
      <rPr>
        <sz val="11"/>
        <color theme="1"/>
        <rFont val="Arial Narrow"/>
        <family val="2"/>
      </rPr>
      <t xml:space="preserve"> Con base en la revisión de las evidencias y la manifestación del proceso, la OCI verificó que el control fue efectivo.</t>
    </r>
  </si>
  <si>
    <r>
      <t xml:space="preserve">19/05/2023 - OCL - RBL:  De acuedo con el seguimiento de la segunda línea de defensa y la revisión de las siguientes evidencias: 
- Correo_ solicitando a talento humano capacitación. 03032023, correo respuesta talento humano sobre capacitación 29032023 y Abril_27 supervisión de contratos (1)
La OCI, veridfica la ejecución de la acción.
</t>
    </r>
    <r>
      <rPr>
        <b/>
        <sz val="11"/>
        <color theme="1"/>
        <rFont val="Arial Narrow"/>
        <family val="2"/>
      </rPr>
      <t>JAG-SDF:</t>
    </r>
    <r>
      <rPr>
        <sz val="11"/>
        <color theme="1"/>
        <rFont val="Arial Narrow"/>
        <family val="2"/>
      </rPr>
      <t xml:space="preserve"> Se cumplió con la actividad propuesta de realizar la capacitación sobre supervisión a contratos.
</t>
    </r>
    <r>
      <rPr>
        <b/>
        <sz val="11"/>
        <color theme="1"/>
        <rFont val="Arial Narrow"/>
        <family val="2"/>
      </rPr>
      <t xml:space="preserve">22/09/2023-OCL - SDF: </t>
    </r>
    <r>
      <rPr>
        <sz val="11"/>
        <color theme="1"/>
        <rFont val="Arial Narrow"/>
        <family val="2"/>
      </rPr>
      <t xml:space="preserve"> Actividad cumplida en primer trimestre: evidencia: Capacitación Abril_27 supervisión de contratos
</t>
    </r>
    <r>
      <rPr>
        <b/>
        <sz val="11"/>
        <color theme="1"/>
        <rFont val="Arial Narrow"/>
        <family val="2"/>
      </rPr>
      <t xml:space="preserve">22/09/2023-OCL - RBL: </t>
    </r>
    <r>
      <rPr>
        <sz val="11"/>
        <color theme="1"/>
        <rFont val="Arial Narrow"/>
        <family val="2"/>
      </rPr>
      <t xml:space="preserve"> Actividad cumplida en primer trimestre</t>
    </r>
  </si>
  <si>
    <r>
      <t xml:space="preserve">19/05/2023 - OCL - RBL: N/A
JAG-SDF N/A
</t>
    </r>
    <r>
      <rPr>
        <b/>
        <sz val="11"/>
        <color theme="1"/>
        <rFont val="Arial Narrow"/>
        <family val="2"/>
      </rPr>
      <t>22/09/2023 - OCL: SDF/RBL: N/A</t>
    </r>
  </si>
  <si>
    <t>19/05/2023 - OCL - RBL
22/05/2023 SDF-SAPROV
22/09/2023 SDF-RBL-SAPROV</t>
  </si>
  <si>
    <r>
      <t xml:space="preserve">19/05/2023 - OCL - RBL: De acuerdo con lo manifestado por la primera línea, el seguimiento de la segunda línea y con base en la revisión de la siguiente evidencia:
- Acta comité primario  SRBL primer trimestre 2023 (2), en su numeral 1.2. SEGUIMIENTO PGIRS.
La OCI, verifica el umplimiento del control
Nota: La OCI, recomienda cargar las actas firmadas.
</t>
    </r>
    <r>
      <rPr>
        <b/>
        <sz val="11"/>
        <rFont val="Arial Narrow"/>
        <family val="2"/>
      </rPr>
      <t xml:space="preserve">JAG SDF-SAPROV: </t>
    </r>
    <r>
      <rPr>
        <sz val="11"/>
        <rFont val="Arial Narrow"/>
        <family val="2"/>
      </rPr>
      <t xml:space="preserve">Se realizó el reporte y se adjunto evidencia de cumplimiento por parte de las subdirecciones, Se recomienda establecer un criterio transversal para realizar seguimiento al plan de gestión Integral de Residuos solidos para el proceso.
</t>
    </r>
    <r>
      <rPr>
        <b/>
        <sz val="11"/>
        <rFont val="Arial Narrow"/>
        <family val="2"/>
      </rPr>
      <t>22/09/2023-OCL - SDF:</t>
    </r>
    <r>
      <rPr>
        <sz val="11"/>
        <rFont val="Arial Narrow"/>
        <family val="2"/>
      </rPr>
      <t xml:space="preserve">   Con base en la manifestación del proceso y la revisión de las siguientes evidencias:
- Matriz programación, seguimiento de metas y presupuesto 2023 - Agosto SDF Definitivo, Matriz programación, seguimiento de metas y presupuesto 2023 - Julio SDF Definitivo 14-08-2023 y TABLAS DE VERIFICACIÓN PGIRS DCTO 345_20,  la OCI verifica le ejecución del control.
</t>
    </r>
    <r>
      <rPr>
        <b/>
        <sz val="11"/>
        <rFont val="Arial Narrow"/>
        <family val="2"/>
      </rPr>
      <t>22/09/2023-OCL - RBL:</t>
    </r>
    <r>
      <rPr>
        <sz val="11"/>
        <rFont val="Arial Narrow"/>
        <family val="2"/>
      </rPr>
      <t xml:space="preserve">  Con base en la manifestación del proceso y la revisión de las siguientes evidencias:
- Matriz programación, seguimiento de metas y presupuesto 2023 - Agosto RB y Matriz programación, seguimiento de metas y presupuesto 2023 - Agosto RBL,  la OCI verifica le ejecución del control.
</t>
    </r>
    <r>
      <rPr>
        <b/>
        <sz val="11"/>
        <rFont val="Arial Narrow"/>
        <family val="2"/>
      </rPr>
      <t>22/09/2023-OCL - SPROV:</t>
    </r>
    <r>
      <rPr>
        <sz val="11"/>
        <rFont val="Arial Narrow"/>
        <family val="2"/>
      </rPr>
      <t xml:space="preserve">  Con base en la manifestación del proceso y la revisión de las siguientes evidencias:
- Correo_ Seguimiento PGIRS agosto, memorando reporte seguimiento y PGIRS AGO 2023, la OCI verifica le ejecución del control.</t>
    </r>
  </si>
  <si>
    <r>
      <t xml:space="preserve">19/05/2023 - OCL - RBL: De acuerdo con lo manifestado por la primera línea, el seguimiento de la segunda línea y con base en la revisión de la siguiente evidencia:
- acta comité primario  SRBL primer trimestre 2023 (2), en su numeral 4.1.2. SEGUIMIENTO PLAN DE SUPERVISIÓN, MONITOREO Y CONTROL – ENERO Y FEBRERO.
Nota: La OCI, recomienda cargar las actas firmadas.
</t>
    </r>
    <r>
      <rPr>
        <b/>
        <sz val="11"/>
        <color theme="1"/>
        <rFont val="Arial Narrow"/>
        <family val="2"/>
      </rPr>
      <t xml:space="preserve">JAG-SDF </t>
    </r>
    <r>
      <rPr>
        <sz val="11"/>
        <color theme="1"/>
        <rFont val="Arial Narrow"/>
        <family val="2"/>
      </rPr>
      <t xml:space="preserve">El control se ha aplicado para los meses de enero y febrero, para los otros dos meses no se ha realizado.
</t>
    </r>
    <r>
      <rPr>
        <b/>
        <sz val="11"/>
        <color theme="1"/>
        <rFont val="Arial Narrow"/>
        <family val="2"/>
      </rPr>
      <t xml:space="preserve">22/09/2023-OCL - SDF: </t>
    </r>
    <r>
      <rPr>
        <sz val="11"/>
        <color theme="1"/>
        <rFont val="Arial Narrow"/>
        <family val="2"/>
      </rPr>
      <t xml:space="preserve"> De acuerdo con la manifestación del proceso y la revisión de las evidencias correspondientes La OCI, verificó la ejecución del control.
</t>
    </r>
    <r>
      <rPr>
        <b/>
        <sz val="11"/>
        <color theme="1"/>
        <rFont val="Arial Narrow"/>
        <family val="2"/>
      </rPr>
      <t>22/09/2023-OCL - RBL</t>
    </r>
    <r>
      <rPr>
        <sz val="11"/>
        <color theme="1"/>
        <rFont val="Arial Narrow"/>
        <family val="2"/>
      </rPr>
      <t>:  Con corte a la fecha de revisión el proceso no realizó el cargue de las evidencias por lo que la OCI no pudo verificar el cumplimiento de la ejecución del control.
Nota: La OCI, recomienda al proceso cargar las evidencias de acuerdo con los criterios de oportunidad y calidad esperados.</t>
    </r>
  </si>
  <si>
    <r>
      <t xml:space="preserve">19/05/2023 - OCL - RBL: De acuerdo con las evidencias suministradas por el proceso, la OCI, verifica el cumplimiento del control.
</t>
    </r>
    <r>
      <rPr>
        <b/>
        <sz val="11"/>
        <color theme="1"/>
        <rFont val="Arial Narrow"/>
        <family val="2"/>
      </rPr>
      <t>JAG-SDF</t>
    </r>
    <r>
      <rPr>
        <sz val="11"/>
        <color theme="1"/>
        <rFont val="Arial Narrow"/>
        <family val="2"/>
      </rPr>
      <t xml:space="preserve"> De acuerdo con el reporte y la evidencia, se identifica que el control es efectivo
</t>
    </r>
    <r>
      <rPr>
        <b/>
        <sz val="11"/>
        <color theme="1"/>
        <rFont val="Arial Narrow"/>
        <family val="2"/>
      </rPr>
      <t>22/09/2023-OCL - SDF</t>
    </r>
    <r>
      <rPr>
        <sz val="11"/>
        <color theme="1"/>
        <rFont val="Arial Narrow"/>
        <family val="2"/>
      </rPr>
      <t xml:space="preserve">: Con base en la revisión de las evidencias y la manifestación del proceso, la OCI verificó que el control fue efectivo.
</t>
    </r>
    <r>
      <rPr>
        <b/>
        <sz val="11"/>
        <color theme="1"/>
        <rFont val="Arial Narrow"/>
        <family val="2"/>
      </rPr>
      <t>22/09/2023-OCL - RBL:</t>
    </r>
    <r>
      <rPr>
        <sz val="11"/>
        <color theme="1"/>
        <rFont val="Arial Narrow"/>
        <family val="2"/>
      </rPr>
      <t xml:space="preserve"> El proceso no aporta evidencias por tal razón no la OCI no verificó la efectividad del control.</t>
    </r>
  </si>
  <si>
    <r>
      <t xml:space="preserve">19/05/2023 - OCL - RBL: De acuerdo con las evidencias suministradas por el proceso, la OCI, verifica el cumplimiento del control.
</t>
    </r>
    <r>
      <rPr>
        <b/>
        <sz val="11"/>
        <rFont val="Arial Narrow"/>
        <family val="2"/>
      </rPr>
      <t xml:space="preserve">JAG SDF-SAPROV: </t>
    </r>
    <r>
      <rPr>
        <sz val="11"/>
        <rFont val="Arial Narrow"/>
        <family val="2"/>
      </rPr>
      <t xml:space="preserve">Se evidencia la efectividad del control.
</t>
    </r>
    <r>
      <rPr>
        <b/>
        <sz val="11"/>
        <rFont val="Arial Narrow"/>
        <family val="2"/>
      </rPr>
      <t>22/09/2023-OCL - SDF</t>
    </r>
    <r>
      <rPr>
        <sz val="11"/>
        <rFont val="Arial Narrow"/>
        <family val="2"/>
      </rPr>
      <t xml:space="preserve">:  Con base en la revisión de las evidencias y la manifestación del proceso, la OCI verificó que el control fue efectivo.
</t>
    </r>
    <r>
      <rPr>
        <b/>
        <sz val="11"/>
        <rFont val="Arial Narrow"/>
        <family val="2"/>
      </rPr>
      <t>22/09/2023-OCL - RBL:</t>
    </r>
    <r>
      <rPr>
        <sz val="11"/>
        <rFont val="Arial Narrow"/>
        <family val="2"/>
      </rPr>
      <t xml:space="preserve">  Con base en la revisión de las evidencias y la manifestación del proceso, la OCI verificó que el control fue efectivo.
</t>
    </r>
    <r>
      <rPr>
        <b/>
        <sz val="11"/>
        <rFont val="Arial Narrow"/>
        <family val="2"/>
      </rPr>
      <t>22/09/2023-OCL - SPROV:</t>
    </r>
    <r>
      <rPr>
        <sz val="11"/>
        <rFont val="Arial Narrow"/>
        <family val="2"/>
      </rPr>
      <t xml:space="preserve">  Con base en la revisión de las evidencias y la manifestación del proceso, la OCI verificó que el control fue efectivo.</t>
    </r>
  </si>
  <si>
    <r>
      <t xml:space="preserve">19/05/2023 - OCL - RBL: De acuerdo con lo manifestado por la primera línea, el seguimiento de la segunda línea y con base en la revisión de la siguiente evidencia:
- Acta comité primario  SRBL primer trimestre 2023 (2), en su numeral 1.2. SEGUIMIENTO PGIRS.
La OCI, verifica la ejecución de la acción.
Nota: La OCI, recomienda cargar las actas firmadas. En aras de facilitar el seguimiento los procesos deben validar la pertinencia de unificar la acción y el control, toda vez que son iguales.
</t>
    </r>
    <r>
      <rPr>
        <b/>
        <sz val="11"/>
        <rFont val="Arial Narrow"/>
        <family val="2"/>
      </rPr>
      <t>JAG-SDF:</t>
    </r>
    <r>
      <rPr>
        <sz val="11"/>
        <rFont val="Arial Narrow"/>
        <family val="2"/>
      </rPr>
      <t xml:space="preserve"> No se puede evidenciar el cumplimiento del plan de manejo de riesgos, porque la subdirección no adjunta la evidencia necesaria del seguimiento en el Comité primario (presentación, lista de asistencia, acta, grabación) y no se puede comprobar si el reporte corresponde con la ejecución.
</t>
    </r>
    <r>
      <rPr>
        <b/>
        <sz val="11"/>
        <rFont val="Arial Narrow"/>
        <family val="2"/>
      </rPr>
      <t xml:space="preserve">JAG-SAPROV: </t>
    </r>
    <r>
      <rPr>
        <sz val="11"/>
        <rFont val="Arial Narrow"/>
        <family val="2"/>
      </rPr>
      <t xml:space="preserve">La Subdirección viene realizando la accion propuesta en el plan de manejo de riesgos y adjunta la evidencia de cumplimiento.
</t>
    </r>
    <r>
      <rPr>
        <b/>
        <sz val="11"/>
        <rFont val="Arial Narrow"/>
        <family val="2"/>
      </rPr>
      <t>22/09/2023-OCL - SPROV</t>
    </r>
    <r>
      <rPr>
        <sz val="11"/>
        <rFont val="Arial Narrow"/>
        <family val="2"/>
      </rPr>
      <t xml:space="preserve">: Con base en la manifestación del proceso y la revisión de la siguiente evidencia: Acta de reunión Comité Primario 28 de junio, la OCI verifica la ejecución de la acción.
</t>
    </r>
    <r>
      <rPr>
        <b/>
        <sz val="11"/>
        <rFont val="Arial Narrow"/>
        <family val="2"/>
      </rPr>
      <t>22/09/2023-OCL - SDF:</t>
    </r>
    <r>
      <rPr>
        <sz val="11"/>
        <rFont val="Arial Narrow"/>
        <family val="2"/>
      </rPr>
      <t xml:space="preserve"> Con base en la manifestación del proceso y la revisión de las siguientes evidencias: 2023-07-14 Presentacion PGIRS, GIR-FM-08 V2 Plan de supervisión monitoreo y control SDF - Agosto 2023 Definitivo y GIR-FM-08 V2 Plan de supervisión monitoreo y control SDF - Julio 2023 Definitivo,  la OCI verifica la ejecución de la acción.
</t>
    </r>
    <r>
      <rPr>
        <b/>
        <sz val="11"/>
        <rFont val="Arial Narrow"/>
        <family val="2"/>
      </rPr>
      <t>22/09/2023-OCL - RBL:</t>
    </r>
    <r>
      <rPr>
        <sz val="11"/>
        <rFont val="Arial Narrow"/>
        <family val="2"/>
      </rPr>
      <t xml:space="preserve"> El proceso no aportó evidencias, sin embargo el proceso realiza la autoevaluación correspondiente. la OCI recomienda al proceso aportar las evidencias.</t>
    </r>
  </si>
  <si>
    <r>
      <rPr>
        <b/>
        <sz val="11"/>
        <color rgb="FF000000"/>
        <rFont val="Arial Narrow"/>
        <family val="2"/>
      </rPr>
      <t>19/05/2023 - OCL - RBL</t>
    </r>
    <r>
      <rPr>
        <sz val="11"/>
        <color rgb="FF000000"/>
        <rFont val="Arial Narrow"/>
        <family val="2"/>
      </rPr>
      <t xml:space="preserve">: Con base en la revisión de las siguientes evidencias: 
1. MGA SPI, febrero, marzo y abril.
La OCI verifica la ejecución del control.
</t>
    </r>
    <r>
      <rPr>
        <b/>
        <sz val="11"/>
        <color rgb="FF000000"/>
        <rFont val="Arial Narrow"/>
        <family val="2"/>
      </rPr>
      <t>JAG SDF-SAPROV:</t>
    </r>
    <r>
      <rPr>
        <sz val="11"/>
        <color rgb="FF000000"/>
        <rFont val="Arial Narrow"/>
        <family val="2"/>
      </rPr>
      <t xml:space="preserve"> Se realizó el reporte y se adjunto evidencia de cumplimiento por parte de las subdirecciones.
</t>
    </r>
    <r>
      <rPr>
        <b/>
        <sz val="11"/>
        <color rgb="FF000000"/>
        <rFont val="Arial Narrow"/>
        <family val="2"/>
      </rPr>
      <t xml:space="preserve">Nota: </t>
    </r>
    <r>
      <rPr>
        <sz val="11"/>
        <color rgb="FF000000"/>
        <rFont val="Arial Narrow"/>
        <family val="2"/>
      </rPr>
      <t xml:space="preserve">La OCI recomienda, modificar la redacción del control, toda vez que este estipula" Seguimiento del Plan de Acción institucional" y el proceso aporta el MGA SPI en su lugar.
</t>
    </r>
    <r>
      <rPr>
        <b/>
        <sz val="11"/>
        <color rgb="FF000000"/>
        <rFont val="Arial Narrow"/>
        <family val="2"/>
      </rPr>
      <t>22/09/2023-OCL - SDF:</t>
    </r>
    <r>
      <rPr>
        <sz val="11"/>
        <color rgb="FF000000"/>
        <rFont val="Arial Narrow"/>
        <family val="2"/>
      </rPr>
      <t xml:space="preserve">   Con base en la manifestación del proceso y la revisión de las siguientes evidencias:
- Matriz programación, seguimiento de metas y presupuesto 2023 - Agosto SDF Definitivo y Matriz programación, seguimiento de metas y presupuesto 2023 - Julio SDF Definitivo 14-08-2023, verifica le ejecución del control.
</t>
    </r>
    <r>
      <rPr>
        <b/>
        <sz val="11"/>
        <color rgb="FF000000"/>
        <rFont val="Arial Narrow"/>
        <family val="2"/>
      </rPr>
      <t xml:space="preserve">22/09/2023-OCL - RBL: </t>
    </r>
    <r>
      <rPr>
        <sz val="11"/>
        <color rgb="FF000000"/>
        <rFont val="Arial Narrow"/>
        <family val="2"/>
      </rPr>
      <t xml:space="preserve"> Con base en la manifestación del proceso y la revisión de las siguientes evidencias:
- Matriz programación, seguimiento de metas y presupuesto 2023 - Agosto RBL y Matriz programación, seguimiento de metas y presupuesto 2023 - JULIO RBL  la OCI verifica le ejecución del control.
</t>
    </r>
    <r>
      <rPr>
        <b/>
        <sz val="11"/>
        <color rgb="FF000000"/>
        <rFont val="Arial Narrow"/>
        <family val="2"/>
      </rPr>
      <t xml:space="preserve">22/09/2023-OCL - SPROV: </t>
    </r>
    <r>
      <rPr>
        <sz val="11"/>
        <color rgb="FF000000"/>
        <rFont val="Arial Narrow"/>
        <family val="2"/>
      </rPr>
      <t xml:space="preserve"> Con base en la manifestación del proceso y la revisión de las siguientes evidencias:
- ANEXO. SEGUIMIENTO MENSUAL VR. AGOSTO, Correo_ Envío PAI JUNIO, Correo_ Seguimiento mensual metas PDD - Agosto y Matriz programación, seguimiento de metas y presupuesto 2023 - Junio (1), la OCI verifica le ejecución del control.</t>
    </r>
  </si>
  <si>
    <r>
      <t xml:space="preserve">19/05/2023 - OCL - RBL: De acuerdo con el seguimiento de la segunda línea de defensa y las evidencias aportadas; la OCI verifica la efectividad del control.
</t>
    </r>
    <r>
      <rPr>
        <b/>
        <sz val="11"/>
        <color theme="1"/>
        <rFont val="Arial Narrow"/>
        <family val="2"/>
      </rPr>
      <t xml:space="preserve">JAG SDF-SAPROV: </t>
    </r>
    <r>
      <rPr>
        <sz val="11"/>
        <color theme="1"/>
        <rFont val="Arial Narrow"/>
        <family val="2"/>
      </rPr>
      <t xml:space="preserve">Se evidencia la efectividad del control.
</t>
    </r>
    <r>
      <rPr>
        <b/>
        <sz val="11"/>
        <color theme="1"/>
        <rFont val="Arial Narrow"/>
        <family val="2"/>
      </rPr>
      <t xml:space="preserve">22/09/2023-OCL - SDF:  </t>
    </r>
    <r>
      <rPr>
        <sz val="11"/>
        <color theme="1"/>
        <rFont val="Arial Narrow"/>
        <family val="2"/>
      </rPr>
      <t xml:space="preserve">Con base en la revisión de las evidencias y la manifestación del proceso, la OCI verificó que el control fue efectivo.
</t>
    </r>
    <r>
      <rPr>
        <b/>
        <sz val="11"/>
        <color theme="1"/>
        <rFont val="Arial Narrow"/>
        <family val="2"/>
      </rPr>
      <t>22/09/2023-OCL - RBL</t>
    </r>
    <r>
      <rPr>
        <sz val="11"/>
        <color theme="1"/>
        <rFont val="Arial Narrow"/>
        <family val="2"/>
      </rPr>
      <t xml:space="preserve">:  Con base en la revisión de las evidencias y la manifestación del proceso, la OCI verificó que el control fue efectivo.
</t>
    </r>
    <r>
      <rPr>
        <b/>
        <sz val="11"/>
        <color theme="1"/>
        <rFont val="Arial Narrow"/>
        <family val="2"/>
      </rPr>
      <t xml:space="preserve">22/09/2023-OCL - SPROV:  </t>
    </r>
    <r>
      <rPr>
        <sz val="11"/>
        <color theme="1"/>
        <rFont val="Arial Narrow"/>
        <family val="2"/>
      </rPr>
      <t>Con base en la revisión de las evidencias y la manifestación del proceso, la OCI verificó que el control fue efectivo.</t>
    </r>
  </si>
  <si>
    <r>
      <t xml:space="preserve">19/05/2023 - OCL - RBL: N/A
JAG SDF-SAPROV: N/A
</t>
    </r>
    <r>
      <rPr>
        <b/>
        <sz val="11"/>
        <color theme="1"/>
        <rFont val="Arial Narrow"/>
        <family val="2"/>
      </rPr>
      <t>22/09/2023-OCL - SDF:  N/A
22/09/2023-OCL - RBL: N/A
22/09/2023-OCL - SPROV: N/A</t>
    </r>
  </si>
  <si>
    <t>11/05/2023
12/09/2023</t>
  </si>
  <si>
    <r>
      <rPr>
        <b/>
        <sz val="12"/>
        <color rgb="FF000000"/>
        <rFont val="Arial Narrow"/>
        <family val="2"/>
      </rPr>
      <t xml:space="preserve">JAG-SDF: </t>
    </r>
    <r>
      <rPr>
        <sz val="12"/>
        <color rgb="FF000000"/>
        <rFont val="Arial Narrow"/>
        <family val="2"/>
      </rPr>
      <t xml:space="preserve">Se evidencia la aplicación del control con los seguimientos al plan de supervisión, monitoreo y control.
</t>
    </r>
    <r>
      <rPr>
        <b/>
        <sz val="12"/>
        <color rgb="FF000000"/>
        <rFont val="Arial Narrow"/>
        <family val="2"/>
      </rPr>
      <t>11/05/2023 - OCL - SRBL:</t>
    </r>
    <r>
      <rPr>
        <sz val="12"/>
        <color rgb="FF000000"/>
        <rFont val="Arial Narrow"/>
        <family val="2"/>
      </rPr>
      <t xml:space="preserve"> De acuerdo con la revisión de la siguientes evidencias:
1. Plan de Supervisión Monitoreo y Control SEGUIMIENTO ENERO 2023
2. Plan de Supervisión Monitoreo y Control SEGUIMIENTO FEBRERO 2023
3. Plan de Supervisión Monitoreo y Control SEGUIMIENTO  MARZO 2023.
4. En el mes de abril el proceso anexa la remisión de las facturas de los concesionarios.
La OCI, verifica el cumplimiento parcial del control, toda vez que para el mes de abril las evidencias no corresponden a lo estipulado en el control.
</t>
    </r>
    <r>
      <rPr>
        <b/>
        <sz val="12"/>
        <color rgb="FF000000"/>
        <rFont val="Arial Narrow"/>
        <family val="2"/>
      </rPr>
      <t>12/09/2023 - OCL Segundo Trimestre - SDF:</t>
    </r>
    <r>
      <rPr>
        <sz val="12"/>
        <color rgb="FF000000"/>
        <rFont val="Arial Narrow"/>
        <family val="2"/>
      </rPr>
      <t xml:space="preserve">  Con base en la revisión de las evidencias aportadas por el proceso, la OCI verifica el cumplimiento del control.
</t>
    </r>
    <r>
      <rPr>
        <b/>
        <sz val="12"/>
        <color rgb="FF000000"/>
        <rFont val="Arial Narrow"/>
        <family val="2"/>
      </rPr>
      <t>12/09/2023 - OCL Tercer Trimestre - SDF</t>
    </r>
    <r>
      <rPr>
        <sz val="12"/>
        <color rgb="FF000000"/>
        <rFont val="Arial Narrow"/>
        <family val="2"/>
      </rPr>
      <t>:  Para este periodo el proceso no aporta evidencias, por este motivo la OCI, no pudo verificar el cumplimiento del control.
Nota: la OCI, recomienda al proceso realizar el cargue de las evidencias de acuerdo con los criterios de calidad y oportunidad establecidos.</t>
    </r>
  </si>
  <si>
    <t xml:space="preserve">11/05/2023 - OCL - SRBL:  N/A
12/09/2023 - OCL:  N/A
</t>
  </si>
  <si>
    <r>
      <t xml:space="preserve">11/05/2023 - OCL - SRBL:  N/A
12/09/2023 - OCL - SAPROV, Segundo trimestre: </t>
    </r>
    <r>
      <rPr>
        <sz val="12"/>
        <color theme="1"/>
        <rFont val="Arial Narrow"/>
        <family val="2"/>
      </rPr>
      <t xml:space="preserve">De acuerdo con la siguiente evidencia aportada por el proceso: GIR-PC-12 V4 Registro Único de Organizaciones de Recicladores RUOR (Julio), la OCI verifica la ejecución de la acción.
</t>
    </r>
    <r>
      <rPr>
        <b/>
        <sz val="12"/>
        <color theme="1"/>
        <rFont val="Arial Narrow"/>
        <family val="2"/>
      </rPr>
      <t>12/09/2023 - OCL - SAPROV, Tercer trimestre:</t>
    </r>
    <r>
      <rPr>
        <sz val="12"/>
        <color theme="1"/>
        <rFont val="Arial Narrow"/>
        <family val="2"/>
      </rPr>
      <t xml:space="preserve"> De acuerdo con la siguiente evidencia aportada por el proceso: GIR-PC-12 V4 Registro Único de Organizaciones de Recicladores RUOR (Agosto), la OCI verifica la ejecución de la acción.
</t>
    </r>
  </si>
  <si>
    <r>
      <rPr>
        <b/>
        <sz val="12"/>
        <color rgb="FF000000"/>
        <rFont val="Arial Narrow"/>
        <family val="2"/>
      </rPr>
      <t>JAG-SAPROV:</t>
    </r>
    <r>
      <rPr>
        <sz val="12"/>
        <color rgb="FF000000"/>
        <rFont val="Arial Narrow"/>
        <family val="2"/>
      </rPr>
      <t xml:space="preserve"> No se evidencia la ejecución del control, puesto que solo se adjunta el informe de interventoría y no la revisión del proceso.
</t>
    </r>
    <r>
      <rPr>
        <b/>
        <sz val="12"/>
        <color rgb="FF000000"/>
        <rFont val="Arial Narrow"/>
        <family val="2"/>
      </rPr>
      <t xml:space="preserve">JAG-SDF: </t>
    </r>
    <r>
      <rPr>
        <sz val="12"/>
        <color rgb="FF000000"/>
        <rFont val="Arial Narrow"/>
        <family val="2"/>
      </rPr>
      <t xml:space="preserve">En el enlace reportado por el proceso no aparece ningún informe de supervisión.
</t>
    </r>
    <r>
      <rPr>
        <b/>
        <sz val="12"/>
        <color rgb="FF000000"/>
        <rFont val="Arial Narrow"/>
        <family val="2"/>
      </rPr>
      <t xml:space="preserve">11/05/2023 OCL - SRBL: </t>
    </r>
    <r>
      <rPr>
        <sz val="12"/>
        <color rgb="FF000000"/>
        <rFont val="Arial Narrow"/>
        <family val="2"/>
      </rPr>
      <t xml:space="preserve">De acuerdo con la revisión de las siguientes evidencias "Remisión de factura" de los meses de enero, febrero y abril correspondientes a:
1.  Proambiental 2. Lime. 3. Ciudad Limpia. 4. Bogotá Limpia. 5. Área Limpia. 6. Fiduciaria 7.  Plan de Supervisión Monitoreo y Control SEGUIMIENTO  ABRIL 2023
</t>
    </r>
    <r>
      <rPr>
        <b/>
        <sz val="12"/>
        <color rgb="FF000000"/>
        <rFont val="Arial Narrow"/>
        <family val="2"/>
      </rPr>
      <t xml:space="preserve"> </t>
    </r>
    <r>
      <rPr>
        <sz val="12"/>
        <color rgb="FF000000"/>
        <rFont val="Arial Narrow"/>
        <family val="2"/>
      </rPr>
      <t xml:space="preserve">La OCI, no puede verificar el cumplimiento del contro, debido a que el proceso adjunta la remisión de la factura, el plan de supervisión  y no el informe de supervisión. 
Recomendación: La OCI, recomienda aportar las evidencias estipuladas en el control.
</t>
    </r>
    <r>
      <rPr>
        <b/>
        <sz val="12"/>
        <color rgb="FF000000"/>
        <rFont val="Arial Narrow"/>
        <family val="2"/>
      </rPr>
      <t>12/09/2023 - OCL Segundo Trimestre - SAPROV</t>
    </r>
    <r>
      <rPr>
        <sz val="12"/>
        <color rgb="FF000000"/>
        <rFont val="Arial Narrow"/>
        <family val="2"/>
      </rPr>
      <t xml:space="preserve">:  Para este periodo el proceso realizó la siguiente manifestación: "SAPROV: 10/05/2023 Con  Relación al contrato de Interventoría No. 517 de 2022,  a la fecha  no se ha generado  pagos, por tanto  no se  cuenta   con   informe  de  supervisión  y certificación de  cumplimiento para el periodo."
Nota: la OCI recomienda cargar las evidencias, de acuerdo con los criterios de calidad y oportunidad establecidos
</t>
    </r>
    <r>
      <rPr>
        <b/>
        <sz val="12"/>
        <color rgb="FF000000"/>
        <rFont val="Arial Narrow"/>
        <family val="2"/>
      </rPr>
      <t>12/09/2023 - OCL Tercer Trimestre - SAPROV:</t>
    </r>
    <r>
      <rPr>
        <sz val="12"/>
        <color rgb="FF000000"/>
        <rFont val="Arial Narrow"/>
        <family val="2"/>
      </rPr>
      <t xml:space="preserve">  Con balse en la revisión de las siguientes evidencias:
- 35. ACTA DE COMITE 35 27-06-23_OK, 36. ACTA DE COMITE 36 06-07-23 (1), Contrato 517_informe cert Cumplimiento. La OCI, verificó el cumplimiento del control.
</t>
    </r>
    <r>
      <rPr>
        <b/>
        <sz val="12"/>
        <color rgb="FF000000"/>
        <rFont val="Arial Narrow"/>
        <family val="2"/>
      </rPr>
      <t>12/09/2023 - OCL Segundo Trimestre - SDF:</t>
    </r>
    <r>
      <rPr>
        <sz val="12"/>
        <color rgb="FF000000"/>
        <rFont val="Arial Narrow"/>
        <family val="2"/>
      </rPr>
      <t xml:space="preserve">  Con base en la revisión de las siguientes evidencias:
-  "PUBLICCION DE INFORMES SDF.docx" el cual remite al siguiente enlace: https://www.uaesp.gov.co/content/informes-supervision-disposicion-final, la OCI verifica el cargue del informe de supervisión y control correspondiente de los meses de: enero a junio de 2023
</t>
    </r>
    <r>
      <rPr>
        <b/>
        <sz val="12"/>
        <color rgb="FF000000"/>
        <rFont val="Arial Narrow"/>
        <family val="2"/>
      </rPr>
      <t>12/09/2023 - OCL Tercer Trimestre - SDF</t>
    </r>
    <r>
      <rPr>
        <sz val="12"/>
        <color rgb="FF000000"/>
        <rFont val="Arial Narrow"/>
        <family val="2"/>
      </rPr>
      <t xml:space="preserve">:  De acuerdo con la revisión del siguiente enlace: https://www.uaesp.gov.co/content/informes-supervision-disposicion-final, la OCI no pudo verificar el cargue de los informes correspondientes a los meses de Julio - Agosto 2023.
Nota: La OCI, recomienda al proceso cargar las evidencias y realizar seguimiento de acuerdo con los criterios de oportunidad y calidad establecidos.
</t>
    </r>
    <r>
      <rPr>
        <b/>
        <sz val="12"/>
        <color rgb="FF000000"/>
        <rFont val="Arial Narrow"/>
        <family val="2"/>
      </rPr>
      <t>12/09/2023 JAG-RBL</t>
    </r>
    <r>
      <rPr>
        <sz val="12"/>
        <color rgb="FF000000"/>
        <rFont val="Arial Narrow"/>
        <family val="2"/>
      </rPr>
      <t>: No se puede evidenciar el cumplimiento del control, porque indica que se debe revisar el informe de supervisión y no hay evidencia, se debe elaborar el informe de supervisión y no hay evidencia y se debe elaborar la certificación de cumplimiento y no se cuenta con la evidencia. Se debe fortalecer la evidencia o el reporte indicando como se aseguran de cumplir con las acciones de control.</t>
    </r>
  </si>
  <si>
    <r>
      <rPr>
        <b/>
        <sz val="12"/>
        <color rgb="FF000000"/>
        <rFont val="Arial Narrow"/>
        <family val="2"/>
      </rPr>
      <t>JAG-SAPROV:</t>
    </r>
    <r>
      <rPr>
        <sz val="12"/>
        <color rgb="FF000000"/>
        <rFont val="Arial Narrow"/>
        <family val="2"/>
      </rPr>
      <t xml:space="preserve"> El proceso cumplió con la actividad propuesta de realizar la capacitación sobre supervisión a contratos
</t>
    </r>
    <r>
      <rPr>
        <b/>
        <sz val="12"/>
        <color rgb="FF000000"/>
        <rFont val="Arial Narrow"/>
        <family val="2"/>
      </rPr>
      <t xml:space="preserve">JAG-SDF: </t>
    </r>
    <r>
      <rPr>
        <sz val="12"/>
        <color rgb="FF000000"/>
        <rFont val="Arial Narrow"/>
        <family val="2"/>
      </rPr>
      <t xml:space="preserve">Se cumplió con la actividad propuesta de realizar la capacitación sobre supervisión a contratos
</t>
    </r>
    <r>
      <rPr>
        <b/>
        <sz val="12"/>
        <color rgb="FF000000"/>
        <rFont val="Arial Narrow"/>
        <family val="2"/>
      </rPr>
      <t>11/05/2023 - OCL - SRBL:</t>
    </r>
    <r>
      <rPr>
        <sz val="12"/>
        <color rgb="FF000000"/>
        <rFont val="Arial Narrow"/>
        <family val="2"/>
      </rPr>
      <t xml:space="preserve"> De acuerdo con la revisión de las siguientes evidencias: 
1. RV SOLICITUD DE CAPACITACIÓN DE CONTRATOS 29-03-2023
2. SOLICITUD DE CAPACITACION DE CONTRATOS 03-03-2023
3. Abril_27 supervisión de contratos (1)
La OCI, verifica la ejecución de la acción.
</t>
    </r>
    <r>
      <rPr>
        <b/>
        <sz val="12"/>
        <color rgb="FF000000"/>
        <rFont val="Arial Narrow"/>
        <family val="2"/>
      </rPr>
      <t>12/09/2023 - OCL Segundo Trimestre - SAPROV:</t>
    </r>
    <r>
      <rPr>
        <sz val="12"/>
        <color rgb="FF000000"/>
        <rFont val="Arial Narrow"/>
        <family val="2"/>
      </rPr>
      <t xml:space="preserve"> Con base en las evidencias aportadas la OCI verifica la ejecución de la acción.
</t>
    </r>
    <r>
      <rPr>
        <b/>
        <sz val="12"/>
        <color rgb="FF000000"/>
        <rFont val="Arial Narrow"/>
        <family val="2"/>
      </rPr>
      <t>12/09/2023 - OCL, Tercer Trimestre - SAPROV:</t>
    </r>
    <r>
      <rPr>
        <sz val="12"/>
        <color rgb="FF000000"/>
        <rFont val="Arial Narrow"/>
        <family val="2"/>
      </rPr>
      <t xml:space="preserve"> La OCI evidencia el cumplimiento de la actividad en el segundo trimestre del año
</t>
    </r>
    <r>
      <rPr>
        <b/>
        <sz val="12"/>
        <color rgb="FF000000"/>
        <rFont val="Arial Narrow"/>
        <family val="2"/>
      </rPr>
      <t>12/09/2023 - OCL Segundo Trimestre - SDF:</t>
    </r>
    <r>
      <rPr>
        <sz val="12"/>
        <color rgb="FF000000"/>
        <rFont val="Arial Narrow"/>
        <family val="2"/>
      </rPr>
      <t xml:space="preserve"> Con base en las evidencias aportadas la OCI verídica la ejecución de la acción.
</t>
    </r>
    <r>
      <rPr>
        <b/>
        <sz val="12"/>
        <color rgb="FF000000"/>
        <rFont val="Arial Narrow"/>
        <family val="2"/>
      </rPr>
      <t>12/09/2023 - OCL, Tercer Trimestre - SDF:</t>
    </r>
    <r>
      <rPr>
        <sz val="12"/>
        <color rgb="FF000000"/>
        <rFont val="Arial Narrow"/>
        <family val="2"/>
      </rPr>
      <t xml:space="preserve"> La OCI evidencia el cumplimiento de la actividad en el segundo trimestre del año
</t>
    </r>
    <r>
      <rPr>
        <b/>
        <sz val="12"/>
        <color rgb="FF000000"/>
        <rFont val="Arial Narrow"/>
        <family val="2"/>
      </rPr>
      <t>12/09/2023 JAG-RBL</t>
    </r>
    <r>
      <rPr>
        <sz val="12"/>
        <color rgb="FF000000"/>
        <rFont val="Arial Narrow"/>
        <family val="2"/>
      </rPr>
      <t>: La OCI evidencia el cumplimiento de la actividad en el segundo trimestre del año</t>
    </r>
  </si>
  <si>
    <r>
      <rPr>
        <b/>
        <sz val="12"/>
        <color rgb="FF000000"/>
        <rFont val="Arial Narrow"/>
        <family val="2"/>
      </rPr>
      <t xml:space="preserve">JAG-SDF: </t>
    </r>
    <r>
      <rPr>
        <sz val="12"/>
        <color rgb="FF000000"/>
        <rFont val="Arial Narrow"/>
        <family val="2"/>
      </rPr>
      <t xml:space="preserve">El control es efectivo para evitar la materialización del riesgo, de acuerdo la evidencia reportada por el proceso
</t>
    </r>
    <r>
      <rPr>
        <b/>
        <sz val="12"/>
        <color rgb="FF000000"/>
        <rFont val="Arial Narrow"/>
        <family val="2"/>
      </rPr>
      <t xml:space="preserve">11/05/2023 - OCL - SRBL:  </t>
    </r>
    <r>
      <rPr>
        <sz val="12"/>
        <color rgb="FF000000"/>
        <rFont val="Arial Narrow"/>
        <family val="2"/>
      </rPr>
      <t xml:space="preserve">La OCI, no puede verificar la efectividad del control toda vez que las evidencias aportadas no corresponde a lo enunciado en el control.
</t>
    </r>
    <r>
      <rPr>
        <b/>
        <sz val="12"/>
        <color rgb="FF000000"/>
        <rFont val="Arial Narrow"/>
        <family val="2"/>
      </rPr>
      <t>12/09/2023 - OCL - SDF Segundo Trimestre</t>
    </r>
    <r>
      <rPr>
        <sz val="12"/>
        <color rgb="FF000000"/>
        <rFont val="Arial Narrow"/>
        <family val="2"/>
      </rPr>
      <t xml:space="preserve">: La OCI verifica ejecución del control de acuerdo con lo establecido en el control.
</t>
    </r>
    <r>
      <rPr>
        <b/>
        <sz val="12"/>
        <color rgb="FF000000"/>
        <rFont val="Arial Narrow"/>
        <family val="2"/>
      </rPr>
      <t>12/09/2023 - OCL - SDF Tercer Trimestre:</t>
    </r>
    <r>
      <rPr>
        <sz val="12"/>
        <color rgb="FF000000"/>
        <rFont val="Arial Narrow"/>
        <family val="2"/>
      </rPr>
      <t xml:space="preserve"> Para este periodo el proceso no realizó el cargue de las evidencias, por lo que la OCI no pudo verificar el cumplimiento del control.
</t>
    </r>
    <r>
      <rPr>
        <b/>
        <sz val="12"/>
        <color rgb="FF000000"/>
        <rFont val="Arial Narrow"/>
        <family val="2"/>
      </rPr>
      <t>12/09/2023 JAG-RBL</t>
    </r>
    <r>
      <rPr>
        <sz val="12"/>
        <color rgb="FF000000"/>
        <rFont val="Arial Narrow"/>
        <family val="2"/>
      </rPr>
      <t>: El control es efectivo para evitar la materialización del riesgo, de acuerdo la evidencia reportada por el proceso</t>
    </r>
  </si>
  <si>
    <r>
      <rPr>
        <b/>
        <sz val="12"/>
        <color rgb="FF000000"/>
        <rFont val="Arial Narrow"/>
        <family val="2"/>
      </rPr>
      <t xml:space="preserve">JAG-SDF: </t>
    </r>
    <r>
      <rPr>
        <sz val="12"/>
        <color rgb="FF000000"/>
        <rFont val="Arial Narrow"/>
        <family val="2"/>
      </rPr>
      <t xml:space="preserve">Se evidencia la gestión del proceso por cumplir la acción de manejo de riesgos, el proceso realizó la solicitud para incluir el punto de seguimiento al plan de supervisión en el Comité de Contratación.
</t>
    </r>
    <r>
      <rPr>
        <b/>
        <sz val="12"/>
        <color rgb="FF000000"/>
        <rFont val="Arial Narrow"/>
        <family val="2"/>
      </rPr>
      <t>11/05/2023 - OCL - SRBL:</t>
    </r>
    <r>
      <rPr>
        <sz val="12"/>
        <color rgb="FF000000"/>
        <rFont val="Arial Narrow"/>
        <family val="2"/>
      </rPr>
      <t xml:space="preserve"> De acuerdo con la revisión de las siguientes evidencias:
1. Primer trimestre: El proceso no presenta evidencias.
2. Segundo trimestre: CORREO A SAL COMITE DE CONTRATACION 0552023 y CORREO A SAL COMITE DE CONTRATACION 14042023.
La OCI, no pude verificar el cumplimiento de la acción, toda vez que las evidencias no corresponden a lo indicado en la acción.
</t>
    </r>
    <r>
      <rPr>
        <b/>
        <sz val="12"/>
        <color rgb="FF000000"/>
        <rFont val="Arial Narrow"/>
        <family val="2"/>
      </rPr>
      <t>12/09/2023 - OCL Segundo Trimestre - SDF:</t>
    </r>
    <r>
      <rPr>
        <sz val="12"/>
        <color rgb="FF000000"/>
        <rFont val="Arial Narrow"/>
        <family val="2"/>
      </rPr>
      <t xml:space="preserve"> Con base en las evidencias aportadas la OCI verídica la ejecución de la acción.
</t>
    </r>
    <r>
      <rPr>
        <b/>
        <sz val="12"/>
        <color rgb="FF000000"/>
        <rFont val="Arial Narrow"/>
        <family val="2"/>
      </rPr>
      <t>12/09/2023 - OCL, Tercer Trimestre - SDF:</t>
    </r>
    <r>
      <rPr>
        <sz val="12"/>
        <color rgb="FF000000"/>
        <rFont val="Arial Narrow"/>
        <family val="2"/>
      </rPr>
      <t xml:space="preserve"> Para este periodo el proceso no carga evidencias, por lo que la OCI no puede verificar el cumplimiento de la acción.
</t>
    </r>
    <r>
      <rPr>
        <b/>
        <sz val="12"/>
        <color rgb="FF000000"/>
        <rFont val="Arial Narrow"/>
        <family val="2"/>
      </rPr>
      <t>12/09/2023 JAG-RBL</t>
    </r>
    <r>
      <rPr>
        <sz val="12"/>
        <color rgb="FF000000"/>
        <rFont val="Arial Narrow"/>
        <family val="2"/>
      </rPr>
      <t>: La OCI no pude verificar el cumplimiento de la acción, toda vez que las evidencias no corresponden a lo indicado en la acción. Se recomienda que se carguen evidencias tales como actas de comité, la grabación de los comité o la presentación del comité.</t>
    </r>
  </si>
  <si>
    <r>
      <rPr>
        <b/>
        <sz val="12"/>
        <color rgb="FF000000"/>
        <rFont val="Arial Narrow"/>
        <family val="2"/>
      </rPr>
      <t xml:space="preserve">JAG: </t>
    </r>
    <r>
      <rPr>
        <sz val="12"/>
        <color rgb="FF000000"/>
        <rFont val="Arial Narrow"/>
        <family val="2"/>
      </rPr>
      <t xml:space="preserve">En la redacción del control no es clara la actividad que se realiza para evitar que se materialice. Se evidencia que realizaron un informe de seguimiento a una organización.
Se recomienda ajustar la redacción del control y fortalecer la redacción del reporte del control acorde a la evidencia (reportan dos informes y en la evidencia solo hay uno)
</t>
    </r>
    <r>
      <rPr>
        <b/>
        <sz val="12"/>
        <color rgb="FF000000"/>
        <rFont val="Arial Narrow"/>
        <family val="2"/>
      </rPr>
      <t>11/05/2023 - OCL - SRBL:</t>
    </r>
    <r>
      <rPr>
        <sz val="12"/>
        <color rgb="FF000000"/>
        <rFont val="Arial Narrow"/>
        <family val="2"/>
      </rPr>
      <t xml:space="preserve">  N/A
</t>
    </r>
    <r>
      <rPr>
        <b/>
        <sz val="12"/>
        <color rgb="FF000000"/>
        <rFont val="Arial Narrow"/>
        <family val="2"/>
      </rPr>
      <t>12/09/2023 - OCL Segundo Trimestre - SAPROV:</t>
    </r>
    <r>
      <rPr>
        <sz val="12"/>
        <color rgb="FF000000"/>
        <rFont val="Arial Narrow"/>
        <family val="2"/>
      </rPr>
      <t xml:space="preserve">  De acuerdo con la revisión de las siguientes evidencias:
Evaluaciones escritas, Evaluaciones orales, ANEXO_LISTADO_DEFINITIVO_DE_ELEGIBLES_Firmas_ y Cuadro consolidado Pgma entrega kits de maquinaria-ORIGINAL. La OCI verifica el cumplimiento del control.
</t>
    </r>
    <r>
      <rPr>
        <b/>
        <sz val="12"/>
        <color rgb="FF000000"/>
        <rFont val="Arial Narrow"/>
        <family val="2"/>
      </rPr>
      <t>12/09/2023 - OCL Tercer Trimestre - SAPROV:</t>
    </r>
    <r>
      <rPr>
        <sz val="12"/>
        <color rgb="FF000000"/>
        <rFont val="Arial Narrow"/>
        <family val="2"/>
      </rPr>
      <t xml:space="preserve">  Para este periodo el proceso no aporta evidencias, por esta razón la OCI no puede verificar la ejecución del control.
Nota: la OCI, recomienda al proceso realizar el cargue de las evidencias de acuerdo con los criterios de calidad y oportunidad establecidos.
</t>
    </r>
    <r>
      <rPr>
        <b/>
        <sz val="12"/>
        <color rgb="FF000000"/>
        <rFont val="Arial Narrow"/>
        <family val="2"/>
      </rPr>
      <t xml:space="preserve">
12/09/2023 JAG-RBL: N/A</t>
    </r>
  </si>
  <si>
    <r>
      <rPr>
        <b/>
        <sz val="12"/>
        <color rgb="FF000000"/>
        <rFont val="Arial Narrow"/>
        <family val="2"/>
      </rPr>
      <t xml:space="preserve">JAG: </t>
    </r>
    <r>
      <rPr>
        <sz val="12"/>
        <color rgb="FF000000"/>
        <rFont val="Arial Narrow"/>
        <family val="2"/>
      </rPr>
      <t xml:space="preserve">Con el informe de seguimiento no se evita la materialización del riesgo de entrega inadecuada de bienes y servicios a recicladores de oficio.
</t>
    </r>
    <r>
      <rPr>
        <b/>
        <sz val="12"/>
        <color rgb="FF000000"/>
        <rFont val="Arial Narrow"/>
        <family val="2"/>
      </rPr>
      <t>11/05/2023 - OCL - SRBL:</t>
    </r>
    <r>
      <rPr>
        <sz val="12"/>
        <color rgb="FF000000"/>
        <rFont val="Arial Narrow"/>
        <family val="2"/>
      </rPr>
      <t xml:space="preserve"> N/A
</t>
    </r>
    <r>
      <rPr>
        <b/>
        <sz val="12"/>
        <color rgb="FF000000"/>
        <rFont val="Arial Narrow"/>
        <family val="2"/>
      </rPr>
      <t xml:space="preserve">12/09/2023 - OCL Segundo Trimestre - SAPROV: </t>
    </r>
    <r>
      <rPr>
        <sz val="12"/>
        <color rgb="FF000000"/>
        <rFont val="Arial Narrow"/>
        <family val="2"/>
      </rPr>
      <t>Con base en las evidencias aportadas la OCI verifica la ejecución de la acción.
1</t>
    </r>
    <r>
      <rPr>
        <b/>
        <sz val="12"/>
        <color rgb="FF000000"/>
        <rFont val="Arial Narrow"/>
        <family val="2"/>
      </rPr>
      <t>2/09/2023 - OCL, Tercer Trimestre - SAPROV:</t>
    </r>
    <r>
      <rPr>
        <sz val="12"/>
        <color rgb="FF000000"/>
        <rFont val="Arial Narrow"/>
        <family val="2"/>
      </rPr>
      <t xml:space="preserve"> Para este periodo la OCI, no puede verificar la ejecución del control, toda vez que el proceso no aporta evidencias.
</t>
    </r>
    <r>
      <rPr>
        <b/>
        <sz val="12"/>
        <color rgb="FF000000"/>
        <rFont val="Arial Narrow"/>
        <family val="2"/>
      </rPr>
      <t>12/09/2023 JAG-RBL: N/A</t>
    </r>
  </si>
  <si>
    <r>
      <t xml:space="preserve">JAG: </t>
    </r>
    <r>
      <rPr>
        <sz val="12"/>
        <color rgb="FF000000"/>
        <rFont val="Arial Narrow"/>
        <family val="2"/>
      </rPr>
      <t xml:space="preserve">Se evidencia cumplimiento de la acción de documentar los términos de convocatorias en favor de los recicladores de oficio, con las resoluciones 158 y 843 de 2023
</t>
    </r>
    <r>
      <rPr>
        <b/>
        <sz val="12"/>
        <color rgb="FF000000"/>
        <rFont val="Arial Narrow"/>
        <family val="2"/>
      </rPr>
      <t>11/05/2023 - OCL - SRBL:</t>
    </r>
    <r>
      <rPr>
        <sz val="12"/>
        <color rgb="FF000000"/>
        <rFont val="Arial Narrow"/>
        <family val="2"/>
      </rPr>
      <t xml:space="preserve"> N/A
</t>
    </r>
    <r>
      <rPr>
        <b/>
        <sz val="12"/>
        <color rgb="FF000000"/>
        <rFont val="Arial Narrow"/>
        <family val="2"/>
      </rPr>
      <t>12/09/2023 - OCL Segundo Trimestre - SAPROV:</t>
    </r>
    <r>
      <rPr>
        <sz val="12"/>
        <color rgb="FF000000"/>
        <rFont val="Arial Narrow"/>
        <family val="2"/>
      </rPr>
      <t xml:space="preserve"> Para este periodo la OCI, verificó la ejecución de la acción, de acuerdo con las evidencias aportadas por el proceso.
</t>
    </r>
    <r>
      <rPr>
        <b/>
        <sz val="12"/>
        <color rgb="FF000000"/>
        <rFont val="Arial Narrow"/>
        <family val="2"/>
      </rPr>
      <t xml:space="preserve">12/09/2023 - OCL, Tercer Trimestre - SAPROV: </t>
    </r>
    <r>
      <rPr>
        <sz val="12"/>
        <color rgb="FF000000"/>
        <rFont val="Arial Narrow"/>
        <family val="2"/>
      </rPr>
      <t xml:space="preserve">Para este periodo la OCI, verificó la ejecución de la acción, de acuerdo con las evidencias aportadas por el proceso.
</t>
    </r>
    <r>
      <rPr>
        <b/>
        <sz val="12"/>
        <color rgb="FF000000"/>
        <rFont val="Arial Narrow"/>
        <family val="2"/>
      </rPr>
      <t>12/09/2023 JAG-RBL: N/A</t>
    </r>
  </si>
  <si>
    <r>
      <t xml:space="preserve">11/05/2023 - OCL - SRBL:  N/A
</t>
    </r>
    <r>
      <rPr>
        <b/>
        <sz val="12"/>
        <color theme="1"/>
        <rFont val="Arial Narrow"/>
        <family val="2"/>
      </rPr>
      <t>12/09/2023 - OCL Segundo Trimestre - SAPROV:</t>
    </r>
    <r>
      <rPr>
        <sz val="12"/>
        <color theme="1"/>
        <rFont val="Arial Narrow"/>
        <family val="2"/>
      </rPr>
      <t xml:space="preserve">  De acuerdo con la revisión de las evidencias aportadas por el proceso, la OCI verifica el cumplimiento del control.
</t>
    </r>
    <r>
      <rPr>
        <b/>
        <sz val="12"/>
        <color theme="1"/>
        <rFont val="Arial Narrow"/>
        <family val="2"/>
      </rPr>
      <t xml:space="preserve">12/09/2023 - OCL Tercer Trimestre - SAPROV: </t>
    </r>
    <r>
      <rPr>
        <sz val="12"/>
        <color theme="1"/>
        <rFont val="Arial Narrow"/>
        <family val="2"/>
      </rPr>
      <t xml:space="preserve">  De acuerdo con la revisión de las evidencias aportadas por el proceso, la OCI verifica el cumplimiento del control.
</t>
    </r>
    <r>
      <rPr>
        <b/>
        <sz val="12"/>
        <color theme="1"/>
        <rFont val="Arial Narrow"/>
        <family val="2"/>
      </rPr>
      <t>12/09/2023 JAG-RBL: N/A</t>
    </r>
  </si>
  <si>
    <r>
      <t xml:space="preserve">11/05/2023 - OCL - SRBL:  N/A
</t>
    </r>
    <r>
      <rPr>
        <b/>
        <sz val="12"/>
        <color theme="1"/>
        <rFont val="Arial Narrow"/>
        <family val="2"/>
      </rPr>
      <t xml:space="preserve">12/09/2023 - OCL Segundo Trimestre - SAPROV: </t>
    </r>
    <r>
      <rPr>
        <sz val="12"/>
        <color theme="1"/>
        <rFont val="Arial Narrow"/>
        <family val="2"/>
      </rPr>
      <t xml:space="preserve">Con base en las evidencias aportadas la OCI verifica la ejecución de la acción.
</t>
    </r>
    <r>
      <rPr>
        <b/>
        <sz val="12"/>
        <color theme="1"/>
        <rFont val="Arial Narrow"/>
        <family val="2"/>
      </rPr>
      <t xml:space="preserve">12/09/2023 - OCL, Tercer Trimestre - SAPROV: </t>
    </r>
    <r>
      <rPr>
        <sz val="12"/>
        <color theme="1"/>
        <rFont val="Arial Narrow"/>
        <family val="2"/>
      </rPr>
      <t xml:space="preserve">Con base en las evidencias aportadas la OCI verifica la ejecución de la acción.
</t>
    </r>
    <r>
      <rPr>
        <b/>
        <sz val="12"/>
        <color theme="1"/>
        <rFont val="Arial Narrow"/>
        <family val="2"/>
      </rPr>
      <t>12/09/2023 JAG-RBL: N/A</t>
    </r>
  </si>
  <si>
    <r>
      <t xml:space="preserve">11/05/2023 - OCL - SRBL:  N/A
</t>
    </r>
    <r>
      <rPr>
        <b/>
        <sz val="12"/>
        <color theme="1"/>
        <rFont val="Arial Narrow"/>
        <family val="2"/>
      </rPr>
      <t>12/09/2023 - OCL Segundo Trimestre - SAPROV:</t>
    </r>
    <r>
      <rPr>
        <sz val="12"/>
        <color theme="1"/>
        <rFont val="Arial Narrow"/>
        <family val="2"/>
      </rPr>
      <t xml:space="preserve"> Para este periodo el proceso no aportó evidencias, por está razón la OCI no pudo verificar la ejecución de la acción.
</t>
    </r>
    <r>
      <rPr>
        <b/>
        <sz val="12"/>
        <color theme="1"/>
        <rFont val="Arial Narrow"/>
        <family val="2"/>
      </rPr>
      <t>12/09/2023 - OCL, Tercer Trimestre - SAPROV:</t>
    </r>
    <r>
      <rPr>
        <sz val="12"/>
        <color theme="1"/>
        <rFont val="Arial Narrow"/>
        <family val="2"/>
      </rPr>
      <t xml:space="preserve"> Para este periodo la OCI, verificó la ejecución de la acción, de acuerdo con las evidencias aportadas por el proceso.
</t>
    </r>
    <r>
      <rPr>
        <b/>
        <sz val="12"/>
        <color theme="1"/>
        <rFont val="Arial Narrow"/>
        <family val="2"/>
      </rPr>
      <t>12/09/2023 JAG-RBL: N/A</t>
    </r>
  </si>
  <si>
    <r>
      <rPr>
        <b/>
        <sz val="12"/>
        <color rgb="FF000000"/>
        <rFont val="Arial Narrow"/>
        <family val="2"/>
      </rPr>
      <t xml:space="preserve">JAG: </t>
    </r>
    <r>
      <rPr>
        <sz val="12"/>
        <color rgb="FF000000"/>
        <rFont val="Arial Narrow"/>
        <family val="2"/>
      </rPr>
      <t xml:space="preserve">Una vez revisada la información asociada al control se identifica que el Comité de Verificación realiza las acciones pertinentes para evitar la materialización del riesgo. Se recomienda ajustar la redacción del control para saber el propósito del comité y como participa para evitar la materialización del riesgo.
</t>
    </r>
    <r>
      <rPr>
        <b/>
        <sz val="12"/>
        <color rgb="FF000000"/>
        <rFont val="Arial Narrow"/>
        <family val="2"/>
      </rPr>
      <t xml:space="preserve">11/05/2023 - OCL - SRBL:  N/A
12/09/2023 - OCL Segundo Trimestre - SAPROV:  </t>
    </r>
    <r>
      <rPr>
        <sz val="12"/>
        <color rgb="FF000000"/>
        <rFont val="Arial Narrow"/>
        <family val="2"/>
      </rPr>
      <t>De acuerdo con la revisión de las evidencias aportadas por el proceso, la OCI verifica el cumplimiento del control.</t>
    </r>
    <r>
      <rPr>
        <b/>
        <sz val="12"/>
        <color rgb="FF000000"/>
        <rFont val="Arial Narrow"/>
        <family val="2"/>
      </rPr>
      <t xml:space="preserve">
12/09/2023 - OCL Tercer Trimestre - SAPROV: </t>
    </r>
    <r>
      <rPr>
        <sz val="12"/>
        <color rgb="FF000000"/>
        <rFont val="Arial Narrow"/>
        <family val="2"/>
      </rPr>
      <t xml:space="preserve">Para este periodo el proceso, no aportó evidencias, por lo que la OCI no pudo verificar el cumplimiento del control.
Nota: La OCI, recomienda al proceso realizar el cargue de las evidencia de acuerdo con la oportunidad y calidad establecidas.
</t>
    </r>
    <r>
      <rPr>
        <b/>
        <sz val="12"/>
        <color rgb="FF000000"/>
        <rFont val="Arial Narrow"/>
        <family val="2"/>
      </rPr>
      <t>12/09/2023 JAG-RBL: N/A</t>
    </r>
  </si>
  <si>
    <r>
      <rPr>
        <b/>
        <sz val="12"/>
        <color rgb="FF000000"/>
        <rFont val="Arial Narrow"/>
        <family val="2"/>
      </rPr>
      <t>JAG:</t>
    </r>
    <r>
      <rPr>
        <sz val="12"/>
        <color rgb="FF000000"/>
        <rFont val="Arial Narrow"/>
        <family val="2"/>
      </rPr>
      <t xml:space="preserve"> Una vez revisada la información asociada al control se identifica que el Comité de Verificación realiza las acciones pertinentes para evitar la materialización del riesgo. Se recomienda ajustar la redacción para saber el propósito del comité.
</t>
    </r>
    <r>
      <rPr>
        <b/>
        <sz val="12"/>
        <color rgb="FF000000"/>
        <rFont val="Arial Narrow"/>
        <family val="2"/>
      </rPr>
      <t>11/05/2023 - OCL - SRBL:  N/A</t>
    </r>
    <r>
      <rPr>
        <sz val="12"/>
        <color rgb="FF000000"/>
        <rFont val="Arial Narrow"/>
        <family val="2"/>
      </rPr>
      <t xml:space="preserve">
</t>
    </r>
    <r>
      <rPr>
        <b/>
        <sz val="12"/>
        <color rgb="FF000000"/>
        <rFont val="Arial Narrow"/>
        <family val="2"/>
      </rPr>
      <t>12/09/2023 - OCL Segundo Trimestre - SAPROV:</t>
    </r>
    <r>
      <rPr>
        <sz val="12"/>
        <color rgb="FF000000"/>
        <rFont val="Arial Narrow"/>
        <family val="2"/>
      </rPr>
      <t xml:space="preserve"> Con base en las evidencias aportadas la OCI verifica la ejecución de la acción.
</t>
    </r>
    <r>
      <rPr>
        <b/>
        <sz val="12"/>
        <color rgb="FF000000"/>
        <rFont val="Arial Narrow"/>
        <family val="2"/>
      </rPr>
      <t xml:space="preserve">12/09/2023 - OCL, Tercer Trimestre - SAPROV: </t>
    </r>
    <r>
      <rPr>
        <sz val="12"/>
        <color rgb="FF000000"/>
        <rFont val="Arial Narrow"/>
        <family val="2"/>
      </rPr>
      <t xml:space="preserve">Para este periodo la OCI, no puede verificar la ejecución del control.
</t>
    </r>
    <r>
      <rPr>
        <b/>
        <sz val="12"/>
        <color rgb="FF000000"/>
        <rFont val="Arial Narrow"/>
        <family val="2"/>
      </rPr>
      <t>12/09/2023 JAG-RBL: N/A</t>
    </r>
  </si>
  <si>
    <r>
      <t xml:space="preserve">JAG: </t>
    </r>
    <r>
      <rPr>
        <sz val="12"/>
        <color rgb="FF000000"/>
        <rFont val="Arial Narrow"/>
        <family val="2"/>
      </rPr>
      <t xml:space="preserve">No se evidencian avances en la implementación del plan de manejo de riesgos. Las dos acciones propuestas por el proceso no presentan gestión y se justifica por la falta de contratación y lineamientos legales.
</t>
    </r>
    <r>
      <rPr>
        <b/>
        <sz val="12"/>
        <color rgb="FF000000"/>
        <rFont val="Arial Narrow"/>
        <family val="2"/>
      </rPr>
      <t xml:space="preserve">11/05/2023 - OCL - SRBL:  N/A
12/09/2023 - OCL: </t>
    </r>
    <r>
      <rPr>
        <sz val="12"/>
        <color rgb="FF000000"/>
        <rFont val="Arial Narrow"/>
        <family val="2"/>
      </rPr>
      <t>Acción eliminada por aprobación de CIGD del 30/06/2023</t>
    </r>
    <r>
      <rPr>
        <b/>
        <sz val="12"/>
        <color rgb="FF000000"/>
        <rFont val="Arial Narrow"/>
        <family val="2"/>
      </rPr>
      <t xml:space="preserve">
12/09/2023 JAG-RBL: N/A</t>
    </r>
  </si>
  <si>
    <t>12/09/2023 - OCL: N/A
12/09/2023 JAG-RBL: N/A</t>
  </si>
  <si>
    <r>
      <rPr>
        <b/>
        <sz val="12"/>
        <color theme="1"/>
        <rFont val="Arial Narrow"/>
        <family val="2"/>
      </rPr>
      <t>12/09/2023 - OCL Segundo Trimestre - SAPROV</t>
    </r>
    <r>
      <rPr>
        <sz val="12"/>
        <color theme="1"/>
        <rFont val="Arial Narrow"/>
        <family val="2"/>
      </rPr>
      <t xml:space="preserve">:  De acuerdo con la revisión de las siguientes evidencias aportadas por el proceso, la OCI verifica el cumplimiento de la acción.
1. GIR-PC-12 V4 Registro Único de Organizaciones de Recicladores RUOR
2. RESOLUCION_492_DE_2023, la OCI, verifica que la acción se encuentra en fase de diseño
</t>
    </r>
    <r>
      <rPr>
        <b/>
        <sz val="12"/>
        <color theme="1"/>
        <rFont val="Arial Narrow"/>
        <family val="2"/>
      </rPr>
      <t>12/09/2023 - OCL Tercer Trimestre - SAPROV</t>
    </r>
    <r>
      <rPr>
        <sz val="12"/>
        <color theme="1"/>
        <rFont val="Arial Narrow"/>
        <family val="2"/>
      </rPr>
      <t xml:space="preserve">: De acuerdo con la revisión de las siguientes evidencias aportadas por el proceso, la OCI verifica el cumplimiento de la acción.
1. Correo_  revisión encuesta, a OCI, verifica que la acción se encuentra en fase de diseño
</t>
    </r>
    <r>
      <rPr>
        <b/>
        <sz val="12"/>
        <color theme="1"/>
        <rFont val="Arial Narrow"/>
        <family val="2"/>
      </rPr>
      <t>12/09/2023 JAG-RBL: N/A</t>
    </r>
  </si>
  <si>
    <r>
      <rPr>
        <b/>
        <sz val="12"/>
        <color rgb="FF000000"/>
        <rFont val="Arial Narrow"/>
        <family val="2"/>
      </rPr>
      <t>JAG-SAPROV:</t>
    </r>
    <r>
      <rPr>
        <sz val="12"/>
        <color rgb="FF000000"/>
        <rFont val="Arial Narrow"/>
        <family val="2"/>
      </rPr>
      <t xml:space="preserve"> No se puede evaluar la efectividad del control, porque no se cuenta con la evidencia suficiente. 
</t>
    </r>
    <r>
      <rPr>
        <b/>
        <sz val="12"/>
        <color rgb="FF000000"/>
        <rFont val="Arial Narrow"/>
        <family val="2"/>
      </rPr>
      <t xml:space="preserve">JAG-SDF: </t>
    </r>
    <r>
      <rPr>
        <sz val="12"/>
        <color rgb="FF000000"/>
        <rFont val="Arial Narrow"/>
        <family val="2"/>
      </rPr>
      <t xml:space="preserve">No se puede evaluar la efectividad del control, porque no se cuenta con la evidencia suficiente. 
</t>
    </r>
    <r>
      <rPr>
        <b/>
        <sz val="12"/>
        <color rgb="FF000000"/>
        <rFont val="Arial Narrow"/>
        <family val="2"/>
      </rPr>
      <t>11/05/2023 OCL - SRBL:</t>
    </r>
    <r>
      <rPr>
        <sz val="12"/>
        <color rgb="FF000000"/>
        <rFont val="Arial Narrow"/>
        <family val="2"/>
      </rPr>
      <t xml:space="preserve"> La OCI no puede verificar la efectividad del control, toda vez que la evidencia no apuntan a la ejecución del control.
</t>
    </r>
    <r>
      <rPr>
        <b/>
        <sz val="12"/>
        <color rgb="FF000000"/>
        <rFont val="Arial Narrow"/>
        <family val="2"/>
      </rPr>
      <t>12/09/2023 - OCL Segundo Trimestre - SAPROV:</t>
    </r>
    <r>
      <rPr>
        <sz val="12"/>
        <color rgb="FF000000"/>
        <rFont val="Arial Narrow"/>
        <family val="2"/>
      </rPr>
      <t xml:space="preserve"> Para este periodo la OCI no puede verificar la ejecución del control.
</t>
    </r>
    <r>
      <rPr>
        <b/>
        <sz val="12"/>
        <color rgb="FF000000"/>
        <rFont val="Arial Narrow"/>
        <family val="2"/>
      </rPr>
      <t>12/09/2023 - OCL, Tercer Trimestre - SAPROV:</t>
    </r>
    <r>
      <rPr>
        <sz val="12"/>
        <color rgb="FF000000"/>
        <rFont val="Arial Narrow"/>
        <family val="2"/>
      </rPr>
      <t xml:space="preserve"> Para este periodo la OCI, no puede verificar el control.
</t>
    </r>
    <r>
      <rPr>
        <b/>
        <sz val="12"/>
        <color rgb="FF000000"/>
        <rFont val="Arial Narrow"/>
        <family val="2"/>
      </rPr>
      <t>12/09/2023 - OCL Segundo Trimestre - SDF:</t>
    </r>
    <r>
      <rPr>
        <sz val="12"/>
        <color rgb="FF000000"/>
        <rFont val="Arial Narrow"/>
        <family val="2"/>
      </rPr>
      <t xml:space="preserve"> Para este periodo la OCI verifica la ejecución del control.
</t>
    </r>
    <r>
      <rPr>
        <b/>
        <sz val="12"/>
        <color rgb="FF000000"/>
        <rFont val="Arial Narrow"/>
        <family val="2"/>
      </rPr>
      <t xml:space="preserve">12/09/2023 - OCL, Tercer Trimestre - SDF: </t>
    </r>
    <r>
      <rPr>
        <sz val="12"/>
        <color rgb="FF000000"/>
        <rFont val="Arial Narrow"/>
        <family val="2"/>
      </rPr>
      <t xml:space="preserve">Para este periodo la OCI, no puede verificar el control.
</t>
    </r>
    <r>
      <rPr>
        <b/>
        <sz val="12"/>
        <color rgb="FF000000"/>
        <rFont val="Arial Narrow"/>
        <family val="2"/>
      </rPr>
      <t>12/09/2023 JAG-RBL:</t>
    </r>
    <r>
      <rPr>
        <sz val="12"/>
        <color rgb="FF000000"/>
        <rFont val="Arial Narrow"/>
        <family val="2"/>
      </rPr>
      <t xml:space="preserve"> La OCI no puede verificar la efectividad del control, toda vez que la evidencia no apuntan a la ejecución del control.</t>
    </r>
  </si>
  <si>
    <t>19/05/2023 - OCL - RBL
26/09/2023</t>
  </si>
  <si>
    <t>19/05/2023 - OCL - RBL: Para el periodo de estudio la OCI no puede verificar la efectiviad del control.
26/09/2023 - OCL - RBL: Para el periodo de estudio la OCI no puede verificar la efectiviad del control</t>
  </si>
  <si>
    <t>19/05/2023 - OCL - RBL: Para el periodo de estudio el proceso no presenta evidencias, por este motivo  la OCI no puede verificar la ejecución de la acción.
26/09/2023 - OCL - RBL: Para el periodo de estudio el proceso no presenta evidencias, por este motivo  la OCI no puede verificar la ejecución de la acción.</t>
  </si>
  <si>
    <t>19/05/2023 - OCL - RBL
22/05/2023 SAPROV
26/09/2023 - SAPROV</t>
  </si>
  <si>
    <r>
      <t xml:space="preserve">19/05/2023 - OCL - RBL: El proceso no aporta evidencias para el periodo de evaluación.
Nota: La OCI recomienda aportar las evidencias con la oportunidad requerida.
</t>
    </r>
    <r>
      <rPr>
        <b/>
        <sz val="11"/>
        <color theme="1"/>
        <rFont val="Arial Narrow"/>
        <family val="2"/>
      </rPr>
      <t>26/09/2023:</t>
    </r>
    <r>
      <rPr>
        <sz val="11"/>
        <color theme="1"/>
        <rFont val="Arial Narrow"/>
        <family val="2"/>
      </rPr>
      <t xml:space="preserve"> El proceso no aporta evidencias para el periodo de evaluación.
Nota: La OCI recomienda definir de manera clara el responsable de ejecutar el control, toda vez que si es la OTIC, este control debería estar en la matriz de este proceso.</t>
    </r>
  </si>
  <si>
    <r>
      <t xml:space="preserve">19/05/2023 - OCL - SAPROV: Con base en las evidencias aportadas por el proceso, la OCI verifica la ejecución del control.
</t>
    </r>
    <r>
      <rPr>
        <b/>
        <sz val="11"/>
        <color theme="1"/>
        <rFont val="Arial Narrow"/>
        <family val="2"/>
      </rPr>
      <t xml:space="preserve">JAG- </t>
    </r>
    <r>
      <rPr>
        <sz val="11"/>
        <color theme="1"/>
        <rFont val="Arial Narrow"/>
        <family val="2"/>
      </rPr>
      <t xml:space="preserve">SAPROV El proceso realiza el reporte de la ejecución del control y carga la evidencia de cumplimiento.
26/09/2023 - SAPROV:  De acuerdo con la maifestación del proceso y la revisión de las siguientes evidencias:
- Contratos SAprov junio 2023,  Registro  Clausula 18 Minuta  julio,  Reserva y Conf de la Inf Melisa Andrea Pérez Torrado,  Reserva y Conf de la Inf Michel Johan Useche y Reserva y Conf de la Inf nancy Sierra, la OCI verificó la ejecución del control.
</t>
    </r>
  </si>
  <si>
    <r>
      <t xml:space="preserve">19/05/2023 - OCL - SAPROV: De acuerdo con el seguimiento de la segunda línea de defensa y las evidencias aportadas por el proceso se verifica la efectividad del control.
</t>
    </r>
    <r>
      <rPr>
        <b/>
        <sz val="11"/>
        <color theme="1"/>
        <rFont val="Arial Narrow"/>
        <family val="2"/>
      </rPr>
      <t>JAG-</t>
    </r>
    <r>
      <rPr>
        <sz val="11"/>
        <color theme="1"/>
        <rFont val="Arial Narrow"/>
        <family val="2"/>
      </rPr>
      <t xml:space="preserve"> SAPROV El control es efectivo y se evidencia la NO materialización del riesgo
</t>
    </r>
    <r>
      <rPr>
        <b/>
        <sz val="11"/>
        <color theme="1"/>
        <rFont val="Arial Narrow"/>
        <family val="2"/>
      </rPr>
      <t>26/09/2023 - OCL - SAPROV</t>
    </r>
    <r>
      <rPr>
        <sz val="11"/>
        <color theme="1"/>
        <rFont val="Arial Narrow"/>
        <family val="2"/>
      </rPr>
      <t>: De acuerdo con el seguimiento del proceso y las evidencias aportadas por el proceso se verifica la efectividad del control.</t>
    </r>
  </si>
  <si>
    <r>
      <t xml:space="preserve">19/05/2023 - OCL -SAPROV: De acuerdo con el seguimiento de la segunda línea de defensa y las evidencias aportadas por el proceso se verifica la ejecución de la acción.
</t>
    </r>
    <r>
      <rPr>
        <b/>
        <sz val="11"/>
        <color theme="1"/>
        <rFont val="Arial Narrow"/>
        <family val="2"/>
      </rPr>
      <t>JAG-</t>
    </r>
    <r>
      <rPr>
        <sz val="11"/>
        <color theme="1"/>
        <rFont val="Arial Narrow"/>
        <family val="2"/>
      </rPr>
      <t xml:space="preserve"> SAPROV El plan de manejo de riesgos se está ejecutando y se evidencia el cumplimiento de acuerdo al reporte realizado y la evidenca adjuntada.
</t>
    </r>
    <r>
      <rPr>
        <b/>
        <sz val="11"/>
        <color theme="1"/>
        <rFont val="Arial Narrow"/>
        <family val="2"/>
      </rPr>
      <t>26/09/2023 - SAPROV:</t>
    </r>
    <r>
      <rPr>
        <sz val="11"/>
        <color theme="1"/>
        <rFont val="Arial Narrow"/>
        <family val="2"/>
      </rPr>
      <t xml:space="preserve"> Con base en la revisión de las siguientes evidencias:
- Correo_ registro  Accesos de Información Julio y  Correo_ registro Accesos de información Agosto, la OCI, verifica la ejecución de la acción.</t>
    </r>
  </si>
  <si>
    <t xml:space="preserve">19/05/2023 - OCL - RBL
26/09/2023
</t>
  </si>
  <si>
    <t>19/05/2023 - OCL - RBL: Para el periodo de estudio, el proceso no tiene identificadas oportunidades.
26/09/2023: N/A</t>
  </si>
  <si>
    <t>19/05/2023 - OCL - RBL: N/A
26/09/2023: 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</si>
</sst>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0.0%"/>
  </numFmts>
  <fonts count="100" x14ac:knownFonts="1">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sz val="10"/>
      <color theme="1"/>
      <name val="Arial Narrow"/>
      <family val="2"/>
    </font>
    <font>
      <b/>
      <sz val="11"/>
      <color theme="9" tint="-0.249977111117893"/>
      <name val="Arial Narrow"/>
      <family val="2"/>
    </font>
    <font>
      <sz val="18"/>
      <name val="Arial"/>
      <family val="2"/>
    </font>
    <font>
      <b/>
      <sz val="20"/>
      <color rgb="FF000000"/>
      <name val="Arial Narrow"/>
      <family val="2"/>
    </font>
    <font>
      <sz val="20"/>
      <color rgb="FF000000"/>
      <name val="Arial Narrow"/>
      <family val="2"/>
    </font>
    <font>
      <sz val="20"/>
      <color rgb="FFFFFFFF"/>
      <name val="Arial Narrow"/>
      <family val="2"/>
    </font>
    <font>
      <sz val="16"/>
      <color rgb="FF000000"/>
      <name val="Arial Narrow"/>
      <family val="2"/>
    </font>
    <font>
      <sz val="11"/>
      <color theme="1"/>
      <name val="Calibri"/>
      <family val="2"/>
      <scheme val="minor"/>
    </font>
    <font>
      <sz val="1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rgb="FF000000"/>
      <name val="Calibri"/>
      <family val="2"/>
    </font>
    <font>
      <b/>
      <sz val="18"/>
      <color theme="1"/>
      <name val="Arial Narrow"/>
      <family val="2"/>
    </font>
    <font>
      <b/>
      <sz val="22"/>
      <color theme="1"/>
      <name val="Arial Narrow"/>
      <family val="2"/>
    </font>
    <font>
      <b/>
      <sz val="14"/>
      <color theme="1"/>
      <name val="Arial Narrow"/>
      <family val="2"/>
    </font>
    <font>
      <sz val="16"/>
      <color rgb="FFFF0000"/>
      <name val="Arial Narrow"/>
      <family val="2"/>
    </font>
    <font>
      <sz val="11"/>
      <color rgb="FF030303"/>
      <name val="Arial"/>
      <family val="2"/>
    </font>
    <font>
      <sz val="24"/>
      <name val="Arial"/>
      <family val="2"/>
    </font>
    <font>
      <b/>
      <sz val="24"/>
      <color rgb="FF000000"/>
      <name val="Arial Narrow"/>
      <family val="2"/>
    </font>
    <font>
      <sz val="26"/>
      <color rgb="FF000000"/>
      <name val="Arial Narrow"/>
      <family val="2"/>
    </font>
    <font>
      <sz val="26"/>
      <color rgb="FFFFFFFF"/>
      <name val="Arial Narrow"/>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sz val="24"/>
      <color theme="1"/>
      <name val="Arial Narrow"/>
      <family val="2"/>
    </font>
    <font>
      <b/>
      <sz val="24"/>
      <color rgb="FF000000"/>
      <name val="Calibri"/>
      <family val="2"/>
    </font>
    <font>
      <b/>
      <sz val="20"/>
      <color theme="1"/>
      <name val="Calibri"/>
      <family val="2"/>
      <scheme val="minor"/>
    </font>
    <font>
      <b/>
      <sz val="12"/>
      <name val="Arial Narrow"/>
      <family val="2"/>
    </font>
    <font>
      <b/>
      <sz val="9"/>
      <color theme="1"/>
      <name val="Arial Narrow"/>
      <family val="2"/>
    </font>
    <font>
      <sz val="10"/>
      <name val="Arial"/>
      <family val="2"/>
    </font>
    <font>
      <sz val="12"/>
      <name val="Times New Roman"/>
      <family val="1"/>
    </font>
    <font>
      <sz val="10"/>
      <name val="Arial Narrow"/>
      <family val="2"/>
    </font>
    <font>
      <b/>
      <sz val="14"/>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b/>
      <sz val="10"/>
      <color theme="9" tint="-0.249977111117893"/>
      <name val="Arial Narrow"/>
      <family val="2"/>
    </font>
    <font>
      <sz val="10"/>
      <color rgb="FF000000"/>
      <name val="Calibri"/>
      <family val="2"/>
      <scheme val="minor"/>
    </font>
    <font>
      <sz val="10"/>
      <color rgb="FF212529"/>
      <name val="Calibri"/>
      <family val="2"/>
      <scheme val="minor"/>
    </font>
    <font>
      <b/>
      <sz val="12"/>
      <name val="Arial"/>
      <family val="2"/>
    </font>
    <font>
      <b/>
      <sz val="10"/>
      <name val="Arial"/>
      <family val="2"/>
    </font>
    <font>
      <b/>
      <sz val="14"/>
      <name val="Arial"/>
      <family val="2"/>
    </font>
    <font>
      <sz val="11"/>
      <name val="Arial"/>
      <family val="2"/>
    </font>
    <font>
      <sz val="10"/>
      <name val="Calibri"/>
      <family val="2"/>
      <scheme val="minor"/>
    </font>
    <font>
      <b/>
      <sz val="10"/>
      <name val="Calibri"/>
      <family val="2"/>
      <scheme val="minor"/>
    </font>
    <font>
      <sz val="12"/>
      <name val="Calibri"/>
      <family val="2"/>
      <scheme val="minor"/>
    </font>
    <font>
      <b/>
      <sz val="12"/>
      <color theme="1"/>
      <name val="Arial Rounded MT Bold"/>
      <family val="2"/>
    </font>
    <font>
      <b/>
      <sz val="10"/>
      <color theme="1"/>
      <name val="Calibri"/>
      <family val="2"/>
      <scheme val="minor"/>
    </font>
    <font>
      <b/>
      <sz val="10"/>
      <color theme="1"/>
      <name val="Arial Narrow"/>
      <family val="2"/>
    </font>
    <font>
      <b/>
      <sz val="10"/>
      <color rgb="FF000000"/>
      <name val="Arial Narrow"/>
      <family val="2"/>
    </font>
    <font>
      <sz val="11"/>
      <color rgb="FF000000"/>
      <name val="Arial Narrow"/>
      <family val="2"/>
    </font>
    <font>
      <sz val="10"/>
      <color rgb="FFFF0000"/>
      <name val="Arial"/>
      <family val="2"/>
    </font>
    <font>
      <sz val="11"/>
      <color rgb="FFFF0000"/>
      <name val="Arial"/>
      <family val="2"/>
    </font>
    <font>
      <sz val="11"/>
      <color rgb="FFFF0000"/>
      <name val="Arial Narrow"/>
      <family val="2"/>
    </font>
    <font>
      <b/>
      <sz val="26"/>
      <name val="Arial Narrow"/>
      <family val="2"/>
    </font>
    <font>
      <sz val="16"/>
      <color rgb="FFFF0000"/>
      <name val="Arial"/>
      <family val="2"/>
    </font>
    <font>
      <b/>
      <sz val="11"/>
      <name val="Arial"/>
      <family val="2"/>
    </font>
    <font>
      <sz val="10"/>
      <color theme="0"/>
      <name val="Arial"/>
      <family val="2"/>
    </font>
    <font>
      <b/>
      <sz val="11"/>
      <color rgb="FF000000"/>
      <name val="Arial Narrow"/>
      <family val="2"/>
    </font>
    <font>
      <b/>
      <sz val="11"/>
      <color rgb="FF0070C0"/>
      <name val="Arial Narrow"/>
      <family val="2"/>
    </font>
    <font>
      <sz val="11"/>
      <color rgb="FF0070C0"/>
      <name val="Arial Narrow"/>
      <family val="2"/>
    </font>
    <font>
      <sz val="11"/>
      <color rgb="FF8EA9DB"/>
      <name val="Arial Narrow"/>
      <family val="2"/>
    </font>
    <font>
      <b/>
      <sz val="11"/>
      <color theme="4" tint="-0.249977111117893"/>
      <name val="Arial Narrow"/>
      <family val="2"/>
    </font>
    <font>
      <sz val="11"/>
      <color theme="4" tint="-0.249977111117893"/>
      <name val="Arial Narrow"/>
      <family val="2"/>
    </font>
    <font>
      <sz val="11"/>
      <color theme="4"/>
      <name val="Arial Narrow"/>
      <family val="2"/>
    </font>
    <font>
      <b/>
      <sz val="11"/>
      <color theme="4"/>
      <name val="Arial Narrow"/>
      <family val="2"/>
    </font>
    <font>
      <sz val="11"/>
      <color theme="3" tint="0.39997558519241921"/>
      <name val="Arial Narrow"/>
      <family val="2"/>
    </font>
    <font>
      <b/>
      <sz val="11"/>
      <color rgb="FF538DD5"/>
      <name val="Arial Narrow"/>
      <family val="2"/>
    </font>
    <font>
      <sz val="11"/>
      <color rgb="FF538DD5"/>
      <name val="Arial Narrow"/>
      <family val="2"/>
    </font>
    <font>
      <b/>
      <sz val="11"/>
      <color rgb="FF4F81BD"/>
      <name val="Arial Narrow"/>
      <family val="2"/>
    </font>
    <font>
      <sz val="11"/>
      <color rgb="FF4F81BD"/>
      <name val="Arial Narrow"/>
      <family val="2"/>
    </font>
    <font>
      <sz val="11"/>
      <color rgb="FF000000"/>
      <name val="Arial Narrow"/>
      <family val="2"/>
    </font>
    <font>
      <sz val="11"/>
      <color rgb="FF4F81BD"/>
      <name val="Arial Narrow"/>
      <family val="2"/>
    </font>
    <font>
      <sz val="11"/>
      <name val="Arial Narrow"/>
      <family val="2"/>
    </font>
    <font>
      <sz val="11"/>
      <color rgb="FF538DD5"/>
      <name val="Arial Narrow"/>
      <family val="2"/>
    </font>
    <font>
      <sz val="11"/>
      <color theme="1"/>
      <name val="Arial Narrow"/>
      <family val="2"/>
    </font>
    <font>
      <b/>
      <sz val="11"/>
      <color rgb="FF366092"/>
      <name val="Arial Narrow"/>
      <family val="2"/>
    </font>
    <font>
      <sz val="11"/>
      <color rgb="FF366092"/>
      <name val="Arial Narrow"/>
      <family val="2"/>
    </font>
    <font>
      <sz val="10"/>
      <name val="Arial"/>
      <family val="2"/>
      <charset val="1"/>
    </font>
    <font>
      <sz val="11"/>
      <color rgb="FF0070C0"/>
      <name val="Arial Narrow"/>
      <family val="2"/>
    </font>
    <font>
      <b/>
      <sz val="11"/>
      <color theme="4"/>
      <name val="Arial Narrow"/>
      <family val="2"/>
    </font>
    <font>
      <sz val="11"/>
      <color theme="3"/>
      <name val="Arial Narrow"/>
      <family val="2"/>
    </font>
    <font>
      <b/>
      <sz val="12"/>
      <color theme="1"/>
      <name val="Arial Narrow"/>
      <family val="2"/>
    </font>
  </fonts>
  <fills count="37">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8" tint="0.59999389629810485"/>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rgb="FFE6EFFD"/>
        <bgColor rgb="FF000000"/>
      </patternFill>
    </fill>
    <fill>
      <patternFill patternType="solid">
        <fgColor rgb="FFE6EFFD"/>
        <bgColor indexed="64"/>
      </patternFill>
    </fill>
    <fill>
      <patternFill patternType="solid">
        <fgColor rgb="FFFFC000"/>
        <bgColor rgb="FFFFC000"/>
      </patternFill>
    </fill>
    <fill>
      <patternFill patternType="solid">
        <fgColor rgb="FF92D050"/>
        <bgColor rgb="FF92D050"/>
      </patternFill>
    </fill>
    <fill>
      <patternFill patternType="solid">
        <fgColor rgb="FF00B050"/>
        <bgColor rgb="FF00B050"/>
      </patternFill>
    </fill>
    <fill>
      <patternFill patternType="solid">
        <fgColor rgb="FFFFFF66"/>
        <bgColor rgb="FFFFFF66"/>
      </patternFill>
    </fill>
    <fill>
      <patternFill patternType="solid">
        <fgColor rgb="FFFF0000"/>
        <bgColor rgb="FFFF0000"/>
      </patternFill>
    </fill>
    <fill>
      <patternFill patternType="solid">
        <fgColor rgb="FFBFBFBF"/>
        <bgColor rgb="FFBFBFBF"/>
      </patternFill>
    </fill>
    <fill>
      <patternFill patternType="solid">
        <fgColor rgb="FFB4C6E7"/>
        <bgColor indexed="64"/>
      </patternFill>
    </fill>
    <fill>
      <patternFill patternType="solid">
        <fgColor rgb="FFC9B8D4"/>
        <bgColor indexed="64"/>
      </patternFill>
    </fill>
    <fill>
      <patternFill patternType="solid">
        <fgColor rgb="FFD9E1F2"/>
        <bgColor indexed="64"/>
      </patternFill>
    </fill>
    <fill>
      <patternFill patternType="solid">
        <fgColor theme="7" tint="0.59999389629810485"/>
        <bgColor indexed="64"/>
      </patternFill>
    </fill>
    <fill>
      <patternFill patternType="solid">
        <fgColor theme="3" tint="0.79998168889431442"/>
        <bgColor indexed="64"/>
      </patternFill>
    </fill>
  </fills>
  <borders count="115">
    <border>
      <left/>
      <right/>
      <top/>
      <bottom/>
      <diagonal/>
    </border>
    <border>
      <left style="dotted">
        <color rgb="FFF79646"/>
      </left>
      <right style="dotted">
        <color rgb="FFF79646"/>
      </right>
      <top style="dotted">
        <color rgb="FFF79646"/>
      </top>
      <bottom style="dotted">
        <color rgb="FFF79646"/>
      </bottom>
      <diagonal/>
    </border>
    <border>
      <left style="dotted">
        <color rgb="FFF79646"/>
      </left>
      <right style="dotted">
        <color rgb="FFF79646"/>
      </right>
      <top/>
      <bottom style="dotted">
        <color rgb="FFF79646"/>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double">
        <color indexed="64"/>
      </left>
      <right/>
      <top style="double">
        <color indexed="64"/>
      </top>
      <bottom/>
      <diagonal/>
    </border>
    <border>
      <left/>
      <right style="thin">
        <color theme="0"/>
      </right>
      <top style="double">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double">
        <color theme="0"/>
      </left>
      <right style="double">
        <color theme="0"/>
      </right>
      <top style="double">
        <color theme="0"/>
      </top>
      <bottom style="double">
        <color theme="0"/>
      </bottom>
      <diagonal/>
    </border>
    <border>
      <left/>
      <right style="double">
        <color theme="0"/>
      </right>
      <top style="double">
        <color theme="0"/>
      </top>
      <bottom style="double">
        <color theme="0"/>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double">
        <color theme="0"/>
      </bottom>
      <diagonal/>
    </border>
    <border>
      <left/>
      <right style="thin">
        <color indexed="64"/>
      </right>
      <top/>
      <bottom style="double">
        <color theme="0"/>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indexed="64"/>
      </left>
      <right style="thin">
        <color auto="1"/>
      </right>
      <top style="medium">
        <color indexed="64"/>
      </top>
      <bottom/>
      <diagonal/>
    </border>
    <border>
      <left style="medium">
        <color indexed="64"/>
      </left>
      <right style="thin">
        <color auto="1"/>
      </right>
      <top/>
      <bottom style="medium">
        <color indexed="64"/>
      </bottom>
      <diagonal/>
    </border>
    <border>
      <left style="medium">
        <color indexed="64"/>
      </left>
      <right style="thin">
        <color auto="1"/>
      </right>
      <top/>
      <bottom/>
      <diagonal/>
    </border>
    <border>
      <left/>
      <right style="medium">
        <color indexed="64"/>
      </right>
      <top style="thin">
        <color auto="1"/>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top/>
      <bottom/>
      <diagonal/>
    </border>
    <border>
      <left style="thin">
        <color rgb="FF000000"/>
      </left>
      <right/>
      <top/>
      <bottom style="thin">
        <color rgb="FF000000"/>
      </bottom>
      <diagonal/>
    </border>
    <border>
      <left style="thin">
        <color indexed="64"/>
      </left>
      <right style="thin">
        <color rgb="FF000000"/>
      </right>
      <top style="thin">
        <color indexed="64"/>
      </top>
      <bottom/>
      <diagonal/>
    </border>
    <border>
      <left style="thin">
        <color indexed="64"/>
      </left>
      <right style="thin">
        <color rgb="FF000000"/>
      </right>
      <top/>
      <bottom/>
      <diagonal/>
    </border>
    <border>
      <left style="thin">
        <color indexed="64"/>
      </left>
      <right style="thin">
        <color rgb="FF000000"/>
      </right>
      <top/>
      <bottom style="thin">
        <color rgb="FF000000"/>
      </bottom>
      <diagonal/>
    </border>
    <border>
      <left/>
      <right style="thin">
        <color rgb="FF000000"/>
      </right>
      <top style="thin">
        <color rgb="FF000000"/>
      </top>
      <bottom/>
      <diagonal/>
    </border>
    <border>
      <left/>
      <right style="thin">
        <color rgb="FF000000"/>
      </right>
      <top/>
      <bottom/>
      <diagonal/>
    </border>
    <border>
      <left/>
      <right style="thin">
        <color rgb="FF000000"/>
      </right>
      <top/>
      <bottom style="thin">
        <color rgb="FF000000"/>
      </bottom>
      <diagonal/>
    </border>
    <border>
      <left style="double">
        <color theme="0"/>
      </left>
      <right style="double">
        <color theme="0"/>
      </right>
      <top style="double">
        <color theme="0"/>
      </top>
      <bottom/>
      <diagonal/>
    </border>
    <border>
      <left style="double">
        <color theme="0"/>
      </left>
      <right style="double">
        <color theme="0"/>
      </right>
      <top/>
      <bottom/>
      <diagonal/>
    </border>
    <border>
      <left style="double">
        <color theme="0"/>
      </left>
      <right style="double">
        <color theme="0"/>
      </right>
      <top/>
      <bottom style="double">
        <color theme="0"/>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rgb="FF000000"/>
      </left>
      <right style="thin">
        <color rgb="FF000000"/>
      </right>
      <top style="thin">
        <color rgb="FF000000"/>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thin">
        <color rgb="FF000000"/>
      </left>
      <right style="thin">
        <color rgb="FF000000"/>
      </right>
      <top style="medium">
        <color indexed="64"/>
      </top>
      <bottom style="thin">
        <color rgb="FF000000"/>
      </bottom>
      <diagonal/>
    </border>
    <border>
      <left style="thin">
        <color rgb="FF000000"/>
      </left>
      <right style="thin">
        <color rgb="FF000000"/>
      </right>
      <top style="medium">
        <color indexed="64"/>
      </top>
      <bottom/>
      <diagonal/>
    </border>
    <border>
      <left style="thin">
        <color rgb="FF000000"/>
      </left>
      <right style="thin">
        <color rgb="FF000000"/>
      </right>
      <top/>
      <bottom style="medium">
        <color indexed="64"/>
      </bottom>
      <diagonal/>
    </border>
    <border>
      <left style="medium">
        <color indexed="64"/>
      </left>
      <right style="thin">
        <color rgb="FF000000"/>
      </right>
      <top style="medium">
        <color indexed="64"/>
      </top>
      <bottom/>
      <diagonal/>
    </border>
    <border>
      <left style="medium">
        <color indexed="64"/>
      </left>
      <right style="thin">
        <color rgb="FF000000"/>
      </right>
      <top/>
      <bottom/>
      <diagonal/>
    </border>
    <border>
      <left style="medium">
        <color indexed="64"/>
      </left>
      <right style="thin">
        <color rgb="FF000000"/>
      </right>
      <top/>
      <bottom style="medium">
        <color auto="1"/>
      </bottom>
      <diagonal/>
    </border>
  </borders>
  <cellStyleXfs count="8">
    <xf numFmtId="0" fontId="0" fillId="0" borderId="0"/>
    <xf numFmtId="9" fontId="13" fillId="0" borderId="0" applyFont="0" applyFill="0" applyBorder="0" applyAlignment="0" applyProtection="0"/>
    <xf numFmtId="0" fontId="43" fillId="0" borderId="0"/>
    <xf numFmtId="0" fontId="44" fillId="0" borderId="0"/>
    <xf numFmtId="0" fontId="5" fillId="0" borderId="0"/>
    <xf numFmtId="0" fontId="33" fillId="0" borderId="0"/>
    <xf numFmtId="9" fontId="43" fillId="0" borderId="0" applyFont="0" applyFill="0" applyBorder="0" applyAlignment="0" applyProtection="0"/>
    <xf numFmtId="0" fontId="95" fillId="0" borderId="0"/>
  </cellStyleXfs>
  <cellXfs count="692">
    <xf numFmtId="0" fontId="0" fillId="0" borderId="0" xfId="0"/>
    <xf numFmtId="0" fontId="1" fillId="0" borderId="0" xfId="0" applyFont="1"/>
    <xf numFmtId="0" fontId="1" fillId="0" borderId="0" xfId="0" applyFont="1" applyAlignment="1">
      <alignment horizontal="center" vertical="center"/>
    </xf>
    <xf numFmtId="0" fontId="1" fillId="3" borderId="0" xfId="0" applyFont="1" applyFill="1"/>
    <xf numFmtId="0" fontId="5" fillId="0" borderId="0" xfId="0" applyFont="1"/>
    <xf numFmtId="0" fontId="3" fillId="0" borderId="1" xfId="0" applyFont="1" applyBorder="1" applyAlignment="1">
      <alignment horizontal="left" vertical="center" wrapText="1" indent="1" readingOrder="1"/>
    </xf>
    <xf numFmtId="0" fontId="8" fillId="0" borderId="0" xfId="0" applyFont="1" applyAlignment="1">
      <alignment horizontal="center" vertical="center" wrapText="1"/>
    </xf>
    <xf numFmtId="0" fontId="9" fillId="6" borderId="0" xfId="0" applyFont="1" applyFill="1" applyAlignment="1">
      <alignment horizontal="center" vertical="center" wrapText="1" readingOrder="1"/>
    </xf>
    <xf numFmtId="0" fontId="10" fillId="5" borderId="2" xfId="0" applyFont="1" applyFill="1" applyBorder="1" applyAlignment="1">
      <alignment horizontal="center" vertical="center" wrapText="1" readingOrder="1"/>
    </xf>
    <xf numFmtId="0" fontId="10" fillId="0" borderId="2" xfId="0" applyFont="1" applyBorder="1" applyAlignment="1">
      <alignment horizontal="justify" vertical="center" wrapText="1" readingOrder="1"/>
    </xf>
    <xf numFmtId="9" fontId="10" fillId="0" borderId="2" xfId="0" applyNumberFormat="1" applyFont="1" applyBorder="1" applyAlignment="1">
      <alignment horizontal="center" vertical="center" wrapText="1" readingOrder="1"/>
    </xf>
    <xf numFmtId="0" fontId="10" fillId="7" borderId="1" xfId="0" applyFont="1" applyFill="1" applyBorder="1" applyAlignment="1">
      <alignment horizontal="center" vertical="center" wrapText="1" readingOrder="1"/>
    </xf>
    <xf numFmtId="0" fontId="10" fillId="0" borderId="1" xfId="0" applyFont="1" applyBorder="1" applyAlignment="1">
      <alignment horizontal="justify" vertical="center" wrapText="1" readingOrder="1"/>
    </xf>
    <xf numFmtId="9" fontId="10" fillId="0" borderId="1" xfId="0" applyNumberFormat="1" applyFont="1" applyBorder="1" applyAlignment="1">
      <alignment horizontal="center" vertical="center" wrapText="1" readingOrder="1"/>
    </xf>
    <xf numFmtId="0" fontId="10" fillId="4" borderId="1" xfId="0" applyFont="1" applyFill="1" applyBorder="1" applyAlignment="1">
      <alignment horizontal="center" vertical="center" wrapText="1" readingOrder="1"/>
    </xf>
    <xf numFmtId="0" fontId="10" fillId="8" borderId="1" xfId="0" applyFont="1" applyFill="1" applyBorder="1" applyAlignment="1">
      <alignment horizontal="center" vertical="center" wrapText="1" readingOrder="1"/>
    </xf>
    <xf numFmtId="0" fontId="11" fillId="9" borderId="1" xfId="0" applyFont="1" applyFill="1" applyBorder="1" applyAlignment="1">
      <alignment horizontal="center" vertical="center" wrapText="1" readingOrder="1"/>
    </xf>
    <xf numFmtId="0" fontId="27" fillId="0" borderId="0" xfId="0" applyFont="1"/>
    <xf numFmtId="0" fontId="30" fillId="0" borderId="2" xfId="0" applyFont="1" applyBorder="1" applyAlignment="1">
      <alignment horizontal="center" vertical="center" wrapText="1" readingOrder="1"/>
    </xf>
    <xf numFmtId="0" fontId="30" fillId="0" borderId="1" xfId="0" applyFont="1" applyBorder="1" applyAlignment="1">
      <alignment horizontal="center" vertical="center" wrapText="1" readingOrder="1"/>
    </xf>
    <xf numFmtId="0" fontId="18" fillId="11" borderId="3" xfId="0" applyFont="1" applyFill="1" applyBorder="1" applyAlignment="1" applyProtection="1">
      <alignment horizontal="center" vertical="center" wrapText="1" readingOrder="1"/>
      <protection hidden="1"/>
    </xf>
    <xf numFmtId="0" fontId="18" fillId="11" borderId="10" xfId="0" applyFont="1" applyFill="1" applyBorder="1" applyAlignment="1" applyProtection="1">
      <alignment horizontal="center" vertical="center" wrapText="1" readingOrder="1"/>
      <protection hidden="1"/>
    </xf>
    <xf numFmtId="0" fontId="18" fillId="11" borderId="4" xfId="0" applyFont="1" applyFill="1" applyBorder="1" applyAlignment="1" applyProtection="1">
      <alignment horizontal="center" vertical="center" wrapText="1" readingOrder="1"/>
      <protection hidden="1"/>
    </xf>
    <xf numFmtId="0" fontId="18" fillId="12" borderId="3" xfId="0" applyFont="1" applyFill="1" applyBorder="1" applyAlignment="1" applyProtection="1">
      <alignment horizontal="center" wrapText="1" readingOrder="1"/>
      <protection hidden="1"/>
    </xf>
    <xf numFmtId="0" fontId="18" fillId="12" borderId="10" xfId="0" applyFont="1" applyFill="1" applyBorder="1" applyAlignment="1" applyProtection="1">
      <alignment horizontal="center" wrapText="1" readingOrder="1"/>
      <protection hidden="1"/>
    </xf>
    <xf numFmtId="0" fontId="18" fillId="12" borderId="4" xfId="0" applyFont="1" applyFill="1" applyBorder="1" applyAlignment="1" applyProtection="1">
      <alignment horizontal="center" wrapText="1" readingOrder="1"/>
      <protection hidden="1"/>
    </xf>
    <xf numFmtId="0" fontId="18" fillId="11" borderId="5" xfId="0" applyFont="1" applyFill="1" applyBorder="1" applyAlignment="1" applyProtection="1">
      <alignment horizontal="center" vertical="center" wrapText="1" readingOrder="1"/>
      <protection hidden="1"/>
    </xf>
    <xf numFmtId="0" fontId="18" fillId="11" borderId="0" xfId="0" applyFont="1" applyFill="1" applyAlignment="1" applyProtection="1">
      <alignment horizontal="center" vertical="center" wrapText="1" readingOrder="1"/>
      <protection hidden="1"/>
    </xf>
    <xf numFmtId="0" fontId="18" fillId="11" borderId="6" xfId="0" applyFont="1" applyFill="1" applyBorder="1" applyAlignment="1" applyProtection="1">
      <alignment horizontal="center" vertical="center" wrapText="1" readingOrder="1"/>
      <protection hidden="1"/>
    </xf>
    <xf numFmtId="0" fontId="18" fillId="12" borderId="5" xfId="0" applyFont="1" applyFill="1" applyBorder="1" applyAlignment="1" applyProtection="1">
      <alignment horizontal="center" wrapText="1" readingOrder="1"/>
      <protection hidden="1"/>
    </xf>
    <xf numFmtId="0" fontId="18" fillId="12" borderId="0" xfId="0" applyFont="1" applyFill="1" applyAlignment="1" applyProtection="1">
      <alignment horizontal="center" wrapText="1" readingOrder="1"/>
      <protection hidden="1"/>
    </xf>
    <xf numFmtId="0" fontId="18" fillId="12" borderId="6" xfId="0" applyFont="1" applyFill="1" applyBorder="1" applyAlignment="1" applyProtection="1">
      <alignment horizontal="center" wrapText="1" readingOrder="1"/>
      <protection hidden="1"/>
    </xf>
    <xf numFmtId="0" fontId="18" fillId="11" borderId="7" xfId="0" applyFont="1" applyFill="1" applyBorder="1" applyAlignment="1" applyProtection="1">
      <alignment horizontal="center" vertical="center" wrapText="1" readingOrder="1"/>
      <protection hidden="1"/>
    </xf>
    <xf numFmtId="0" fontId="18" fillId="11" borderId="9" xfId="0" applyFont="1" applyFill="1" applyBorder="1" applyAlignment="1" applyProtection="1">
      <alignment horizontal="center" vertical="center" wrapText="1" readingOrder="1"/>
      <protection hidden="1"/>
    </xf>
    <xf numFmtId="0" fontId="18" fillId="11" borderId="8" xfId="0" applyFont="1" applyFill="1" applyBorder="1" applyAlignment="1" applyProtection="1">
      <alignment horizontal="center" vertical="center" wrapText="1" readingOrder="1"/>
      <protection hidden="1"/>
    </xf>
    <xf numFmtId="0" fontId="18" fillId="12" borderId="7" xfId="0" applyFont="1" applyFill="1" applyBorder="1" applyAlignment="1" applyProtection="1">
      <alignment horizontal="center" wrapText="1" readingOrder="1"/>
      <protection hidden="1"/>
    </xf>
    <xf numFmtId="0" fontId="18" fillId="12" borderId="9" xfId="0" applyFont="1" applyFill="1" applyBorder="1" applyAlignment="1" applyProtection="1">
      <alignment horizontal="center" wrapText="1" readingOrder="1"/>
      <protection hidden="1"/>
    </xf>
    <xf numFmtId="0" fontId="18" fillId="12" borderId="8" xfId="0" applyFont="1" applyFill="1" applyBorder="1" applyAlignment="1" applyProtection="1">
      <alignment horizontal="center" wrapText="1" readingOrder="1"/>
      <protection hidden="1"/>
    </xf>
    <xf numFmtId="0" fontId="18" fillId="13" borderId="3" xfId="0" applyFont="1" applyFill="1" applyBorder="1" applyAlignment="1" applyProtection="1">
      <alignment horizontal="center" wrapText="1" readingOrder="1"/>
      <protection hidden="1"/>
    </xf>
    <xf numFmtId="0" fontId="18" fillId="13" borderId="10" xfId="0" applyFont="1" applyFill="1" applyBorder="1" applyAlignment="1" applyProtection="1">
      <alignment horizontal="center" wrapText="1" readingOrder="1"/>
      <protection hidden="1"/>
    </xf>
    <xf numFmtId="0" fontId="18" fillId="13" borderId="4" xfId="0" applyFont="1" applyFill="1" applyBorder="1" applyAlignment="1" applyProtection="1">
      <alignment horizontal="center" wrapText="1" readingOrder="1"/>
      <protection hidden="1"/>
    </xf>
    <xf numFmtId="0" fontId="18" fillId="13" borderId="5" xfId="0" applyFont="1" applyFill="1" applyBorder="1" applyAlignment="1" applyProtection="1">
      <alignment horizontal="center" wrapText="1" readingOrder="1"/>
      <protection hidden="1"/>
    </xf>
    <xf numFmtId="0" fontId="18" fillId="13" borderId="0" xfId="0" applyFont="1" applyFill="1" applyAlignment="1" applyProtection="1">
      <alignment horizontal="center" wrapText="1" readingOrder="1"/>
      <protection hidden="1"/>
    </xf>
    <xf numFmtId="0" fontId="18" fillId="13" borderId="6" xfId="0" applyFont="1" applyFill="1" applyBorder="1" applyAlignment="1" applyProtection="1">
      <alignment horizontal="center" wrapText="1" readingOrder="1"/>
      <protection hidden="1"/>
    </xf>
    <xf numFmtId="0" fontId="18" fillId="13" borderId="7" xfId="0" applyFont="1" applyFill="1" applyBorder="1" applyAlignment="1" applyProtection="1">
      <alignment horizontal="center" wrapText="1" readingOrder="1"/>
      <protection hidden="1"/>
    </xf>
    <xf numFmtId="0" fontId="18" fillId="13" borderId="9" xfId="0" applyFont="1" applyFill="1" applyBorder="1" applyAlignment="1" applyProtection="1">
      <alignment horizontal="center" wrapText="1" readingOrder="1"/>
      <protection hidden="1"/>
    </xf>
    <xf numFmtId="0" fontId="18" fillId="13" borderId="8" xfId="0" applyFont="1" applyFill="1" applyBorder="1" applyAlignment="1" applyProtection="1">
      <alignment horizontal="center" wrapText="1" readingOrder="1"/>
      <protection hidden="1"/>
    </xf>
    <xf numFmtId="0" fontId="18" fillId="5" borderId="3" xfId="0" applyFont="1" applyFill="1" applyBorder="1" applyAlignment="1" applyProtection="1">
      <alignment horizontal="center" wrapText="1" readingOrder="1"/>
      <protection hidden="1"/>
    </xf>
    <xf numFmtId="0" fontId="18" fillId="5" borderId="10" xfId="0" applyFont="1" applyFill="1" applyBorder="1" applyAlignment="1" applyProtection="1">
      <alignment horizontal="center" wrapText="1" readingOrder="1"/>
      <protection hidden="1"/>
    </xf>
    <xf numFmtId="0" fontId="18" fillId="5" borderId="4" xfId="0" applyFont="1" applyFill="1" applyBorder="1" applyAlignment="1" applyProtection="1">
      <alignment horizontal="center" wrapText="1" readingOrder="1"/>
      <protection hidden="1"/>
    </xf>
    <xf numFmtId="0" fontId="18" fillId="5" borderId="5" xfId="0" applyFont="1" applyFill="1" applyBorder="1" applyAlignment="1" applyProtection="1">
      <alignment horizontal="center" wrapText="1" readingOrder="1"/>
      <protection hidden="1"/>
    </xf>
    <xf numFmtId="0" fontId="18" fillId="5" borderId="0" xfId="0" applyFont="1" applyFill="1" applyAlignment="1" applyProtection="1">
      <alignment horizontal="center" wrapText="1" readingOrder="1"/>
      <protection hidden="1"/>
    </xf>
    <xf numFmtId="0" fontId="18" fillId="5" borderId="6" xfId="0" applyFont="1" applyFill="1" applyBorder="1" applyAlignment="1" applyProtection="1">
      <alignment horizontal="center" wrapText="1" readingOrder="1"/>
      <protection hidden="1"/>
    </xf>
    <xf numFmtId="0" fontId="18" fillId="5" borderId="7" xfId="0" applyFont="1" applyFill="1" applyBorder="1" applyAlignment="1" applyProtection="1">
      <alignment horizontal="center" wrapText="1" readingOrder="1"/>
      <protection hidden="1"/>
    </xf>
    <xf numFmtId="0" fontId="18" fillId="5" borderId="9" xfId="0" applyFont="1" applyFill="1" applyBorder="1" applyAlignment="1" applyProtection="1">
      <alignment horizontal="center" wrapText="1" readingOrder="1"/>
      <protection hidden="1"/>
    </xf>
    <xf numFmtId="0" fontId="18" fillId="5" borderId="8" xfId="0" applyFont="1" applyFill="1" applyBorder="1" applyAlignment="1" applyProtection="1">
      <alignment horizontal="center" wrapText="1" readingOrder="1"/>
      <protection hidden="1"/>
    </xf>
    <xf numFmtId="0" fontId="22" fillId="13" borderId="10" xfId="0" applyFont="1" applyFill="1" applyBorder="1" applyAlignment="1" applyProtection="1">
      <alignment horizontal="center" wrapText="1" readingOrder="1"/>
      <protection hidden="1"/>
    </xf>
    <xf numFmtId="0" fontId="0" fillId="3" borderId="0" xfId="0" applyFill="1"/>
    <xf numFmtId="0" fontId="45" fillId="3" borderId="37" xfId="2" applyFont="1" applyFill="1" applyBorder="1"/>
    <xf numFmtId="0" fontId="45" fillId="3" borderId="38" xfId="2" applyFont="1" applyFill="1" applyBorder="1"/>
    <xf numFmtId="0" fontId="45" fillId="3" borderId="39" xfId="2" applyFont="1" applyFill="1" applyBorder="1"/>
    <xf numFmtId="0" fontId="15" fillId="3" borderId="0" xfId="0" applyFont="1" applyFill="1" applyAlignment="1">
      <alignment vertical="center"/>
    </xf>
    <xf numFmtId="0" fontId="5" fillId="3" borderId="0" xfId="0" applyFont="1" applyFill="1"/>
    <xf numFmtId="0" fontId="33" fillId="3" borderId="0" xfId="0" applyFont="1" applyFill="1"/>
    <xf numFmtId="0" fontId="34" fillId="3" borderId="20" xfId="0" applyFont="1" applyFill="1" applyBorder="1" applyAlignment="1">
      <alignment horizontal="center" vertical="center" wrapText="1" readingOrder="1"/>
    </xf>
    <xf numFmtId="0" fontId="35" fillId="3" borderId="20" xfId="0" applyFont="1" applyFill="1" applyBorder="1" applyAlignment="1">
      <alignment horizontal="justify" vertical="center" wrapText="1" readingOrder="1"/>
    </xf>
    <xf numFmtId="9" fontId="34" fillId="3" borderId="29" xfId="0" applyNumberFormat="1" applyFont="1" applyFill="1" applyBorder="1" applyAlignment="1">
      <alignment horizontal="center" vertical="center" wrapText="1" readingOrder="1"/>
    </xf>
    <xf numFmtId="0" fontId="34" fillId="3" borderId="19" xfId="0" applyFont="1" applyFill="1" applyBorder="1" applyAlignment="1">
      <alignment horizontal="center" vertical="center" wrapText="1" readingOrder="1"/>
    </xf>
    <xf numFmtId="0" fontId="35" fillId="3" borderId="19" xfId="0" applyFont="1" applyFill="1" applyBorder="1" applyAlignment="1">
      <alignment horizontal="justify" vertical="center" wrapText="1" readingOrder="1"/>
    </xf>
    <xf numFmtId="9" fontId="34" fillId="3" borderId="24" xfId="0" applyNumberFormat="1" applyFont="1" applyFill="1" applyBorder="1" applyAlignment="1">
      <alignment horizontal="center" vertical="center" wrapText="1" readingOrder="1"/>
    </xf>
    <xf numFmtId="0" fontId="35" fillId="3" borderId="24" xfId="0" applyFont="1" applyFill="1" applyBorder="1" applyAlignment="1">
      <alignment horizontal="center" vertical="center" wrapText="1" readingOrder="1"/>
    </xf>
    <xf numFmtId="0" fontId="34" fillId="3" borderId="26" xfId="0" applyFont="1" applyFill="1" applyBorder="1" applyAlignment="1">
      <alignment horizontal="center" vertical="center" wrapText="1" readingOrder="1"/>
    </xf>
    <xf numFmtId="0" fontId="35" fillId="3" borderId="26" xfId="0" applyFont="1" applyFill="1" applyBorder="1" applyAlignment="1">
      <alignment horizontal="justify" vertical="center" wrapText="1" readingOrder="1"/>
    </xf>
    <xf numFmtId="0" fontId="35" fillId="3" borderId="27" xfId="0" applyFont="1" applyFill="1" applyBorder="1" applyAlignment="1">
      <alignment horizontal="center" vertical="center" wrapText="1" readingOrder="1"/>
    </xf>
    <xf numFmtId="0" fontId="42" fillId="3" borderId="0" xfId="0" applyFont="1" applyFill="1"/>
    <xf numFmtId="0" fontId="34" fillId="15" borderId="31" xfId="0" applyFont="1" applyFill="1" applyBorder="1" applyAlignment="1">
      <alignment horizontal="center" vertical="center" wrapText="1" readingOrder="1"/>
    </xf>
    <xf numFmtId="0" fontId="34" fillId="15" borderId="32" xfId="0" applyFont="1" applyFill="1" applyBorder="1" applyAlignment="1">
      <alignment horizontal="center" vertical="center" wrapText="1" readingOrder="1"/>
    </xf>
    <xf numFmtId="0" fontId="14" fillId="3" borderId="0" xfId="0" applyFont="1" applyFill="1"/>
    <xf numFmtId="0" fontId="4" fillId="3" borderId="0" xfId="0" applyFont="1" applyFill="1" applyAlignment="1">
      <alignment horizontal="left" vertical="center"/>
    </xf>
    <xf numFmtId="0" fontId="45" fillId="3" borderId="5" xfId="2" applyFont="1" applyFill="1" applyBorder="1"/>
    <xf numFmtId="0" fontId="50" fillId="3" borderId="0" xfId="0" applyFont="1" applyFill="1" applyAlignment="1">
      <alignment horizontal="left" vertical="center" wrapText="1"/>
    </xf>
    <xf numFmtId="0" fontId="51" fillId="3" borderId="0" xfId="0" applyFont="1" applyFill="1" applyAlignment="1">
      <alignment horizontal="left" vertical="top" wrapText="1"/>
    </xf>
    <xf numFmtId="0" fontId="45" fillId="3" borderId="0" xfId="2" applyFont="1" applyFill="1"/>
    <xf numFmtId="0" fontId="45" fillId="3" borderId="6" xfId="2" applyFont="1" applyFill="1" applyBorder="1"/>
    <xf numFmtId="0" fontId="45" fillId="3" borderId="7" xfId="2" applyFont="1" applyFill="1" applyBorder="1"/>
    <xf numFmtId="0" fontId="45" fillId="3" borderId="9" xfId="2" applyFont="1" applyFill="1" applyBorder="1"/>
    <xf numFmtId="0" fontId="45" fillId="3" borderId="8" xfId="2" applyFont="1" applyFill="1" applyBorder="1"/>
    <xf numFmtId="0" fontId="49" fillId="3" borderId="0" xfId="2" applyFont="1" applyFill="1" applyAlignment="1">
      <alignment horizontal="left" vertical="center" wrapText="1"/>
    </xf>
    <xf numFmtId="0" fontId="45" fillId="3" borderId="0" xfId="2" applyFont="1" applyFill="1" applyAlignment="1">
      <alignment horizontal="left" vertical="center" wrapText="1"/>
    </xf>
    <xf numFmtId="0" fontId="45" fillId="3" borderId="0" xfId="2" quotePrefix="1" applyFont="1" applyFill="1" applyAlignment="1">
      <alignment horizontal="left" vertical="center" wrapText="1"/>
    </xf>
    <xf numFmtId="0" fontId="47" fillId="3" borderId="5" xfId="2" quotePrefix="1" applyFont="1" applyFill="1" applyBorder="1" applyAlignment="1">
      <alignment horizontal="left" vertical="top" wrapText="1"/>
    </xf>
    <xf numFmtId="0" fontId="48" fillId="3" borderId="0" xfId="2" quotePrefix="1" applyFont="1" applyFill="1" applyAlignment="1">
      <alignment horizontal="left" vertical="top" wrapText="1"/>
    </xf>
    <xf numFmtId="0" fontId="48" fillId="3" borderId="6" xfId="2" quotePrefix="1" applyFont="1" applyFill="1" applyBorder="1" applyAlignment="1">
      <alignment horizontal="left" vertical="top" wrapText="1"/>
    </xf>
    <xf numFmtId="0" fontId="1" fillId="0" borderId="0" xfId="0" applyFont="1" applyAlignment="1">
      <alignment horizontal="center" vertical="center" wrapText="1"/>
    </xf>
    <xf numFmtId="0" fontId="54" fillId="0" borderId="0" xfId="0" applyFont="1" applyAlignment="1">
      <alignment horizontal="justify" vertical="center"/>
    </xf>
    <xf numFmtId="0" fontId="54" fillId="0" borderId="0" xfId="0" applyFont="1" applyAlignment="1">
      <alignment vertical="center"/>
    </xf>
    <xf numFmtId="0" fontId="55" fillId="0" borderId="0" xfId="0" applyFont="1"/>
    <xf numFmtId="9" fontId="1" fillId="0" borderId="19" xfId="0" applyNumberFormat="1" applyFont="1" applyBorder="1" applyAlignment="1" applyProtection="1">
      <alignment horizontal="center" vertical="center"/>
      <protection hidden="1"/>
    </xf>
    <xf numFmtId="0" fontId="4" fillId="0" borderId="19" xfId="0" applyFont="1" applyBorder="1" applyAlignment="1" applyProtection="1">
      <alignment horizontal="center" vertical="center" textRotation="90"/>
      <protection hidden="1"/>
    </xf>
    <xf numFmtId="14" fontId="1" fillId="0" borderId="19" xfId="0" applyNumberFormat="1" applyFont="1" applyBorder="1" applyAlignment="1" applyProtection="1">
      <alignment horizontal="center" vertical="center"/>
      <protection locked="0"/>
    </xf>
    <xf numFmtId="0" fontId="64" fillId="0" borderId="0" xfId="0" applyFont="1"/>
    <xf numFmtId="0" fontId="6" fillId="0" borderId="19" xfId="0" applyFont="1" applyBorder="1" applyAlignment="1" applyProtection="1">
      <alignment horizontal="center" vertical="center" wrapText="1"/>
      <protection hidden="1"/>
    </xf>
    <xf numFmtId="0" fontId="61" fillId="19" borderId="67" xfId="0" applyFont="1" applyFill="1" applyBorder="1" applyAlignment="1" applyProtection="1">
      <alignment horizontal="center" vertical="center" wrapText="1"/>
      <protection hidden="1"/>
    </xf>
    <xf numFmtId="0" fontId="49" fillId="0" borderId="19" xfId="0" applyFont="1" applyBorder="1" applyAlignment="1" applyProtection="1">
      <alignment horizontal="center" vertical="center" wrapText="1"/>
      <protection hidden="1"/>
    </xf>
    <xf numFmtId="0" fontId="66" fillId="24" borderId="30" xfId="0" applyFont="1" applyFill="1" applyBorder="1" applyAlignment="1">
      <alignment horizontal="center"/>
    </xf>
    <xf numFmtId="0" fontId="66" fillId="24" borderId="32" xfId="0" applyFont="1" applyFill="1" applyBorder="1" applyAlignment="1">
      <alignment horizontal="center"/>
    </xf>
    <xf numFmtId="0" fontId="67" fillId="0" borderId="0" xfId="0" applyFont="1"/>
    <xf numFmtId="0" fontId="3" fillId="0" borderId="72" xfId="0" applyFont="1" applyBorder="1" applyAlignment="1">
      <alignment horizontal="center" vertical="center"/>
    </xf>
    <xf numFmtId="0" fontId="3" fillId="0" borderId="73" xfId="0" applyFont="1" applyBorder="1" applyAlignment="1">
      <alignment vertical="center" wrapText="1"/>
    </xf>
    <xf numFmtId="0" fontId="3" fillId="0" borderId="23" xfId="0" applyFont="1" applyBorder="1" applyAlignment="1">
      <alignment horizontal="center" vertical="center"/>
    </xf>
    <xf numFmtId="0" fontId="3" fillId="0" borderId="24" xfId="0" applyFont="1" applyBorder="1" applyAlignment="1">
      <alignment vertical="center" wrapText="1"/>
    </xf>
    <xf numFmtId="0" fontId="3" fillId="0" borderId="24" xfId="0" applyFont="1" applyBorder="1" applyAlignment="1">
      <alignment vertical="center"/>
    </xf>
    <xf numFmtId="0" fontId="3" fillId="0" borderId="25" xfId="0" applyFont="1" applyBorder="1" applyAlignment="1">
      <alignment horizontal="center" vertical="center"/>
    </xf>
    <xf numFmtId="0" fontId="3" fillId="3" borderId="27" xfId="0" applyFont="1" applyFill="1" applyBorder="1" applyAlignment="1">
      <alignment wrapText="1"/>
    </xf>
    <xf numFmtId="0" fontId="66" fillId="24" borderId="25" xfId="0" applyFont="1" applyFill="1" applyBorder="1" applyAlignment="1">
      <alignment horizontal="center" vertical="center"/>
    </xf>
    <xf numFmtId="0" fontId="66" fillId="24" borderId="27" xfId="0" applyFont="1" applyFill="1" applyBorder="1" applyAlignment="1">
      <alignment horizontal="center" vertical="center"/>
    </xf>
    <xf numFmtId="0" fontId="3" fillId="0" borderId="73" xfId="0" applyFont="1" applyBorder="1" applyAlignment="1">
      <alignment horizontal="center" vertical="center"/>
    </xf>
    <xf numFmtId="0" fontId="3" fillId="0" borderId="27" xfId="0" applyFont="1" applyBorder="1" applyAlignment="1">
      <alignment horizontal="center" vertical="center"/>
    </xf>
    <xf numFmtId="0" fontId="3" fillId="0" borderId="24" xfId="0" applyFont="1" applyBorder="1" applyAlignment="1">
      <alignment horizontal="center" vertical="center"/>
    </xf>
    <xf numFmtId="0" fontId="3" fillId="0" borderId="73" xfId="0" applyFont="1" applyBorder="1" applyAlignment="1">
      <alignment horizontal="center"/>
    </xf>
    <xf numFmtId="0" fontId="3" fillId="0" borderId="27" xfId="0" applyFont="1" applyBorder="1" applyAlignment="1">
      <alignment horizontal="center"/>
    </xf>
    <xf numFmtId="0" fontId="66" fillId="24" borderId="77" xfId="0" applyFont="1" applyFill="1" applyBorder="1" applyAlignment="1">
      <alignment horizontal="center" vertical="center"/>
    </xf>
    <xf numFmtId="0" fontId="3" fillId="0" borderId="24" xfId="0" applyFont="1" applyBorder="1" applyAlignment="1">
      <alignment horizontal="center"/>
    </xf>
    <xf numFmtId="0" fontId="3" fillId="0" borderId="24" xfId="0" applyFont="1" applyBorder="1" applyAlignment="1">
      <alignment horizontal="center" vertical="top" wrapText="1"/>
    </xf>
    <xf numFmtId="0" fontId="3" fillId="0" borderId="4" xfId="0" applyFont="1" applyBorder="1" applyAlignment="1">
      <alignment horizontal="center"/>
    </xf>
    <xf numFmtId="0" fontId="3" fillId="0" borderId="8" xfId="0" applyFont="1" applyBorder="1" applyAlignment="1">
      <alignment horizontal="center"/>
    </xf>
    <xf numFmtId="0" fontId="3" fillId="0" borderId="30" xfId="0" applyFont="1" applyBorder="1" applyAlignment="1">
      <alignment horizontal="center"/>
    </xf>
    <xf numFmtId="0" fontId="3" fillId="0" borderId="33" xfId="0" applyFont="1" applyBorder="1" applyAlignment="1">
      <alignment horizontal="center"/>
    </xf>
    <xf numFmtId="0" fontId="66" fillId="25" borderId="19" xfId="0" applyFont="1" applyFill="1" applyBorder="1"/>
    <xf numFmtId="0" fontId="3" fillId="0" borderId="19" xfId="0" applyFont="1" applyBorder="1"/>
    <xf numFmtId="0" fontId="4" fillId="0" borderId="19" xfId="0" applyFont="1" applyBorder="1" applyAlignment="1" applyProtection="1">
      <alignment horizontal="center" vertical="center" textRotation="90" wrapText="1"/>
      <protection hidden="1"/>
    </xf>
    <xf numFmtId="0" fontId="1" fillId="0" borderId="19" xfId="0" applyFont="1" applyBorder="1" applyAlignment="1" applyProtection="1">
      <alignment horizontal="center" vertical="center"/>
      <protection locked="0"/>
    </xf>
    <xf numFmtId="14" fontId="70" fillId="0" borderId="19" xfId="0" applyNumberFormat="1" applyFont="1" applyBorder="1" applyAlignment="1" applyProtection="1">
      <alignment horizontal="center" vertical="center" wrapText="1"/>
      <protection locked="0"/>
    </xf>
    <xf numFmtId="14" fontId="1" fillId="0" borderId="19" xfId="0" applyNumberFormat="1" applyFont="1" applyBorder="1" applyAlignment="1" applyProtection="1">
      <alignment horizontal="center" vertical="center" wrapText="1"/>
      <protection locked="0"/>
    </xf>
    <xf numFmtId="0" fontId="1" fillId="3" borderId="0" xfId="0" applyFont="1" applyFill="1" applyProtection="1">
      <protection locked="0"/>
    </xf>
    <xf numFmtId="0" fontId="1" fillId="0" borderId="0" xfId="0" applyFont="1" applyProtection="1">
      <protection locked="0"/>
    </xf>
    <xf numFmtId="0" fontId="4" fillId="3" borderId="0" xfId="0" applyFont="1" applyFill="1" applyAlignment="1" applyProtection="1">
      <alignment horizontal="center" vertical="center"/>
      <protection locked="0"/>
    </xf>
    <xf numFmtId="0" fontId="4" fillId="2" borderId="0" xfId="0" applyFont="1" applyFill="1" applyAlignment="1" applyProtection="1">
      <alignment horizontal="center" vertical="center"/>
      <protection locked="0"/>
    </xf>
    <xf numFmtId="0" fontId="1" fillId="3" borderId="0" xfId="0" applyFont="1" applyFill="1" applyAlignment="1" applyProtection="1">
      <alignment vertical="center"/>
      <protection locked="0"/>
    </xf>
    <xf numFmtId="0" fontId="1" fillId="0" borderId="0" xfId="0" applyFont="1" applyAlignment="1" applyProtection="1">
      <alignment vertical="center"/>
      <protection locked="0"/>
    </xf>
    <xf numFmtId="0" fontId="0" fillId="0" borderId="0" xfId="0" applyProtection="1">
      <protection locked="0"/>
    </xf>
    <xf numFmtId="164" fontId="1" fillId="0" borderId="19" xfId="1" applyNumberFormat="1" applyFont="1" applyFill="1" applyBorder="1" applyAlignment="1" applyProtection="1">
      <alignment horizontal="center" vertical="center"/>
    </xf>
    <xf numFmtId="164" fontId="1" fillId="0" borderId="19" xfId="1" applyNumberFormat="1" applyFont="1" applyBorder="1" applyAlignment="1" applyProtection="1">
      <alignment horizontal="center" vertical="center"/>
    </xf>
    <xf numFmtId="0" fontId="1" fillId="3" borderId="0" xfId="0" applyFont="1" applyFill="1" applyAlignment="1" applyProtection="1">
      <alignment wrapText="1"/>
      <protection locked="0"/>
    </xf>
    <xf numFmtId="0" fontId="1" fillId="0" borderId="0" xfId="0" applyFont="1" applyAlignment="1" applyProtection="1">
      <alignment wrapText="1"/>
      <protection locked="0"/>
    </xf>
    <xf numFmtId="0" fontId="2" fillId="0" borderId="78" xfId="0" applyFont="1" applyBorder="1" applyAlignment="1" applyProtection="1">
      <alignment horizontal="center" vertical="center"/>
      <protection locked="0"/>
    </xf>
    <xf numFmtId="0" fontId="2" fillId="0" borderId="78" xfId="0" applyFont="1" applyBorder="1" applyAlignment="1" applyProtection="1">
      <alignment horizontal="center" vertical="center" wrapText="1"/>
      <protection locked="0"/>
    </xf>
    <xf numFmtId="14" fontId="2" fillId="0" borderId="78" xfId="0" applyNumberFormat="1" applyFont="1" applyBorder="1" applyAlignment="1" applyProtection="1">
      <alignment horizontal="center" vertical="center"/>
      <protection locked="0"/>
    </xf>
    <xf numFmtId="0" fontId="59" fillId="0" borderId="0" xfId="0" applyFont="1"/>
    <xf numFmtId="0" fontId="28" fillId="0" borderId="0" xfId="0" applyFont="1" applyAlignment="1">
      <alignment horizontal="center" vertical="center" wrapText="1"/>
    </xf>
    <xf numFmtId="0" fontId="29" fillId="31" borderId="0" xfId="0" applyFont="1" applyFill="1" applyAlignment="1">
      <alignment horizontal="center" vertical="center" wrapText="1" readingOrder="1"/>
    </xf>
    <xf numFmtId="0" fontId="30" fillId="27" borderId="2" xfId="0" applyFont="1" applyFill="1" applyBorder="1" applyAlignment="1">
      <alignment horizontal="center" vertical="center" wrapText="1" readingOrder="1"/>
    </xf>
    <xf numFmtId="0" fontId="30" fillId="0" borderId="2" xfId="0" applyFont="1" applyBorder="1" applyAlignment="1">
      <alignment horizontal="left" vertical="center" wrapText="1" readingOrder="1"/>
    </xf>
    <xf numFmtId="0" fontId="30" fillId="28" borderId="1" xfId="0" applyFont="1" applyFill="1" applyBorder="1" applyAlignment="1">
      <alignment horizontal="center" vertical="center" wrapText="1" readingOrder="1"/>
    </xf>
    <xf numFmtId="0" fontId="30" fillId="0" borderId="1" xfId="0" applyFont="1" applyBorder="1" applyAlignment="1">
      <alignment horizontal="left" vertical="center" wrapText="1" readingOrder="1"/>
    </xf>
    <xf numFmtId="0" fontId="30" fillId="29" borderId="1" xfId="0" applyFont="1" applyFill="1" applyBorder="1" applyAlignment="1">
      <alignment horizontal="center" vertical="center" wrapText="1" readingOrder="1"/>
    </xf>
    <xf numFmtId="0" fontId="30" fillId="26" borderId="1" xfId="0" applyFont="1" applyFill="1" applyBorder="1" applyAlignment="1">
      <alignment horizontal="center" vertical="center" wrapText="1" readingOrder="1"/>
    </xf>
    <xf numFmtId="0" fontId="31" fillId="30" borderId="1" xfId="0" applyFont="1" applyFill="1" applyBorder="1" applyAlignment="1">
      <alignment horizontal="center" vertical="center" wrapText="1" readingOrder="1"/>
    </xf>
    <xf numFmtId="0" fontId="12" fillId="0" borderId="0" xfId="0" applyFont="1" applyAlignment="1">
      <alignment horizontal="left" vertical="center" wrapText="1" readingOrder="1"/>
    </xf>
    <xf numFmtId="0" fontId="48" fillId="0" borderId="0" xfId="0" applyFont="1" applyAlignment="1">
      <alignment vertical="center"/>
    </xf>
    <xf numFmtId="0" fontId="26" fillId="0" borderId="0" xfId="0" applyFont="1" applyAlignment="1">
      <alignment vertical="center"/>
    </xf>
    <xf numFmtId="0" fontId="72" fillId="0" borderId="0" xfId="0" applyFont="1"/>
    <xf numFmtId="0" fontId="69" fillId="0" borderId="0" xfId="0" applyFont="1"/>
    <xf numFmtId="0" fontId="2" fillId="3" borderId="0" xfId="0" applyFont="1" applyFill="1"/>
    <xf numFmtId="0" fontId="2" fillId="0" borderId="0" xfId="0" applyFont="1"/>
    <xf numFmtId="0" fontId="48" fillId="3" borderId="0" xfId="0" applyFont="1" applyFill="1" applyAlignment="1">
      <alignment horizontal="center" vertical="center"/>
    </xf>
    <xf numFmtId="0" fontId="48" fillId="2" borderId="0" xfId="0" applyFont="1" applyFill="1" applyAlignment="1">
      <alignment horizontal="center" vertical="center"/>
    </xf>
    <xf numFmtId="0" fontId="1" fillId="3" borderId="0" xfId="0" applyFont="1" applyFill="1" applyAlignment="1">
      <alignment vertical="center"/>
    </xf>
    <xf numFmtId="0" fontId="1" fillId="0" borderId="0" xfId="0" applyFont="1" applyAlignment="1">
      <alignment vertical="center"/>
    </xf>
    <xf numFmtId="0" fontId="1" fillId="0" borderId="19" xfId="0" applyFont="1" applyBorder="1" applyAlignment="1" applyProtection="1">
      <alignment horizontal="center" vertical="center"/>
      <protection hidden="1"/>
    </xf>
    <xf numFmtId="0" fontId="1" fillId="0" borderId="19" xfId="0" applyFont="1" applyBorder="1" applyAlignment="1" applyProtection="1">
      <alignment horizontal="center" vertical="center" wrapText="1"/>
      <protection locked="0"/>
    </xf>
    <xf numFmtId="14" fontId="2" fillId="0" borderId="19" xfId="0" applyNumberFormat="1" applyFont="1" applyBorder="1" applyAlignment="1" applyProtection="1">
      <alignment horizontal="center" vertical="center" wrapText="1"/>
      <protection locked="0"/>
    </xf>
    <xf numFmtId="0" fontId="1" fillId="0" borderId="0" xfId="0" applyFont="1" applyAlignment="1">
      <alignment horizontal="center"/>
    </xf>
    <xf numFmtId="0" fontId="4" fillId="0" borderId="0" xfId="0" applyFont="1"/>
    <xf numFmtId="0" fontId="48" fillId="0" borderId="0" xfId="0" applyFont="1"/>
    <xf numFmtId="0" fontId="4" fillId="19" borderId="19" xfId="0" applyFont="1" applyFill="1" applyBorder="1" applyAlignment="1">
      <alignment horizontal="center" vertical="center"/>
    </xf>
    <xf numFmtId="0" fontId="1" fillId="0" borderId="19" xfId="0" applyFont="1" applyBorder="1" applyAlignment="1">
      <alignment horizontal="center" vertical="center"/>
    </xf>
    <xf numFmtId="0" fontId="2" fillId="0" borderId="78" xfId="0" applyFont="1" applyBorder="1" applyAlignment="1">
      <alignment horizontal="center" vertical="center" wrapText="1"/>
    </xf>
    <xf numFmtId="0" fontId="2" fillId="0" borderId="78" xfId="0" applyFont="1" applyBorder="1" applyAlignment="1">
      <alignment horizontal="left" vertical="center" wrapText="1"/>
    </xf>
    <xf numFmtId="0" fontId="45" fillId="0" borderId="78" xfId="0" applyFont="1" applyBorder="1" applyAlignment="1">
      <alignment horizontal="center" vertical="center" wrapText="1"/>
    </xf>
    <xf numFmtId="0" fontId="65" fillId="0" borderId="19" xfId="0" applyFont="1" applyBorder="1" applyAlignment="1">
      <alignment horizontal="center" vertical="center" wrapText="1"/>
    </xf>
    <xf numFmtId="0" fontId="2" fillId="0" borderId="78" xfId="0" applyFont="1" applyBorder="1" applyAlignment="1">
      <alignment horizontal="left" vertical="center"/>
    </xf>
    <xf numFmtId="0" fontId="6" fillId="0" borderId="19" xfId="0" applyFont="1" applyBorder="1" applyAlignment="1">
      <alignment horizontal="center" vertical="center" wrapText="1"/>
    </xf>
    <xf numFmtId="0" fontId="1" fillId="0" borderId="19" xfId="0" applyFont="1" applyBorder="1" applyAlignment="1">
      <alignment horizontal="justify" vertical="center"/>
    </xf>
    <xf numFmtId="0" fontId="6" fillId="0" borderId="19" xfId="0" applyFont="1" applyBorder="1" applyAlignment="1">
      <alignment horizontal="justify" vertical="center" wrapText="1"/>
    </xf>
    <xf numFmtId="0" fontId="1" fillId="0" borderId="19" xfId="0" applyFont="1" applyBorder="1" applyAlignment="1">
      <alignment horizontal="center" vertical="center" wrapText="1"/>
    </xf>
    <xf numFmtId="14" fontId="2" fillId="0" borderId="78" xfId="0" applyNumberFormat="1" applyFont="1" applyBorder="1" applyAlignment="1">
      <alignment horizontal="center" vertical="center"/>
    </xf>
    <xf numFmtId="0" fontId="2" fillId="0" borderId="78" xfId="0" applyFont="1" applyBorder="1" applyAlignment="1">
      <alignment horizontal="center" vertical="center"/>
    </xf>
    <xf numFmtId="14" fontId="1" fillId="0" borderId="19" xfId="0" applyNumberFormat="1" applyFont="1" applyBorder="1" applyAlignment="1">
      <alignment horizontal="center" vertical="center"/>
    </xf>
    <xf numFmtId="0" fontId="1" fillId="3" borderId="0" xfId="0" applyFont="1" applyFill="1" applyAlignment="1">
      <alignment horizontal="center" vertical="center"/>
    </xf>
    <xf numFmtId="0" fontId="1" fillId="3" borderId="0" xfId="0" applyFont="1" applyFill="1" applyAlignment="1">
      <alignment horizontal="center" vertical="center" wrapText="1"/>
    </xf>
    <xf numFmtId="0" fontId="1" fillId="3" borderId="0" xfId="0" applyFont="1" applyFill="1" applyAlignment="1">
      <alignment horizontal="left" vertical="center"/>
    </xf>
    <xf numFmtId="0" fontId="1" fillId="3" borderId="0" xfId="0" applyFont="1" applyFill="1" applyAlignment="1">
      <alignment horizontal="center"/>
    </xf>
    <xf numFmtId="0" fontId="4" fillId="19" borderId="19" xfId="0" applyFont="1" applyFill="1" applyBorder="1" applyAlignment="1">
      <alignment horizontal="center" vertical="center" wrapText="1"/>
    </xf>
    <xf numFmtId="0" fontId="4" fillId="19" borderId="19" xfId="0" applyFont="1" applyFill="1" applyBorder="1" applyAlignment="1">
      <alignment horizontal="center" vertical="center" textRotation="90"/>
    </xf>
    <xf numFmtId="0" fontId="1" fillId="0" borderId="19" xfId="0" applyFont="1" applyBorder="1" applyAlignment="1">
      <alignment horizontal="center" vertical="center" textRotation="90"/>
    </xf>
    <xf numFmtId="0" fontId="45" fillId="0" borderId="78" xfId="0" applyFont="1" applyBorder="1" applyAlignment="1">
      <alignment horizontal="left" vertical="center" wrapText="1"/>
    </xf>
    <xf numFmtId="0" fontId="2" fillId="0" borderId="78" xfId="0" applyFont="1" applyBorder="1" applyAlignment="1">
      <alignment horizontal="center" vertical="center" textRotation="90"/>
    </xf>
    <xf numFmtId="0" fontId="1" fillId="0" borderId="19" xfId="0" applyFont="1" applyBorder="1" applyAlignment="1">
      <alignment horizontal="justify" vertical="center" wrapText="1"/>
    </xf>
    <xf numFmtId="14" fontId="1" fillId="0" borderId="19" xfId="0" applyNumberFormat="1" applyFont="1" applyBorder="1" applyAlignment="1">
      <alignment horizontal="center" vertical="center" wrapText="1"/>
    </xf>
    <xf numFmtId="0" fontId="56" fillId="3" borderId="61" xfId="0" applyFont="1" applyFill="1" applyBorder="1" applyAlignment="1">
      <alignment horizontal="justify" vertical="center" wrapText="1"/>
    </xf>
    <xf numFmtId="14" fontId="57" fillId="3" borderId="61" xfId="0" applyNumberFormat="1" applyFont="1" applyFill="1" applyBorder="1" applyAlignment="1">
      <alignment horizontal="justify" vertical="center" wrapText="1"/>
    </xf>
    <xf numFmtId="0" fontId="43" fillId="3" borderId="38" xfId="0" applyFont="1" applyFill="1" applyBorder="1" applyAlignment="1">
      <alignment horizontal="justify" vertical="center" wrapText="1"/>
    </xf>
    <xf numFmtId="0" fontId="43" fillId="0" borderId="0" xfId="0" applyFont="1" applyAlignment="1">
      <alignment horizontal="justify" vertical="center" wrapText="1"/>
    </xf>
    <xf numFmtId="0" fontId="56" fillId="18" borderId="26" xfId="0" applyFont="1" applyFill="1" applyBorder="1" applyAlignment="1">
      <alignment horizontal="center" vertical="center" wrapText="1"/>
    </xf>
    <xf numFmtId="0" fontId="43" fillId="0" borderId="109" xfId="0" applyFont="1" applyBorder="1" applyAlignment="1">
      <alignment horizontal="justify" vertical="center" wrapText="1"/>
    </xf>
    <xf numFmtId="0" fontId="43" fillId="0" borderId="97" xfId="0" applyFont="1" applyBorder="1" applyAlignment="1">
      <alignment horizontal="justify" vertical="center" wrapText="1"/>
    </xf>
    <xf numFmtId="0" fontId="43" fillId="3" borderId="0" xfId="0" applyFont="1" applyFill="1" applyAlignment="1">
      <alignment horizontal="justify" vertical="center" wrapText="1"/>
    </xf>
    <xf numFmtId="0" fontId="43" fillId="0" borderId="78" xfId="0" applyFont="1" applyBorder="1" applyAlignment="1">
      <alignment horizontal="justify" vertical="center" wrapText="1"/>
    </xf>
    <xf numFmtId="0" fontId="43" fillId="0" borderId="19" xfId="0" applyFont="1" applyBorder="1" applyAlignment="1">
      <alignment horizontal="justify" vertical="center" wrapText="1"/>
    </xf>
    <xf numFmtId="0" fontId="0" fillId="0" borderId="19" xfId="0" applyBorder="1" applyAlignment="1">
      <alignment horizontal="justify" vertical="center" wrapText="1"/>
    </xf>
    <xf numFmtId="0" fontId="43" fillId="0" borderId="61" xfId="0" applyFont="1" applyBorder="1" applyAlignment="1">
      <alignment horizontal="justify" vertical="center" wrapText="1"/>
    </xf>
    <xf numFmtId="0" fontId="43" fillId="3" borderId="19" xfId="0" applyFont="1" applyFill="1" applyBorder="1" applyAlignment="1">
      <alignment horizontal="justify" vertical="center" wrapText="1"/>
    </xf>
    <xf numFmtId="0" fontId="0" fillId="0" borderId="61" xfId="0" applyBorder="1" applyAlignment="1">
      <alignment horizontal="justify" vertical="center" wrapText="1"/>
    </xf>
    <xf numFmtId="0" fontId="43" fillId="0" borderId="26" xfId="0" applyFont="1" applyBorder="1" applyAlignment="1">
      <alignment horizontal="justify" vertical="center" wrapText="1"/>
    </xf>
    <xf numFmtId="0" fontId="43" fillId="0" borderId="26" xfId="0" quotePrefix="1" applyFont="1" applyBorder="1" applyAlignment="1">
      <alignment horizontal="justify" vertical="center" wrapText="1"/>
    </xf>
    <xf numFmtId="0" fontId="43" fillId="3" borderId="108" xfId="0" applyFont="1" applyFill="1" applyBorder="1" applyAlignment="1">
      <alignment horizontal="justify" vertical="center" wrapText="1"/>
    </xf>
    <xf numFmtId="0" fontId="43" fillId="0" borderId="110" xfId="0" applyFont="1" applyBorder="1" applyAlignment="1">
      <alignment horizontal="justify" vertical="center" wrapText="1"/>
    </xf>
    <xf numFmtId="0" fontId="43" fillId="0" borderId="105" xfId="0" quotePrefix="1" applyFont="1" applyBorder="1" applyAlignment="1">
      <alignment horizontal="justify" vertical="center" wrapText="1"/>
    </xf>
    <xf numFmtId="0" fontId="43" fillId="0" borderId="97" xfId="0" quotePrefix="1" applyFont="1" applyBorder="1" applyAlignment="1">
      <alignment horizontal="justify" vertical="center" wrapText="1"/>
    </xf>
    <xf numFmtId="0" fontId="43" fillId="0" borderId="103" xfId="0" quotePrefix="1" applyFont="1" applyBorder="1" applyAlignment="1">
      <alignment horizontal="justify" vertical="center" wrapText="1"/>
    </xf>
    <xf numFmtId="0" fontId="43" fillId="0" borderId="82" xfId="0" applyFont="1" applyBorder="1" applyAlignment="1">
      <alignment horizontal="justify" vertical="center" wrapText="1"/>
    </xf>
    <xf numFmtId="0" fontId="43" fillId="0" borderId="62" xfId="0" applyFont="1" applyBorder="1" applyAlignment="1">
      <alignment horizontal="justify" vertical="center" wrapText="1"/>
    </xf>
    <xf numFmtId="0" fontId="43" fillId="0" borderId="81" xfId="0" applyFont="1" applyBorder="1" applyAlignment="1">
      <alignment horizontal="justify" vertical="center" wrapText="1"/>
    </xf>
    <xf numFmtId="0" fontId="43" fillId="0" borderId="20" xfId="0" applyFont="1" applyBorder="1" applyAlignment="1">
      <alignment horizontal="justify" vertical="center" wrapText="1"/>
    </xf>
    <xf numFmtId="0" fontId="43" fillId="0" borderId="19" xfId="0" quotePrefix="1" applyFont="1" applyBorder="1" applyAlignment="1">
      <alignment horizontal="justify" vertical="center" wrapText="1"/>
    </xf>
    <xf numFmtId="0" fontId="43" fillId="0" borderId="61" xfId="0" quotePrefix="1" applyFont="1" applyBorder="1" applyAlignment="1">
      <alignment horizontal="justify" vertical="center" wrapText="1"/>
    </xf>
    <xf numFmtId="0" fontId="43" fillId="0" borderId="79" xfId="0" applyFont="1" applyBorder="1" applyAlignment="1">
      <alignment horizontal="justify" vertical="center" wrapText="1"/>
    </xf>
    <xf numFmtId="0" fontId="43" fillId="0" borderId="68" xfId="0" applyFont="1" applyBorder="1" applyAlignment="1">
      <alignment horizontal="justify" vertical="center" wrapText="1"/>
    </xf>
    <xf numFmtId="0" fontId="43" fillId="0" borderId="106" xfId="0" applyFont="1" applyBorder="1" applyAlignment="1">
      <alignment horizontal="justify" vertical="center" wrapText="1"/>
    </xf>
    <xf numFmtId="0" fontId="43" fillId="0" borderId="107" xfId="0" applyFont="1" applyBorder="1" applyAlignment="1">
      <alignment horizontal="justify" vertical="center" wrapText="1"/>
    </xf>
    <xf numFmtId="0" fontId="43" fillId="0" borderId="20" xfId="0" quotePrefix="1" applyFont="1" applyBorder="1" applyAlignment="1">
      <alignment horizontal="justify" vertical="center" wrapText="1"/>
    </xf>
    <xf numFmtId="0" fontId="43" fillId="0" borderId="96" xfId="0" applyFont="1" applyBorder="1" applyAlignment="1">
      <alignment horizontal="justify" vertical="center" wrapText="1"/>
    </xf>
    <xf numFmtId="0" fontId="43" fillId="0" borderId="103" xfId="0" applyFont="1" applyBorder="1" applyAlignment="1">
      <alignment horizontal="justify" vertical="center" wrapText="1"/>
    </xf>
    <xf numFmtId="0" fontId="57" fillId="0" borderId="20" xfId="0" applyFont="1" applyBorder="1" applyAlignment="1">
      <alignment horizontal="justify" vertical="center" wrapText="1"/>
    </xf>
    <xf numFmtId="0" fontId="74" fillId="3" borderId="0" xfId="0" applyFont="1" applyFill="1" applyAlignment="1">
      <alignment horizontal="justify" vertical="center" wrapText="1"/>
    </xf>
    <xf numFmtId="0" fontId="68" fillId="3" borderId="0" xfId="0" applyFont="1" applyFill="1" applyAlignment="1">
      <alignment horizontal="justify" vertical="center" wrapText="1"/>
    </xf>
    <xf numFmtId="0" fontId="73" fillId="3" borderId="0" xfId="0" applyFont="1" applyFill="1" applyAlignment="1">
      <alignment horizontal="justify" vertical="center" wrapText="1"/>
    </xf>
    <xf numFmtId="0" fontId="59" fillId="3" borderId="0" xfId="0" applyFont="1" applyFill="1" applyAlignment="1">
      <alignment horizontal="justify" vertical="center" wrapText="1"/>
    </xf>
    <xf numFmtId="0" fontId="1" fillId="32" borderId="19" xfId="0" applyFont="1" applyFill="1" applyBorder="1" applyAlignment="1" applyProtection="1">
      <alignment horizontal="center" vertical="center"/>
      <protection hidden="1"/>
    </xf>
    <xf numFmtId="0" fontId="1" fillId="32" borderId="19" xfId="0" applyFont="1" applyFill="1" applyBorder="1" applyAlignment="1">
      <alignment horizontal="center" vertical="center" textRotation="90"/>
    </xf>
    <xf numFmtId="9" fontId="1" fillId="32" borderId="19" xfId="0" applyNumberFormat="1" applyFont="1" applyFill="1" applyBorder="1" applyAlignment="1" applyProtection="1">
      <alignment horizontal="center" vertical="center"/>
      <protection hidden="1"/>
    </xf>
    <xf numFmtId="164" fontId="1" fillId="32" borderId="19" xfId="1" applyNumberFormat="1" applyFont="1" applyFill="1" applyBorder="1" applyAlignment="1" applyProtection="1">
      <alignment horizontal="center" vertical="center"/>
    </xf>
    <xf numFmtId="0" fontId="4" fillId="32" borderId="19" xfId="0" applyFont="1" applyFill="1" applyBorder="1" applyAlignment="1" applyProtection="1">
      <alignment horizontal="center" vertical="center" textRotation="90" wrapText="1"/>
      <protection hidden="1"/>
    </xf>
    <xf numFmtId="0" fontId="4" fillId="32" borderId="19" xfId="0" applyFont="1" applyFill="1" applyBorder="1" applyAlignment="1" applyProtection="1">
      <alignment horizontal="center" vertical="center" textRotation="90"/>
      <protection hidden="1"/>
    </xf>
    <xf numFmtId="0" fontId="2" fillId="32" borderId="78" xfId="0" applyFont="1" applyFill="1" applyBorder="1" applyAlignment="1">
      <alignment horizontal="center" vertical="center" wrapText="1"/>
    </xf>
    <xf numFmtId="0" fontId="45" fillId="32" borderId="78" xfId="0" applyFont="1" applyFill="1" applyBorder="1" applyAlignment="1">
      <alignment horizontal="center" vertical="center" wrapText="1"/>
    </xf>
    <xf numFmtId="0" fontId="6" fillId="32" borderId="19" xfId="0" applyFont="1" applyFill="1" applyBorder="1" applyAlignment="1">
      <alignment horizontal="center" vertical="center" wrapText="1"/>
    </xf>
    <xf numFmtId="0" fontId="6" fillId="32" borderId="19" xfId="0" applyFont="1" applyFill="1" applyBorder="1" applyAlignment="1" applyProtection="1">
      <alignment horizontal="center" vertical="center" wrapText="1"/>
      <protection hidden="1"/>
    </xf>
    <xf numFmtId="0" fontId="61" fillId="32" borderId="67" xfId="0" applyFont="1" applyFill="1" applyBorder="1" applyAlignment="1" applyProtection="1">
      <alignment horizontal="center" vertical="center" wrapText="1"/>
      <protection hidden="1"/>
    </xf>
    <xf numFmtId="0" fontId="65" fillId="32" borderId="19" xfId="0" applyFont="1" applyFill="1" applyBorder="1" applyAlignment="1">
      <alignment horizontal="center" vertical="center" wrapText="1"/>
    </xf>
    <xf numFmtId="0" fontId="49" fillId="32" borderId="19" xfId="0" applyFont="1" applyFill="1" applyBorder="1" applyAlignment="1" applyProtection="1">
      <alignment horizontal="center" vertical="center" wrapText="1"/>
      <protection hidden="1"/>
    </xf>
    <xf numFmtId="0" fontId="2" fillId="32" borderId="78" xfId="0" applyFont="1" applyFill="1" applyBorder="1" applyAlignment="1">
      <alignment horizontal="center" vertical="center"/>
    </xf>
    <xf numFmtId="0" fontId="2" fillId="32" borderId="78" xfId="0" applyFont="1" applyFill="1" applyBorder="1" applyAlignment="1">
      <alignment horizontal="center" vertical="center" textRotation="90"/>
    </xf>
    <xf numFmtId="0" fontId="2" fillId="33" borderId="78" xfId="0" applyFont="1" applyFill="1" applyBorder="1" applyAlignment="1">
      <alignment horizontal="center" vertical="center" wrapText="1"/>
    </xf>
    <xf numFmtId="0" fontId="2" fillId="34" borderId="78" xfId="0" applyFont="1" applyFill="1" applyBorder="1" applyAlignment="1">
      <alignment horizontal="left" vertical="center" wrapText="1"/>
    </xf>
    <xf numFmtId="0" fontId="6" fillId="34" borderId="19" xfId="0" applyFont="1" applyFill="1" applyBorder="1" applyAlignment="1">
      <alignment horizontal="justify" vertical="center" wrapText="1"/>
    </xf>
    <xf numFmtId="0" fontId="1" fillId="33" borderId="19" xfId="0" applyFont="1" applyFill="1" applyBorder="1" applyAlignment="1">
      <alignment horizontal="center" vertical="center" wrapText="1"/>
    </xf>
    <xf numFmtId="0" fontId="45" fillId="34" borderId="78" xfId="0" applyFont="1" applyFill="1" applyBorder="1" applyAlignment="1">
      <alignment horizontal="left" vertical="center" wrapText="1"/>
    </xf>
    <xf numFmtId="0" fontId="6" fillId="0" borderId="19" xfId="0" applyFont="1" applyBorder="1" applyAlignment="1" applyProtection="1">
      <alignment horizontal="center" vertical="center" wrapText="1"/>
      <protection locked="0"/>
    </xf>
    <xf numFmtId="0" fontId="0" fillId="0" borderId="0" xfId="0" applyAlignment="1">
      <alignment vertical="center"/>
    </xf>
    <xf numFmtId="0" fontId="67" fillId="0" borderId="19" xfId="0" applyFont="1" applyBorder="1" applyAlignment="1">
      <alignment horizontal="center" vertical="center" wrapText="1"/>
    </xf>
    <xf numFmtId="0" fontId="67" fillId="34" borderId="19" xfId="0" applyFont="1" applyFill="1" applyBorder="1" applyAlignment="1">
      <alignment horizontal="center" vertical="center" wrapText="1"/>
    </xf>
    <xf numFmtId="14" fontId="2" fillId="0" borderId="78" xfId="0" applyNumberFormat="1" applyFont="1" applyBorder="1" applyAlignment="1">
      <alignment horizontal="center" vertical="center" wrapText="1"/>
    </xf>
    <xf numFmtId="0" fontId="78" fillId="0" borderId="19" xfId="0" applyFont="1" applyBorder="1" applyAlignment="1">
      <alignment horizontal="center" vertical="center" wrapText="1"/>
    </xf>
    <xf numFmtId="0" fontId="67" fillId="33" borderId="19" xfId="0" applyFont="1" applyFill="1" applyBorder="1" applyAlignment="1">
      <alignment horizontal="center" vertical="center" wrapText="1"/>
    </xf>
    <xf numFmtId="14" fontId="77" fillId="0" borderId="19" xfId="0" applyNumberFormat="1" applyFont="1" applyBorder="1" applyAlignment="1">
      <alignment horizontal="center" vertical="center"/>
    </xf>
    <xf numFmtId="0" fontId="77" fillId="34" borderId="19" xfId="0" applyFont="1" applyFill="1" applyBorder="1" applyAlignment="1">
      <alignment horizontal="center" vertical="center" wrapText="1"/>
    </xf>
    <xf numFmtId="0" fontId="1" fillId="13" borderId="19" xfId="0" applyFont="1" applyFill="1" applyBorder="1" applyAlignment="1">
      <alignment horizontal="center" vertical="center"/>
    </xf>
    <xf numFmtId="14" fontId="1" fillId="13" borderId="19" xfId="0" applyNumberFormat="1" applyFont="1" applyFill="1" applyBorder="1" applyAlignment="1">
      <alignment horizontal="center" vertical="center"/>
    </xf>
    <xf numFmtId="0" fontId="1" fillId="34" borderId="19" xfId="0" applyFont="1" applyFill="1" applyBorder="1" applyAlignment="1">
      <alignment horizontal="center" vertical="center" wrapText="1"/>
    </xf>
    <xf numFmtId="0" fontId="77" fillId="33" borderId="19" xfId="0" applyFont="1" applyFill="1" applyBorder="1" applyAlignment="1">
      <alignment horizontal="center" vertical="center" wrapText="1"/>
    </xf>
    <xf numFmtId="14" fontId="77" fillId="0" borderId="19" xfId="0" applyNumberFormat="1" applyFont="1" applyBorder="1" applyAlignment="1">
      <alignment horizontal="center" vertical="center" wrapText="1"/>
    </xf>
    <xf numFmtId="0" fontId="1" fillId="13" borderId="19" xfId="0" applyFont="1" applyFill="1" applyBorder="1" applyAlignment="1">
      <alignment horizontal="center" vertical="center" wrapText="1"/>
    </xf>
    <xf numFmtId="14" fontId="1" fillId="34" borderId="19" xfId="0" applyNumberFormat="1" applyFont="1" applyFill="1" applyBorder="1" applyAlignment="1">
      <alignment horizontal="center" vertical="center" wrapText="1"/>
    </xf>
    <xf numFmtId="14" fontId="2" fillId="0" borderId="78" xfId="0" applyNumberFormat="1" applyFont="1" applyBorder="1" applyAlignment="1" applyProtection="1">
      <alignment horizontal="center" vertical="center" wrapText="1"/>
      <protection locked="0"/>
    </xf>
    <xf numFmtId="0" fontId="67" fillId="3" borderId="19" xfId="0" applyFont="1" applyFill="1" applyBorder="1" applyAlignment="1">
      <alignment horizontal="center" vertical="center" wrapText="1"/>
    </xf>
    <xf numFmtId="0" fontId="1" fillId="9" borderId="19" xfId="0" applyFont="1" applyFill="1" applyBorder="1" applyAlignment="1">
      <alignment horizontal="center" vertical="center" wrapText="1"/>
    </xf>
    <xf numFmtId="0" fontId="1" fillId="9" borderId="19" xfId="0" applyFont="1" applyFill="1" applyBorder="1" applyAlignment="1" applyProtection="1">
      <alignment horizontal="center" vertical="center" wrapText="1"/>
      <protection locked="0"/>
    </xf>
    <xf numFmtId="14" fontId="1" fillId="9" borderId="19" xfId="0" applyNumberFormat="1" applyFont="1" applyFill="1" applyBorder="1" applyAlignment="1" applyProtection="1">
      <alignment horizontal="center" vertical="center"/>
      <protection locked="0"/>
    </xf>
    <xf numFmtId="0" fontId="1" fillId="9" borderId="19" xfId="0" applyFont="1" applyFill="1" applyBorder="1" applyAlignment="1" applyProtection="1">
      <alignment horizontal="center" vertical="center"/>
      <protection locked="0"/>
    </xf>
    <xf numFmtId="14" fontId="1" fillId="9" borderId="19" xfId="0" applyNumberFormat="1" applyFont="1" applyFill="1" applyBorder="1" applyAlignment="1">
      <alignment horizontal="center" vertical="center"/>
    </xf>
    <xf numFmtId="14" fontId="77" fillId="0" borderId="19" xfId="0" applyNumberFormat="1" applyFont="1" applyBorder="1" applyAlignment="1" applyProtection="1">
      <alignment horizontal="center" vertical="center"/>
      <protection locked="0"/>
    </xf>
    <xf numFmtId="14" fontId="83" fillId="0" borderId="19" xfId="0" applyNumberFormat="1" applyFont="1" applyBorder="1" applyAlignment="1" applyProtection="1">
      <alignment horizontal="center" vertical="center" wrapText="1"/>
      <protection locked="0"/>
    </xf>
    <xf numFmtId="0" fontId="85" fillId="36" borderId="19" xfId="0" applyFont="1" applyFill="1" applyBorder="1" applyAlignment="1" applyProtection="1">
      <alignment horizontal="left" vertical="center" wrapText="1"/>
      <protection locked="0"/>
    </xf>
    <xf numFmtId="0" fontId="83" fillId="0" borderId="19" xfId="0" applyFont="1" applyBorder="1" applyAlignment="1" applyProtection="1">
      <alignment horizontal="center" vertical="center"/>
      <protection locked="0"/>
    </xf>
    <xf numFmtId="0" fontId="92" fillId="19" borderId="19" xfId="0" applyFont="1" applyFill="1" applyBorder="1" applyAlignment="1">
      <alignment horizontal="center" vertical="center" wrapText="1"/>
    </xf>
    <xf numFmtId="14" fontId="92" fillId="0" borderId="19" xfId="0" applyNumberFormat="1" applyFont="1" applyBorder="1" applyAlignment="1">
      <alignment horizontal="center" vertical="center" wrapText="1"/>
    </xf>
    <xf numFmtId="14" fontId="90" fillId="0" borderId="78" xfId="0" applyNumberFormat="1" applyFont="1" applyBorder="1" applyAlignment="1">
      <alignment horizontal="center" vertical="center" wrapText="1"/>
    </xf>
    <xf numFmtId="0" fontId="90" fillId="35" borderId="78" xfId="0" applyFont="1" applyFill="1" applyBorder="1" applyAlignment="1">
      <alignment horizontal="center" vertical="center" wrapText="1"/>
    </xf>
    <xf numFmtId="0" fontId="1" fillId="19" borderId="19" xfId="0" applyFont="1" applyFill="1" applyBorder="1" applyAlignment="1">
      <alignment horizontal="center" vertical="center" wrapText="1"/>
    </xf>
    <xf numFmtId="14" fontId="81" fillId="0" borderId="19" xfId="0" applyNumberFormat="1" applyFont="1" applyBorder="1" applyAlignment="1">
      <alignment horizontal="center" vertical="center" wrapText="1"/>
    </xf>
    <xf numFmtId="14" fontId="80" fillId="0" borderId="19" xfId="0" applyNumberFormat="1" applyFont="1" applyBorder="1" applyAlignment="1">
      <alignment horizontal="center" vertical="center" wrapText="1"/>
    </xf>
    <xf numFmtId="0" fontId="80" fillId="19" borderId="19" xfId="0" applyFont="1" applyFill="1" applyBorder="1" applyAlignment="1">
      <alignment horizontal="center" vertical="center" wrapText="1"/>
    </xf>
    <xf numFmtId="14" fontId="81" fillId="0" borderId="19" xfId="0" applyNumberFormat="1" applyFont="1" applyBorder="1" applyAlignment="1">
      <alignment horizontal="center" vertical="center"/>
    </xf>
    <xf numFmtId="0" fontId="81" fillId="33" borderId="19" xfId="0" applyFont="1" applyFill="1" applyBorder="1" applyAlignment="1">
      <alignment horizontal="center" vertical="center" wrapText="1"/>
    </xf>
    <xf numFmtId="0" fontId="87" fillId="33" borderId="19" xfId="0" applyFont="1" applyFill="1" applyBorder="1" applyAlignment="1">
      <alignment horizontal="center" vertical="center" wrapText="1"/>
    </xf>
    <xf numFmtId="0" fontId="89" fillId="21" borderId="78" xfId="0" applyFont="1" applyFill="1" applyBorder="1" applyAlignment="1" applyProtection="1">
      <alignment horizontal="center" vertical="center" wrapText="1"/>
      <protection locked="0"/>
    </xf>
    <xf numFmtId="14" fontId="92" fillId="0" borderId="19" xfId="0" applyNumberFormat="1" applyFont="1" applyBorder="1" applyAlignment="1" applyProtection="1">
      <alignment horizontal="center" vertical="center" wrapText="1"/>
      <protection locked="0"/>
    </xf>
    <xf numFmtId="14" fontId="81" fillId="0" borderId="19" xfId="0" applyNumberFormat="1" applyFont="1" applyBorder="1" applyAlignment="1" applyProtection="1">
      <alignment horizontal="center" vertical="center"/>
      <protection locked="0"/>
    </xf>
    <xf numFmtId="0" fontId="81" fillId="35" borderId="19" xfId="0" applyFont="1" applyFill="1" applyBorder="1" applyAlignment="1" applyProtection="1">
      <alignment horizontal="center" vertical="center" wrapText="1"/>
      <protection locked="0"/>
    </xf>
    <xf numFmtId="14" fontId="81" fillId="0" borderId="19" xfId="0" applyNumberFormat="1" applyFont="1" applyBorder="1" applyAlignment="1" applyProtection="1">
      <alignment horizontal="center" vertical="center" wrapText="1"/>
      <protection locked="0"/>
    </xf>
    <xf numFmtId="0" fontId="81" fillId="19" borderId="19" xfId="0" applyFont="1" applyFill="1" applyBorder="1" applyAlignment="1" applyProtection="1">
      <alignment horizontal="center" vertical="center" wrapText="1"/>
      <protection locked="0"/>
    </xf>
    <xf numFmtId="0" fontId="1" fillId="35" borderId="19" xfId="0" applyFont="1" applyFill="1" applyBorder="1" applyAlignment="1">
      <alignment horizontal="center" vertical="center" wrapText="1"/>
    </xf>
    <xf numFmtId="0" fontId="96" fillId="33" borderId="19" xfId="0" applyFont="1" applyFill="1" applyBorder="1" applyAlignment="1" applyProtection="1">
      <alignment horizontal="center" vertical="center" wrapText="1"/>
      <protection locked="0"/>
    </xf>
    <xf numFmtId="0" fontId="97" fillId="35" borderId="19" xfId="0" applyFont="1" applyFill="1" applyBorder="1" applyAlignment="1" applyProtection="1">
      <alignment horizontal="center" vertical="center" wrapText="1"/>
      <protection locked="0"/>
    </xf>
    <xf numFmtId="0" fontId="80" fillId="19" borderId="19" xfId="0" applyFont="1" applyFill="1" applyBorder="1" applyAlignment="1" applyProtection="1">
      <alignment horizontal="center" vertical="center" wrapText="1"/>
      <protection locked="0"/>
    </xf>
    <xf numFmtId="0" fontId="91" fillId="36" borderId="19" xfId="0" applyFont="1" applyFill="1" applyBorder="1" applyAlignment="1" applyProtection="1">
      <alignment horizontal="left" vertical="center" wrapText="1"/>
      <protection locked="0"/>
    </xf>
    <xf numFmtId="0" fontId="92" fillId="0" borderId="19" xfId="0" applyFont="1" applyBorder="1" applyAlignment="1" applyProtection="1">
      <alignment horizontal="center" vertical="center" wrapText="1"/>
      <protection locked="0"/>
    </xf>
    <xf numFmtId="14" fontId="90" fillId="0" borderId="78" xfId="0" applyNumberFormat="1" applyFont="1" applyBorder="1" applyAlignment="1" applyProtection="1">
      <alignment horizontal="center" vertical="center" wrapText="1"/>
      <protection locked="0"/>
    </xf>
    <xf numFmtId="0" fontId="90" fillId="0" borderId="78" xfId="0" applyFont="1" applyBorder="1" applyAlignment="1" applyProtection="1">
      <alignment horizontal="center" vertical="center" wrapText="1"/>
      <protection locked="0"/>
    </xf>
    <xf numFmtId="0" fontId="81" fillId="0" borderId="19" xfId="0" applyFont="1" applyBorder="1" applyAlignment="1" applyProtection="1">
      <alignment horizontal="center" vertical="center"/>
      <protection locked="0"/>
    </xf>
    <xf numFmtId="14" fontId="92" fillId="3" borderId="19" xfId="0" applyNumberFormat="1" applyFont="1" applyFill="1" applyBorder="1" applyAlignment="1" applyProtection="1">
      <alignment horizontal="center" vertical="center" wrapText="1"/>
      <protection locked="0"/>
    </xf>
    <xf numFmtId="14" fontId="88" fillId="0" borderId="19" xfId="0" applyNumberFormat="1" applyFont="1" applyBorder="1" applyAlignment="1" applyProtection="1">
      <alignment horizontal="center" vertical="center" wrapText="1"/>
      <protection locked="0"/>
    </xf>
    <xf numFmtId="0" fontId="1" fillId="19" borderId="19" xfId="0" applyFont="1" applyFill="1" applyBorder="1" applyAlignment="1" applyProtection="1">
      <alignment horizontal="center" vertical="center" wrapText="1"/>
      <protection locked="0"/>
    </xf>
    <xf numFmtId="0" fontId="2" fillId="19" borderId="78" xfId="0" applyFont="1" applyFill="1" applyBorder="1" applyAlignment="1" applyProtection="1">
      <alignment vertical="center" wrapText="1"/>
      <protection locked="0"/>
    </xf>
    <xf numFmtId="0" fontId="1" fillId="19" borderId="19" xfId="0" applyFont="1" applyFill="1" applyBorder="1" applyAlignment="1" applyProtection="1">
      <alignment vertical="center" wrapText="1"/>
      <protection locked="0"/>
    </xf>
    <xf numFmtId="0" fontId="87" fillId="33" borderId="19" xfId="0" applyFont="1" applyFill="1" applyBorder="1" applyAlignment="1" applyProtection="1">
      <alignment horizontal="center" vertical="center" wrapText="1"/>
      <protection locked="0"/>
    </xf>
    <xf numFmtId="0" fontId="87" fillId="35" borderId="19" xfId="0" applyFont="1" applyFill="1" applyBorder="1" applyAlignment="1" applyProtection="1">
      <alignment horizontal="center" vertical="center" wrapText="1"/>
      <protection locked="0"/>
    </xf>
    <xf numFmtId="0" fontId="87" fillId="35" borderId="19" xfId="0" applyFont="1" applyFill="1" applyBorder="1" applyAlignment="1" applyProtection="1">
      <alignment vertical="center" wrapText="1"/>
      <protection locked="0"/>
    </xf>
    <xf numFmtId="0" fontId="0" fillId="0" borderId="0" xfId="0" applyAlignment="1">
      <alignment wrapText="1"/>
    </xf>
    <xf numFmtId="0" fontId="0" fillId="0" borderId="0" xfId="0" applyAlignment="1">
      <alignment vertical="center" wrapText="1"/>
    </xf>
    <xf numFmtId="0" fontId="67" fillId="0" borderId="19" xfId="0" applyFont="1" applyBorder="1" applyAlignment="1" applyProtection="1">
      <alignment horizontal="left" vertical="top" wrapText="1"/>
      <protection locked="0"/>
    </xf>
    <xf numFmtId="0" fontId="1" fillId="0" borderId="19" xfId="0" applyFont="1" applyBorder="1" applyAlignment="1" applyProtection="1">
      <alignment horizontal="left" vertical="top" wrapText="1"/>
      <protection locked="0"/>
    </xf>
    <xf numFmtId="0" fontId="1" fillId="0" borderId="19" xfId="0" applyFont="1" applyBorder="1" applyAlignment="1" applyProtection="1">
      <alignment horizontal="left" vertical="top"/>
      <protection locked="0"/>
    </xf>
    <xf numFmtId="0" fontId="2" fillId="0" borderId="78" xfId="0" applyFont="1" applyBorder="1" applyAlignment="1" applyProtection="1">
      <alignment horizontal="left" vertical="top" wrapText="1"/>
      <protection locked="0"/>
    </xf>
    <xf numFmtId="0" fontId="4" fillId="3" borderId="0" xfId="0" applyFont="1" applyFill="1" applyProtection="1">
      <protection locked="0"/>
    </xf>
    <xf numFmtId="14" fontId="4" fillId="0" borderId="19" xfId="0" applyNumberFormat="1" applyFont="1" applyBorder="1" applyAlignment="1" applyProtection="1">
      <alignment horizontal="center" vertical="center" wrapText="1"/>
      <protection locked="0"/>
    </xf>
    <xf numFmtId="0" fontId="65" fillId="0" borderId="19" xfId="0" applyFont="1" applyBorder="1" applyAlignment="1" applyProtection="1">
      <alignment horizontal="center" vertical="center" wrapText="1"/>
      <protection locked="0"/>
    </xf>
    <xf numFmtId="14" fontId="4" fillId="0" borderId="19" xfId="0" applyNumberFormat="1" applyFont="1" applyBorder="1" applyAlignment="1" applyProtection="1">
      <alignment horizontal="center" vertical="center"/>
      <protection locked="0"/>
    </xf>
    <xf numFmtId="14" fontId="48" fillId="0" borderId="78" xfId="0" applyNumberFormat="1" applyFont="1" applyBorder="1" applyAlignment="1" applyProtection="1">
      <alignment horizontal="center" vertical="center" wrapText="1"/>
      <protection locked="0"/>
    </xf>
    <xf numFmtId="0" fontId="4" fillId="0" borderId="0" xfId="0" applyFont="1" applyProtection="1">
      <protection locked="0"/>
    </xf>
    <xf numFmtId="0" fontId="51" fillId="3" borderId="50" xfId="2" applyFont="1" applyFill="1" applyBorder="1" applyAlignment="1">
      <alignment horizontal="justify" vertical="center" wrapText="1"/>
    </xf>
    <xf numFmtId="0" fontId="51" fillId="3" borderId="51" xfId="2" applyFont="1" applyFill="1" applyBorder="1" applyAlignment="1">
      <alignment horizontal="justify" vertical="center" wrapText="1"/>
    </xf>
    <xf numFmtId="0" fontId="50" fillId="3" borderId="57" xfId="0" applyFont="1" applyFill="1" applyBorder="1" applyAlignment="1">
      <alignment horizontal="left" vertical="center" wrapText="1"/>
    </xf>
    <xf numFmtId="0" fontId="50" fillId="3" borderId="58" xfId="0" applyFont="1" applyFill="1" applyBorder="1" applyAlignment="1">
      <alignment horizontal="left" vertical="center" wrapText="1"/>
    </xf>
    <xf numFmtId="0" fontId="50" fillId="3" borderId="44" xfId="3" applyFont="1" applyFill="1" applyBorder="1" applyAlignment="1">
      <alignment horizontal="left" vertical="top" wrapText="1" readingOrder="1"/>
    </xf>
    <xf numFmtId="0" fontId="50" fillId="3" borderId="45" xfId="3" applyFont="1" applyFill="1" applyBorder="1" applyAlignment="1">
      <alignment horizontal="left" vertical="top" wrapText="1" readingOrder="1"/>
    </xf>
    <xf numFmtId="0" fontId="51" fillId="3" borderId="46" xfId="2" applyFont="1" applyFill="1" applyBorder="1" applyAlignment="1">
      <alignment horizontal="justify" vertical="center" wrapText="1"/>
    </xf>
    <xf numFmtId="0" fontId="51" fillId="3" borderId="47" xfId="2" applyFont="1" applyFill="1" applyBorder="1" applyAlignment="1">
      <alignment horizontal="justify" vertical="center" wrapText="1"/>
    </xf>
    <xf numFmtId="0" fontId="50" fillId="3" borderId="48" xfId="0" applyFont="1" applyFill="1" applyBorder="1" applyAlignment="1">
      <alignment horizontal="left" vertical="center" wrapText="1"/>
    </xf>
    <xf numFmtId="0" fontId="50" fillId="3" borderId="49" xfId="0" applyFont="1" applyFill="1" applyBorder="1" applyAlignment="1">
      <alignment horizontal="left" vertical="center" wrapText="1"/>
    </xf>
    <xf numFmtId="0" fontId="45" fillId="3" borderId="5" xfId="2" applyFont="1" applyFill="1" applyBorder="1" applyAlignment="1">
      <alignment horizontal="left" vertical="top" wrapText="1"/>
    </xf>
    <xf numFmtId="0" fontId="45" fillId="3" borderId="0" xfId="2" applyFont="1" applyFill="1" applyAlignment="1">
      <alignment horizontal="left" vertical="top" wrapText="1"/>
    </xf>
    <xf numFmtId="0" fontId="45" fillId="3" borderId="6" xfId="2" applyFont="1" applyFill="1" applyBorder="1" applyAlignment="1">
      <alignment horizontal="left" vertical="top" wrapText="1"/>
    </xf>
    <xf numFmtId="0" fontId="50" fillId="3" borderId="59" xfId="0" applyFont="1" applyFill="1" applyBorder="1" applyAlignment="1">
      <alignment horizontal="left" vertical="center" wrapText="1"/>
    </xf>
    <xf numFmtId="0" fontId="50" fillId="3" borderId="60" xfId="0" applyFont="1" applyFill="1" applyBorder="1" applyAlignment="1">
      <alignment horizontal="left" vertical="center" wrapText="1"/>
    </xf>
    <xf numFmtId="0" fontId="51" fillId="3" borderId="52" xfId="0" applyFont="1" applyFill="1" applyBorder="1" applyAlignment="1">
      <alignment horizontal="justify" vertical="center" wrapText="1"/>
    </xf>
    <xf numFmtId="0" fontId="51" fillId="3" borderId="53" xfId="0" applyFont="1" applyFill="1" applyBorder="1" applyAlignment="1">
      <alignment horizontal="justify" vertical="center" wrapText="1"/>
    </xf>
    <xf numFmtId="0" fontId="46" fillId="14" borderId="34" xfId="2" applyFont="1" applyFill="1" applyBorder="1" applyAlignment="1">
      <alignment horizontal="center" vertical="center" wrapText="1"/>
    </xf>
    <xf numFmtId="0" fontId="46" fillId="14" borderId="35" xfId="2" applyFont="1" applyFill="1" applyBorder="1" applyAlignment="1">
      <alignment horizontal="center" vertical="center" wrapText="1"/>
    </xf>
    <xf numFmtId="0" fontId="46" fillId="14" borderId="36" xfId="2" applyFont="1" applyFill="1" applyBorder="1" applyAlignment="1">
      <alignment horizontal="center" vertical="center" wrapText="1"/>
    </xf>
    <xf numFmtId="0" fontId="45" fillId="0" borderId="5" xfId="2" quotePrefix="1" applyFont="1" applyBorder="1" applyAlignment="1">
      <alignment horizontal="left" vertical="center" wrapText="1"/>
    </xf>
    <xf numFmtId="0" fontId="45" fillId="0" borderId="0" xfId="2" quotePrefix="1" applyFont="1" applyAlignment="1">
      <alignment horizontal="left" vertical="center" wrapText="1"/>
    </xf>
    <xf numFmtId="0" fontId="45" fillId="0" borderId="6" xfId="2" quotePrefix="1" applyFont="1" applyBorder="1" applyAlignment="1">
      <alignment horizontal="left" vertical="center" wrapText="1"/>
    </xf>
    <xf numFmtId="0" fontId="45" fillId="0" borderId="54" xfId="2" quotePrefix="1" applyFont="1" applyBorder="1" applyAlignment="1">
      <alignment horizontal="left" vertical="center" wrapText="1"/>
    </xf>
    <xf numFmtId="0" fontId="45" fillId="0" borderId="55" xfId="2" quotePrefix="1" applyFont="1" applyBorder="1" applyAlignment="1">
      <alignment horizontal="left" vertical="center" wrapText="1"/>
    </xf>
    <xf numFmtId="0" fontId="45" fillId="0" borderId="56" xfId="2" quotePrefix="1" applyFont="1" applyBorder="1" applyAlignment="1">
      <alignment horizontal="left" vertical="center" wrapText="1"/>
    </xf>
    <xf numFmtId="0" fontId="47" fillId="3" borderId="37" xfId="2" quotePrefix="1" applyFont="1" applyFill="1" applyBorder="1" applyAlignment="1">
      <alignment horizontal="left" vertical="top" wrapText="1"/>
    </xf>
    <xf numFmtId="0" fontId="48" fillId="3" borderId="38" xfId="2" quotePrefix="1" applyFont="1" applyFill="1" applyBorder="1" applyAlignment="1">
      <alignment horizontal="left" vertical="top" wrapText="1"/>
    </xf>
    <xf numFmtId="0" fontId="48" fillId="3" borderId="39" xfId="2" quotePrefix="1" applyFont="1" applyFill="1" applyBorder="1" applyAlignment="1">
      <alignment horizontal="left" vertical="top" wrapText="1"/>
    </xf>
    <xf numFmtId="0" fontId="45" fillId="0" borderId="5" xfId="2" quotePrefix="1" applyFont="1" applyBorder="1" applyAlignment="1">
      <alignment horizontal="left" vertical="top" wrapText="1"/>
    </xf>
    <xf numFmtId="0" fontId="45" fillId="0" borderId="0" xfId="2" quotePrefix="1" applyFont="1" applyAlignment="1">
      <alignment horizontal="left" vertical="top" wrapText="1"/>
    </xf>
    <xf numFmtId="0" fontId="45" fillId="0" borderId="6" xfId="2" quotePrefix="1" applyFont="1" applyBorder="1" applyAlignment="1">
      <alignment horizontal="left" vertical="top" wrapText="1"/>
    </xf>
    <xf numFmtId="0" fontId="50" fillId="14" borderId="40" xfId="3" applyFont="1" applyFill="1" applyBorder="1" applyAlignment="1">
      <alignment horizontal="center" vertical="center" wrapText="1"/>
    </xf>
    <xf numFmtId="0" fontId="50" fillId="14" borderId="41" xfId="3" applyFont="1" applyFill="1" applyBorder="1" applyAlignment="1">
      <alignment horizontal="center" vertical="center" wrapText="1"/>
    </xf>
    <xf numFmtId="0" fontId="50" fillId="14" borderId="42" xfId="2" applyFont="1" applyFill="1" applyBorder="1" applyAlignment="1">
      <alignment horizontal="center" vertical="center"/>
    </xf>
    <xf numFmtId="0" fontId="50" fillId="14" borderId="43" xfId="2" applyFont="1" applyFill="1" applyBorder="1" applyAlignment="1">
      <alignment horizontal="center" vertical="center"/>
    </xf>
    <xf numFmtId="0" fontId="2" fillId="3" borderId="54" xfId="2" quotePrefix="1" applyFont="1" applyFill="1" applyBorder="1" applyAlignment="1">
      <alignment horizontal="justify" vertical="center" wrapText="1"/>
    </xf>
    <xf numFmtId="0" fontId="2" fillId="3" borderId="55" xfId="2" quotePrefix="1" applyFont="1" applyFill="1" applyBorder="1" applyAlignment="1">
      <alignment horizontal="justify" vertical="center" wrapText="1"/>
    </xf>
    <xf numFmtId="0" fontId="2" fillId="3" borderId="56" xfId="2" quotePrefix="1" applyFont="1" applyFill="1" applyBorder="1" applyAlignment="1">
      <alignment horizontal="justify" vertical="center" wrapText="1"/>
    </xf>
    <xf numFmtId="0" fontId="56" fillId="0" borderId="20" xfId="0" applyFont="1" applyBorder="1" applyAlignment="1">
      <alignment horizontal="justify" vertical="center" wrapText="1"/>
    </xf>
    <xf numFmtId="0" fontId="56" fillId="16" borderId="105" xfId="0" applyFont="1" applyFill="1" applyBorder="1" applyAlignment="1">
      <alignment horizontal="justify" vertical="center" wrapText="1"/>
    </xf>
    <xf numFmtId="0" fontId="56" fillId="16" borderId="65" xfId="0" applyFont="1" applyFill="1" applyBorder="1" applyAlignment="1">
      <alignment horizontal="justify" vertical="center" wrapText="1"/>
    </xf>
    <xf numFmtId="0" fontId="56" fillId="16" borderId="108" xfId="0" applyFont="1" applyFill="1" applyBorder="1" applyAlignment="1">
      <alignment horizontal="justify" vertical="center" wrapText="1"/>
    </xf>
    <xf numFmtId="0" fontId="56" fillId="16" borderId="99" xfId="0" applyFont="1" applyFill="1" applyBorder="1" applyAlignment="1">
      <alignment horizontal="justify" vertical="center" wrapText="1"/>
    </xf>
    <xf numFmtId="0" fontId="56" fillId="16" borderId="100" xfId="0" applyFont="1" applyFill="1" applyBorder="1" applyAlignment="1">
      <alignment horizontal="justify" vertical="center" wrapText="1"/>
    </xf>
    <xf numFmtId="0" fontId="56" fillId="16" borderId="102" xfId="0" applyFont="1" applyFill="1" applyBorder="1" applyAlignment="1">
      <alignment horizontal="justify" vertical="center" wrapText="1"/>
    </xf>
    <xf numFmtId="0" fontId="43" fillId="0" borderId="98" xfId="0" applyFont="1" applyBorder="1" applyAlignment="1">
      <alignment horizontal="justify" vertical="center" wrapText="1"/>
    </xf>
    <xf numFmtId="0" fontId="43" fillId="0" borderId="95" xfId="0" applyFont="1" applyBorder="1" applyAlignment="1">
      <alignment horizontal="justify" vertical="center" wrapText="1"/>
    </xf>
    <xf numFmtId="0" fontId="43" fillId="0" borderId="101" xfId="0" applyFont="1" applyBorder="1" applyAlignment="1">
      <alignment horizontal="justify" vertical="center" wrapText="1"/>
    </xf>
    <xf numFmtId="0" fontId="43" fillId="0" borderId="99" xfId="0" applyFont="1" applyBorder="1" applyAlignment="1">
      <alignment horizontal="justify" vertical="center" wrapText="1"/>
    </xf>
    <xf numFmtId="0" fontId="43" fillId="0" borderId="100" xfId="0" applyFont="1" applyBorder="1" applyAlignment="1">
      <alignment horizontal="justify" vertical="center" wrapText="1"/>
    </xf>
    <xf numFmtId="0" fontId="43" fillId="0" borderId="102" xfId="0" applyFont="1" applyBorder="1" applyAlignment="1">
      <alignment horizontal="justify" vertical="center" wrapText="1"/>
    </xf>
    <xf numFmtId="0" fontId="2" fillId="0" borderId="80" xfId="0" applyFont="1" applyBorder="1" applyAlignment="1">
      <alignment horizontal="justify" vertical="center" wrapText="1"/>
    </xf>
    <xf numFmtId="0" fontId="59" fillId="0" borderId="80" xfId="0" applyFont="1" applyBorder="1" applyAlignment="1">
      <alignment horizontal="justify" vertical="center" wrapText="1"/>
    </xf>
    <xf numFmtId="0" fontId="43" fillId="0" borderId="105" xfId="4" applyFont="1" applyBorder="1" applyAlignment="1">
      <alignment horizontal="justify" vertical="center" wrapText="1"/>
    </xf>
    <xf numFmtId="0" fontId="43" fillId="0" borderId="65" xfId="4" applyFont="1" applyBorder="1" applyAlignment="1">
      <alignment horizontal="justify" vertical="center" wrapText="1"/>
    </xf>
    <xf numFmtId="0" fontId="43" fillId="0" borderId="74" xfId="0" applyFont="1" applyBorder="1" applyAlignment="1">
      <alignment horizontal="justify" vertical="center" wrapText="1"/>
    </xf>
    <xf numFmtId="0" fontId="43" fillId="0" borderId="76" xfId="0" applyFont="1" applyBorder="1" applyAlignment="1">
      <alignment horizontal="justify" vertical="center" wrapText="1"/>
    </xf>
    <xf numFmtId="0" fontId="43" fillId="0" borderId="75" xfId="0" applyFont="1" applyBorder="1" applyAlignment="1">
      <alignment horizontal="justify" vertical="center" wrapText="1"/>
    </xf>
    <xf numFmtId="0" fontId="2" fillId="0" borderId="110" xfId="0" applyFont="1" applyBorder="1" applyAlignment="1">
      <alignment horizontal="justify" vertical="center" wrapText="1"/>
    </xf>
    <xf numFmtId="0" fontId="59" fillId="0" borderId="111" xfId="0" applyFont="1" applyBorder="1" applyAlignment="1">
      <alignment horizontal="justify" vertical="center" wrapText="1"/>
    </xf>
    <xf numFmtId="0" fontId="43" fillId="0" borderId="97" xfId="4" applyFont="1" applyBorder="1" applyAlignment="1">
      <alignment horizontal="center" vertical="center" wrapText="1"/>
    </xf>
    <xf numFmtId="0" fontId="43" fillId="0" borderId="19" xfId="4" applyFont="1" applyBorder="1" applyAlignment="1">
      <alignment horizontal="center" vertical="center" wrapText="1"/>
    </xf>
    <xf numFmtId="0" fontId="43" fillId="0" borderId="26" xfId="4" applyFont="1" applyBorder="1" applyAlignment="1">
      <alignment horizontal="center" vertical="center" wrapText="1"/>
    </xf>
    <xf numFmtId="0" fontId="43" fillId="0" borderId="73" xfId="0" applyFont="1" applyBorder="1" applyAlignment="1">
      <alignment horizontal="left" vertical="center" wrapText="1"/>
    </xf>
    <xf numFmtId="0" fontId="43" fillId="0" borderId="24" xfId="0" applyFont="1" applyBorder="1" applyAlignment="1">
      <alignment horizontal="left" vertical="center" wrapText="1"/>
    </xf>
    <xf numFmtId="0" fontId="43" fillId="0" borderId="27" xfId="0" applyFont="1" applyBorder="1" applyAlignment="1">
      <alignment horizontal="left" vertical="center" wrapText="1"/>
    </xf>
    <xf numFmtId="0" fontId="43" fillId="0" borderId="72" xfId="0" applyFont="1" applyBorder="1" applyAlignment="1">
      <alignment horizontal="center" vertical="center" wrapText="1"/>
    </xf>
    <xf numFmtId="0" fontId="43" fillId="0" borderId="23" xfId="0" applyFont="1" applyBorder="1" applyAlignment="1">
      <alignment horizontal="center" vertical="center" wrapText="1"/>
    </xf>
    <xf numFmtId="0" fontId="43" fillId="0" borderId="25" xfId="0" applyFont="1" applyBorder="1" applyAlignment="1">
      <alignment horizontal="center" vertical="center" wrapText="1"/>
    </xf>
    <xf numFmtId="0" fontId="43" fillId="0" borderId="112" xfId="0" applyFont="1" applyBorder="1" applyAlignment="1">
      <alignment horizontal="justify" vertical="center" wrapText="1"/>
    </xf>
    <xf numFmtId="0" fontId="43" fillId="0" borderId="5" xfId="0" applyFont="1" applyBorder="1" applyAlignment="1">
      <alignment horizontal="justify" vertical="center" wrapText="1"/>
    </xf>
    <xf numFmtId="0" fontId="43" fillId="0" borderId="113" xfId="0" applyFont="1" applyBorder="1" applyAlignment="1">
      <alignment horizontal="justify" vertical="center" wrapText="1"/>
    </xf>
    <xf numFmtId="0" fontId="43" fillId="0" borderId="114" xfId="0" applyFont="1" applyBorder="1" applyAlignment="1">
      <alignment horizontal="justify" vertical="center" wrapText="1"/>
    </xf>
    <xf numFmtId="14" fontId="58" fillId="3" borderId="61" xfId="0" applyNumberFormat="1" applyFont="1" applyFill="1" applyBorder="1" applyAlignment="1">
      <alignment horizontal="justify" vertical="center" wrapText="1"/>
    </xf>
    <xf numFmtId="0" fontId="56" fillId="16" borderId="74" xfId="0" applyFont="1" applyFill="1" applyBorder="1" applyAlignment="1">
      <alignment horizontal="justify" vertical="center" wrapText="1"/>
    </xf>
    <xf numFmtId="0" fontId="56" fillId="16" borderId="76" xfId="0" applyFont="1" applyFill="1" applyBorder="1" applyAlignment="1">
      <alignment horizontal="justify" vertical="center" wrapText="1"/>
    </xf>
    <xf numFmtId="0" fontId="56" fillId="16" borderId="75" xfId="0" applyFont="1" applyFill="1" applyBorder="1" applyAlignment="1">
      <alignment horizontal="justify" vertical="center" wrapText="1"/>
    </xf>
    <xf numFmtId="0" fontId="56" fillId="16" borderId="103" xfId="0" applyFont="1" applyFill="1" applyBorder="1" applyAlignment="1">
      <alignment horizontal="center" vertical="center" wrapText="1"/>
    </xf>
    <xf numFmtId="0" fontId="56" fillId="16" borderId="35" xfId="0" applyFont="1" applyFill="1" applyBorder="1" applyAlignment="1">
      <alignment horizontal="center" vertical="center" wrapText="1"/>
    </xf>
    <xf numFmtId="0" fontId="56" fillId="16" borderId="104" xfId="0" applyFont="1" applyFill="1" applyBorder="1" applyAlignment="1">
      <alignment horizontal="center" vertical="center" wrapText="1"/>
    </xf>
    <xf numFmtId="0" fontId="56" fillId="17" borderId="19" xfId="0" applyFont="1" applyFill="1" applyBorder="1" applyAlignment="1">
      <alignment horizontal="center" vertical="center" wrapText="1"/>
    </xf>
    <xf numFmtId="0" fontId="4" fillId="20" borderId="19" xfId="0" applyFont="1" applyFill="1" applyBorder="1" applyAlignment="1">
      <alignment horizontal="center" vertical="center"/>
    </xf>
    <xf numFmtId="0" fontId="4" fillId="20" borderId="19" xfId="0" applyFont="1" applyFill="1" applyBorder="1" applyAlignment="1">
      <alignment horizontal="center" vertical="center" wrapText="1"/>
    </xf>
    <xf numFmtId="0" fontId="1" fillId="0" borderId="19" xfId="0" applyFont="1" applyBorder="1" applyAlignment="1">
      <alignment horizontal="center" vertical="center"/>
    </xf>
    <xf numFmtId="0" fontId="1" fillId="0" borderId="19" xfId="0" applyFont="1" applyBorder="1" applyAlignment="1">
      <alignment horizontal="center" vertical="center" wrapText="1"/>
    </xf>
    <xf numFmtId="0" fontId="4" fillId="15" borderId="62" xfId="0" applyFont="1" applyFill="1" applyBorder="1" applyAlignment="1">
      <alignment horizontal="center" vertical="center"/>
    </xf>
    <xf numFmtId="0" fontId="4" fillId="15" borderId="63" xfId="0" applyFont="1" applyFill="1" applyBorder="1" applyAlignment="1">
      <alignment horizontal="center" vertical="center"/>
    </xf>
    <xf numFmtId="0" fontId="4" fillId="15" borderId="64" xfId="0" applyFont="1" applyFill="1" applyBorder="1" applyAlignment="1">
      <alignment horizontal="center" vertical="center"/>
    </xf>
    <xf numFmtId="0" fontId="4" fillId="19" borderId="62" xfId="0" applyFont="1" applyFill="1" applyBorder="1" applyAlignment="1">
      <alignment horizontal="center" vertical="center"/>
    </xf>
    <xf numFmtId="0" fontId="4" fillId="19" borderId="63" xfId="0" applyFont="1" applyFill="1" applyBorder="1" applyAlignment="1">
      <alignment horizontal="center" vertical="center"/>
    </xf>
    <xf numFmtId="0" fontId="4" fillId="19" borderId="64" xfId="0" applyFont="1" applyFill="1" applyBorder="1" applyAlignment="1">
      <alignment horizontal="center" vertical="center"/>
    </xf>
    <xf numFmtId="0" fontId="1" fillId="0" borderId="61" xfId="0" applyFont="1" applyBorder="1" applyAlignment="1">
      <alignment horizontal="center" vertical="center" textRotation="90"/>
    </xf>
    <xf numFmtId="0" fontId="1" fillId="0" borderId="65" xfId="0" applyFont="1" applyBorder="1" applyAlignment="1">
      <alignment horizontal="center" vertical="center" textRotation="90"/>
    </xf>
    <xf numFmtId="0" fontId="1" fillId="0" borderId="20" xfId="0" applyFont="1" applyBorder="1" applyAlignment="1">
      <alignment horizontal="center" vertical="center" textRotation="90"/>
    </xf>
    <xf numFmtId="0" fontId="4" fillId="23" borderId="19" xfId="0" applyFont="1" applyFill="1" applyBorder="1" applyAlignment="1">
      <alignment horizontal="center" vertical="center"/>
    </xf>
    <xf numFmtId="0" fontId="4" fillId="23" borderId="19" xfId="0" applyFont="1" applyFill="1" applyBorder="1" applyAlignment="1">
      <alignment horizontal="center" vertical="center" wrapText="1"/>
    </xf>
    <xf numFmtId="0" fontId="2" fillId="32" borderId="79" xfId="0" applyFont="1" applyFill="1" applyBorder="1" applyAlignment="1">
      <alignment horizontal="center" vertical="center" textRotation="90"/>
    </xf>
    <xf numFmtId="0" fontId="59" fillId="32" borderId="80" xfId="0" applyFont="1" applyFill="1" applyBorder="1"/>
    <xf numFmtId="0" fontId="59" fillId="0" borderId="80" xfId="0" applyFont="1" applyBorder="1"/>
    <xf numFmtId="0" fontId="59" fillId="0" borderId="81" xfId="0" applyFont="1" applyBorder="1"/>
    <xf numFmtId="0" fontId="1" fillId="0" borderId="61" xfId="0" applyFont="1" applyBorder="1" applyAlignment="1">
      <alignment horizontal="center" vertical="center" textRotation="90" wrapText="1"/>
    </xf>
    <xf numFmtId="0" fontId="1" fillId="0" borderId="65" xfId="0" applyFont="1" applyBorder="1" applyAlignment="1">
      <alignment horizontal="center" vertical="center" textRotation="90" wrapText="1"/>
    </xf>
    <xf numFmtId="0" fontId="1" fillId="0" borderId="20" xfId="0" applyFont="1" applyBorder="1" applyAlignment="1">
      <alignment horizontal="center" vertical="center" textRotation="90" wrapText="1"/>
    </xf>
    <xf numFmtId="0" fontId="4" fillId="21" borderId="19" xfId="0" applyFont="1" applyFill="1" applyBorder="1" applyAlignment="1">
      <alignment horizontal="center" vertical="center" wrapText="1"/>
    </xf>
    <xf numFmtId="0" fontId="4" fillId="21" borderId="61" xfId="0" applyFont="1" applyFill="1" applyBorder="1" applyAlignment="1">
      <alignment horizontal="center" vertical="center" wrapText="1"/>
    </xf>
    <xf numFmtId="0" fontId="4" fillId="21" borderId="20" xfId="0" applyFont="1" applyFill="1" applyBorder="1" applyAlignment="1">
      <alignment horizontal="center" vertical="center" wrapText="1"/>
    </xf>
    <xf numFmtId="9" fontId="2" fillId="0" borderId="79" xfId="0" applyNumberFormat="1" applyFont="1" applyBorder="1" applyAlignment="1">
      <alignment horizontal="center" vertical="center" wrapText="1"/>
    </xf>
    <xf numFmtId="0" fontId="48" fillId="0" borderId="79" xfId="0" applyFont="1" applyBorder="1" applyAlignment="1">
      <alignment horizontal="center" vertical="center" wrapText="1"/>
    </xf>
    <xf numFmtId="9" fontId="1" fillId="0" borderId="19" xfId="0" applyNumberFormat="1" applyFont="1" applyBorder="1" applyAlignment="1" applyProtection="1">
      <alignment horizontal="center" vertical="center" wrapText="1"/>
      <protection hidden="1"/>
    </xf>
    <xf numFmtId="0" fontId="4" fillId="0" borderId="19" xfId="0" applyFont="1" applyBorder="1" applyAlignment="1" applyProtection="1">
      <alignment horizontal="center" vertical="center"/>
      <protection hidden="1"/>
    </xf>
    <xf numFmtId="0" fontId="2" fillId="0" borderId="19" xfId="0" applyFont="1" applyBorder="1" applyAlignment="1">
      <alignment horizontal="center" vertical="center" wrapText="1"/>
    </xf>
    <xf numFmtId="0" fontId="4" fillId="0" borderId="19" xfId="0" applyFont="1" applyBorder="1" applyAlignment="1" applyProtection="1">
      <alignment horizontal="center" vertical="center" wrapText="1"/>
      <protection hidden="1"/>
    </xf>
    <xf numFmtId="0" fontId="2" fillId="0" borderId="79" xfId="0" applyFont="1" applyBorder="1" applyAlignment="1">
      <alignment horizontal="center" vertical="center" wrapText="1"/>
    </xf>
    <xf numFmtId="0" fontId="25" fillId="19" borderId="19" xfId="0" applyFont="1" applyFill="1" applyBorder="1" applyAlignment="1">
      <alignment horizontal="center" vertical="center" textRotation="90"/>
    </xf>
    <xf numFmtId="0" fontId="4" fillId="19" borderId="19" xfId="0" applyFont="1" applyFill="1" applyBorder="1" applyAlignment="1">
      <alignment horizontal="center" vertical="center" wrapText="1"/>
    </xf>
    <xf numFmtId="0" fontId="48" fillId="19" borderId="19" xfId="0" applyFont="1" applyFill="1" applyBorder="1" applyAlignment="1">
      <alignment horizontal="center" vertical="center" wrapText="1"/>
    </xf>
    <xf numFmtId="0" fontId="4" fillId="19" borderId="19" xfId="0" applyFont="1" applyFill="1" applyBorder="1" applyAlignment="1">
      <alignment horizontal="center" vertical="center" textRotation="90" wrapText="1"/>
    </xf>
    <xf numFmtId="0" fontId="4" fillId="19" borderId="19" xfId="0" applyFont="1" applyFill="1" applyBorder="1" applyAlignment="1">
      <alignment horizontal="center" vertical="center"/>
    </xf>
    <xf numFmtId="0" fontId="4" fillId="19" borderId="62" xfId="0" applyFont="1" applyFill="1" applyBorder="1" applyAlignment="1">
      <alignment horizontal="center" vertical="center" wrapText="1"/>
    </xf>
    <xf numFmtId="0" fontId="4" fillId="19" borderId="63" xfId="0" applyFont="1" applyFill="1" applyBorder="1" applyAlignment="1">
      <alignment horizontal="center" vertical="center" wrapText="1"/>
    </xf>
    <xf numFmtId="0" fontId="4" fillId="19" borderId="64" xfId="0" applyFont="1" applyFill="1" applyBorder="1" applyAlignment="1">
      <alignment horizontal="center" vertical="center" wrapText="1"/>
    </xf>
    <xf numFmtId="0" fontId="2" fillId="0" borderId="19" xfId="0" applyFont="1" applyBorder="1" applyAlignment="1">
      <alignment horizontal="center" vertical="center"/>
    </xf>
    <xf numFmtId="9" fontId="2" fillId="0" borderId="86" xfId="0" applyNumberFormat="1" applyFont="1" applyBorder="1" applyAlignment="1">
      <alignment horizontal="center" vertical="center" wrapText="1"/>
    </xf>
    <xf numFmtId="9" fontId="2" fillId="0" borderId="87" xfId="0" applyNumberFormat="1" applyFont="1" applyBorder="1" applyAlignment="1">
      <alignment horizontal="center" vertical="center" wrapText="1"/>
    </xf>
    <xf numFmtId="9" fontId="2" fillId="0" borderId="88" xfId="0" applyNumberFormat="1" applyFont="1" applyBorder="1" applyAlignment="1">
      <alignment horizontal="center" vertical="center" wrapText="1"/>
    </xf>
    <xf numFmtId="0" fontId="4" fillId="17" borderId="19" xfId="0" applyFont="1" applyFill="1" applyBorder="1" applyAlignment="1">
      <alignment horizontal="center" vertical="center"/>
    </xf>
    <xf numFmtId="0" fontId="4" fillId="17" borderId="19" xfId="0" applyFont="1" applyFill="1" applyBorder="1" applyAlignment="1">
      <alignment horizontal="center" vertical="center" wrapText="1"/>
    </xf>
    <xf numFmtId="0" fontId="4" fillId="21" borderId="19" xfId="0" applyFont="1" applyFill="1" applyBorder="1" applyAlignment="1">
      <alignment horizontal="center" vertical="center"/>
    </xf>
    <xf numFmtId="0" fontId="4" fillId="19" borderId="61" xfId="0" applyFont="1" applyFill="1" applyBorder="1" applyAlignment="1">
      <alignment horizontal="center" vertical="center" wrapText="1"/>
    </xf>
    <xf numFmtId="0" fontId="4" fillId="19" borderId="20" xfId="0" applyFont="1" applyFill="1" applyBorder="1" applyAlignment="1">
      <alignment horizontal="center" vertical="center" wrapText="1"/>
    </xf>
    <xf numFmtId="0" fontId="4" fillId="15" borderId="19" xfId="0" applyFont="1" applyFill="1" applyBorder="1" applyAlignment="1">
      <alignment horizontal="center" vertical="center" wrapText="1"/>
    </xf>
    <xf numFmtId="0" fontId="4" fillId="21" borderId="19" xfId="0" applyFont="1" applyFill="1" applyBorder="1" applyAlignment="1" applyProtection="1">
      <alignment horizontal="center" vertical="center" wrapText="1"/>
      <protection locked="0"/>
    </xf>
    <xf numFmtId="0" fontId="4" fillId="21" borderId="61" xfId="0" applyFont="1" applyFill="1" applyBorder="1" applyAlignment="1" applyProtection="1">
      <alignment horizontal="center" vertical="center" wrapText="1"/>
      <protection locked="0"/>
    </xf>
    <xf numFmtId="0" fontId="4" fillId="21" borderId="20" xfId="0" applyFont="1" applyFill="1" applyBorder="1" applyAlignment="1" applyProtection="1">
      <alignment horizontal="center" vertical="center" wrapText="1"/>
      <protection locked="0"/>
    </xf>
    <xf numFmtId="0" fontId="4" fillId="20" borderId="19" xfId="0" applyFont="1" applyFill="1" applyBorder="1" applyAlignment="1" applyProtection="1">
      <alignment horizontal="center" vertical="center" wrapText="1"/>
      <protection locked="0"/>
    </xf>
    <xf numFmtId="0" fontId="63" fillId="32" borderId="66" xfId="0" applyFont="1" applyFill="1" applyBorder="1" applyAlignment="1">
      <alignment horizontal="center" vertical="center"/>
    </xf>
    <xf numFmtId="0" fontId="63" fillId="19" borderId="66" xfId="0" applyFont="1" applyFill="1" applyBorder="1" applyAlignment="1">
      <alignment horizontal="center" vertical="center"/>
    </xf>
    <xf numFmtId="0" fontId="4" fillId="0" borderId="61" xfId="0" applyFont="1" applyBorder="1" applyAlignment="1" applyProtection="1">
      <alignment horizontal="center" vertical="center" wrapText="1"/>
      <protection hidden="1"/>
    </xf>
    <xf numFmtId="0" fontId="4" fillId="0" borderId="65"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1" fillId="0" borderId="19" xfId="0" applyFont="1" applyBorder="1" applyAlignment="1" applyProtection="1">
      <alignment horizontal="center" vertical="center"/>
      <protection hidden="1"/>
    </xf>
    <xf numFmtId="0" fontId="61" fillId="32" borderId="66" xfId="0" applyFont="1" applyFill="1" applyBorder="1" applyAlignment="1" applyProtection="1">
      <alignment horizontal="center" vertical="center" wrapText="1"/>
      <protection hidden="1"/>
    </xf>
    <xf numFmtId="0" fontId="61" fillId="22" borderId="66" xfId="0" applyFont="1" applyFill="1" applyBorder="1" applyAlignment="1" applyProtection="1">
      <alignment horizontal="center" vertical="center" wrapText="1"/>
      <protection hidden="1"/>
    </xf>
    <xf numFmtId="0" fontId="60" fillId="22" borderId="66" xfId="0" applyFont="1" applyFill="1" applyBorder="1" applyAlignment="1">
      <alignment horizontal="center" vertical="center" textRotation="90" wrapText="1"/>
    </xf>
    <xf numFmtId="0" fontId="62" fillId="22" borderId="66" xfId="0" applyFont="1" applyFill="1" applyBorder="1" applyAlignment="1" applyProtection="1">
      <alignment horizontal="center" vertical="center" wrapText="1"/>
      <protection hidden="1"/>
    </xf>
    <xf numFmtId="0" fontId="6" fillId="32" borderId="61" xfId="0" applyFont="1" applyFill="1" applyBorder="1" applyAlignment="1">
      <alignment horizontal="center" vertical="center" wrapText="1"/>
    </xf>
    <xf numFmtId="0" fontId="6" fillId="0" borderId="65" xfId="0" applyFont="1" applyBorder="1" applyAlignment="1">
      <alignment horizontal="center" vertical="center" wrapText="1"/>
    </xf>
    <xf numFmtId="0" fontId="6" fillId="0" borderId="20" xfId="0" applyFont="1" applyBorder="1" applyAlignment="1">
      <alignment horizontal="center" vertical="center" wrapText="1"/>
    </xf>
    <xf numFmtId="0" fontId="6" fillId="32" borderId="65" xfId="0" applyFont="1" applyFill="1" applyBorder="1" applyAlignment="1">
      <alignment horizontal="center" vertical="center" wrapText="1"/>
    </xf>
    <xf numFmtId="0" fontId="6" fillId="0" borderId="61" xfId="0" applyFont="1" applyBorder="1" applyAlignment="1">
      <alignment horizontal="center" vertical="center" wrapText="1"/>
    </xf>
    <xf numFmtId="0" fontId="62" fillId="32" borderId="66" xfId="0" applyFont="1" applyFill="1" applyBorder="1" applyAlignment="1" applyProtection="1">
      <alignment horizontal="center" vertical="center" wrapText="1"/>
      <protection hidden="1"/>
    </xf>
    <xf numFmtId="0" fontId="48" fillId="19" borderId="61" xfId="0" applyFont="1" applyFill="1" applyBorder="1" applyAlignment="1">
      <alignment horizontal="center" vertical="center" wrapText="1"/>
    </xf>
    <xf numFmtId="0" fontId="48" fillId="19" borderId="20" xfId="0" applyFont="1" applyFill="1" applyBorder="1" applyAlignment="1">
      <alignment horizontal="center" vertical="center" wrapText="1"/>
    </xf>
    <xf numFmtId="0" fontId="1" fillId="32" borderId="19" xfId="0" applyFont="1" applyFill="1" applyBorder="1" applyAlignment="1" applyProtection="1">
      <alignment horizontal="center" vertical="center"/>
      <protection hidden="1"/>
    </xf>
    <xf numFmtId="0" fontId="4" fillId="32" borderId="61" xfId="0" applyFont="1" applyFill="1" applyBorder="1" applyAlignment="1" applyProtection="1">
      <alignment horizontal="center" vertical="center" wrapText="1"/>
      <protection hidden="1"/>
    </xf>
    <xf numFmtId="0" fontId="4" fillId="32" borderId="65" xfId="0" applyFont="1" applyFill="1" applyBorder="1" applyAlignment="1" applyProtection="1">
      <alignment horizontal="center" vertical="center" wrapText="1"/>
      <protection hidden="1"/>
    </xf>
    <xf numFmtId="0" fontId="60" fillId="32" borderId="92" xfId="0" applyFont="1" applyFill="1" applyBorder="1" applyAlignment="1">
      <alignment horizontal="center" vertical="center" textRotation="90" wrapText="1"/>
    </xf>
    <xf numFmtId="0" fontId="60" fillId="32" borderId="93" xfId="0" applyFont="1" applyFill="1" applyBorder="1" applyAlignment="1">
      <alignment horizontal="center" vertical="center" textRotation="90" wrapText="1"/>
    </xf>
    <xf numFmtId="0" fontId="60" fillId="22" borderId="93" xfId="0" applyFont="1" applyFill="1" applyBorder="1" applyAlignment="1">
      <alignment horizontal="center" vertical="center" textRotation="90" wrapText="1"/>
    </xf>
    <xf numFmtId="0" fontId="60" fillId="22" borderId="94" xfId="0" applyFont="1" applyFill="1" applyBorder="1" applyAlignment="1">
      <alignment horizontal="center" vertical="center" textRotation="90" wrapText="1"/>
    </xf>
    <xf numFmtId="0" fontId="60" fillId="32" borderId="66" xfId="0" applyFont="1" applyFill="1" applyBorder="1" applyAlignment="1">
      <alignment horizontal="center" vertical="center" textRotation="90" wrapText="1"/>
    </xf>
    <xf numFmtId="0" fontId="2" fillId="0" borderId="79" xfId="0" applyFont="1" applyBorder="1" applyAlignment="1">
      <alignment horizontal="center" vertical="center"/>
    </xf>
    <xf numFmtId="0" fontId="48" fillId="17" borderId="19" xfId="0" applyFont="1" applyFill="1" applyBorder="1" applyAlignment="1">
      <alignment horizontal="center" vertical="center" wrapText="1"/>
    </xf>
    <xf numFmtId="0" fontId="2" fillId="0" borderId="83" xfId="0" applyFont="1" applyBorder="1" applyAlignment="1">
      <alignment horizontal="center" vertical="center" wrapText="1"/>
    </xf>
    <xf numFmtId="0" fontId="59" fillId="0" borderId="84" xfId="0" applyFont="1" applyBorder="1"/>
    <xf numFmtId="0" fontId="59" fillId="0" borderId="85" xfId="0" applyFont="1" applyBorder="1"/>
    <xf numFmtId="0" fontId="2" fillId="0" borderId="78" xfId="0" applyFont="1" applyBorder="1" applyAlignment="1">
      <alignment horizontal="center" vertical="center" wrapText="1"/>
    </xf>
    <xf numFmtId="0" fontId="59" fillId="0" borderId="78" xfId="0" applyFont="1" applyBorder="1"/>
    <xf numFmtId="0" fontId="2" fillId="0" borderId="89" xfId="0" applyFont="1" applyBorder="1" applyAlignment="1">
      <alignment horizontal="center" vertical="center"/>
    </xf>
    <xf numFmtId="0" fontId="59" fillId="0" borderId="90" xfId="0" applyFont="1" applyBorder="1"/>
    <xf numFmtId="0" fontId="59" fillId="0" borderId="91" xfId="0" applyFont="1" applyBorder="1"/>
    <xf numFmtId="0" fontId="2" fillId="0" borderId="80" xfId="0" applyFont="1" applyBorder="1" applyAlignment="1">
      <alignment horizontal="center" vertical="center" wrapText="1"/>
    </xf>
    <xf numFmtId="0" fontId="48" fillId="19" borderId="19" xfId="0" applyFont="1" applyFill="1" applyBorder="1" applyAlignment="1">
      <alignment horizontal="center" vertical="center" textRotation="90" wrapText="1"/>
    </xf>
    <xf numFmtId="0" fontId="48" fillId="19" borderId="68" xfId="0" applyFont="1" applyFill="1" applyBorder="1" applyAlignment="1">
      <alignment horizontal="center" vertical="center" wrapText="1"/>
    </xf>
    <xf numFmtId="0" fontId="48" fillId="19" borderId="69" xfId="0" applyFont="1" applyFill="1" applyBorder="1" applyAlignment="1">
      <alignment horizontal="center" vertical="center" wrapText="1"/>
    </xf>
    <xf numFmtId="0" fontId="48" fillId="19" borderId="70" xfId="0" applyFont="1" applyFill="1" applyBorder="1" applyAlignment="1">
      <alignment horizontal="center" vertical="center" wrapText="1"/>
    </xf>
    <xf numFmtId="0" fontId="48" fillId="19" borderId="71" xfId="0" applyFont="1" applyFill="1" applyBorder="1" applyAlignment="1">
      <alignment horizontal="center" vertical="center" wrapText="1"/>
    </xf>
    <xf numFmtId="0" fontId="4" fillId="20" borderId="19" xfId="0" applyFont="1" applyFill="1" applyBorder="1" applyAlignment="1" applyProtection="1">
      <alignment horizontal="center" vertical="center"/>
      <protection locked="0"/>
    </xf>
    <xf numFmtId="0" fontId="46" fillId="19" borderId="19" xfId="0" applyFont="1" applyFill="1" applyBorder="1" applyAlignment="1">
      <alignment horizontal="center" vertical="center" textRotation="90"/>
    </xf>
    <xf numFmtId="0" fontId="48" fillId="19" borderId="19" xfId="0" applyFont="1" applyFill="1" applyBorder="1" applyAlignment="1">
      <alignment horizontal="center" vertical="center"/>
    </xf>
    <xf numFmtId="0" fontId="1" fillId="32" borderId="65" xfId="0" applyFont="1" applyFill="1" applyBorder="1" applyAlignment="1">
      <alignment horizontal="center" vertical="center" textRotation="90"/>
    </xf>
    <xf numFmtId="9" fontId="1" fillId="0" borderId="19" xfId="0" applyNumberFormat="1" applyFont="1" applyBorder="1" applyAlignment="1">
      <alignment horizontal="center" vertical="center" wrapText="1"/>
    </xf>
    <xf numFmtId="0" fontId="4" fillId="15" borderId="19" xfId="0" applyFont="1" applyFill="1" applyBorder="1" applyAlignment="1">
      <alignment horizontal="center" vertical="center"/>
    </xf>
    <xf numFmtId="0" fontId="1" fillId="0" borderId="19" xfId="0" applyFont="1" applyBorder="1" applyAlignment="1" applyProtection="1">
      <alignment horizontal="center" vertical="center"/>
      <protection locked="0"/>
    </xf>
    <xf numFmtId="0" fontId="1" fillId="0" borderId="19" xfId="0" applyFont="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17" fillId="10" borderId="0" xfId="0" applyFont="1" applyFill="1" applyAlignment="1">
      <alignment horizontal="center" vertical="center" textRotation="90" wrapText="1" readingOrder="1"/>
    </xf>
    <xf numFmtId="0" fontId="17" fillId="10" borderId="6" xfId="0" applyFont="1" applyFill="1" applyBorder="1" applyAlignment="1">
      <alignment horizontal="center" vertical="center" textRotation="90" wrapText="1" readingOrder="1"/>
    </xf>
    <xf numFmtId="0" fontId="20" fillId="12" borderId="11" xfId="0" applyFont="1" applyFill="1" applyBorder="1" applyAlignment="1">
      <alignment horizontal="center" vertical="center" wrapText="1" readingOrder="1"/>
    </xf>
    <xf numFmtId="0" fontId="20" fillId="12" borderId="12" xfId="0" applyFont="1" applyFill="1" applyBorder="1" applyAlignment="1">
      <alignment horizontal="center" vertical="center" wrapText="1" readingOrder="1"/>
    </xf>
    <xf numFmtId="0" fontId="20" fillId="12" borderId="13" xfId="0" applyFont="1" applyFill="1" applyBorder="1" applyAlignment="1">
      <alignment horizontal="center" vertical="center" wrapText="1" readingOrder="1"/>
    </xf>
    <xf numFmtId="0" fontId="20" fillId="12" borderId="14" xfId="0" applyFont="1" applyFill="1" applyBorder="1" applyAlignment="1">
      <alignment horizontal="center" vertical="center" wrapText="1" readingOrder="1"/>
    </xf>
    <xf numFmtId="0" fontId="20" fillId="12" borderId="0" xfId="0" applyFont="1" applyFill="1" applyAlignment="1">
      <alignment horizontal="center" vertical="center" wrapText="1" readingOrder="1"/>
    </xf>
    <xf numFmtId="0" fontId="20" fillId="12" borderId="15" xfId="0" applyFont="1" applyFill="1" applyBorder="1" applyAlignment="1">
      <alignment horizontal="center" vertical="center" wrapText="1" readingOrder="1"/>
    </xf>
    <xf numFmtId="0" fontId="20" fillId="12" borderId="16" xfId="0" applyFont="1" applyFill="1" applyBorder="1" applyAlignment="1">
      <alignment horizontal="center" vertical="center" wrapText="1" readingOrder="1"/>
    </xf>
    <xf numFmtId="0" fontId="20" fillId="12" borderId="17" xfId="0" applyFont="1" applyFill="1" applyBorder="1" applyAlignment="1">
      <alignment horizontal="center" vertical="center" wrapText="1" readingOrder="1"/>
    </xf>
    <xf numFmtId="0" fontId="20" fillId="12" borderId="18" xfId="0" applyFont="1" applyFill="1" applyBorder="1" applyAlignment="1">
      <alignment horizontal="center" vertical="center" wrapText="1" readingOrder="1"/>
    </xf>
    <xf numFmtId="0" fontId="20" fillId="11" borderId="11" xfId="0" applyFont="1" applyFill="1" applyBorder="1" applyAlignment="1">
      <alignment horizontal="center" vertical="center" wrapText="1" readingOrder="1"/>
    </xf>
    <xf numFmtId="0" fontId="20" fillId="11" borderId="12" xfId="0" applyFont="1" applyFill="1" applyBorder="1" applyAlignment="1">
      <alignment horizontal="center" vertical="center" wrapText="1" readingOrder="1"/>
    </xf>
    <xf numFmtId="0" fontId="20" fillId="11" borderId="13" xfId="0" applyFont="1" applyFill="1" applyBorder="1" applyAlignment="1">
      <alignment horizontal="center" vertical="center" wrapText="1" readingOrder="1"/>
    </xf>
    <xf numFmtId="0" fontId="20" fillId="11" borderId="14" xfId="0" applyFont="1" applyFill="1" applyBorder="1" applyAlignment="1">
      <alignment horizontal="center" vertical="center" wrapText="1" readingOrder="1"/>
    </xf>
    <xf numFmtId="0" fontId="20" fillId="11" borderId="0" xfId="0" applyFont="1" applyFill="1" applyAlignment="1">
      <alignment horizontal="center" vertical="center" wrapText="1" readingOrder="1"/>
    </xf>
    <xf numFmtId="0" fontId="20" fillId="11" borderId="15" xfId="0" applyFont="1" applyFill="1" applyBorder="1" applyAlignment="1">
      <alignment horizontal="center" vertical="center" wrapText="1" readingOrder="1"/>
    </xf>
    <xf numFmtId="0" fontId="20" fillId="11" borderId="16" xfId="0" applyFont="1" applyFill="1" applyBorder="1" applyAlignment="1">
      <alignment horizontal="center" vertical="center" wrapText="1" readingOrder="1"/>
    </xf>
    <xf numFmtId="0" fontId="20" fillId="11" borderId="17" xfId="0" applyFont="1" applyFill="1" applyBorder="1" applyAlignment="1">
      <alignment horizontal="center" vertical="center" wrapText="1" readingOrder="1"/>
    </xf>
    <xf numFmtId="0" fontId="20" fillId="11" borderId="18" xfId="0" applyFont="1" applyFill="1" applyBorder="1" applyAlignment="1">
      <alignment horizontal="center" vertical="center" wrapText="1" readingOrder="1"/>
    </xf>
    <xf numFmtId="0" fontId="20" fillId="13" borderId="11" xfId="0" applyFont="1" applyFill="1" applyBorder="1" applyAlignment="1">
      <alignment horizontal="center" vertical="center" wrapText="1" readingOrder="1"/>
    </xf>
    <xf numFmtId="0" fontId="20" fillId="13" borderId="12" xfId="0" applyFont="1" applyFill="1" applyBorder="1" applyAlignment="1">
      <alignment horizontal="center" vertical="center" wrapText="1" readingOrder="1"/>
    </xf>
    <xf numFmtId="0" fontId="20" fillId="13" borderId="13" xfId="0" applyFont="1" applyFill="1" applyBorder="1" applyAlignment="1">
      <alignment horizontal="center" vertical="center" wrapText="1" readingOrder="1"/>
    </xf>
    <xf numFmtId="0" fontId="20" fillId="13" borderId="14" xfId="0" applyFont="1" applyFill="1" applyBorder="1" applyAlignment="1">
      <alignment horizontal="center" vertical="center" wrapText="1" readingOrder="1"/>
    </xf>
    <xf numFmtId="0" fontId="20" fillId="13" borderId="0" xfId="0" applyFont="1" applyFill="1" applyAlignment="1">
      <alignment horizontal="center" vertical="center" wrapText="1" readingOrder="1"/>
    </xf>
    <xf numFmtId="0" fontId="20" fillId="13" borderId="15" xfId="0" applyFont="1" applyFill="1" applyBorder="1" applyAlignment="1">
      <alignment horizontal="center" vertical="center" wrapText="1" readingOrder="1"/>
    </xf>
    <xf numFmtId="0" fontId="20" fillId="13" borderId="16" xfId="0" applyFont="1" applyFill="1" applyBorder="1" applyAlignment="1">
      <alignment horizontal="center" vertical="center" wrapText="1" readingOrder="1"/>
    </xf>
    <xf numFmtId="0" fontId="20" fillId="13" borderId="17" xfId="0" applyFont="1" applyFill="1" applyBorder="1" applyAlignment="1">
      <alignment horizontal="center" vertical="center" wrapText="1" readingOrder="1"/>
    </xf>
    <xf numFmtId="0" fontId="20" fillId="13" borderId="18" xfId="0" applyFont="1" applyFill="1" applyBorder="1" applyAlignment="1">
      <alignment horizontal="center" vertical="center" wrapText="1" readingOrder="1"/>
    </xf>
    <xf numFmtId="0" fontId="20" fillId="5" borderId="11" xfId="0" applyFont="1" applyFill="1" applyBorder="1" applyAlignment="1">
      <alignment horizontal="center" vertical="center" wrapText="1" readingOrder="1"/>
    </xf>
    <xf numFmtId="0" fontId="20" fillId="5" borderId="12" xfId="0" applyFont="1" applyFill="1" applyBorder="1" applyAlignment="1">
      <alignment horizontal="center" vertical="center" wrapText="1" readingOrder="1"/>
    </xf>
    <xf numFmtId="0" fontId="20" fillId="5" borderId="13" xfId="0" applyFont="1" applyFill="1" applyBorder="1" applyAlignment="1">
      <alignment horizontal="center" vertical="center" wrapText="1" readingOrder="1"/>
    </xf>
    <xf numFmtId="0" fontId="20" fillId="5" borderId="14" xfId="0" applyFont="1" applyFill="1" applyBorder="1" applyAlignment="1">
      <alignment horizontal="center" vertical="center" wrapText="1" readingOrder="1"/>
    </xf>
    <xf numFmtId="0" fontId="20" fillId="5" borderId="0" xfId="0" applyFont="1" applyFill="1" applyAlignment="1">
      <alignment horizontal="center" vertical="center" wrapText="1" readingOrder="1"/>
    </xf>
    <xf numFmtId="0" fontId="20" fillId="5" borderId="15" xfId="0" applyFont="1" applyFill="1" applyBorder="1" applyAlignment="1">
      <alignment horizontal="center" vertical="center" wrapText="1" readingOrder="1"/>
    </xf>
    <xf numFmtId="0" fontId="20" fillId="5" borderId="16" xfId="0" applyFont="1" applyFill="1" applyBorder="1" applyAlignment="1">
      <alignment horizontal="center" vertical="center" wrapText="1" readingOrder="1"/>
    </xf>
    <xf numFmtId="0" fontId="20" fillId="5" borderId="17" xfId="0" applyFont="1" applyFill="1" applyBorder="1" applyAlignment="1">
      <alignment horizontal="center" vertical="center" wrapText="1" readingOrder="1"/>
    </xf>
    <xf numFmtId="0" fontId="20" fillId="5" borderId="18" xfId="0" applyFont="1" applyFill="1" applyBorder="1" applyAlignment="1">
      <alignment horizontal="center" vertical="center" wrapText="1" readingOrder="1"/>
    </xf>
    <xf numFmtId="0" fontId="16" fillId="0" borderId="3" xfId="0" applyFont="1" applyBorder="1" applyAlignment="1">
      <alignment horizontal="center" vertical="center" wrapText="1"/>
    </xf>
    <xf numFmtId="0" fontId="16" fillId="0" borderId="10" xfId="0" applyFont="1" applyBorder="1" applyAlignment="1">
      <alignment horizontal="center" vertical="center"/>
    </xf>
    <xf numFmtId="0" fontId="16" fillId="0" borderId="4" xfId="0" applyFont="1" applyBorder="1" applyAlignment="1">
      <alignment horizontal="center" vertical="center"/>
    </xf>
    <xf numFmtId="0" fontId="16" fillId="0" borderId="5" xfId="0" applyFont="1" applyBorder="1" applyAlignment="1">
      <alignment horizontal="center" vertical="center"/>
    </xf>
    <xf numFmtId="0" fontId="16" fillId="0" borderId="0" xfId="0" applyFont="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9" xfId="0" applyFont="1" applyBorder="1" applyAlignment="1">
      <alignment horizontal="center" vertical="center"/>
    </xf>
    <xf numFmtId="0" fontId="16" fillId="0" borderId="8" xfId="0" applyFont="1" applyBorder="1" applyAlignment="1">
      <alignment horizontal="center" vertical="center"/>
    </xf>
    <xf numFmtId="0" fontId="19" fillId="11" borderId="0" xfId="0" applyFont="1" applyFill="1" applyAlignment="1" applyProtection="1">
      <alignment horizontal="center" vertical="center" wrapText="1" readingOrder="1"/>
      <protection hidden="1"/>
    </xf>
    <xf numFmtId="0" fontId="19" fillId="11" borderId="6" xfId="0" applyFont="1" applyFill="1" applyBorder="1" applyAlignment="1" applyProtection="1">
      <alignment horizontal="center" vertical="center" wrapText="1" readingOrder="1"/>
      <protection hidden="1"/>
    </xf>
    <xf numFmtId="0" fontId="19" fillId="11" borderId="3" xfId="0" applyFont="1" applyFill="1" applyBorder="1" applyAlignment="1" applyProtection="1">
      <alignment horizontal="center" vertical="center" wrapText="1" readingOrder="1"/>
      <protection hidden="1"/>
    </xf>
    <xf numFmtId="0" fontId="19" fillId="11" borderId="10" xfId="0" applyFont="1" applyFill="1" applyBorder="1" applyAlignment="1" applyProtection="1">
      <alignment horizontal="center" vertical="center" wrapText="1" readingOrder="1"/>
      <protection hidden="1"/>
    </xf>
    <xf numFmtId="0" fontId="19" fillId="11" borderId="5" xfId="0" applyFont="1" applyFill="1" applyBorder="1" applyAlignment="1" applyProtection="1">
      <alignment horizontal="center" vertical="center" wrapText="1" readingOrder="1"/>
      <protection hidden="1"/>
    </xf>
    <xf numFmtId="0" fontId="19" fillId="11" borderId="4" xfId="0" applyFont="1" applyFill="1" applyBorder="1" applyAlignment="1" applyProtection="1">
      <alignment horizontal="center" vertical="center" wrapText="1" readingOrder="1"/>
      <protection hidden="1"/>
    </xf>
    <xf numFmtId="0" fontId="17" fillId="10" borderId="0" xfId="0" applyFont="1" applyFill="1" applyAlignment="1">
      <alignment horizontal="center" vertical="center" wrapText="1" readingOrder="1"/>
    </xf>
    <xf numFmtId="0" fontId="16" fillId="0" borderId="10" xfId="0" applyFont="1" applyBorder="1" applyAlignment="1">
      <alignment horizontal="center" vertical="center" wrapText="1"/>
    </xf>
    <xf numFmtId="0" fontId="19" fillId="11" borderId="7" xfId="0" applyFont="1" applyFill="1" applyBorder="1" applyAlignment="1" applyProtection="1">
      <alignment horizontal="center" vertical="center" wrapText="1" readingOrder="1"/>
      <protection hidden="1"/>
    </xf>
    <xf numFmtId="0" fontId="19" fillId="11" borderId="9" xfId="0" applyFont="1" applyFill="1" applyBorder="1" applyAlignment="1" applyProtection="1">
      <alignment horizontal="center" vertical="center" wrapText="1" readingOrder="1"/>
      <protection hidden="1"/>
    </xf>
    <xf numFmtId="0" fontId="19" fillId="11" borderId="8" xfId="0" applyFont="1" applyFill="1" applyBorder="1" applyAlignment="1" applyProtection="1">
      <alignment horizontal="center" vertical="center" wrapText="1" readingOrder="1"/>
      <protection hidden="1"/>
    </xf>
    <xf numFmtId="0" fontId="19" fillId="12" borderId="5" xfId="0" applyFont="1" applyFill="1" applyBorder="1" applyAlignment="1" applyProtection="1">
      <alignment horizontal="center" wrapText="1" readingOrder="1"/>
      <protection hidden="1"/>
    </xf>
    <xf numFmtId="0" fontId="19" fillId="12" borderId="0" xfId="0" applyFont="1" applyFill="1" applyAlignment="1" applyProtection="1">
      <alignment horizontal="center" wrapText="1" readingOrder="1"/>
      <protection hidden="1"/>
    </xf>
    <xf numFmtId="0" fontId="19" fillId="12" borderId="6" xfId="0" applyFont="1" applyFill="1" applyBorder="1" applyAlignment="1" applyProtection="1">
      <alignment horizontal="center" wrapText="1" readingOrder="1"/>
      <protection hidden="1"/>
    </xf>
    <xf numFmtId="0" fontId="19" fillId="12" borderId="7" xfId="0" applyFont="1" applyFill="1" applyBorder="1" applyAlignment="1" applyProtection="1">
      <alignment horizontal="center" wrapText="1" readingOrder="1"/>
      <protection hidden="1"/>
    </xf>
    <xf numFmtId="0" fontId="19" fillId="12" borderId="9" xfId="0" applyFont="1" applyFill="1" applyBorder="1" applyAlignment="1" applyProtection="1">
      <alignment horizontal="center" wrapText="1" readingOrder="1"/>
      <protection hidden="1"/>
    </xf>
    <xf numFmtId="0" fontId="19" fillId="12" borderId="8" xfId="0" applyFont="1" applyFill="1" applyBorder="1" applyAlignment="1" applyProtection="1">
      <alignment horizontal="center" wrapText="1" readingOrder="1"/>
      <protection hidden="1"/>
    </xf>
    <xf numFmtId="0" fontId="19" fillId="12" borderId="3" xfId="0" applyFont="1" applyFill="1" applyBorder="1" applyAlignment="1" applyProtection="1">
      <alignment horizontal="center" wrapText="1" readingOrder="1"/>
      <protection hidden="1"/>
    </xf>
    <xf numFmtId="0" fontId="19" fillId="12" borderId="10" xfId="0" applyFont="1" applyFill="1" applyBorder="1" applyAlignment="1" applyProtection="1">
      <alignment horizontal="center" wrapText="1" readingOrder="1"/>
      <protection hidden="1"/>
    </xf>
    <xf numFmtId="0" fontId="19" fillId="12" borderId="4" xfId="0" applyFont="1" applyFill="1" applyBorder="1" applyAlignment="1" applyProtection="1">
      <alignment horizontal="center" wrapText="1" readingOrder="1"/>
      <protection hidden="1"/>
    </xf>
    <xf numFmtId="0" fontId="19" fillId="13" borderId="5" xfId="0" applyFont="1" applyFill="1" applyBorder="1" applyAlignment="1" applyProtection="1">
      <alignment horizontal="center" wrapText="1" readingOrder="1"/>
      <protection hidden="1"/>
    </xf>
    <xf numFmtId="0" fontId="19" fillId="13" borderId="0" xfId="0" applyFont="1" applyFill="1" applyAlignment="1" applyProtection="1">
      <alignment horizontal="center" wrapText="1" readingOrder="1"/>
      <protection hidden="1"/>
    </xf>
    <xf numFmtId="0" fontId="19" fillId="13" borderId="6" xfId="0" applyFont="1" applyFill="1" applyBorder="1" applyAlignment="1" applyProtection="1">
      <alignment horizontal="center" wrapText="1" readingOrder="1"/>
      <protection hidden="1"/>
    </xf>
    <xf numFmtId="0" fontId="19" fillId="13" borderId="7" xfId="0" applyFont="1" applyFill="1" applyBorder="1" applyAlignment="1" applyProtection="1">
      <alignment horizontal="center" wrapText="1" readingOrder="1"/>
      <protection hidden="1"/>
    </xf>
    <xf numFmtId="0" fontId="19" fillId="13" borderId="9" xfId="0" applyFont="1" applyFill="1" applyBorder="1" applyAlignment="1" applyProtection="1">
      <alignment horizontal="center" wrapText="1" readingOrder="1"/>
      <protection hidden="1"/>
    </xf>
    <xf numFmtId="0" fontId="19" fillId="13" borderId="8" xfId="0" applyFont="1" applyFill="1" applyBorder="1" applyAlignment="1" applyProtection="1">
      <alignment horizontal="center" wrapText="1" readingOrder="1"/>
      <protection hidden="1"/>
    </xf>
    <xf numFmtId="0" fontId="19" fillId="13" borderId="3" xfId="0" applyFont="1" applyFill="1" applyBorder="1" applyAlignment="1" applyProtection="1">
      <alignment horizontal="center" wrapText="1" readingOrder="1"/>
      <protection hidden="1"/>
    </xf>
    <xf numFmtId="0" fontId="19" fillId="13" borderId="10" xfId="0" applyFont="1" applyFill="1" applyBorder="1" applyAlignment="1" applyProtection="1">
      <alignment horizontal="center" wrapText="1" readingOrder="1"/>
      <protection hidden="1"/>
    </xf>
    <xf numFmtId="0" fontId="19" fillId="13" borderId="4" xfId="0" applyFont="1" applyFill="1" applyBorder="1" applyAlignment="1" applyProtection="1">
      <alignment horizontal="center" wrapText="1" readingOrder="1"/>
      <protection hidden="1"/>
    </xf>
    <xf numFmtId="0" fontId="19" fillId="5" borderId="0" xfId="0" applyFont="1" applyFill="1" applyAlignment="1" applyProtection="1">
      <alignment horizontal="center" wrapText="1" readingOrder="1"/>
      <protection hidden="1"/>
    </xf>
    <xf numFmtId="0" fontId="19" fillId="5" borderId="6" xfId="0" applyFont="1" applyFill="1" applyBorder="1" applyAlignment="1" applyProtection="1">
      <alignment horizontal="center" wrapText="1" readingOrder="1"/>
      <protection hidden="1"/>
    </xf>
    <xf numFmtId="0" fontId="19" fillId="5" borderId="5" xfId="0" applyFont="1" applyFill="1" applyBorder="1" applyAlignment="1" applyProtection="1">
      <alignment horizontal="center" wrapText="1" readingOrder="1"/>
      <protection hidden="1"/>
    </xf>
    <xf numFmtId="0" fontId="19" fillId="5" borderId="7" xfId="0" applyFont="1" applyFill="1" applyBorder="1" applyAlignment="1" applyProtection="1">
      <alignment horizontal="center" wrapText="1" readingOrder="1"/>
      <protection hidden="1"/>
    </xf>
    <xf numFmtId="0" fontId="19" fillId="5" borderId="9" xfId="0" applyFont="1" applyFill="1" applyBorder="1" applyAlignment="1" applyProtection="1">
      <alignment horizontal="center" wrapText="1" readingOrder="1"/>
      <protection hidden="1"/>
    </xf>
    <xf numFmtId="0" fontId="19" fillId="5" borderId="8" xfId="0" applyFont="1" applyFill="1" applyBorder="1" applyAlignment="1" applyProtection="1">
      <alignment horizontal="center" wrapText="1" readingOrder="1"/>
      <protection hidden="1"/>
    </xf>
    <xf numFmtId="0" fontId="19" fillId="5" borderId="3" xfId="0" applyFont="1" applyFill="1" applyBorder="1" applyAlignment="1" applyProtection="1">
      <alignment horizontal="center" wrapText="1" readingOrder="1"/>
      <protection hidden="1"/>
    </xf>
    <xf numFmtId="0" fontId="19" fillId="5" borderId="10" xfId="0" applyFont="1" applyFill="1" applyBorder="1" applyAlignment="1" applyProtection="1">
      <alignment horizontal="center" wrapText="1" readingOrder="1"/>
      <protection hidden="1"/>
    </xf>
    <xf numFmtId="0" fontId="19" fillId="5" borderId="4" xfId="0" applyFont="1" applyFill="1" applyBorder="1" applyAlignment="1" applyProtection="1">
      <alignment horizontal="center" wrapText="1" readingOrder="1"/>
      <protection hidden="1"/>
    </xf>
    <xf numFmtId="0" fontId="24" fillId="0" borderId="0" xfId="0" applyFont="1" applyAlignment="1">
      <alignment horizontal="center" vertical="center" wrapText="1"/>
    </xf>
    <xf numFmtId="0" fontId="39" fillId="11" borderId="11" xfId="0" applyFont="1" applyFill="1" applyBorder="1" applyAlignment="1">
      <alignment horizontal="center" vertical="center" wrapText="1" readingOrder="1"/>
    </xf>
    <xf numFmtId="0" fontId="39" fillId="11" borderId="12" xfId="0" applyFont="1" applyFill="1" applyBorder="1" applyAlignment="1">
      <alignment horizontal="center" vertical="center" wrapText="1" readingOrder="1"/>
    </xf>
    <xf numFmtId="0" fontId="39" fillId="11" borderId="13" xfId="0" applyFont="1" applyFill="1" applyBorder="1" applyAlignment="1">
      <alignment horizontal="center" vertical="center" wrapText="1" readingOrder="1"/>
    </xf>
    <xf numFmtId="0" fontId="39" fillId="11" borderId="14" xfId="0" applyFont="1" applyFill="1" applyBorder="1" applyAlignment="1">
      <alignment horizontal="center" vertical="center" wrapText="1" readingOrder="1"/>
    </xf>
    <xf numFmtId="0" fontId="39" fillId="11" borderId="0" xfId="0" applyFont="1" applyFill="1" applyAlignment="1">
      <alignment horizontal="center" vertical="center" wrapText="1" readingOrder="1"/>
    </xf>
    <xf numFmtId="0" fontId="39" fillId="11" borderId="15" xfId="0" applyFont="1" applyFill="1" applyBorder="1" applyAlignment="1">
      <alignment horizontal="center" vertical="center" wrapText="1" readingOrder="1"/>
    </xf>
    <xf numFmtId="0" fontId="39" fillId="11" borderId="16" xfId="0" applyFont="1" applyFill="1" applyBorder="1" applyAlignment="1">
      <alignment horizontal="center" vertical="center" wrapText="1" readingOrder="1"/>
    </xf>
    <xf numFmtId="0" fontId="39" fillId="11" borderId="17" xfId="0" applyFont="1" applyFill="1" applyBorder="1" applyAlignment="1">
      <alignment horizontal="center" vertical="center" wrapText="1" readingOrder="1"/>
    </xf>
    <xf numFmtId="0" fontId="39" fillId="11" borderId="18" xfId="0" applyFont="1" applyFill="1" applyBorder="1" applyAlignment="1">
      <alignment horizontal="center" vertical="center" wrapText="1" readingOrder="1"/>
    </xf>
    <xf numFmtId="0" fontId="40" fillId="0" borderId="3" xfId="0" applyFont="1" applyBorder="1" applyAlignment="1">
      <alignment horizontal="center" vertical="center" wrapText="1"/>
    </xf>
    <xf numFmtId="0" fontId="40" fillId="0" borderId="10" xfId="0" applyFont="1" applyBorder="1" applyAlignment="1">
      <alignment horizontal="center" vertical="center"/>
    </xf>
    <xf numFmtId="0" fontId="40" fillId="0" borderId="5" xfId="0" applyFont="1" applyBorder="1" applyAlignment="1">
      <alignment horizontal="center" vertical="center" wrapText="1"/>
    </xf>
    <xf numFmtId="0" fontId="40" fillId="0" borderId="0" xfId="0" applyFont="1" applyAlignment="1">
      <alignment horizontal="center" vertical="center"/>
    </xf>
    <xf numFmtId="0" fontId="40" fillId="0" borderId="5" xfId="0" applyFont="1" applyBorder="1" applyAlignment="1">
      <alignment horizontal="center" vertical="center"/>
    </xf>
    <xf numFmtId="0" fontId="40" fillId="0" borderId="7" xfId="0" applyFont="1" applyBorder="1" applyAlignment="1">
      <alignment horizontal="center" vertical="center"/>
    </xf>
    <xf numFmtId="0" fontId="40" fillId="0" borderId="9" xfId="0" applyFont="1" applyBorder="1" applyAlignment="1">
      <alignment horizontal="center" vertical="center"/>
    </xf>
    <xf numFmtId="0" fontId="39" fillId="12" borderId="11" xfId="0" applyFont="1" applyFill="1" applyBorder="1" applyAlignment="1">
      <alignment horizontal="center" vertical="center" wrapText="1" readingOrder="1"/>
    </xf>
    <xf numFmtId="0" fontId="39" fillId="12" borderId="12" xfId="0" applyFont="1" applyFill="1" applyBorder="1" applyAlignment="1">
      <alignment horizontal="center" vertical="center" wrapText="1" readingOrder="1"/>
    </xf>
    <xf numFmtId="0" fontId="39" fillId="12" borderId="13" xfId="0" applyFont="1" applyFill="1" applyBorder="1" applyAlignment="1">
      <alignment horizontal="center" vertical="center" wrapText="1" readingOrder="1"/>
    </xf>
    <xf numFmtId="0" fontId="39" fillId="12" borderId="14" xfId="0" applyFont="1" applyFill="1" applyBorder="1" applyAlignment="1">
      <alignment horizontal="center" vertical="center" wrapText="1" readingOrder="1"/>
    </xf>
    <xf numFmtId="0" fontId="39" fillId="12" borderId="0" xfId="0" applyFont="1" applyFill="1" applyAlignment="1">
      <alignment horizontal="center" vertical="center" wrapText="1" readingOrder="1"/>
    </xf>
    <xf numFmtId="0" fontId="39" fillId="12" borderId="15" xfId="0" applyFont="1" applyFill="1" applyBorder="1" applyAlignment="1">
      <alignment horizontal="center" vertical="center" wrapText="1" readingOrder="1"/>
    </xf>
    <xf numFmtId="0" fontId="39" fillId="12" borderId="16" xfId="0" applyFont="1" applyFill="1" applyBorder="1" applyAlignment="1">
      <alignment horizontal="center" vertical="center" wrapText="1" readingOrder="1"/>
    </xf>
    <xf numFmtId="0" fontId="39" fillId="12" borderId="17" xfId="0" applyFont="1" applyFill="1" applyBorder="1" applyAlignment="1">
      <alignment horizontal="center" vertical="center" wrapText="1" readingOrder="1"/>
    </xf>
    <xf numFmtId="0" fontId="39" fillId="12" borderId="18" xfId="0" applyFont="1" applyFill="1" applyBorder="1" applyAlignment="1">
      <alignment horizontal="center" vertical="center" wrapText="1" readingOrder="1"/>
    </xf>
    <xf numFmtId="0" fontId="38" fillId="0" borderId="0" xfId="0" applyFont="1" applyAlignment="1">
      <alignment horizontal="center" vertical="center" wrapText="1"/>
    </xf>
    <xf numFmtId="0" fontId="21" fillId="0" borderId="0" xfId="0" applyFont="1" applyAlignment="1">
      <alignment horizontal="center" vertical="center" wrapText="1"/>
    </xf>
    <xf numFmtId="0" fontId="40" fillId="0" borderId="4" xfId="0" applyFont="1" applyBorder="1" applyAlignment="1">
      <alignment horizontal="center" vertical="center"/>
    </xf>
    <xf numFmtId="0" fontId="40" fillId="0" borderId="6" xfId="0" applyFont="1" applyBorder="1" applyAlignment="1">
      <alignment horizontal="center" vertical="center"/>
    </xf>
    <xf numFmtId="0" fontId="40" fillId="0" borderId="8" xfId="0" applyFont="1" applyBorder="1" applyAlignment="1">
      <alignment horizontal="center" vertical="center"/>
    </xf>
    <xf numFmtId="0" fontId="39" fillId="5" borderId="11" xfId="0" applyFont="1" applyFill="1" applyBorder="1" applyAlignment="1">
      <alignment horizontal="center" vertical="center" wrapText="1" readingOrder="1"/>
    </xf>
    <xf numFmtId="0" fontId="39" fillId="5" borderId="12" xfId="0" applyFont="1" applyFill="1" applyBorder="1" applyAlignment="1">
      <alignment horizontal="center" vertical="center" wrapText="1" readingOrder="1"/>
    </xf>
    <xf numFmtId="0" fontId="39" fillId="5" borderId="13" xfId="0" applyFont="1" applyFill="1" applyBorder="1" applyAlignment="1">
      <alignment horizontal="center" vertical="center" wrapText="1" readingOrder="1"/>
    </xf>
    <xf numFmtId="0" fontId="39" fillId="5" borderId="14" xfId="0" applyFont="1" applyFill="1" applyBorder="1" applyAlignment="1">
      <alignment horizontal="center" vertical="center" wrapText="1" readingOrder="1"/>
    </xf>
    <xf numFmtId="0" fontId="39" fillId="5" borderId="0" xfId="0" applyFont="1" applyFill="1" applyAlignment="1">
      <alignment horizontal="center" vertical="center" wrapText="1" readingOrder="1"/>
    </xf>
    <xf numFmtId="0" fontId="39" fillId="5" borderId="15" xfId="0" applyFont="1" applyFill="1" applyBorder="1" applyAlignment="1">
      <alignment horizontal="center" vertical="center" wrapText="1" readingOrder="1"/>
    </xf>
    <xf numFmtId="0" fontId="39" fillId="5" borderId="16" xfId="0" applyFont="1" applyFill="1" applyBorder="1" applyAlignment="1">
      <alignment horizontal="center" vertical="center" wrapText="1" readingOrder="1"/>
    </xf>
    <xf numFmtId="0" fontId="39" fillId="5" borderId="17" xfId="0" applyFont="1" applyFill="1" applyBorder="1" applyAlignment="1">
      <alignment horizontal="center" vertical="center" wrapText="1" readingOrder="1"/>
    </xf>
    <xf numFmtId="0" fontId="39" fillId="5" borderId="18" xfId="0" applyFont="1" applyFill="1" applyBorder="1" applyAlignment="1">
      <alignment horizontal="center" vertical="center" wrapText="1" readingOrder="1"/>
    </xf>
    <xf numFmtId="0" fontId="39" fillId="13" borderId="11" xfId="0" applyFont="1" applyFill="1" applyBorder="1" applyAlignment="1">
      <alignment horizontal="center" vertical="center" wrapText="1" readingOrder="1"/>
    </xf>
    <xf numFmtId="0" fontId="39" fillId="13" borderId="12" xfId="0" applyFont="1" applyFill="1" applyBorder="1" applyAlignment="1">
      <alignment horizontal="center" vertical="center" wrapText="1" readingOrder="1"/>
    </xf>
    <xf numFmtId="0" fontId="39" fillId="13" borderId="13" xfId="0" applyFont="1" applyFill="1" applyBorder="1" applyAlignment="1">
      <alignment horizontal="center" vertical="center" wrapText="1" readingOrder="1"/>
    </xf>
    <xf numFmtId="0" fontId="39" fillId="13" borderId="14" xfId="0" applyFont="1" applyFill="1" applyBorder="1" applyAlignment="1">
      <alignment horizontal="center" vertical="center" wrapText="1" readingOrder="1"/>
    </xf>
    <xf numFmtId="0" fontId="39" fillId="13" borderId="0" xfId="0" applyFont="1" applyFill="1" applyAlignment="1">
      <alignment horizontal="center" vertical="center" wrapText="1" readingOrder="1"/>
    </xf>
    <xf numFmtId="0" fontId="39" fillId="13" borderId="15" xfId="0" applyFont="1" applyFill="1" applyBorder="1" applyAlignment="1">
      <alignment horizontal="center" vertical="center" wrapText="1" readingOrder="1"/>
    </xf>
    <xf numFmtId="0" fontId="39" fillId="13" borderId="16" xfId="0" applyFont="1" applyFill="1" applyBorder="1" applyAlignment="1">
      <alignment horizontal="center" vertical="center" wrapText="1" readingOrder="1"/>
    </xf>
    <xf numFmtId="0" fontId="39" fillId="13" borderId="17" xfId="0" applyFont="1" applyFill="1" applyBorder="1" applyAlignment="1">
      <alignment horizontal="center" vertical="center" wrapText="1" readingOrder="1"/>
    </xf>
    <xf numFmtId="0" fontId="39" fillId="13" borderId="18" xfId="0" applyFont="1" applyFill="1" applyBorder="1" applyAlignment="1">
      <alignment horizontal="center" vertical="center" wrapText="1" readingOrder="1"/>
    </xf>
    <xf numFmtId="0" fontId="40" fillId="0" borderId="10" xfId="0" applyFont="1" applyBorder="1" applyAlignment="1">
      <alignment horizontal="center" vertical="center" wrapText="1"/>
    </xf>
    <xf numFmtId="0" fontId="23" fillId="0" borderId="0" xfId="0" applyFont="1" applyAlignment="1">
      <alignment horizontal="center" vertical="center"/>
    </xf>
    <xf numFmtId="0" fontId="71" fillId="0" borderId="0" xfId="0" applyFont="1" applyAlignment="1">
      <alignment horizontal="center" vertical="center"/>
    </xf>
    <xf numFmtId="0" fontId="0" fillId="0" borderId="0" xfId="0"/>
    <xf numFmtId="0" fontId="37" fillId="15" borderId="21" xfId="0" applyFont="1" applyFill="1" applyBorder="1" applyAlignment="1">
      <alignment horizontal="center" vertical="center" wrapText="1" readingOrder="1"/>
    </xf>
    <xf numFmtId="0" fontId="37" fillId="15" borderId="22" xfId="0" applyFont="1" applyFill="1" applyBorder="1" applyAlignment="1">
      <alignment horizontal="center" vertical="center" wrapText="1" readingOrder="1"/>
    </xf>
    <xf numFmtId="0" fontId="37" fillId="15" borderId="33" xfId="0" applyFont="1" applyFill="1" applyBorder="1" applyAlignment="1">
      <alignment horizontal="center" vertical="center" wrapText="1" readingOrder="1"/>
    </xf>
    <xf numFmtId="0" fontId="32" fillId="3" borderId="0" xfId="0" applyFont="1" applyFill="1" applyAlignment="1">
      <alignment horizontal="justify" vertical="center" wrapText="1"/>
    </xf>
    <xf numFmtId="0" fontId="34" fillId="15" borderId="30" xfId="0" applyFont="1" applyFill="1" applyBorder="1" applyAlignment="1">
      <alignment horizontal="center" vertical="center" wrapText="1" readingOrder="1"/>
    </xf>
    <xf numFmtId="0" fontId="34" fillId="15" borderId="31" xfId="0" applyFont="1" applyFill="1" applyBorder="1" applyAlignment="1">
      <alignment horizontal="center" vertical="center" wrapText="1" readingOrder="1"/>
    </xf>
    <xf numFmtId="0" fontId="34" fillId="3" borderId="28" xfId="0" applyFont="1" applyFill="1" applyBorder="1" applyAlignment="1">
      <alignment horizontal="center" vertical="center" wrapText="1" readingOrder="1"/>
    </xf>
    <xf numFmtId="0" fontId="34" fillId="3" borderId="23" xfId="0" applyFont="1" applyFill="1" applyBorder="1" applyAlignment="1">
      <alignment horizontal="center" vertical="center" wrapText="1" readingOrder="1"/>
    </xf>
    <xf numFmtId="0" fontId="34" fillId="3" borderId="20" xfId="0" applyFont="1" applyFill="1" applyBorder="1" applyAlignment="1">
      <alignment horizontal="center" vertical="center" wrapText="1" readingOrder="1"/>
    </xf>
    <xf numFmtId="0" fontId="34" fillId="3" borderId="19" xfId="0" applyFont="1" applyFill="1" applyBorder="1" applyAlignment="1">
      <alignment horizontal="center" vertical="center" wrapText="1" readingOrder="1"/>
    </xf>
    <xf numFmtId="0" fontId="34" fillId="3" borderId="25" xfId="0" applyFont="1" applyFill="1" applyBorder="1" applyAlignment="1">
      <alignment horizontal="center" vertical="center" wrapText="1" readingOrder="1"/>
    </xf>
    <xf numFmtId="0" fontId="34" fillId="3" borderId="26" xfId="0" applyFont="1" applyFill="1" applyBorder="1" applyAlignment="1">
      <alignment horizontal="center" vertical="center" wrapText="1" readingOrder="1"/>
    </xf>
    <xf numFmtId="0" fontId="3" fillId="0" borderId="7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5" xfId="0" applyFont="1" applyBorder="1" applyAlignment="1">
      <alignment horizontal="center" vertical="center" wrapText="1"/>
    </xf>
    <xf numFmtId="0" fontId="66" fillId="24" borderId="72" xfId="0" applyFont="1" applyFill="1" applyBorder="1" applyAlignment="1">
      <alignment horizontal="center" vertical="center"/>
    </xf>
    <xf numFmtId="0" fontId="66" fillId="24" borderId="73" xfId="0" applyFont="1" applyFill="1" applyBorder="1" applyAlignment="1">
      <alignment horizontal="center" vertical="center"/>
    </xf>
    <xf numFmtId="0" fontId="3" fillId="0" borderId="72" xfId="0" applyFont="1" applyBorder="1" applyAlignment="1">
      <alignment horizontal="center" vertical="center"/>
    </xf>
    <xf numFmtId="0" fontId="3" fillId="0" borderId="25" xfId="0" applyFont="1" applyBorder="1" applyAlignment="1">
      <alignment horizontal="center" vertical="center"/>
    </xf>
    <xf numFmtId="0" fontId="3" fillId="0" borderId="74" xfId="0" applyFont="1" applyBorder="1" applyAlignment="1">
      <alignment horizontal="center" vertical="center"/>
    </xf>
    <xf numFmtId="0" fontId="3" fillId="0" borderId="75" xfId="0" applyFont="1" applyBorder="1" applyAlignment="1">
      <alignment horizontal="center" vertical="center"/>
    </xf>
    <xf numFmtId="0" fontId="3" fillId="0" borderId="76" xfId="0" applyFont="1" applyBorder="1" applyAlignment="1">
      <alignment horizontal="center" vertical="center"/>
    </xf>
    <xf numFmtId="0" fontId="3" fillId="0" borderId="72" xfId="0" applyFont="1" applyBorder="1" applyAlignment="1">
      <alignment horizontal="center" wrapText="1"/>
    </xf>
    <xf numFmtId="0" fontId="3" fillId="0" borderId="25" xfId="0" applyFont="1" applyBorder="1" applyAlignment="1">
      <alignment horizontal="center" wrapText="1"/>
    </xf>
    <xf numFmtId="14" fontId="99" fillId="0" borderId="19" xfId="0" applyNumberFormat="1" applyFont="1" applyBorder="1" applyAlignment="1" applyProtection="1">
      <alignment horizontal="center" vertical="center" wrapText="1"/>
      <protection locked="0"/>
    </xf>
    <xf numFmtId="0" fontId="35" fillId="0" borderId="19" xfId="0" applyFont="1" applyBorder="1" applyAlignment="1" applyProtection="1">
      <alignment horizontal="left" vertical="top" wrapText="1"/>
      <protection locked="0"/>
    </xf>
    <xf numFmtId="14" fontId="32" fillId="0" borderId="19" xfId="0" applyNumberFormat="1" applyFont="1" applyBorder="1" applyAlignment="1" applyProtection="1">
      <alignment horizontal="justify" vertical="center"/>
      <protection locked="0"/>
    </xf>
    <xf numFmtId="0" fontId="32" fillId="0" borderId="19" xfId="0" applyFont="1" applyBorder="1" applyAlignment="1" applyProtection="1">
      <alignment horizontal="left" vertical="top" wrapText="1"/>
      <protection locked="0"/>
    </xf>
    <xf numFmtId="0" fontId="32" fillId="0" borderId="19" xfId="0" applyFont="1" applyBorder="1" applyAlignment="1" applyProtection="1">
      <alignment horizontal="left" vertical="top"/>
      <protection locked="0"/>
    </xf>
    <xf numFmtId="0" fontId="34" fillId="0" borderId="19" xfId="0" applyFont="1" applyBorder="1" applyAlignment="1" applyProtection="1">
      <alignment horizontal="left" vertical="top" wrapText="1"/>
      <protection locked="0"/>
    </xf>
    <xf numFmtId="0" fontId="99" fillId="0" borderId="19" xfId="0" applyFont="1" applyBorder="1" applyAlignment="1" applyProtection="1">
      <alignment horizontal="left" vertical="top" wrapText="1"/>
      <protection locked="0"/>
    </xf>
    <xf numFmtId="14" fontId="99" fillId="0" borderId="19" xfId="0" applyNumberFormat="1" applyFont="1" applyBorder="1" applyAlignment="1" applyProtection="1">
      <alignment horizontal="center" vertical="center"/>
      <protection locked="0"/>
    </xf>
    <xf numFmtId="14" fontId="32" fillId="0" borderId="19" xfId="0" applyNumberFormat="1" applyFont="1" applyBorder="1" applyAlignment="1" applyProtection="1">
      <alignment horizontal="center" vertical="center"/>
      <protection locked="0"/>
    </xf>
    <xf numFmtId="0" fontId="32" fillId="0" borderId="19" xfId="0" applyFont="1" applyBorder="1" applyAlignment="1" applyProtection="1">
      <alignment horizontal="center" vertical="center" wrapText="1"/>
      <protection locked="0"/>
    </xf>
    <xf numFmtId="0" fontId="32" fillId="0" borderId="19" xfId="0" applyFont="1" applyBorder="1" applyAlignment="1" applyProtection="1">
      <alignment horizontal="center" vertical="center"/>
      <protection locked="0"/>
    </xf>
  </cellXfs>
  <cellStyles count="8">
    <cellStyle name="Normal" xfId="0" builtinId="0"/>
    <cellStyle name="Normal - Style1 2" xfId="2" xr:uid="{00000000-0005-0000-0000-000001000000}"/>
    <cellStyle name="Normal 2" xfId="4" xr:uid="{00000000-0005-0000-0000-000002000000}"/>
    <cellStyle name="Normal 2 2" xfId="3" xr:uid="{00000000-0005-0000-0000-000003000000}"/>
    <cellStyle name="Normal 3" xfId="5" xr:uid="{00000000-0005-0000-0000-000004000000}"/>
    <cellStyle name="Normal 50" xfId="7" xr:uid="{26D20898-F519-4D59-8014-9D499758EB2A}"/>
    <cellStyle name="Porcentaje" xfId="1" builtinId="5"/>
    <cellStyle name="Porcentaje 2 5" xfId="6" xr:uid="{337C3020-D763-4CE4-AAE7-C17F4CDB35E0}"/>
  </cellStyles>
  <dxfs count="204">
    <dxf>
      <fill>
        <patternFill>
          <bgColor theme="9" tint="-0.24994659260841701"/>
        </patternFill>
      </fill>
    </dxf>
    <dxf>
      <fill>
        <patternFill>
          <bgColor rgb="FFFFFF00"/>
        </patternFill>
      </fill>
    </dxf>
    <dxf>
      <fill>
        <patternFill>
          <bgColor rgb="FF92D050"/>
        </patternFill>
      </fill>
    </dxf>
    <dxf>
      <fill>
        <patternFill>
          <bgColor rgb="FFC00000"/>
        </patternFill>
      </fill>
    </dxf>
    <dxf>
      <fill>
        <patternFill>
          <bgColor rgb="FFFFFF66"/>
        </patternFill>
      </fill>
    </dxf>
    <dxf>
      <fill>
        <patternFill>
          <bgColor rgb="FFFF0000"/>
        </patternFill>
      </fill>
    </dxf>
    <dxf>
      <fill>
        <patternFill>
          <bgColor rgb="FFFFC000"/>
        </patternFill>
      </fill>
    </dxf>
    <dxf>
      <fill>
        <patternFill>
          <bgColor rgb="FF00B050"/>
        </patternFill>
      </fill>
    </dxf>
    <dxf>
      <font>
        <color auto="1"/>
      </font>
      <fill>
        <patternFill>
          <bgColor rgb="FF92D050"/>
        </patternFill>
      </fill>
    </dxf>
    <dxf>
      <fill>
        <patternFill>
          <bgColor rgb="FFFFC000"/>
        </patternFill>
      </fill>
    </dxf>
    <dxf>
      <fill>
        <patternFill>
          <bgColor rgb="FFFF0000"/>
        </patternFill>
      </fill>
    </dxf>
    <dxf>
      <font>
        <color auto="1"/>
      </font>
      <fill>
        <patternFill>
          <bgColor rgb="FF92D050"/>
        </patternFill>
      </fill>
    </dxf>
    <dxf>
      <fill>
        <patternFill>
          <bgColor rgb="FFFFFF66"/>
        </patternFill>
      </fill>
    </dxf>
    <dxf>
      <fill>
        <patternFill>
          <bgColor rgb="FF00B050"/>
        </patternFill>
      </fill>
    </dxf>
    <dxf>
      <fill>
        <patternFill>
          <bgColor theme="9" tint="-0.24994659260841701"/>
        </patternFill>
      </fill>
    </dxf>
    <dxf>
      <fill>
        <patternFill>
          <bgColor rgb="FFFFFF00"/>
        </patternFill>
      </fill>
    </dxf>
    <dxf>
      <fill>
        <patternFill>
          <bgColor rgb="FF92D050"/>
        </patternFill>
      </fill>
    </dxf>
    <dxf>
      <fill>
        <patternFill>
          <bgColor rgb="FFC00000"/>
        </patternFill>
      </fill>
    </dxf>
    <dxf>
      <fill>
        <patternFill>
          <bgColor rgb="FFFFFF00"/>
        </patternFill>
      </fill>
    </dxf>
    <dxf>
      <fill>
        <patternFill>
          <bgColor rgb="FF92D050"/>
        </patternFill>
      </fill>
    </dxf>
    <dxf>
      <fill>
        <patternFill>
          <bgColor theme="9" tint="-0.24994659260841701"/>
        </patternFill>
      </fill>
    </dxf>
    <dxf>
      <fill>
        <patternFill>
          <bgColor rgb="FFC00000"/>
        </patternFill>
      </fill>
    </dxf>
    <dxf>
      <fill>
        <patternFill>
          <bgColor rgb="FFFFFF00"/>
        </patternFill>
      </fill>
    </dxf>
    <dxf>
      <fill>
        <patternFill>
          <bgColor rgb="FF92D050"/>
        </patternFill>
      </fill>
    </dxf>
    <dxf>
      <fill>
        <patternFill>
          <bgColor theme="9" tint="-0.24994659260841701"/>
        </patternFill>
      </fill>
    </dxf>
    <dxf>
      <fill>
        <patternFill>
          <bgColor rgb="FFC00000"/>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C00000"/>
        </patternFill>
      </fill>
    </dxf>
    <dxf>
      <fill>
        <patternFill>
          <bgColor rgb="FF92D050"/>
        </patternFill>
      </fill>
    </dxf>
    <dxf>
      <fill>
        <patternFill>
          <bgColor theme="9" tint="-0.24994659260841701"/>
        </patternFill>
      </fill>
    </dxf>
    <dxf>
      <fill>
        <patternFill>
          <bgColor rgb="FFFFFF00"/>
        </patternFill>
      </fill>
    </dxf>
    <dxf>
      <fill>
        <patternFill>
          <bgColor rgb="FF92D050"/>
        </patternFill>
      </fill>
    </dxf>
    <dxf>
      <fill>
        <patternFill>
          <bgColor rgb="FFFFFF00"/>
        </patternFill>
      </fill>
    </dxf>
    <dxf>
      <fill>
        <patternFill>
          <bgColor rgb="FFC00000"/>
        </patternFill>
      </fill>
    </dxf>
    <dxf>
      <fill>
        <patternFill>
          <bgColor theme="9" tint="-0.24994659260841701"/>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theme="9" tint="-0.24994659260841701"/>
        </patternFill>
      </fill>
    </dxf>
    <dxf>
      <fill>
        <patternFill>
          <bgColor rgb="FFFFFF00"/>
        </patternFill>
      </fill>
    </dxf>
    <dxf>
      <fill>
        <patternFill>
          <bgColor rgb="FF92D050"/>
        </patternFill>
      </fill>
    </dxf>
    <dxf>
      <fill>
        <patternFill>
          <bgColor rgb="FFC0000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ont>
        <color auto="1"/>
      </font>
      <fill>
        <patternFill>
          <bgColor rgb="FF92D050"/>
        </patternFill>
      </fill>
    </dxf>
    <dxf>
      <fill>
        <patternFill>
          <bgColor rgb="FFFFFF66"/>
        </patternFill>
      </fill>
    </dxf>
    <dxf>
      <fill>
        <patternFill>
          <bgColor rgb="FFFFC000"/>
        </patternFill>
      </fill>
    </dxf>
    <dxf>
      <fill>
        <patternFill>
          <bgColor rgb="FFFF0000"/>
        </patternFill>
      </fill>
    </dxf>
    <dxf>
      <fill>
        <patternFill>
          <bgColor rgb="FF00B050"/>
        </patternFill>
      </fill>
    </dxf>
    <dxf>
      <font>
        <color rgb="FF9C0006"/>
      </font>
      <fill>
        <patternFill>
          <bgColor rgb="FFFFC7CE"/>
        </patternFill>
      </fill>
    </dxf>
    <dxf>
      <fill>
        <patternFill>
          <bgColor rgb="FF00B050"/>
        </patternFill>
      </fill>
    </dxf>
    <dxf>
      <font>
        <color auto="1"/>
      </font>
      <fill>
        <patternFill>
          <bgColor rgb="FF92D050"/>
        </patternFill>
      </fill>
    </dxf>
    <dxf>
      <fill>
        <patternFill>
          <bgColor rgb="FFFFC000"/>
        </patternFill>
      </fill>
    </dxf>
    <dxf>
      <fill>
        <patternFill>
          <bgColor rgb="FFFFFF66"/>
        </patternFill>
      </fill>
    </dxf>
    <dxf>
      <fill>
        <patternFill>
          <bgColor rgb="FFFF0000"/>
        </patternFill>
      </fill>
    </dxf>
    <dxf>
      <fill>
        <patternFill>
          <bgColor rgb="FFFFC000"/>
        </patternFill>
      </fill>
    </dxf>
    <dxf>
      <fill>
        <patternFill>
          <bgColor rgb="FFFF0000"/>
        </patternFill>
      </fill>
    </dxf>
    <dxf>
      <fill>
        <patternFill>
          <bgColor rgb="FF00B050"/>
        </patternFill>
      </fill>
    </dxf>
    <dxf>
      <font>
        <color auto="1"/>
      </font>
      <fill>
        <patternFill>
          <bgColor rgb="FF92D050"/>
        </patternFill>
      </fill>
    </dxf>
    <dxf>
      <fill>
        <patternFill>
          <bgColor rgb="FFFFFF66"/>
        </patternFill>
      </fill>
    </dxf>
    <dxf>
      <fill>
        <patternFill>
          <bgColor rgb="FFFFC000"/>
        </patternFill>
      </fill>
    </dxf>
    <dxf>
      <font>
        <color auto="1"/>
      </font>
      <fill>
        <patternFill>
          <bgColor rgb="FF92D050"/>
        </patternFill>
      </fill>
    </dxf>
    <dxf>
      <fill>
        <patternFill>
          <bgColor rgb="FF00B050"/>
        </patternFill>
      </fill>
    </dxf>
    <dxf>
      <fill>
        <patternFill>
          <bgColor rgb="FFFF0000"/>
        </patternFill>
      </fill>
    </dxf>
    <dxf>
      <fill>
        <patternFill>
          <bgColor rgb="FFFFFF66"/>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FFFF66"/>
        </patternFill>
      </fill>
    </dxf>
    <dxf>
      <font>
        <color auto="1"/>
      </font>
      <fill>
        <patternFill>
          <bgColor rgb="FF92D050"/>
        </patternFill>
      </fill>
    </dxf>
    <dxf>
      <fill>
        <patternFill>
          <bgColor rgb="FF00B050"/>
        </patternFill>
      </fill>
    </dxf>
    <dxf>
      <fill>
        <patternFill>
          <bgColor rgb="FFFF0000"/>
        </patternFill>
      </fill>
    </dxf>
    <dxf>
      <fill>
        <patternFill>
          <bgColor rgb="FFFFC000"/>
        </patternFill>
      </fill>
    </dxf>
    <dxf>
      <font>
        <color auto="1"/>
      </font>
      <fill>
        <patternFill>
          <bgColor rgb="FF92D050"/>
        </patternFill>
      </fill>
    </dxf>
    <dxf>
      <fill>
        <patternFill>
          <bgColor rgb="FF00B050"/>
        </patternFill>
      </fill>
    </dxf>
    <dxf>
      <fill>
        <patternFill>
          <bgColor rgb="FFFFFF66"/>
        </patternFill>
      </fill>
    </dxf>
    <dxf>
      <fill>
        <patternFill>
          <bgColor rgb="FFFF0000"/>
        </patternFill>
      </fill>
    </dxf>
    <dxf>
      <fill>
        <patternFill>
          <bgColor rgb="FFFFC000"/>
        </patternFill>
      </fill>
    </dxf>
    <dxf>
      <fill>
        <patternFill>
          <bgColor rgb="FF00B050"/>
        </patternFill>
      </fill>
    </dxf>
    <dxf>
      <fill>
        <patternFill>
          <bgColor rgb="FFFFC000"/>
        </patternFill>
      </fill>
    </dxf>
    <dxf>
      <fill>
        <patternFill>
          <bgColor rgb="FFFF0000"/>
        </patternFill>
      </fill>
    </dxf>
    <dxf>
      <fill>
        <patternFill>
          <bgColor rgb="FFFFFF66"/>
        </patternFill>
      </fill>
    </dxf>
    <dxf>
      <font>
        <color auto="1"/>
      </font>
      <fill>
        <patternFill>
          <bgColor rgb="FF92D050"/>
        </patternFill>
      </fill>
    </dxf>
    <dxf>
      <fill>
        <patternFill>
          <bgColor rgb="FFFF0000"/>
        </patternFill>
      </fill>
    </dxf>
    <dxf>
      <fill>
        <patternFill>
          <bgColor rgb="FFFFC000"/>
        </patternFill>
      </fill>
    </dxf>
    <dxf>
      <fill>
        <patternFill>
          <bgColor rgb="FF00B050"/>
        </patternFill>
      </fill>
    </dxf>
    <dxf>
      <font>
        <color auto="1"/>
      </font>
      <fill>
        <patternFill>
          <bgColor rgb="FF92D050"/>
        </patternFill>
      </fill>
    </dxf>
    <dxf>
      <fill>
        <patternFill>
          <bgColor rgb="FFFFFF66"/>
        </patternFill>
      </fill>
    </dxf>
    <dxf>
      <font>
        <color auto="1"/>
      </font>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gradientFill degree="180">
          <stop position="0">
            <color rgb="FFFFA700"/>
          </stop>
          <stop position="1">
            <color theme="0"/>
          </stop>
        </gradientFill>
      </fill>
    </dxf>
    <dxf>
      <fill>
        <gradientFill>
          <stop position="0">
            <color theme="0"/>
          </stop>
          <stop position="1">
            <color rgb="FFFFFF00"/>
          </stop>
        </gradientFill>
      </fill>
    </dxf>
    <dxf>
      <fill>
        <gradientFill degree="180">
          <stop position="0">
            <color rgb="FF008744"/>
          </stop>
          <stop position="1">
            <color rgb="FFFFFFFF"/>
          </stop>
        </gradientFill>
      </fill>
    </dxf>
    <dxf>
      <fill>
        <gradientFill degree="180">
          <stop position="0">
            <color rgb="FF008744"/>
          </stop>
          <stop position="1">
            <color theme="0"/>
          </stop>
        </gradientFill>
      </fill>
    </dxf>
    <dxf>
      <fill>
        <patternFill>
          <bgColor rgb="FF00B050"/>
        </patternFill>
      </fill>
    </dxf>
    <dxf>
      <fill>
        <patternFill>
          <bgColor rgb="FF00B050"/>
        </patternFill>
      </fill>
    </dxf>
    <dxf>
      <fill>
        <patternFill>
          <bgColor rgb="FF00B050"/>
        </patternFill>
      </fill>
    </dxf>
    <dxf>
      <fill>
        <patternFill>
          <bgColor rgb="FFFFC000"/>
        </patternFill>
      </fill>
    </dxf>
    <dxf>
      <fill>
        <gradientFill>
          <stop position="0">
            <color theme="0"/>
          </stop>
          <stop position="1">
            <color theme="4"/>
          </stop>
        </gradientFill>
      </fill>
    </dxf>
    <dxf>
      <fill>
        <patternFill>
          <bgColor rgb="FF73FB79"/>
        </patternFill>
      </fill>
    </dxf>
    <dxf>
      <fill>
        <patternFill>
          <bgColor rgb="FFFFFD78"/>
        </patternFill>
      </fill>
    </dxf>
    <dxf>
      <fill>
        <patternFill>
          <bgColor rgb="FFFF7E79"/>
        </patternFill>
      </fill>
    </dxf>
    <dxf>
      <fill>
        <patternFill>
          <bgColor rgb="FF73FB79"/>
        </patternFill>
      </fill>
    </dxf>
    <dxf>
      <fill>
        <patternFill>
          <bgColor rgb="FFFFFD78"/>
        </patternFill>
      </fill>
    </dxf>
    <dxf>
      <fill>
        <patternFill>
          <bgColor rgb="FFFF7E79"/>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C00000"/>
        </patternFill>
      </fill>
    </dxf>
    <dxf>
      <fill>
        <patternFill>
          <bgColor theme="9" tint="-0.24994659260841701"/>
        </patternFill>
      </fill>
    </dxf>
    <dxf>
      <fill>
        <patternFill>
          <bgColor rgb="FFFFFF66"/>
        </patternFill>
      </fill>
    </dxf>
    <dxf>
      <fill>
        <patternFill>
          <bgColor rgb="FFFF0000"/>
        </patternFill>
      </fill>
    </dxf>
    <dxf>
      <fill>
        <patternFill>
          <bgColor rgb="FFFFC000"/>
        </patternFill>
      </fill>
    </dxf>
    <dxf>
      <font>
        <color auto="1"/>
      </font>
      <fill>
        <patternFill>
          <bgColor rgb="FF92D050"/>
        </patternFill>
      </fill>
    </dxf>
    <dxf>
      <fill>
        <patternFill>
          <bgColor rgb="FF00B050"/>
        </patternFill>
      </fill>
    </dxf>
    <dxf>
      <fill>
        <patternFill>
          <bgColor rgb="FF00B050"/>
        </patternFill>
      </fill>
    </dxf>
    <dxf>
      <fill>
        <patternFill>
          <bgColor rgb="FFFFFF66"/>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FFC000"/>
        </patternFill>
      </fill>
    </dxf>
    <dxf>
      <fill>
        <patternFill>
          <bgColor rgb="FFFF0000"/>
        </patternFill>
      </fill>
    </dxf>
    <dxf>
      <fill>
        <patternFill>
          <bgColor rgb="FFFFFF66"/>
        </patternFill>
      </fill>
    </dxf>
    <dxf>
      <fill>
        <patternFill>
          <bgColor rgb="FF00B050"/>
        </patternFill>
      </fill>
    </dxf>
    <dxf>
      <font>
        <color auto="1"/>
      </font>
      <fill>
        <patternFill>
          <bgColor rgb="FF92D05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FFFF66"/>
        </patternFill>
      </fill>
    </dxf>
    <dxf>
      <fill>
        <patternFill>
          <bgColor rgb="FFFF0000"/>
        </patternFill>
      </fill>
    </dxf>
    <dxf>
      <fill>
        <patternFill>
          <bgColor rgb="FFFFC000"/>
        </patternFill>
      </fill>
    </dxf>
    <dxf>
      <fill>
        <patternFill>
          <bgColor rgb="FF00B050"/>
        </patternFill>
      </fill>
    </dxf>
    <dxf>
      <font>
        <color auto="1"/>
      </font>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FF0000"/>
        </patternFill>
      </fill>
    </dxf>
    <dxf>
      <fill>
        <patternFill>
          <bgColor rgb="FFFFC000"/>
        </patternFill>
      </fill>
    </dxf>
    <dxf>
      <fill>
        <patternFill>
          <bgColor rgb="FF00B050"/>
        </patternFill>
      </fill>
    </dxf>
    <dxf>
      <font>
        <color auto="1"/>
      </font>
      <fill>
        <patternFill>
          <bgColor rgb="FF92D050"/>
        </patternFill>
      </fill>
    </dxf>
    <dxf>
      <fill>
        <patternFill>
          <bgColor rgb="FFFFFF66"/>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ont>
        <color auto="1"/>
      </font>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ill>
        <patternFill patternType="solid">
          <fgColor rgb="FFDBE5F1"/>
          <bgColor rgb="FFDBE5F1"/>
        </patternFill>
      </fill>
    </dxf>
    <dxf>
      <fill>
        <patternFill patternType="solid">
          <fgColor rgb="FFDBE5F1"/>
          <bgColor rgb="FFDBE5F1"/>
        </patternFill>
      </fill>
    </dxf>
    <dxf>
      <fill>
        <patternFill patternType="none"/>
      </fill>
    </dxf>
  </dxfs>
  <tableStyles count="1" defaultTableStyle="TableStyleMedium2" defaultPivotStyle="PivotStyleLight16">
    <tableStyle name="Tabla Impacto-style" pivot="0" count="3" xr9:uid="{CFC88290-355B-4406-94B8-5B3CEE2E2F8D}">
      <tableStyleElement type="headerRow" dxfId="203"/>
      <tableStyleElement type="firstRowStripe" dxfId="202"/>
      <tableStyleElement type="secondRowStripe" dxfId="201"/>
    </tableStyle>
  </tableStyles>
  <colors>
    <mruColors>
      <color rgb="FFC9B8D4"/>
      <color rgb="FFFFFF66"/>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customXml" Target="../customXml/item3.xml"/><Relationship Id="rId10" Type="http://schemas.openxmlformats.org/officeDocument/2006/relationships/worksheet" Target="worksheets/sheet10.xml"/><Relationship Id="rId19"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9.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UAESP\RIESGOS\Mapa%20de%20Riesgos%20-%20Direccionamiento%20Estrat&#233;gico%20202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stratégico"/>
      <sheetName val="IDENTIFICACIÓN"/>
      <sheetName val="VALORACIÓN"/>
      <sheetName val="CONTROLES"/>
    </sheetNames>
    <sheetDataSet>
      <sheetData sheetId="0"/>
      <sheetData sheetId="1"/>
      <sheetData sheetId="2"/>
      <sheetData sheetId="3"/>
    </sheetDataSet>
  </externalBook>
</externalLink>
</file>

<file path=xl/persons/person.xml><?xml version="1.0" encoding="utf-8"?>
<personList xmlns="http://schemas.microsoft.com/office/spreadsheetml/2018/threadedcomments" xmlns:x="http://schemas.openxmlformats.org/spreadsheetml/2006/main">
  <person displayName="Luz Palacios" id="{AB29597E-2A4A-4F52-B242-BC7AEF526BC1}" userId="5af90a02b3c675c1" providerId="Windows Live"/>
  <person displayName="LUZ MARY  PALACIOS CASTILLO" id="{9B9E531B-8500-4308-9BEB-65DE703B6A2F}" userId="S::luz.palacios@uaesp.gov.co::bc65a817-fd8f-4994-ac3c-3d6b16d38429" providerId="AD"/>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4106506C-C073-4A5D-BA48-FECB517DC0B4}" name="Table_1" displayName="Table_1" ref="B209:C219">
  <tableColumns count="2">
    <tableColumn id="1" xr3:uid="{814CDF81-DD28-4FEC-BF6E-18F22F98577D}" name="Criterios"/>
    <tableColumn id="2" xr3:uid="{1040E189-A860-4B17-B740-A87A36944901}" name="Subcriterios"/>
  </tableColumns>
  <tableStyleInfo name="Tabla Impacto-style" showFirstColumn="1" showLastColumn="1"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AL2" dT="2021-06-29T21:49:59.41" personId="{9B9E531B-8500-4308-9BEB-65DE703B6A2F}" id="{9D4BF3E8-4B40-41B6-8424-8ED0AEF0BFBC}">
    <text>no aplica para los niveles de riesgo residual bajo</text>
  </threadedComment>
  <threadedComment ref="A3" dT="2021-03-29T20:54:26.08" personId="{AB29597E-2A4A-4F52-B242-BC7AEF526BC1}" id="{CF3D4031-B02E-4364-A8D3-ED8E4AEFF6D6}">
    <text>Permite definir un consecutivo de riesgos, para garantizar la identificación única de los riesgos.</text>
  </threadedComment>
  <threadedComment ref="E3" dT="2021-03-29T20:59:18.35" personId="{AB29597E-2A4A-4F52-B242-BC7AEF526BC1}" id="{5B19918B-1D1A-4D04-9D1C-8507A1B9A322}">
    <text>Consolida o resume los análisis sobre impacto + causa inmediata + causa raíz, permitiendo contar con una redacción clara y concreta del riesgo indentificado. Tenga en cuenta la estructura de alto nivel establecida en al guía, inicia con POSIBILIDAD DE + Impacto para la entidad (Qué) + Causa Inmediata (Cómo) + Causa Raíz (Por qué)</text>
  </threadedComment>
  <threadedComment ref="G3" dT="2021-03-29T20:58:53.90" personId="{AB29597E-2A4A-4F52-B242-BC7AEF526BC1}" id="{2D53BA2D-C180-4BD8-8C0F-728C5BF4DBAA}">
    <text>Circunstancias bajo las cuales se presenta el riesgo, es la situación más evidente frente al riesgo, redacte de la forma más concreta posible. verifique los resultaos negativos del análisis del contexto</text>
  </threadedComment>
  <threadedComment ref="H3" dT="2021-03-29T20:59:06.28" personId="{AB29597E-2A4A-4F52-B242-BC7AEF526BC1}" id="{76E4AE1B-2B4B-42E8-AAA7-D6D59173732B}">
    <text>Causa  principal  o básica, corresponde a las razones por la cuales se puede presentar  el riesgo, redacte de la forma más concreta posible.</text>
  </threadedComment>
  <threadedComment ref="J3" dT="2021-03-29T20:59:56.68" personId="{AB29597E-2A4A-4F52-B242-BC7AEF526BC1}" id="{6E738BDD-7778-4419-98BC-DAAA5D6DBA3D}">
    <text>Defina el # de veces que se ejecuta la actividad durante el año, (Recuerde la probabilidad e ocurrencia del riesgo se defien como el No. de veces que se pasa por el punto de riesgo en el periodo de 1 año)</text>
  </threadedComment>
  <threadedComment ref="M3" dT="2021-06-15T20:49:09.16" personId="{9B9E531B-8500-4308-9BEB-65DE703B6A2F}" id="{C7F031E3-E442-494D-B5FF-9433BB73DA61}">
    <text>Si se presentan criterios económicos y reputacionales se debe escoger el que mayor impacto genere</text>
  </threadedComment>
  <threadedComment ref="S3" dT="2021-03-29T21:00:38.56" personId="{AB29597E-2A4A-4F52-B242-BC7AEF526BC1}" id="{C9AD5B28-0613-47AF-804A-3360B9B9C331}">
    <text>Recuerde que el control se define como la medida que permite reducir o mitigar un riesgo. Defina el control (es) que atacan la causa raíz del riesgo, considere la estructura explicada en la guía: Responsable de ejecutar el control + Acción + Complemento</text>
  </threadedComment>
  <threadedComment ref="AK3" dT="2021-03-29T21:01:49.73" personId="{AB29597E-2A4A-4F52-B242-BC7AEF526BC1}" id="{B751291C-DFB1-459F-8E27-FEEDC5E861C7}">
    <text>Tener en cuenta lo definido en el capitulo de niveles de aceptabilidad de la política de administración de riesgos</text>
  </threadedComment>
  <threadedComment ref="Y4" dT="2021-03-29T21:04:35.62" personId="{AB29597E-2A4A-4F52-B242-BC7AEF526BC1}" id="{2227D0BF-AEE4-46ED-9B3F-7BAD05083A14}">
    <text>Preventivo: Va hacia las causas del riesgo, aseguran el resultado final esperado.
Detectivo: Detecta que algo ocurre y devuelve el proceso a los controles preventivos. Se pueden generar reprocesos.
Correctivo: Dado que permiten reducir el impacto de la materialización del riesgo, tienen un costo en su implementación.</text>
  </threadedComment>
  <threadedComment ref="Z4" dT="2021-03-29T21:05:46.11" personId="{AB29597E-2A4A-4F52-B242-BC7AEF526BC1}" id="{F327A2E3-3AF9-4710-908A-8EC22C16DAE9}">
    <text>Automático: Son actividades de procesamiento o validación de información que se ejecutan por un sistema o aplicativo de manera automática sin la intervención de personas para su realización.
Manual: Controles que son ejecutados por una persona., tiene implícito el error humano.</text>
  </threadedComment>
</ThreadedComments>
</file>

<file path=xl/threadedComments/threadedComment2.xml><?xml version="1.0" encoding="utf-8"?>
<ThreadedComments xmlns="http://schemas.microsoft.com/office/spreadsheetml/2018/threadedcomments" xmlns:x="http://schemas.openxmlformats.org/spreadsheetml/2006/main">
  <threadedComment ref="AN2" dT="2021-06-29T21:49:59.41" personId="{9B9E531B-8500-4308-9BEB-65DE703B6A2F}" id="{5E4F4CE9-BA09-447E-9F52-8084C004A0AA}">
    <text>no aplica para los niveles de riesgo residual bajo</text>
  </threadedComment>
  <threadedComment ref="A3" dT="2021-03-29T20:54:26.08" personId="{AB29597E-2A4A-4F52-B242-BC7AEF526BC1}" id="{99B24426-DE5E-48D4-B2B6-BE9D8B435566}">
    <text>Permite definir un consecutivo de riesgos, para garantizar la identificación única de los riesgos.</text>
  </threadedComment>
  <threadedComment ref="E3" dT="2021-03-29T20:59:18.35" personId="{AB29597E-2A4A-4F52-B242-BC7AEF526BC1}" id="{00914B1E-2CF3-484E-AEE8-92878B60A651}">
    <text>Consolida o resume los análisis sobre impacto + causa inmediata + causa raíz, permitiendo contar con una redacción clara y concreta del riesgo indentificado. Tenga en cuenta la estructura de alto nivel establecida en al guía, inicia con POSIBILIDAD DE + Impacto para la entidad (Qué) + Causa Inmediata (Cómo) + Causa Raíz (Por qué)</text>
  </threadedComment>
  <threadedComment ref="G3" dT="2021-03-29T20:58:53.90" personId="{AB29597E-2A4A-4F52-B242-BC7AEF526BC1}" id="{2F898A4B-297D-45F8-9AE7-E9DA70461059}">
    <text>Circunstancias bajo las cuales se presenta el riesgo, es la situación más evidente frente al riesgo, redacte de la forma más concreta posible.</text>
  </threadedComment>
  <threadedComment ref="H3" dT="2021-03-29T20:59:06.28" personId="{AB29597E-2A4A-4F52-B242-BC7AEF526BC1}" id="{95780C36-5442-44A4-B2D4-0697B2827AC3}">
    <text>Causa  principal  o básica, corresponde a las razones por la cuales se puede presentar  el riesgo, redacte de la forma más concreta posible.</text>
  </threadedComment>
  <threadedComment ref="J3" dT="2021-03-29T22:15:13.97" personId="{AB29597E-2A4A-4F52-B242-BC7AEF526BC1}" id="{92D2BF40-F7E2-40BB-8D0C-24EF891A2BC6}">
    <text>5: Casi seguro= Se espera que el evento ocurra en la mayoría de las circunstancias. Más de 1 vez al año. 
4: Probable= Es viable que el evento ocurra en la mayoría de las circunstancias. Al menos 1 vez en el último año. 
3: Posible= El evento podrá ocurrir en algún momento. Al menos 1 vez en los últimos 2 años. 
2: Improbable= El evento puede ocurrir en algún momento. Al menos 1 vez en los últimos 5 años. 
1: Rara vez= El evento puede ocurrir solo en circunstancias excepcionales (poco comunes o anormales). No se ha presentado en los últimos 5 años.</text>
  </threadedComment>
  <threadedComment ref="K3" dT="2021-03-29T22:38:23.29" personId="{AB29597E-2A4A-4F52-B242-BC7AEF526BC1}" id="{B9FE6C5C-D479-42BB-BA72-6E5EDEC3D410}">
    <text>Responda las sigientes preguntas: Si o No
y escoja: 
3: Responder afirmativamente de UNA a CINCO pregunta(s) genera un impacto moderado
4: Responder afirmativamente de SEIS a ONCE preguntas genera un impacto mayor
5: Responder afirmativamente de DOCE a DIECINUEVE preguntas genera un impacto catastrófico.
¿Afectar al grupo de funcionarios del proceso? 
¿Afectar el cumplimiento de metas y objetivos de la dependencia? 
¿Afectar el cumplimiento de misión de la entidad? 
¿Afectar el cumplimiento de la misión del sector al que pertenece la entidad? 
¿Generar pérdida de confianza de la entidad, afectando su reputación? 
¿Generar pérdida de recursos económicos? 
¿Afectar la generación de los productos o la prestación de servicios? 
¿Dar lugar al detrimento de calidad de vida de la comunidad por la pérdida del bien, servicios o recursos públicos? 
¿Generar pérdida de información de la entidad? 
¿Generar intervención de los órganos de control, de la Fiscalía u otro ente? 
¿Dar lugar a procesos sancionatorios? 
¿Dar lugar a procesos disciplinarios? 
¿Dar lugar a procesos fiscales? 
¿Dar lugar a procesos penales? 
¿Generar pérdida de credibilidad del sector? 
¿Ocasionar lesiones físicas o pérdida de vidas humanas? 
¿Afectar la imagen regional? 
¿Afectar la imagen nacional? 
¿Generar daño ambiental?</text>
  </threadedComment>
  <threadedComment ref="O3" dT="2021-03-29T21:00:38.56" personId="{AB29597E-2A4A-4F52-B242-BC7AEF526BC1}" id="{BA6D6CFD-F95E-45A5-870B-776B7B3290DD}">
    <text>Recuerde que el control se define como la medida que permite reducir o mitigar un riesgo. Defina el control (es) que atacan la causa raíz del riesgo, considere la estructura explicada en la guía: Responsable de ejecutar el control + Acción + Complemento</text>
  </threadedComment>
  <threadedComment ref="P3" dT="2021-04-16T21:45:28.76" personId="{AB29597E-2A4A-4F52-B242-BC7AEF526BC1}" id="{9D19F1FF-8669-4C98-AF4C-27537DEF10C5}">
    <text>¿Las actividades que se desarrollan en el
control realmente buscan por si sola prevenir o detectar las causas que pueden dar origen al riesgo, Ej.: verificar, validar, cotejar, comparar, revisar, etc.?
Prevenir: 15
Detectar: 10</text>
  </threadedComment>
  <threadedComment ref="Q3" dT="2021-04-16T21:44:21.88" personId="{AB29597E-2A4A-4F52-B242-BC7AEF526BC1}" id="{288FC25F-48B3-4CF4-B24C-24F1108E4398}">
    <text>¿Existe un responsable asignado a la ejecución del control?
Asignado: 15
No asignado: 0</text>
  </threadedComment>
  <threadedComment ref="R3" dT="2021-04-16T21:44:42.30" personId="{AB29597E-2A4A-4F52-B242-BC7AEF526BC1}" id="{8AF3DCF1-D0ED-4716-BAE7-555F4E99F6CE}">
    <text>¿El responsable tiene la autoridad y adecuada segregación de funciones en la ejecución del control?
Adecuado: 15
No adecuado: 0</text>
  </threadedComment>
  <threadedComment ref="S3" dT="2021-04-16T21:45:00.39" personId="{AB29597E-2A4A-4F52-B242-BC7AEF526BC1}" id="{E91274DA-50F3-4469-8B68-9A302024AE3E}">
    <text>¿La oportunidad en que se ejecuta el control
ayuda a prevenir la mitigación del riesgo o a
detectar la materialización del riesgo de manera oportuna?</text>
  </threadedComment>
  <threadedComment ref="T3" dT="2021-04-16T22:16:21.00" personId="{AB29597E-2A4A-4F52-B242-BC7AEF526BC1}" id="{2C23ECA8-D0F6-4EF6-9B34-0F567F660CC5}">
    <text>¿La fuente de información que se utiliza en el desarrollo del control es información confiable que permita mitigar el riesgo?
Confiable: 15
No confiable: 0</text>
  </threadedComment>
  <threadedComment ref="U3" dT="2021-04-16T21:47:02.96" personId="{AB29597E-2A4A-4F52-B242-BC7AEF526BC1}" id="{D69B1B9B-1EC1-4381-B043-EE8142A10C57}">
    <text>¿Las observaciones, desviaciones o diferencias identificadas como resultados de la ejecución del control son investigadas y resueltas de manera oportuna?
Se investigan y resuelven oportunamente: 15
No se investigan y resuelven oportunamente: 0</text>
  </threadedComment>
  <threadedComment ref="V3" dT="2022-01-21T16:06:32.21" personId="{9B9E531B-8500-4308-9BEB-65DE703B6A2F}" id="{F25F410C-F7A7-4A98-BBC3-79E0DF76CD4D}">
    <text>¿Se deja evidencia o rastro de la ejecución del control que permita a cualquier tercero con la evidencia llegar a la misma conclusión?
Completa: 10
Incompleta: 5
No existe: 0</text>
  </threadedComment>
  <threadedComment ref="Y3" dT="2021-04-16T22:36:04.76" personId="{AB29597E-2A4A-4F52-B242-BC7AEF526BC1}" id="{4F57369C-3C86-4F4A-BC98-06408F6ABF32}">
    <text>- Fuerte: El control se ejecuta de manera consistente por parte del responsable.
- Moderado: El control se ejecuta algunas veces por parte del responsable.
- Débil: El control no se ejecuta por parte del responsable.</text>
  </threadedComment>
  <threadedComment ref="AB3" dT="2021-04-16T23:08:15.53" personId="{AB29597E-2A4A-4F52-B242-BC7AEF526BC1}" id="{3CB2447C-7998-4644-8901-BB099B56300B}">
    <text>Si la columna AA es SI: Identifique las debilidades en el control de acuerdo a las columnas P a V y defina que acciones tomar para fortalecer el control. Por ejemplo asignar un responsable o dejar evidencia completa</text>
  </threadedComment>
  <threadedComment ref="AI3" dT="2021-03-29T22:15:13.97" personId="{AB29597E-2A4A-4F52-B242-BC7AEF526BC1}" id="{8CB58FDE-BFCF-4441-B22E-F5B37E8A2611}">
    <text>5: Casi seguro= Se espera que el evento ocurra en la mayoría de las circunstancias. Más de 1 vez al año. 
4: Probable= Es viable que el evento ocurra en la mayoría de las circunstancias. Al menos 1 vez en el último año. 
3: Posible= El evento podrá ocurrir en algún momento. Al menos 1 vez en los últimos 2 años. 
2: Improbable= El evento puede ocurrir en algún momento. Al menos 1 vez en los últimos 5 años. 
1: Rara vez= El evento puede ocurrir solo en circunstancias excepcionales (poco comunes o anormales). No se ha presentado en los últimos 5 años.</text>
  </threadedComment>
  <threadedComment ref="AJ3" dT="2021-03-29T22:38:23.29" personId="{AB29597E-2A4A-4F52-B242-BC7AEF526BC1}" id="{AF44E1CE-9CFA-4AC9-918C-26033546D623}">
    <text>Responda las sigientes preguntas: Si o No
y escoja: 
3: Responder afirmativamente de UNA a CINCO pregunta(s) genera un impacto moderado
4: Responder afirmativamente de SEIS a ONCE preguntas genera un impacto mayor
5: Responder afirmativamente de DOCE a DIECINUEVE preguntas genera un impacto catastrófico.
¿Afectar al grupo de funcionarios del proceso? 
¿Afectar el cumplimiento de metas y objetivos de la dependencia? 
¿Afectar el cumplimiento de misión de la entidad? 
¿Afectar el cumplimiento de la misión del sector al que pertenece la entidad? 
¿Generar pérdida de confianza de la entidad, afectando su reputación? 
¿Generar pérdida de recursos económicos? 
¿Afectar la generación de los productos o la prestación de servicios? 
¿Dar lugar al detrimento de calidad de vida de la comunidad por la pérdida del bien, servicios o recursos públicos? 
¿Generar pérdida de información de la entidad? 
¿Generar intervención de los órganos de control, de la Fiscalía u otro ente? 
¿Dar lugar a procesos sancionatorios? 
¿Dar lugar a procesos disciplinarios? 
¿Dar lugar a procesos fiscales? 
¿Dar lugar a procesos penales? 
¿Generar pérdida de credibilidad del sector? 
¿Ocasionar lesiones físicas o pérdida de vidas humanas? 
¿Afectar la imagen regional? 
¿Afectar la imagen nacional? 
¿Generar daño ambiental?</text>
  </threadedComment>
  <threadedComment ref="AM3" dT="2021-04-17T00:55:48.28" personId="{AB29597E-2A4A-4F52-B242-BC7AEF526BC1}" id="{590F8DEC-E498-4C2C-939C-726C246F9A68}">
    <text>Tener en cuenta lo definido en el capitulo de niveles de aceptabilidad de la política de administración de riesgos</text>
  </threadedComment>
</ThreadedComments>
</file>

<file path=xl/threadedComments/threadedComment3.xml><?xml version="1.0" encoding="utf-8"?>
<ThreadedComments xmlns="http://schemas.microsoft.com/office/spreadsheetml/2018/threadedcomments" xmlns:x="http://schemas.openxmlformats.org/spreadsheetml/2006/main">
  <threadedComment ref="AO2" dT="2021-06-29T21:49:59.41" personId="{9B9E531B-8500-4308-9BEB-65DE703B6A2F}" id="{CF5613DB-9324-40E1-9642-3C15ED4FB41F}">
    <text>no aplica para los niveles de riesgo residual bajo</text>
  </threadedComment>
  <threadedComment ref="A3" dT="2021-03-29T20:54:26.08" personId="{AB29597E-2A4A-4F52-B242-BC7AEF526BC1}" id="{A0F40E4A-CDA8-4878-A493-E60F7B0AFC8A}">
    <text>Permite definir un consecutivo de riesgos, para garantizar la identificación única de los riesgos.</text>
  </threadedComment>
  <threadedComment ref="E3" dT="2021-03-29T20:59:18.35" personId="{AB29597E-2A4A-4F52-B242-BC7AEF526BC1}" id="{6593243C-C5F9-4652-9655-496C347F5776}">
    <text>Consolida o resume los análisis sobre impacto + causa inmediata + causa raíz, permitiendo contar con una redacción clara y concreta del riesgo indentificado. Tenga en cuenta la estructura de alto nivel establecida en al guía, inicia con POSIBILIDAD DE + Impacto para la entidad (Qué) + Causa Inmediata (Cómo) + Causa Raíz (Por qué)</text>
  </threadedComment>
  <threadedComment ref="P3" dT="2021-06-15T20:49:09.16" personId="{9B9E531B-8500-4308-9BEB-65DE703B6A2F}" id="{94FA8504-6652-4FA5-874C-66194A4DBED8}">
    <text>Si se presentan criterios económicos y reputacionales se debe escoger el que mayor impacto genere</text>
  </threadedComment>
  <threadedComment ref="V3" dT="2021-03-29T21:00:38.56" personId="{AB29597E-2A4A-4F52-B242-BC7AEF526BC1}" id="{47BFCE5E-A1B2-452E-9DB3-820630843F31}">
    <text>Recuerde que el control se define como la medida que permite reducir o mitigar un riesgo. Defina el control (es) que atacan la causa raíz del riesgo, considere la estructura explicada en la guía: Responsable de ejecutar el control + Acción + Complemento</text>
  </threadedComment>
  <threadedComment ref="AN3" dT="2021-03-29T21:01:49.73" personId="{AB29597E-2A4A-4F52-B242-BC7AEF526BC1}" id="{DC2871C3-606F-485E-9A68-BE71B4A7CB82}">
    <text>Tener en cuenta lo definido en el capitulo de niveles de aceptabilidad de la política de administración de riesgos</text>
  </threadedComment>
  <threadedComment ref="AB4" dT="2021-03-29T21:04:35.62" personId="{AB29597E-2A4A-4F52-B242-BC7AEF526BC1}" id="{621EB540-0783-4BB5-8C69-3B13944D5A09}">
    <text>Preventivo: Va hacia las causas del riesgo, aseguran el resultado final esperado.
Detectivo: Detecta que algo ocurre y devuelve el proceso a los controles preventivos. Se pueden generar reprocesos.
Correctivo: Dado que permiten reducir el impacto de la materialización del riesgo, tienen un costo en su implementación.</text>
  </threadedComment>
  <threadedComment ref="AC4" dT="2021-03-29T21:05:46.11" personId="{AB29597E-2A4A-4F52-B242-BC7AEF526BC1}" id="{5675C234-D6B0-4BBE-9D58-A3A1F3CB1645}">
    <text>Automático: Son actividades de procesamiento o validación de información que se ejecutan por un sistema o aplicativo de manera automática sin la intervención de personas para su realización.
Manual: Controles que son ejecutados por una persona., tiene implícito el error humano.</text>
  </threadedComment>
</ThreadedComments>
</file>

<file path=xl/threadedComments/threadedComment4.xml><?xml version="1.0" encoding="utf-8"?>
<ThreadedComments xmlns="http://schemas.microsoft.com/office/spreadsheetml/2018/threadedcomments" xmlns:x="http://schemas.openxmlformats.org/spreadsheetml/2006/main">
  <threadedComment ref="A3" dT="2021-03-29T20:54:26.08" personId="{AB29597E-2A4A-4F52-B242-BC7AEF526BC1}" id="{1634ABC0-2786-4E18-A6EB-F4EC3F7DCCE4}">
    <text>Permite definir un consecutivo de riesgos, para garantizar la identificación única de los riesgos.</text>
  </threadedComment>
  <threadedComment ref="F3" dT="2021-03-29T20:58:53.90" personId="{AB29597E-2A4A-4F52-B242-BC7AEF526BC1}" id="{F17C01B4-72EF-42CB-8755-2A8F12E22615}">
    <text>Circunstancias bajo las cuales se presenta la oportunidad, verifique los resultados positivos del analisi de cotxto, redacte de la forma más concreta posible.</text>
  </threadedComment>
  <threadedComment ref="G3" dT="2021-03-29T20:59:18.35" personId="{AB29597E-2A4A-4F52-B242-BC7AEF526BC1}" id="{FEFB968F-83AB-44C4-B6C8-529BDE7BE3C6}">
    <text>Consolida o resume los análisis sobre impacto + causa inmediata + causa raíz, permitiendo contar con una redacción clara y concreta del riesgo indentificado. Tenga en cuenta la estructura de alto nivel establecida en al guía, inicia con POSIBILIDAD DE + Impacto para la entidad (Qué) + Causa Inmediata (Cómo) + Causa Raíz (Por qué)</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vmlDrawing" Target="../drawings/vmlDrawing4.vml"/><Relationship Id="rId1" Type="http://schemas.openxmlformats.org/officeDocument/2006/relationships/printerSettings" Target="../printerSettings/printerSettings4.bin"/><Relationship Id="rId5" Type="http://schemas.microsoft.com/office/2017/10/relationships/threadedComment" Target="../threadedComments/threadedComment2.xml"/><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vmlDrawing" Target="../drawings/vmlDrawing6.vml"/><Relationship Id="rId1" Type="http://schemas.openxmlformats.org/officeDocument/2006/relationships/printerSettings" Target="../printerSettings/printerSettings5.bin"/><Relationship Id="rId5" Type="http://schemas.microsoft.com/office/2017/10/relationships/threadedComment" Target="../threadedComments/threadedComment3.xml"/><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vmlDrawing" Target="../drawings/vmlDrawing8.vml"/><Relationship Id="rId1" Type="http://schemas.openxmlformats.org/officeDocument/2006/relationships/printerSettings" Target="../printerSettings/printerSettings6.bin"/><Relationship Id="rId5" Type="http://schemas.microsoft.com/office/2017/10/relationships/threadedComment" Target="../threadedComments/threadedComment4.xml"/><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H45"/>
  <sheetViews>
    <sheetView topLeftCell="A31" zoomScale="110" zoomScaleNormal="110" workbookViewId="0">
      <selection activeCell="E35" sqref="E35:F35"/>
    </sheetView>
  </sheetViews>
  <sheetFormatPr baseColWidth="10" defaultColWidth="11.42578125" defaultRowHeight="15" x14ac:dyDescent="0.25"/>
  <cols>
    <col min="1" max="1" width="2.85546875" style="57" customWidth="1"/>
    <col min="2" max="3" width="24.7109375" style="57" customWidth="1"/>
    <col min="4" max="4" width="16" style="57" customWidth="1"/>
    <col min="5" max="5" width="24.7109375" style="57" customWidth="1"/>
    <col min="6" max="6" width="27.7109375" style="57" customWidth="1"/>
    <col min="7" max="8" width="24.7109375" style="57" customWidth="1"/>
    <col min="9" max="16384" width="11.42578125" style="57"/>
  </cols>
  <sheetData>
    <row r="1" spans="2:8" ht="15.75" thickBot="1" x14ac:dyDescent="0.3"/>
    <row r="2" spans="2:8" ht="18" x14ac:dyDescent="0.25">
      <c r="B2" s="349" t="s">
        <v>0</v>
      </c>
      <c r="C2" s="350"/>
      <c r="D2" s="350"/>
      <c r="E2" s="350"/>
      <c r="F2" s="350"/>
      <c r="G2" s="350"/>
      <c r="H2" s="351"/>
    </row>
    <row r="3" spans="2:8" x14ac:dyDescent="0.25">
      <c r="B3" s="58"/>
      <c r="C3" s="59"/>
      <c r="D3" s="59"/>
      <c r="E3" s="59"/>
      <c r="F3" s="59"/>
      <c r="G3" s="59"/>
      <c r="H3" s="60"/>
    </row>
    <row r="4" spans="2:8" ht="63" customHeight="1" x14ac:dyDescent="0.25">
      <c r="B4" s="352" t="s">
        <v>1</v>
      </c>
      <c r="C4" s="353"/>
      <c r="D4" s="353"/>
      <c r="E4" s="353"/>
      <c r="F4" s="353"/>
      <c r="G4" s="353"/>
      <c r="H4" s="354"/>
    </row>
    <row r="5" spans="2:8" ht="63" customHeight="1" x14ac:dyDescent="0.25">
      <c r="B5" s="355"/>
      <c r="C5" s="356"/>
      <c r="D5" s="356"/>
      <c r="E5" s="356"/>
      <c r="F5" s="356"/>
      <c r="G5" s="356"/>
      <c r="H5" s="357"/>
    </row>
    <row r="6" spans="2:8" ht="16.5" x14ac:dyDescent="0.25">
      <c r="B6" s="358" t="s">
        <v>2</v>
      </c>
      <c r="C6" s="359"/>
      <c r="D6" s="359"/>
      <c r="E6" s="359"/>
      <c r="F6" s="359"/>
      <c r="G6" s="359"/>
      <c r="H6" s="360"/>
    </row>
    <row r="7" spans="2:8" ht="95.25" customHeight="1" x14ac:dyDescent="0.25">
      <c r="B7" s="368" t="s">
        <v>3</v>
      </c>
      <c r="C7" s="369"/>
      <c r="D7" s="369"/>
      <c r="E7" s="369"/>
      <c r="F7" s="369"/>
      <c r="G7" s="369"/>
      <c r="H7" s="370"/>
    </row>
    <row r="8" spans="2:8" ht="16.5" x14ac:dyDescent="0.25">
      <c r="B8" s="90"/>
      <c r="C8" s="91"/>
      <c r="D8" s="91"/>
      <c r="E8" s="91"/>
      <c r="F8" s="91"/>
      <c r="G8" s="91"/>
      <c r="H8" s="92"/>
    </row>
    <row r="9" spans="2:8" ht="16.5" customHeight="1" x14ac:dyDescent="0.25">
      <c r="B9" s="361" t="s">
        <v>4</v>
      </c>
      <c r="C9" s="362"/>
      <c r="D9" s="362"/>
      <c r="E9" s="362"/>
      <c r="F9" s="362"/>
      <c r="G9" s="362"/>
      <c r="H9" s="363"/>
    </row>
    <row r="10" spans="2:8" ht="44.25" customHeight="1" x14ac:dyDescent="0.25">
      <c r="B10" s="361"/>
      <c r="C10" s="362"/>
      <c r="D10" s="362"/>
      <c r="E10" s="362"/>
      <c r="F10" s="362"/>
      <c r="G10" s="362"/>
      <c r="H10" s="363"/>
    </row>
    <row r="11" spans="2:8" ht="15.75" thickBot="1" x14ac:dyDescent="0.3">
      <c r="B11" s="79"/>
      <c r="C11" s="82"/>
      <c r="D11" s="87"/>
      <c r="E11" s="88"/>
      <c r="F11" s="88"/>
      <c r="G11" s="89"/>
      <c r="H11" s="83"/>
    </row>
    <row r="12" spans="2:8" ht="15.75" thickTop="1" x14ac:dyDescent="0.25">
      <c r="B12" s="79"/>
      <c r="C12" s="364" t="s">
        <v>5</v>
      </c>
      <c r="D12" s="365"/>
      <c r="E12" s="366" t="s">
        <v>6</v>
      </c>
      <c r="F12" s="367"/>
      <c r="G12" s="82"/>
      <c r="H12" s="83"/>
    </row>
    <row r="13" spans="2:8" ht="35.25" customHeight="1" x14ac:dyDescent="0.25">
      <c r="B13" s="79"/>
      <c r="C13" s="336" t="s">
        <v>7</v>
      </c>
      <c r="D13" s="337"/>
      <c r="E13" s="338" t="s">
        <v>8</v>
      </c>
      <c r="F13" s="339"/>
      <c r="G13" s="82"/>
      <c r="H13" s="83"/>
    </row>
    <row r="14" spans="2:8" ht="17.25" customHeight="1" x14ac:dyDescent="0.25">
      <c r="B14" s="79"/>
      <c r="C14" s="336" t="s">
        <v>9</v>
      </c>
      <c r="D14" s="337"/>
      <c r="E14" s="338" t="s">
        <v>10</v>
      </c>
      <c r="F14" s="339"/>
      <c r="G14" s="82"/>
      <c r="H14" s="83"/>
    </row>
    <row r="15" spans="2:8" ht="19.5" customHeight="1" x14ac:dyDescent="0.25">
      <c r="B15" s="79"/>
      <c r="C15" s="336" t="s">
        <v>11</v>
      </c>
      <c r="D15" s="337"/>
      <c r="E15" s="338" t="s">
        <v>12</v>
      </c>
      <c r="F15" s="339"/>
      <c r="G15" s="82"/>
      <c r="H15" s="83"/>
    </row>
    <row r="16" spans="2:8" ht="69.75" customHeight="1" x14ac:dyDescent="0.25">
      <c r="B16" s="79"/>
      <c r="C16" s="336" t="s">
        <v>13</v>
      </c>
      <c r="D16" s="337"/>
      <c r="E16" s="338" t="s">
        <v>14</v>
      </c>
      <c r="F16" s="339"/>
      <c r="G16" s="82"/>
      <c r="H16" s="83"/>
    </row>
    <row r="17" spans="2:8" ht="34.5" customHeight="1" x14ac:dyDescent="0.25">
      <c r="B17" s="79"/>
      <c r="C17" s="340" t="s">
        <v>15</v>
      </c>
      <c r="D17" s="341"/>
      <c r="E17" s="332" t="s">
        <v>16</v>
      </c>
      <c r="F17" s="333"/>
      <c r="G17" s="82"/>
      <c r="H17" s="83"/>
    </row>
    <row r="18" spans="2:8" ht="27.75" customHeight="1" x14ac:dyDescent="0.25">
      <c r="B18" s="79"/>
      <c r="C18" s="340" t="s">
        <v>17</v>
      </c>
      <c r="D18" s="341"/>
      <c r="E18" s="332" t="s">
        <v>18</v>
      </c>
      <c r="F18" s="333"/>
      <c r="G18" s="82"/>
      <c r="H18" s="83"/>
    </row>
    <row r="19" spans="2:8" ht="28.5" customHeight="1" x14ac:dyDescent="0.25">
      <c r="B19" s="79"/>
      <c r="C19" s="340" t="s">
        <v>19</v>
      </c>
      <c r="D19" s="341"/>
      <c r="E19" s="332" t="s">
        <v>20</v>
      </c>
      <c r="F19" s="333"/>
      <c r="G19" s="82"/>
      <c r="H19" s="83"/>
    </row>
    <row r="20" spans="2:8" ht="72.75" customHeight="1" x14ac:dyDescent="0.25">
      <c r="B20" s="79"/>
      <c r="C20" s="340" t="s">
        <v>21</v>
      </c>
      <c r="D20" s="341"/>
      <c r="E20" s="332" t="s">
        <v>22</v>
      </c>
      <c r="F20" s="333"/>
      <c r="G20" s="82"/>
      <c r="H20" s="83"/>
    </row>
    <row r="21" spans="2:8" ht="64.5" customHeight="1" x14ac:dyDescent="0.25">
      <c r="B21" s="79"/>
      <c r="C21" s="340" t="s">
        <v>23</v>
      </c>
      <c r="D21" s="341"/>
      <c r="E21" s="332" t="s">
        <v>24</v>
      </c>
      <c r="F21" s="333"/>
      <c r="G21" s="82"/>
      <c r="H21" s="83"/>
    </row>
    <row r="22" spans="2:8" ht="71.25" customHeight="1" x14ac:dyDescent="0.25">
      <c r="B22" s="79"/>
      <c r="C22" s="340" t="s">
        <v>25</v>
      </c>
      <c r="D22" s="341"/>
      <c r="E22" s="332" t="s">
        <v>26</v>
      </c>
      <c r="F22" s="333"/>
      <c r="G22" s="82"/>
      <c r="H22" s="83"/>
    </row>
    <row r="23" spans="2:8" ht="55.5" customHeight="1" x14ac:dyDescent="0.25">
      <c r="B23" s="79"/>
      <c r="C23" s="334" t="s">
        <v>27</v>
      </c>
      <c r="D23" s="335"/>
      <c r="E23" s="332" t="s">
        <v>28</v>
      </c>
      <c r="F23" s="333"/>
      <c r="G23" s="82"/>
      <c r="H23" s="83"/>
    </row>
    <row r="24" spans="2:8" ht="42" customHeight="1" x14ac:dyDescent="0.25">
      <c r="B24" s="79"/>
      <c r="C24" s="334" t="s">
        <v>29</v>
      </c>
      <c r="D24" s="335"/>
      <c r="E24" s="332" t="s">
        <v>30</v>
      </c>
      <c r="F24" s="333"/>
      <c r="G24" s="82"/>
      <c r="H24" s="83"/>
    </row>
    <row r="25" spans="2:8" ht="59.25" customHeight="1" x14ac:dyDescent="0.25">
      <c r="B25" s="79"/>
      <c r="C25" s="334" t="s">
        <v>31</v>
      </c>
      <c r="D25" s="335"/>
      <c r="E25" s="332" t="s">
        <v>32</v>
      </c>
      <c r="F25" s="333"/>
      <c r="G25" s="82"/>
      <c r="H25" s="83"/>
    </row>
    <row r="26" spans="2:8" ht="23.25" customHeight="1" x14ac:dyDescent="0.25">
      <c r="B26" s="79"/>
      <c r="C26" s="334" t="s">
        <v>33</v>
      </c>
      <c r="D26" s="335"/>
      <c r="E26" s="332" t="s">
        <v>34</v>
      </c>
      <c r="F26" s="333"/>
      <c r="G26" s="82"/>
      <c r="H26" s="83"/>
    </row>
    <row r="27" spans="2:8" ht="30.75" customHeight="1" x14ac:dyDescent="0.25">
      <c r="B27" s="79"/>
      <c r="C27" s="334" t="s">
        <v>35</v>
      </c>
      <c r="D27" s="335"/>
      <c r="E27" s="332" t="s">
        <v>36</v>
      </c>
      <c r="F27" s="333"/>
      <c r="G27" s="82"/>
      <c r="H27" s="83"/>
    </row>
    <row r="28" spans="2:8" ht="35.25" customHeight="1" x14ac:dyDescent="0.25">
      <c r="B28" s="79"/>
      <c r="C28" s="334" t="s">
        <v>37</v>
      </c>
      <c r="D28" s="335"/>
      <c r="E28" s="332" t="s">
        <v>38</v>
      </c>
      <c r="F28" s="333"/>
      <c r="G28" s="82"/>
      <c r="H28" s="83"/>
    </row>
    <row r="29" spans="2:8" ht="33" customHeight="1" x14ac:dyDescent="0.25">
      <c r="B29" s="79"/>
      <c r="C29" s="334" t="s">
        <v>37</v>
      </c>
      <c r="D29" s="335"/>
      <c r="E29" s="332" t="s">
        <v>38</v>
      </c>
      <c r="F29" s="333"/>
      <c r="G29" s="82"/>
      <c r="H29" s="83"/>
    </row>
    <row r="30" spans="2:8" ht="30" customHeight="1" x14ac:dyDescent="0.25">
      <c r="B30" s="79"/>
      <c r="C30" s="334" t="s">
        <v>39</v>
      </c>
      <c r="D30" s="335"/>
      <c r="E30" s="332" t="s">
        <v>40</v>
      </c>
      <c r="F30" s="333"/>
      <c r="G30" s="82"/>
      <c r="H30" s="83"/>
    </row>
    <row r="31" spans="2:8" ht="35.25" customHeight="1" x14ac:dyDescent="0.25">
      <c r="B31" s="79"/>
      <c r="C31" s="334" t="s">
        <v>41</v>
      </c>
      <c r="D31" s="335"/>
      <c r="E31" s="332" t="s">
        <v>42</v>
      </c>
      <c r="F31" s="333"/>
      <c r="G31" s="82"/>
      <c r="H31" s="83"/>
    </row>
    <row r="32" spans="2:8" ht="31.5" customHeight="1" x14ac:dyDescent="0.25">
      <c r="B32" s="79"/>
      <c r="C32" s="334" t="s">
        <v>43</v>
      </c>
      <c r="D32" s="335"/>
      <c r="E32" s="332" t="s">
        <v>44</v>
      </c>
      <c r="F32" s="333"/>
      <c r="G32" s="82"/>
      <c r="H32" s="83"/>
    </row>
    <row r="33" spans="2:8" ht="35.25" customHeight="1" x14ac:dyDescent="0.25">
      <c r="B33" s="79"/>
      <c r="C33" s="334" t="s">
        <v>45</v>
      </c>
      <c r="D33" s="335"/>
      <c r="E33" s="332" t="s">
        <v>46</v>
      </c>
      <c r="F33" s="333"/>
      <c r="G33" s="82"/>
      <c r="H33" s="83"/>
    </row>
    <row r="34" spans="2:8" ht="59.25" customHeight="1" x14ac:dyDescent="0.25">
      <c r="B34" s="79"/>
      <c r="C34" s="334" t="s">
        <v>47</v>
      </c>
      <c r="D34" s="335"/>
      <c r="E34" s="332" t="s">
        <v>48</v>
      </c>
      <c r="F34" s="333"/>
      <c r="G34" s="82"/>
      <c r="H34" s="83"/>
    </row>
    <row r="35" spans="2:8" ht="29.25" customHeight="1" x14ac:dyDescent="0.25">
      <c r="B35" s="79"/>
      <c r="C35" s="334" t="s">
        <v>49</v>
      </c>
      <c r="D35" s="335"/>
      <c r="E35" s="332" t="s">
        <v>50</v>
      </c>
      <c r="F35" s="333"/>
      <c r="G35" s="82"/>
      <c r="H35" s="83"/>
    </row>
    <row r="36" spans="2:8" ht="82.5" customHeight="1" x14ac:dyDescent="0.25">
      <c r="B36" s="79"/>
      <c r="C36" s="334" t="s">
        <v>51</v>
      </c>
      <c r="D36" s="335"/>
      <c r="E36" s="332" t="s">
        <v>52</v>
      </c>
      <c r="F36" s="333"/>
      <c r="G36" s="82"/>
      <c r="H36" s="83"/>
    </row>
    <row r="37" spans="2:8" ht="46.5" customHeight="1" x14ac:dyDescent="0.25">
      <c r="B37" s="79"/>
      <c r="C37" s="334" t="s">
        <v>53</v>
      </c>
      <c r="D37" s="335"/>
      <c r="E37" s="332" t="s">
        <v>54</v>
      </c>
      <c r="F37" s="333"/>
      <c r="G37" s="82"/>
      <c r="H37" s="83"/>
    </row>
    <row r="38" spans="2:8" ht="6.75" customHeight="1" thickBot="1" x14ac:dyDescent="0.3">
      <c r="B38" s="79"/>
      <c r="C38" s="345"/>
      <c r="D38" s="346"/>
      <c r="E38" s="347"/>
      <c r="F38" s="348"/>
      <c r="G38" s="82"/>
      <c r="H38" s="83"/>
    </row>
    <row r="39" spans="2:8" ht="15.75" thickTop="1" x14ac:dyDescent="0.25">
      <c r="B39" s="79"/>
      <c r="C39" s="80"/>
      <c r="D39" s="80"/>
      <c r="E39" s="81"/>
      <c r="F39" s="81"/>
      <c r="G39" s="82"/>
      <c r="H39" s="83"/>
    </row>
    <row r="40" spans="2:8" ht="21" customHeight="1" x14ac:dyDescent="0.25">
      <c r="B40" s="342" t="s">
        <v>55</v>
      </c>
      <c r="C40" s="343"/>
      <c r="D40" s="343"/>
      <c r="E40" s="343"/>
      <c r="F40" s="343"/>
      <c r="G40" s="343"/>
      <c r="H40" s="344"/>
    </row>
    <row r="41" spans="2:8" ht="20.25" customHeight="1" x14ac:dyDescent="0.25">
      <c r="B41" s="342" t="s">
        <v>56</v>
      </c>
      <c r="C41" s="343"/>
      <c r="D41" s="343"/>
      <c r="E41" s="343"/>
      <c r="F41" s="343"/>
      <c r="G41" s="343"/>
      <c r="H41" s="344"/>
    </row>
    <row r="42" spans="2:8" ht="20.25" customHeight="1" x14ac:dyDescent="0.25">
      <c r="B42" s="342" t="s">
        <v>57</v>
      </c>
      <c r="C42" s="343"/>
      <c r="D42" s="343"/>
      <c r="E42" s="343"/>
      <c r="F42" s="343"/>
      <c r="G42" s="343"/>
      <c r="H42" s="344"/>
    </row>
    <row r="43" spans="2:8" ht="20.25" customHeight="1" x14ac:dyDescent="0.25">
      <c r="B43" s="342" t="s">
        <v>58</v>
      </c>
      <c r="C43" s="343"/>
      <c r="D43" s="343"/>
      <c r="E43" s="343"/>
      <c r="F43" s="343"/>
      <c r="G43" s="343"/>
      <c r="H43" s="344"/>
    </row>
    <row r="44" spans="2:8" x14ac:dyDescent="0.25">
      <c r="B44" s="342" t="s">
        <v>59</v>
      </c>
      <c r="C44" s="343"/>
      <c r="D44" s="343"/>
      <c r="E44" s="343"/>
      <c r="F44" s="343"/>
      <c r="G44" s="343"/>
      <c r="H44" s="344"/>
    </row>
    <row r="45" spans="2:8" ht="15.75" thickBot="1" x14ac:dyDescent="0.3">
      <c r="B45" s="84"/>
      <c r="C45" s="85"/>
      <c r="D45" s="85"/>
      <c r="E45" s="85"/>
      <c r="F45" s="85"/>
      <c r="G45" s="85"/>
      <c r="H45" s="86"/>
    </row>
  </sheetData>
  <mergeCells count="64">
    <mergeCell ref="B2:H2"/>
    <mergeCell ref="B4:H5"/>
    <mergeCell ref="B6:H6"/>
    <mergeCell ref="B9:H10"/>
    <mergeCell ref="C12:D12"/>
    <mergeCell ref="E12:F12"/>
    <mergeCell ref="B7:H7"/>
    <mergeCell ref="C13:D13"/>
    <mergeCell ref="E13:F13"/>
    <mergeCell ref="C17:D17"/>
    <mergeCell ref="E17:F17"/>
    <mergeCell ref="C21:D21"/>
    <mergeCell ref="C18:D18"/>
    <mergeCell ref="C19:D19"/>
    <mergeCell ref="C20:D20"/>
    <mergeCell ref="E18:F18"/>
    <mergeCell ref="E19:F19"/>
    <mergeCell ref="E20:F20"/>
    <mergeCell ref="E21:F21"/>
    <mergeCell ref="B42:H42"/>
    <mergeCell ref="B43:H43"/>
    <mergeCell ref="B44:H44"/>
    <mergeCell ref="E23:F23"/>
    <mergeCell ref="C23:D23"/>
    <mergeCell ref="C24:D24"/>
    <mergeCell ref="E24:F24"/>
    <mergeCell ref="C26:D26"/>
    <mergeCell ref="E26:F26"/>
    <mergeCell ref="E34:F34"/>
    <mergeCell ref="C32:D32"/>
    <mergeCell ref="C31:D31"/>
    <mergeCell ref="E31:F31"/>
    <mergeCell ref="E32:F32"/>
    <mergeCell ref="C27:D27"/>
    <mergeCell ref="E27:F27"/>
    <mergeCell ref="C33:D33"/>
    <mergeCell ref="B40:H40"/>
    <mergeCell ref="C29:D29"/>
    <mergeCell ref="E29:F29"/>
    <mergeCell ref="C30:D30"/>
    <mergeCell ref="E30:F30"/>
    <mergeCell ref="E33:F33"/>
    <mergeCell ref="C34:D34"/>
    <mergeCell ref="C35:D35"/>
    <mergeCell ref="E35:F35"/>
    <mergeCell ref="C36:D36"/>
    <mergeCell ref="E36:F36"/>
    <mergeCell ref="B41:H41"/>
    <mergeCell ref="C38:D38"/>
    <mergeCell ref="E38:F38"/>
    <mergeCell ref="C37:D37"/>
    <mergeCell ref="E37:F37"/>
    <mergeCell ref="E28:F28"/>
    <mergeCell ref="C28:D28"/>
    <mergeCell ref="C16:D16"/>
    <mergeCell ref="E16:F16"/>
    <mergeCell ref="C14:D14"/>
    <mergeCell ref="E14:F14"/>
    <mergeCell ref="C15:D15"/>
    <mergeCell ref="E15:F15"/>
    <mergeCell ref="E22:F22"/>
    <mergeCell ref="C22:D22"/>
    <mergeCell ref="C25:D25"/>
    <mergeCell ref="E25:F25"/>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6" tint="-0.249977111117893"/>
  </sheetPr>
  <dimension ref="A1:U232"/>
  <sheetViews>
    <sheetView zoomScale="60" zoomScaleNormal="60" workbookViewId="0">
      <selection activeCell="D15" sqref="D15"/>
    </sheetView>
  </sheetViews>
  <sheetFormatPr baseColWidth="10" defaultColWidth="16.42578125" defaultRowHeight="15" x14ac:dyDescent="0.25"/>
  <cols>
    <col min="1" max="1" width="12.28515625" customWidth="1"/>
    <col min="2" max="2" width="46.140625" customWidth="1"/>
    <col min="3" max="3" width="85.5703125" customWidth="1"/>
    <col min="4" max="4" width="154.28515625" customWidth="1"/>
    <col min="5" max="5" width="165.42578125" customWidth="1"/>
    <col min="6" max="21" width="12.28515625" customWidth="1"/>
  </cols>
  <sheetData>
    <row r="1" spans="1:21" ht="33.75" x14ac:dyDescent="0.25">
      <c r="A1" s="148"/>
      <c r="B1" s="655" t="s">
        <v>530</v>
      </c>
      <c r="C1" s="656"/>
      <c r="D1" s="656"/>
      <c r="E1" s="148"/>
      <c r="F1" s="148"/>
      <c r="G1" s="148"/>
      <c r="H1" s="148"/>
      <c r="I1" s="148"/>
      <c r="J1" s="148"/>
      <c r="K1" s="148"/>
      <c r="L1" s="148"/>
      <c r="M1" s="148"/>
      <c r="N1" s="148"/>
      <c r="O1" s="148"/>
      <c r="P1" s="148"/>
      <c r="Q1" s="148"/>
      <c r="R1" s="148"/>
      <c r="S1" s="148"/>
      <c r="T1" s="148"/>
      <c r="U1" s="148"/>
    </row>
    <row r="2" spans="1:21" x14ac:dyDescent="0.25">
      <c r="A2" s="148"/>
      <c r="B2" s="148"/>
      <c r="C2" s="148"/>
      <c r="D2" s="148"/>
      <c r="E2" s="148"/>
      <c r="F2" s="148"/>
      <c r="G2" s="148"/>
      <c r="H2" s="148"/>
      <c r="I2" s="148"/>
      <c r="J2" s="148"/>
      <c r="K2" s="148"/>
      <c r="L2" s="148"/>
      <c r="M2" s="148"/>
      <c r="N2" s="148"/>
      <c r="O2" s="148"/>
      <c r="P2" s="148"/>
      <c r="Q2" s="148"/>
      <c r="R2" s="148"/>
      <c r="S2" s="148"/>
      <c r="T2" s="148"/>
      <c r="U2" s="148"/>
    </row>
    <row r="3" spans="1:21" ht="30" x14ac:dyDescent="0.25">
      <c r="A3" s="148"/>
      <c r="B3" s="149"/>
      <c r="C3" s="150" t="s">
        <v>531</v>
      </c>
      <c r="D3" s="150" t="s">
        <v>532</v>
      </c>
      <c r="E3" s="148"/>
      <c r="F3" s="148"/>
      <c r="G3" s="148"/>
      <c r="H3" s="148"/>
      <c r="I3" s="148"/>
      <c r="J3" s="148"/>
      <c r="K3" s="148"/>
      <c r="L3" s="148"/>
      <c r="M3" s="148"/>
      <c r="N3" s="148"/>
      <c r="O3" s="148"/>
      <c r="P3" s="148"/>
      <c r="Q3" s="148"/>
      <c r="R3" s="148"/>
      <c r="S3" s="148"/>
      <c r="T3" s="148"/>
      <c r="U3" s="148"/>
    </row>
    <row r="4" spans="1:21" ht="33.75" x14ac:dyDescent="0.25">
      <c r="A4" s="148" t="s">
        <v>533</v>
      </c>
      <c r="B4" s="151" t="s">
        <v>534</v>
      </c>
      <c r="C4" s="18" t="s">
        <v>535</v>
      </c>
      <c r="D4" s="152" t="s">
        <v>536</v>
      </c>
      <c r="E4" s="148"/>
      <c r="F4" s="148"/>
      <c r="G4" s="148"/>
      <c r="H4" s="148"/>
      <c r="I4" s="148"/>
      <c r="J4" s="148"/>
      <c r="K4" s="148"/>
      <c r="L4" s="148"/>
      <c r="M4" s="148"/>
      <c r="N4" s="148"/>
      <c r="O4" s="148"/>
      <c r="P4" s="148"/>
      <c r="Q4" s="148"/>
      <c r="R4" s="148"/>
      <c r="S4" s="148"/>
      <c r="T4" s="148"/>
      <c r="U4" s="148"/>
    </row>
    <row r="5" spans="1:21" ht="67.5" x14ac:dyDescent="0.25">
      <c r="A5" s="148" t="s">
        <v>537</v>
      </c>
      <c r="B5" s="153" t="s">
        <v>538</v>
      </c>
      <c r="C5" s="19" t="s">
        <v>539</v>
      </c>
      <c r="D5" s="154" t="s">
        <v>540</v>
      </c>
      <c r="E5" s="148"/>
      <c r="F5" s="148"/>
      <c r="G5" s="148"/>
      <c r="H5" s="148"/>
      <c r="I5" s="148"/>
      <c r="J5" s="148"/>
      <c r="K5" s="148"/>
      <c r="L5" s="148"/>
      <c r="M5" s="148"/>
      <c r="N5" s="148"/>
      <c r="O5" s="148"/>
      <c r="P5" s="148"/>
      <c r="Q5" s="148"/>
      <c r="R5" s="148"/>
      <c r="S5" s="148"/>
      <c r="T5" s="148"/>
      <c r="U5" s="148"/>
    </row>
    <row r="6" spans="1:21" ht="67.5" x14ac:dyDescent="0.25">
      <c r="A6" s="148" t="s">
        <v>508</v>
      </c>
      <c r="B6" s="155" t="s">
        <v>541</v>
      </c>
      <c r="C6" s="19" t="s">
        <v>542</v>
      </c>
      <c r="D6" s="154" t="s">
        <v>543</v>
      </c>
      <c r="E6" s="148"/>
      <c r="F6" s="148"/>
      <c r="G6" s="148"/>
      <c r="H6" s="148"/>
      <c r="I6" s="148"/>
      <c r="J6" s="148"/>
      <c r="K6" s="148"/>
      <c r="L6" s="148"/>
      <c r="M6" s="148"/>
      <c r="N6" s="148"/>
      <c r="O6" s="148"/>
      <c r="P6" s="148"/>
      <c r="Q6" s="148"/>
      <c r="R6" s="148"/>
      <c r="S6" s="148"/>
      <c r="T6" s="148"/>
      <c r="U6" s="148"/>
    </row>
    <row r="7" spans="1:21" ht="67.5" x14ac:dyDescent="0.25">
      <c r="A7" s="148" t="s">
        <v>544</v>
      </c>
      <c r="B7" s="156" t="s">
        <v>545</v>
      </c>
      <c r="C7" s="19" t="s">
        <v>546</v>
      </c>
      <c r="D7" s="154" t="s">
        <v>547</v>
      </c>
      <c r="E7" s="148"/>
      <c r="F7" s="148"/>
      <c r="G7" s="148"/>
      <c r="H7" s="148"/>
      <c r="I7" s="148"/>
      <c r="J7" s="148"/>
      <c r="K7" s="148"/>
      <c r="L7" s="148"/>
      <c r="M7" s="148"/>
      <c r="N7" s="148"/>
      <c r="O7" s="148"/>
      <c r="P7" s="148"/>
      <c r="Q7" s="148"/>
      <c r="R7" s="148"/>
      <c r="S7" s="148"/>
      <c r="T7" s="148"/>
      <c r="U7" s="148"/>
    </row>
    <row r="8" spans="1:21" ht="67.5" x14ac:dyDescent="0.25">
      <c r="A8" s="148" t="s">
        <v>548</v>
      </c>
      <c r="B8" s="157" t="s">
        <v>549</v>
      </c>
      <c r="C8" s="19" t="s">
        <v>550</v>
      </c>
      <c r="D8" s="154" t="s">
        <v>551</v>
      </c>
      <c r="E8" s="148"/>
      <c r="F8" s="148"/>
      <c r="G8" s="148"/>
      <c r="H8" s="148"/>
      <c r="I8" s="148"/>
      <c r="J8" s="148"/>
      <c r="K8" s="148"/>
      <c r="L8" s="148"/>
      <c r="M8" s="148"/>
      <c r="N8" s="148"/>
      <c r="O8" s="148"/>
      <c r="P8" s="148"/>
      <c r="Q8" s="148"/>
      <c r="R8" s="148"/>
      <c r="S8" s="148"/>
      <c r="T8" s="148"/>
      <c r="U8" s="148"/>
    </row>
    <row r="9" spans="1:21" ht="20.25" x14ac:dyDescent="0.25">
      <c r="A9" s="148"/>
      <c r="B9" s="148"/>
      <c r="C9" s="158"/>
      <c r="D9" s="158"/>
      <c r="E9" s="148"/>
      <c r="F9" s="148"/>
      <c r="G9" s="148"/>
      <c r="H9" s="148"/>
      <c r="I9" s="148"/>
      <c r="J9" s="148"/>
      <c r="K9" s="148"/>
      <c r="L9" s="148"/>
      <c r="M9" s="148"/>
      <c r="N9" s="148"/>
      <c r="O9" s="148"/>
      <c r="P9" s="148"/>
      <c r="Q9" s="148"/>
      <c r="R9" s="148"/>
      <c r="S9" s="148"/>
      <c r="T9" s="148"/>
      <c r="U9" s="148"/>
    </row>
    <row r="10" spans="1:21" ht="16.5" x14ac:dyDescent="0.25">
      <c r="A10" s="148"/>
      <c r="B10" s="159"/>
      <c r="C10" s="159"/>
      <c r="D10" s="159"/>
      <c r="E10" s="148"/>
      <c r="F10" s="148"/>
      <c r="G10" s="148"/>
      <c r="H10" s="148"/>
      <c r="I10" s="148"/>
      <c r="J10" s="148"/>
      <c r="K10" s="148"/>
      <c r="L10" s="148"/>
      <c r="M10" s="148"/>
      <c r="N10" s="148"/>
      <c r="O10" s="148"/>
      <c r="P10" s="148"/>
      <c r="Q10" s="148"/>
      <c r="R10" s="148"/>
      <c r="S10" s="148"/>
      <c r="T10" s="148"/>
      <c r="U10" s="148"/>
    </row>
    <row r="11" spans="1:21" x14ac:dyDescent="0.25">
      <c r="A11" s="148"/>
      <c r="B11" s="148" t="s">
        <v>552</v>
      </c>
      <c r="C11" s="148" t="s">
        <v>553</v>
      </c>
      <c r="D11" s="148" t="s">
        <v>554</v>
      </c>
      <c r="E11" s="148"/>
      <c r="F11" s="148"/>
      <c r="G11" s="148"/>
      <c r="H11" s="148"/>
      <c r="I11" s="148"/>
      <c r="J11" s="148"/>
      <c r="K11" s="148"/>
      <c r="L11" s="148"/>
      <c r="M11" s="148"/>
      <c r="N11" s="148"/>
      <c r="O11" s="148"/>
      <c r="P11" s="148"/>
      <c r="Q11" s="148"/>
      <c r="R11" s="148"/>
      <c r="S11" s="148"/>
      <c r="T11" s="148"/>
      <c r="U11" s="148"/>
    </row>
    <row r="12" spans="1:21" x14ac:dyDescent="0.25">
      <c r="A12" s="148"/>
      <c r="B12" s="148" t="s">
        <v>555</v>
      </c>
      <c r="C12" s="148" t="s">
        <v>556</v>
      </c>
      <c r="D12" s="148" t="s">
        <v>557</v>
      </c>
      <c r="E12" s="148"/>
      <c r="F12" s="148"/>
      <c r="G12" s="148"/>
      <c r="H12" s="148"/>
      <c r="I12" s="148"/>
      <c r="J12" s="148"/>
      <c r="K12" s="148"/>
      <c r="L12" s="148"/>
      <c r="M12" s="148"/>
      <c r="N12" s="148"/>
      <c r="O12" s="148"/>
      <c r="P12" s="148"/>
      <c r="Q12" s="148"/>
      <c r="R12" s="148"/>
      <c r="S12" s="148"/>
      <c r="T12" s="148"/>
      <c r="U12" s="148"/>
    </row>
    <row r="13" spans="1:21" x14ac:dyDescent="0.25">
      <c r="A13" s="148"/>
      <c r="B13" s="148"/>
      <c r="C13" s="148" t="s">
        <v>558</v>
      </c>
      <c r="D13" s="148" t="s">
        <v>275</v>
      </c>
      <c r="E13" s="148"/>
      <c r="F13" s="148"/>
      <c r="G13" s="148"/>
      <c r="H13" s="148"/>
      <c r="I13" s="148"/>
      <c r="J13" s="148"/>
      <c r="K13" s="148"/>
      <c r="L13" s="148"/>
      <c r="M13" s="148"/>
      <c r="N13" s="148"/>
      <c r="O13" s="148"/>
      <c r="P13" s="148"/>
      <c r="Q13" s="148"/>
      <c r="R13" s="148"/>
      <c r="S13" s="148"/>
      <c r="T13" s="148"/>
      <c r="U13" s="148"/>
    </row>
    <row r="14" spans="1:21" x14ac:dyDescent="0.25">
      <c r="A14" s="148"/>
      <c r="B14" s="148"/>
      <c r="C14" s="148" t="s">
        <v>559</v>
      </c>
      <c r="D14" s="148" t="s">
        <v>200</v>
      </c>
      <c r="E14" s="148"/>
      <c r="F14" s="148"/>
      <c r="G14" s="148"/>
      <c r="H14" s="148"/>
      <c r="I14" s="148"/>
      <c r="J14" s="148"/>
      <c r="K14" s="148"/>
      <c r="L14" s="148"/>
      <c r="M14" s="148"/>
      <c r="N14" s="148"/>
      <c r="O14" s="148"/>
      <c r="P14" s="148"/>
      <c r="Q14" s="148"/>
      <c r="R14" s="148"/>
      <c r="S14" s="148"/>
      <c r="T14" s="148"/>
      <c r="U14" s="148"/>
    </row>
    <row r="15" spans="1:21" x14ac:dyDescent="0.25">
      <c r="A15" s="148"/>
      <c r="B15" s="148"/>
      <c r="C15" s="148" t="s">
        <v>560</v>
      </c>
      <c r="D15" s="148" t="s">
        <v>561</v>
      </c>
      <c r="E15" s="148"/>
      <c r="F15" s="148"/>
      <c r="G15" s="148"/>
      <c r="H15" s="148"/>
      <c r="I15" s="148"/>
      <c r="J15" s="148"/>
      <c r="K15" s="148"/>
      <c r="L15" s="148"/>
      <c r="M15" s="148"/>
      <c r="N15" s="148"/>
      <c r="O15" s="148"/>
      <c r="P15" s="148"/>
      <c r="Q15" s="148"/>
      <c r="R15" s="148"/>
      <c r="S15" s="148"/>
      <c r="T15" s="148"/>
      <c r="U15" s="148"/>
    </row>
    <row r="16" spans="1:21" x14ac:dyDescent="0.25">
      <c r="A16" s="148"/>
      <c r="B16" s="148"/>
      <c r="C16" s="148"/>
      <c r="D16" s="148"/>
      <c r="E16" s="148"/>
      <c r="F16" s="148"/>
      <c r="G16" s="148"/>
      <c r="H16" s="148"/>
      <c r="I16" s="148"/>
      <c r="J16" s="148"/>
      <c r="K16" s="148"/>
      <c r="L16" s="148"/>
      <c r="M16" s="148"/>
      <c r="N16" s="148"/>
      <c r="O16" s="148"/>
    </row>
    <row r="17" spans="1:15" x14ac:dyDescent="0.25">
      <c r="A17" s="148"/>
      <c r="B17" s="148"/>
      <c r="C17" s="148"/>
      <c r="D17" s="148"/>
      <c r="E17" s="148"/>
      <c r="F17" s="148"/>
      <c r="G17" s="148"/>
      <c r="H17" s="148"/>
      <c r="I17" s="148"/>
      <c r="J17" s="148"/>
      <c r="K17" s="148"/>
      <c r="L17" s="148"/>
      <c r="M17" s="148"/>
      <c r="N17" s="148"/>
      <c r="O17" s="148"/>
    </row>
    <row r="18" spans="1:15" x14ac:dyDescent="0.25">
      <c r="A18" s="148"/>
      <c r="B18" s="148"/>
      <c r="C18" s="148"/>
      <c r="D18" s="148"/>
      <c r="E18" s="148"/>
      <c r="F18" s="148"/>
      <c r="G18" s="148"/>
      <c r="H18" s="148"/>
      <c r="I18" s="148"/>
      <c r="J18" s="148"/>
      <c r="K18" s="148"/>
      <c r="L18" s="148"/>
      <c r="M18" s="148"/>
      <c r="N18" s="148"/>
      <c r="O18" s="148"/>
    </row>
    <row r="19" spans="1:15" x14ac:dyDescent="0.25">
      <c r="A19" s="148"/>
      <c r="B19" s="148"/>
      <c r="C19" s="148"/>
      <c r="D19" s="148"/>
      <c r="E19" s="148"/>
      <c r="F19" s="148"/>
      <c r="G19" s="148"/>
      <c r="H19" s="148"/>
      <c r="I19" s="148"/>
      <c r="J19" s="148"/>
      <c r="K19" s="148"/>
      <c r="L19" s="148"/>
      <c r="M19" s="148"/>
      <c r="N19" s="148"/>
      <c r="O19" s="148"/>
    </row>
    <row r="20" spans="1:15" x14ac:dyDescent="0.25">
      <c r="A20" s="148"/>
      <c r="B20" s="148"/>
      <c r="C20" s="148"/>
      <c r="D20" s="148"/>
      <c r="E20" s="148"/>
      <c r="F20" s="148"/>
      <c r="G20" s="148"/>
      <c r="H20" s="148"/>
      <c r="I20" s="148"/>
      <c r="J20" s="148"/>
      <c r="K20" s="148"/>
      <c r="L20" s="148"/>
      <c r="M20" s="148"/>
      <c r="N20" s="148"/>
      <c r="O20" s="148"/>
    </row>
    <row r="21" spans="1:15" ht="15.75" customHeight="1" x14ac:dyDescent="0.25">
      <c r="A21" s="148"/>
      <c r="B21" s="148"/>
      <c r="C21" s="148"/>
      <c r="D21" s="148"/>
      <c r="E21" s="148"/>
      <c r="F21" s="148"/>
      <c r="G21" s="148"/>
      <c r="H21" s="148"/>
      <c r="I21" s="148"/>
      <c r="J21" s="148"/>
      <c r="K21" s="148"/>
      <c r="L21" s="148"/>
      <c r="M21" s="148"/>
      <c r="N21" s="148"/>
      <c r="O21" s="148"/>
    </row>
    <row r="22" spans="1:15" ht="15.75" customHeight="1" x14ac:dyDescent="0.25">
      <c r="A22" s="148"/>
      <c r="B22" s="148"/>
      <c r="C22" s="158"/>
      <c r="D22" s="158"/>
      <c r="E22" s="148"/>
      <c r="F22" s="148"/>
      <c r="G22" s="148"/>
      <c r="H22" s="148"/>
      <c r="I22" s="148"/>
      <c r="J22" s="148"/>
      <c r="K22" s="148"/>
      <c r="L22" s="148"/>
      <c r="M22" s="148"/>
      <c r="N22" s="148"/>
      <c r="O22" s="148"/>
    </row>
    <row r="23" spans="1:15" ht="15.75" customHeight="1" x14ac:dyDescent="0.25">
      <c r="A23" s="148"/>
      <c r="B23" s="148"/>
      <c r="C23" s="158"/>
      <c r="D23" s="158"/>
      <c r="E23" s="148"/>
      <c r="F23" s="148"/>
      <c r="G23" s="148"/>
      <c r="H23" s="148"/>
      <c r="I23" s="148"/>
      <c r="J23" s="148"/>
      <c r="K23" s="148"/>
      <c r="L23" s="148"/>
      <c r="M23" s="148"/>
      <c r="N23" s="148"/>
      <c r="O23" s="148"/>
    </row>
    <row r="24" spans="1:15" ht="15.75" customHeight="1" x14ac:dyDescent="0.25">
      <c r="A24" s="148"/>
      <c r="B24" s="148"/>
      <c r="C24" s="158"/>
      <c r="D24" s="158"/>
      <c r="E24" s="148"/>
      <c r="F24" s="148"/>
      <c r="G24" s="148"/>
      <c r="H24" s="148"/>
      <c r="I24" s="148"/>
      <c r="J24" s="148"/>
      <c r="K24" s="148"/>
      <c r="L24" s="148"/>
      <c r="M24" s="148"/>
      <c r="N24" s="148"/>
      <c r="O24" s="148"/>
    </row>
    <row r="25" spans="1:15" ht="15.75" customHeight="1" x14ac:dyDescent="0.25">
      <c r="A25" s="148"/>
      <c r="B25" s="148"/>
      <c r="C25" s="158"/>
      <c r="D25" s="158"/>
      <c r="E25" s="148"/>
      <c r="F25" s="148"/>
      <c r="G25" s="148"/>
      <c r="H25" s="148"/>
      <c r="I25" s="148"/>
      <c r="J25" s="148"/>
      <c r="K25" s="148"/>
      <c r="L25" s="148"/>
      <c r="M25" s="148"/>
      <c r="N25" s="148"/>
      <c r="O25" s="148"/>
    </row>
    <row r="26" spans="1:15" ht="15.75" customHeight="1" x14ac:dyDescent="0.25">
      <c r="A26" s="148"/>
      <c r="B26" s="148"/>
      <c r="C26" s="158"/>
      <c r="D26" s="158"/>
      <c r="E26" s="148"/>
      <c r="F26" s="148"/>
      <c r="G26" s="148"/>
      <c r="H26" s="148"/>
      <c r="I26" s="148"/>
      <c r="J26" s="148"/>
      <c r="K26" s="148"/>
      <c r="L26" s="148"/>
      <c r="M26" s="148"/>
      <c r="N26" s="148"/>
      <c r="O26" s="148"/>
    </row>
    <row r="27" spans="1:15" ht="15.75" customHeight="1" x14ac:dyDescent="0.25">
      <c r="A27" s="148"/>
      <c r="B27" s="148"/>
      <c r="C27" s="158"/>
      <c r="D27" s="158"/>
      <c r="E27" s="148"/>
      <c r="F27" s="148"/>
      <c r="G27" s="148"/>
      <c r="H27" s="148"/>
      <c r="I27" s="148"/>
      <c r="J27" s="148"/>
      <c r="K27" s="148"/>
      <c r="L27" s="148"/>
      <c r="M27" s="148"/>
      <c r="N27" s="148"/>
      <c r="O27" s="148"/>
    </row>
    <row r="28" spans="1:15" ht="15.75" customHeight="1" x14ac:dyDescent="0.25">
      <c r="A28" s="148"/>
      <c r="B28" s="148"/>
      <c r="C28" s="158"/>
      <c r="D28" s="158"/>
      <c r="E28" s="148"/>
      <c r="F28" s="148"/>
      <c r="G28" s="148"/>
      <c r="H28" s="148"/>
      <c r="I28" s="148"/>
      <c r="J28" s="148"/>
      <c r="K28" s="148"/>
      <c r="L28" s="148"/>
      <c r="M28" s="148"/>
      <c r="N28" s="148"/>
      <c r="O28" s="148"/>
    </row>
    <row r="29" spans="1:15" ht="15.75" customHeight="1" x14ac:dyDescent="0.25">
      <c r="A29" s="148"/>
      <c r="B29" s="148"/>
      <c r="C29" s="158"/>
      <c r="D29" s="158"/>
      <c r="E29" s="148"/>
      <c r="F29" s="148"/>
      <c r="G29" s="148"/>
      <c r="H29" s="148"/>
      <c r="I29" s="148"/>
      <c r="J29" s="148"/>
      <c r="K29" s="148"/>
      <c r="L29" s="148"/>
      <c r="M29" s="148"/>
      <c r="N29" s="148"/>
      <c r="O29" s="148"/>
    </row>
    <row r="30" spans="1:15" ht="15.75" customHeight="1" x14ac:dyDescent="0.25">
      <c r="A30" s="148"/>
      <c r="B30" s="148"/>
      <c r="C30" s="158"/>
      <c r="D30" s="158"/>
      <c r="E30" s="148"/>
      <c r="F30" s="148"/>
      <c r="G30" s="148"/>
      <c r="H30" s="148"/>
      <c r="I30" s="148"/>
      <c r="J30" s="148"/>
      <c r="K30" s="148"/>
      <c r="L30" s="148"/>
      <c r="M30" s="148"/>
      <c r="N30" s="148"/>
      <c r="O30" s="148"/>
    </row>
    <row r="31" spans="1:15" ht="15.75" customHeight="1" x14ac:dyDescent="0.25">
      <c r="A31" s="148"/>
      <c r="B31" s="148"/>
      <c r="C31" s="158"/>
      <c r="D31" s="158"/>
      <c r="E31" s="148"/>
      <c r="F31" s="148"/>
      <c r="G31" s="148"/>
      <c r="H31" s="148"/>
      <c r="I31" s="148"/>
      <c r="J31" s="148"/>
      <c r="K31" s="148"/>
      <c r="L31" s="148"/>
      <c r="M31" s="148"/>
      <c r="N31" s="148"/>
      <c r="O31" s="148"/>
    </row>
    <row r="32" spans="1:15" ht="15.75" customHeight="1" x14ac:dyDescent="0.25">
      <c r="A32" s="148"/>
      <c r="B32" s="148"/>
      <c r="C32" s="158"/>
      <c r="D32" s="158"/>
      <c r="E32" s="148"/>
      <c r="F32" s="148"/>
      <c r="G32" s="148"/>
      <c r="H32" s="148"/>
      <c r="I32" s="148"/>
      <c r="J32" s="148"/>
      <c r="K32" s="148"/>
      <c r="L32" s="148"/>
      <c r="M32" s="148"/>
      <c r="N32" s="148"/>
      <c r="O32" s="148"/>
    </row>
    <row r="33" spans="1:15" ht="15.75" customHeight="1" x14ac:dyDescent="0.25">
      <c r="A33" s="148"/>
      <c r="B33" s="148"/>
      <c r="C33" s="158"/>
      <c r="D33" s="158"/>
      <c r="E33" s="148"/>
      <c r="F33" s="148"/>
      <c r="G33" s="148"/>
      <c r="H33" s="148"/>
      <c r="I33" s="148"/>
      <c r="J33" s="148"/>
      <c r="K33" s="148"/>
      <c r="L33" s="148"/>
      <c r="M33" s="148"/>
      <c r="N33" s="148"/>
      <c r="O33" s="148"/>
    </row>
    <row r="34" spans="1:15" ht="15.75" customHeight="1" x14ac:dyDescent="0.25">
      <c r="A34" s="148"/>
      <c r="B34" s="148"/>
      <c r="C34" s="158"/>
      <c r="D34" s="158"/>
      <c r="E34" s="148"/>
      <c r="F34" s="148"/>
      <c r="G34" s="148"/>
      <c r="H34" s="148"/>
      <c r="I34" s="148"/>
      <c r="J34" s="148"/>
      <c r="K34" s="148"/>
      <c r="L34" s="148"/>
      <c r="M34" s="148"/>
      <c r="N34" s="148"/>
      <c r="O34" s="148"/>
    </row>
    <row r="35" spans="1:15" ht="15.75" customHeight="1" x14ac:dyDescent="0.25">
      <c r="A35" s="148"/>
      <c r="B35" s="148"/>
      <c r="C35" s="158"/>
      <c r="D35" s="158"/>
      <c r="E35" s="148"/>
      <c r="F35" s="148"/>
      <c r="G35" s="148"/>
      <c r="H35" s="148"/>
      <c r="I35" s="148"/>
      <c r="J35" s="148"/>
      <c r="K35" s="148"/>
      <c r="L35" s="148"/>
      <c r="M35" s="148"/>
      <c r="N35" s="148"/>
      <c r="O35" s="148"/>
    </row>
    <row r="36" spans="1:15" ht="15.75" customHeight="1" x14ac:dyDescent="0.25">
      <c r="A36" s="148"/>
      <c r="B36" s="148"/>
      <c r="C36" s="158"/>
      <c r="D36" s="158"/>
      <c r="E36" s="148"/>
      <c r="F36" s="148"/>
      <c r="G36" s="148"/>
      <c r="H36" s="148"/>
      <c r="I36" s="148"/>
      <c r="J36" s="148"/>
      <c r="K36" s="148"/>
      <c r="L36" s="148"/>
      <c r="M36" s="148"/>
      <c r="N36" s="148"/>
      <c r="O36" s="148"/>
    </row>
    <row r="37" spans="1:15" ht="15.75" customHeight="1" x14ac:dyDescent="0.25">
      <c r="A37" s="148"/>
      <c r="B37" s="148"/>
      <c r="C37" s="158"/>
      <c r="D37" s="158"/>
      <c r="E37" s="148"/>
      <c r="F37" s="148"/>
      <c r="G37" s="148"/>
      <c r="H37" s="148"/>
      <c r="I37" s="148"/>
      <c r="J37" s="148"/>
      <c r="K37" s="148"/>
      <c r="L37" s="148"/>
      <c r="M37" s="148"/>
      <c r="N37" s="148"/>
      <c r="O37" s="148"/>
    </row>
    <row r="38" spans="1:15" ht="15.75" customHeight="1" x14ac:dyDescent="0.25">
      <c r="A38" s="148"/>
      <c r="B38" s="148"/>
      <c r="C38" s="158"/>
      <c r="D38" s="158"/>
      <c r="E38" s="148"/>
      <c r="F38" s="148"/>
      <c r="G38" s="148"/>
      <c r="H38" s="148"/>
      <c r="I38" s="148"/>
      <c r="J38" s="148"/>
      <c r="K38" s="148"/>
      <c r="L38" s="148"/>
      <c r="M38" s="148"/>
      <c r="N38" s="148"/>
      <c r="O38" s="148"/>
    </row>
    <row r="39" spans="1:15" ht="15.75" customHeight="1" x14ac:dyDescent="0.25">
      <c r="A39" s="148"/>
      <c r="B39" s="148"/>
      <c r="C39" s="158"/>
      <c r="D39" s="158"/>
      <c r="E39" s="148"/>
      <c r="F39" s="148"/>
      <c r="G39" s="148"/>
      <c r="H39" s="148"/>
      <c r="I39" s="148"/>
      <c r="J39" s="148"/>
      <c r="K39" s="148"/>
      <c r="L39" s="148"/>
      <c r="M39" s="148"/>
      <c r="N39" s="148"/>
      <c r="O39" s="148"/>
    </row>
    <row r="40" spans="1:15" ht="15.75" customHeight="1" x14ac:dyDescent="0.25">
      <c r="A40" s="148"/>
      <c r="B40" s="148"/>
      <c r="C40" s="158"/>
      <c r="D40" s="158"/>
      <c r="E40" s="148"/>
      <c r="F40" s="148"/>
      <c r="G40" s="148"/>
      <c r="H40" s="148"/>
      <c r="I40" s="148"/>
      <c r="J40" s="148"/>
      <c r="K40" s="148"/>
      <c r="L40" s="148"/>
      <c r="M40" s="148"/>
      <c r="N40" s="148"/>
      <c r="O40" s="148"/>
    </row>
    <row r="41" spans="1:15" ht="15.75" customHeight="1" x14ac:dyDescent="0.25">
      <c r="A41" s="148"/>
      <c r="B41" s="148"/>
      <c r="C41" s="158"/>
      <c r="D41" s="158"/>
      <c r="E41" s="148"/>
      <c r="F41" s="148"/>
      <c r="G41" s="148"/>
      <c r="H41" s="148"/>
      <c r="I41" s="148"/>
      <c r="J41" s="148"/>
      <c r="K41" s="148"/>
      <c r="L41" s="148"/>
      <c r="M41" s="148"/>
      <c r="N41" s="148"/>
      <c r="O41" s="148"/>
    </row>
    <row r="42" spans="1:15" ht="15.75" customHeight="1" x14ac:dyDescent="0.25">
      <c r="A42" s="148"/>
      <c r="B42" s="148"/>
      <c r="C42" s="158"/>
      <c r="D42" s="158"/>
      <c r="E42" s="148"/>
      <c r="F42" s="148"/>
      <c r="G42" s="148"/>
      <c r="H42" s="148"/>
      <c r="I42" s="148"/>
      <c r="J42" s="148"/>
      <c r="K42" s="148"/>
      <c r="L42" s="148"/>
      <c r="M42" s="148"/>
      <c r="N42" s="148"/>
      <c r="O42" s="148"/>
    </row>
    <row r="43" spans="1:15" ht="15.75" customHeight="1" x14ac:dyDescent="0.25">
      <c r="A43" s="148"/>
      <c r="B43" s="148"/>
      <c r="C43" s="158"/>
      <c r="D43" s="158"/>
      <c r="E43" s="148"/>
      <c r="F43" s="148"/>
      <c r="G43" s="148"/>
      <c r="H43" s="148"/>
      <c r="I43" s="148"/>
      <c r="J43" s="148"/>
      <c r="K43" s="148"/>
      <c r="L43" s="148"/>
      <c r="M43" s="148"/>
      <c r="N43" s="148"/>
      <c r="O43" s="148"/>
    </row>
    <row r="44" spans="1:15" ht="15.75" customHeight="1" x14ac:dyDescent="0.25">
      <c r="A44" s="148"/>
      <c r="B44" s="148"/>
      <c r="C44" s="158"/>
      <c r="D44" s="158"/>
      <c r="E44" s="148"/>
      <c r="F44" s="148"/>
      <c r="G44" s="148"/>
      <c r="H44" s="148"/>
      <c r="I44" s="148"/>
      <c r="J44" s="148"/>
      <c r="K44" s="148"/>
      <c r="L44" s="148"/>
      <c r="M44" s="148"/>
      <c r="N44" s="148"/>
      <c r="O44" s="148"/>
    </row>
    <row r="45" spans="1:15" ht="15.75" customHeight="1" x14ac:dyDescent="0.25">
      <c r="A45" s="148"/>
      <c r="B45" s="148"/>
      <c r="C45" s="158"/>
      <c r="D45" s="158"/>
      <c r="E45" s="148"/>
      <c r="F45" s="148"/>
      <c r="G45" s="148"/>
      <c r="H45" s="148"/>
      <c r="I45" s="148"/>
      <c r="J45" s="148"/>
      <c r="K45" s="148"/>
      <c r="L45" s="148"/>
      <c r="M45" s="148"/>
      <c r="N45" s="148"/>
      <c r="O45" s="148"/>
    </row>
    <row r="46" spans="1:15" ht="15.75" customHeight="1" x14ac:dyDescent="0.25">
      <c r="A46" s="148"/>
      <c r="B46" s="148"/>
      <c r="C46" s="158"/>
      <c r="D46" s="158"/>
      <c r="E46" s="148"/>
      <c r="F46" s="148"/>
      <c r="G46" s="148"/>
      <c r="H46" s="148"/>
      <c r="I46" s="148"/>
      <c r="J46" s="148"/>
      <c r="K46" s="148"/>
      <c r="L46" s="148"/>
      <c r="M46" s="148"/>
      <c r="N46" s="148"/>
      <c r="O46" s="148"/>
    </row>
    <row r="47" spans="1:15" ht="15.75" customHeight="1" x14ac:dyDescent="0.25">
      <c r="A47" s="148"/>
      <c r="B47" s="148"/>
      <c r="C47" s="158"/>
      <c r="D47" s="158"/>
      <c r="E47" s="148"/>
      <c r="F47" s="148"/>
      <c r="G47" s="148"/>
      <c r="H47" s="148"/>
      <c r="I47" s="148"/>
      <c r="J47" s="148"/>
      <c r="K47" s="148"/>
      <c r="L47" s="148"/>
      <c r="M47" s="148"/>
      <c r="N47" s="148"/>
      <c r="O47" s="148"/>
    </row>
    <row r="48" spans="1:15" ht="15.75" customHeight="1" x14ac:dyDescent="0.25">
      <c r="A48" s="148"/>
      <c r="B48" s="148"/>
      <c r="C48" s="158"/>
      <c r="D48" s="158"/>
      <c r="E48" s="148"/>
      <c r="F48" s="148"/>
      <c r="G48" s="148"/>
      <c r="H48" s="148"/>
      <c r="I48" s="148"/>
      <c r="J48" s="148"/>
      <c r="K48" s="148"/>
      <c r="L48" s="148"/>
      <c r="M48" s="148"/>
      <c r="N48" s="148"/>
      <c r="O48" s="148"/>
    </row>
    <row r="49" spans="1:15" ht="15.75" customHeight="1" x14ac:dyDescent="0.25">
      <c r="A49" s="148"/>
      <c r="B49" s="148"/>
      <c r="C49" s="158"/>
      <c r="D49" s="158"/>
      <c r="E49" s="148"/>
      <c r="F49" s="148"/>
      <c r="G49" s="148"/>
      <c r="H49" s="148"/>
      <c r="I49" s="148"/>
      <c r="J49" s="148"/>
      <c r="K49" s="148"/>
      <c r="L49" s="148"/>
      <c r="M49" s="148"/>
      <c r="N49" s="148"/>
      <c r="O49" s="148"/>
    </row>
    <row r="50" spans="1:15" ht="15.75" customHeight="1" x14ac:dyDescent="0.25">
      <c r="A50" s="148"/>
      <c r="B50" s="148"/>
      <c r="C50" s="158"/>
      <c r="D50" s="158"/>
      <c r="E50" s="148"/>
      <c r="F50" s="148"/>
      <c r="G50" s="148"/>
      <c r="H50" s="148"/>
      <c r="I50" s="148"/>
      <c r="J50" s="148"/>
      <c r="K50" s="148"/>
      <c r="L50" s="148"/>
      <c r="M50" s="148"/>
      <c r="N50" s="148"/>
      <c r="O50" s="148"/>
    </row>
    <row r="51" spans="1:15" ht="15.75" customHeight="1" x14ac:dyDescent="0.25">
      <c r="A51" s="148"/>
      <c r="B51" s="148"/>
      <c r="C51" s="158"/>
      <c r="D51" s="158"/>
      <c r="E51" s="148"/>
      <c r="F51" s="148"/>
      <c r="G51" s="148"/>
      <c r="H51" s="148"/>
      <c r="I51" s="148"/>
      <c r="J51" s="148"/>
      <c r="K51" s="148"/>
      <c r="L51" s="148"/>
      <c r="M51" s="148"/>
      <c r="N51" s="148"/>
      <c r="O51" s="148"/>
    </row>
    <row r="52" spans="1:15" ht="15.75" customHeight="1" x14ac:dyDescent="0.25">
      <c r="A52" s="148"/>
      <c r="B52" s="148"/>
      <c r="C52" s="158"/>
      <c r="D52" s="158"/>
    </row>
    <row r="53" spans="1:15" ht="15.75" customHeight="1" x14ac:dyDescent="0.25">
      <c r="A53" s="148"/>
      <c r="B53" s="148"/>
      <c r="C53" s="158"/>
      <c r="D53" s="158"/>
    </row>
    <row r="54" spans="1:15" ht="15.75" customHeight="1" x14ac:dyDescent="0.25">
      <c r="A54" s="148"/>
      <c r="B54" s="148"/>
      <c r="C54" s="158"/>
      <c r="D54" s="158"/>
    </row>
    <row r="55" spans="1:15" ht="15.75" customHeight="1" x14ac:dyDescent="0.25">
      <c r="A55" s="148"/>
      <c r="B55" s="148"/>
      <c r="C55" s="158"/>
      <c r="D55" s="158"/>
    </row>
    <row r="56" spans="1:15" ht="15.75" customHeight="1" x14ac:dyDescent="0.25">
      <c r="A56" s="148"/>
      <c r="B56" s="148"/>
      <c r="C56" s="158"/>
      <c r="D56" s="158"/>
    </row>
    <row r="57" spans="1:15" ht="15.75" customHeight="1" x14ac:dyDescent="0.25">
      <c r="A57" s="148"/>
      <c r="B57" s="148"/>
      <c r="C57" s="158"/>
      <c r="D57" s="158"/>
    </row>
    <row r="58" spans="1:15" ht="15.75" customHeight="1" x14ac:dyDescent="0.25">
      <c r="A58" s="148"/>
      <c r="B58" s="148"/>
      <c r="C58" s="158"/>
      <c r="D58" s="158"/>
    </row>
    <row r="59" spans="1:15" ht="15.75" customHeight="1" x14ac:dyDescent="0.25">
      <c r="A59" s="148"/>
      <c r="B59" s="148"/>
      <c r="C59" s="158"/>
      <c r="D59" s="158"/>
    </row>
    <row r="60" spans="1:15" ht="15.75" customHeight="1" x14ac:dyDescent="0.25">
      <c r="A60" s="148"/>
      <c r="B60" s="148"/>
      <c r="C60" s="158"/>
      <c r="D60" s="158"/>
    </row>
    <row r="61" spans="1:15" ht="15.75" customHeight="1" x14ac:dyDescent="0.25">
      <c r="A61" s="148"/>
      <c r="B61" s="148"/>
      <c r="C61" s="158"/>
      <c r="D61" s="158"/>
    </row>
    <row r="62" spans="1:15" ht="15.75" customHeight="1" x14ac:dyDescent="0.25">
      <c r="A62" s="148"/>
      <c r="B62" s="148"/>
      <c r="C62" s="158"/>
      <c r="D62" s="158"/>
    </row>
    <row r="63" spans="1:15" ht="15.75" customHeight="1" x14ac:dyDescent="0.25">
      <c r="A63" s="148"/>
      <c r="B63" s="148"/>
      <c r="C63" s="158"/>
      <c r="D63" s="158"/>
    </row>
    <row r="64" spans="1:15" ht="15.75" customHeight="1" x14ac:dyDescent="0.25">
      <c r="A64" s="148"/>
      <c r="B64" s="148"/>
      <c r="C64" s="158"/>
      <c r="D64" s="158"/>
    </row>
    <row r="65" spans="1:4" ht="15.75" customHeight="1" x14ac:dyDescent="0.25">
      <c r="A65" s="148"/>
      <c r="B65" s="148"/>
      <c r="C65" s="158"/>
      <c r="D65" s="158"/>
    </row>
    <row r="66" spans="1:4" ht="15.75" customHeight="1" x14ac:dyDescent="0.25">
      <c r="A66" s="148"/>
      <c r="B66" s="148"/>
      <c r="C66" s="158"/>
      <c r="D66" s="158"/>
    </row>
    <row r="67" spans="1:4" ht="15.75" customHeight="1" x14ac:dyDescent="0.25">
      <c r="A67" s="148"/>
      <c r="B67" s="148"/>
      <c r="C67" s="158"/>
      <c r="D67" s="158"/>
    </row>
    <row r="68" spans="1:4" ht="15.75" customHeight="1" x14ac:dyDescent="0.25">
      <c r="A68" s="148"/>
      <c r="B68" s="148"/>
      <c r="C68" s="158"/>
      <c r="D68" s="158"/>
    </row>
    <row r="69" spans="1:4" ht="15.75" customHeight="1" x14ac:dyDescent="0.25">
      <c r="A69" s="148"/>
      <c r="B69" s="148"/>
      <c r="C69" s="158"/>
      <c r="D69" s="158"/>
    </row>
    <row r="70" spans="1:4" ht="15.75" customHeight="1" x14ac:dyDescent="0.25">
      <c r="A70" s="148"/>
      <c r="B70" s="148"/>
      <c r="C70" s="158"/>
      <c r="D70" s="158"/>
    </row>
    <row r="71" spans="1:4" ht="15.75" customHeight="1" x14ac:dyDescent="0.25">
      <c r="A71" s="148"/>
      <c r="B71" s="148"/>
      <c r="C71" s="158"/>
      <c r="D71" s="158"/>
    </row>
    <row r="72" spans="1:4" ht="15.75" customHeight="1" x14ac:dyDescent="0.25">
      <c r="A72" s="148"/>
      <c r="B72" s="148"/>
      <c r="C72" s="158"/>
      <c r="D72" s="158"/>
    </row>
    <row r="73" spans="1:4" ht="15.75" customHeight="1" x14ac:dyDescent="0.25">
      <c r="A73" s="148"/>
      <c r="B73" s="148"/>
      <c r="C73" s="158"/>
      <c r="D73" s="158"/>
    </row>
    <row r="74" spans="1:4" ht="15.75" customHeight="1" x14ac:dyDescent="0.25">
      <c r="A74" s="148"/>
      <c r="B74" s="148"/>
      <c r="C74" s="158"/>
      <c r="D74" s="158"/>
    </row>
    <row r="75" spans="1:4" ht="15.75" customHeight="1" x14ac:dyDescent="0.25">
      <c r="A75" s="148"/>
      <c r="B75" s="148"/>
      <c r="C75" s="158"/>
      <c r="D75" s="158"/>
    </row>
    <row r="76" spans="1:4" ht="15.75" customHeight="1" x14ac:dyDescent="0.25">
      <c r="A76" s="148"/>
      <c r="B76" s="148"/>
      <c r="C76" s="158"/>
      <c r="D76" s="158"/>
    </row>
    <row r="77" spans="1:4" ht="15.75" customHeight="1" x14ac:dyDescent="0.25">
      <c r="A77" s="148"/>
      <c r="B77" s="148"/>
      <c r="C77" s="158"/>
      <c r="D77" s="158"/>
    </row>
    <row r="78" spans="1:4" ht="15.75" customHeight="1" x14ac:dyDescent="0.25">
      <c r="A78" s="148"/>
      <c r="B78" s="148"/>
      <c r="C78" s="158"/>
      <c r="D78" s="158"/>
    </row>
    <row r="79" spans="1:4" ht="15.75" customHeight="1" x14ac:dyDescent="0.25">
      <c r="A79" s="148"/>
      <c r="B79" s="148"/>
      <c r="C79" s="158"/>
      <c r="D79" s="158"/>
    </row>
    <row r="80" spans="1:4" ht="15.75" customHeight="1" x14ac:dyDescent="0.25">
      <c r="A80" s="148"/>
      <c r="B80" s="148"/>
      <c r="C80" s="158"/>
      <c r="D80" s="158"/>
    </row>
    <row r="81" spans="1:4" ht="15.75" customHeight="1" x14ac:dyDescent="0.25">
      <c r="A81" s="148"/>
      <c r="B81" s="148"/>
      <c r="C81" s="158"/>
      <c r="D81" s="158"/>
    </row>
    <row r="82" spans="1:4" ht="15.75" customHeight="1" x14ac:dyDescent="0.25">
      <c r="A82" s="148"/>
      <c r="B82" s="148"/>
      <c r="C82" s="158"/>
      <c r="D82" s="158"/>
    </row>
    <row r="83" spans="1:4" ht="15.75" customHeight="1" x14ac:dyDescent="0.25">
      <c r="A83" s="148"/>
      <c r="B83" s="148"/>
      <c r="C83" s="158"/>
      <c r="D83" s="158"/>
    </row>
    <row r="84" spans="1:4" ht="15.75" customHeight="1" x14ac:dyDescent="0.25">
      <c r="A84" s="148"/>
      <c r="B84" s="148"/>
      <c r="C84" s="158"/>
      <c r="D84" s="158"/>
    </row>
    <row r="85" spans="1:4" ht="15.75" customHeight="1" x14ac:dyDescent="0.25">
      <c r="A85" s="148"/>
      <c r="B85" s="148"/>
      <c r="C85" s="158"/>
      <c r="D85" s="158"/>
    </row>
    <row r="86" spans="1:4" ht="15.75" customHeight="1" x14ac:dyDescent="0.25">
      <c r="A86" s="148"/>
      <c r="B86" s="148"/>
      <c r="C86" s="158"/>
      <c r="D86" s="158"/>
    </row>
    <row r="87" spans="1:4" ht="15.75" customHeight="1" x14ac:dyDescent="0.25">
      <c r="A87" s="148"/>
      <c r="B87" s="148"/>
      <c r="C87" s="158"/>
      <c r="D87" s="158"/>
    </row>
    <row r="88" spans="1:4" ht="15.75" customHeight="1" x14ac:dyDescent="0.25">
      <c r="A88" s="148"/>
      <c r="B88" s="148"/>
      <c r="C88" s="158"/>
      <c r="D88" s="158"/>
    </row>
    <row r="89" spans="1:4" ht="15.75" customHeight="1" x14ac:dyDescent="0.25">
      <c r="A89" s="148"/>
      <c r="B89" s="148"/>
      <c r="C89" s="158"/>
      <c r="D89" s="158"/>
    </row>
    <row r="90" spans="1:4" ht="15.75" customHeight="1" x14ac:dyDescent="0.25">
      <c r="A90" s="148"/>
      <c r="B90" s="148"/>
      <c r="C90" s="158"/>
      <c r="D90" s="158"/>
    </row>
    <row r="91" spans="1:4" ht="15.75" customHeight="1" x14ac:dyDescent="0.25">
      <c r="A91" s="148"/>
      <c r="B91" s="148"/>
      <c r="C91" s="158"/>
      <c r="D91" s="158"/>
    </row>
    <row r="92" spans="1:4" ht="15.75" customHeight="1" x14ac:dyDescent="0.25">
      <c r="A92" s="148"/>
      <c r="B92" s="148"/>
      <c r="C92" s="158"/>
      <c r="D92" s="158"/>
    </row>
    <row r="93" spans="1:4" ht="15.75" customHeight="1" x14ac:dyDescent="0.25">
      <c r="A93" s="148"/>
      <c r="B93" s="148"/>
      <c r="C93" s="158"/>
      <c r="D93" s="158"/>
    </row>
    <row r="94" spans="1:4" ht="15.75" customHeight="1" x14ac:dyDescent="0.25">
      <c r="A94" s="148"/>
      <c r="B94" s="148"/>
      <c r="C94" s="158"/>
      <c r="D94" s="158"/>
    </row>
    <row r="95" spans="1:4" ht="15.75" customHeight="1" x14ac:dyDescent="0.25">
      <c r="A95" s="148"/>
      <c r="B95" s="148"/>
      <c r="C95" s="158"/>
      <c r="D95" s="158"/>
    </row>
    <row r="96" spans="1:4" ht="15.75" customHeight="1" x14ac:dyDescent="0.25">
      <c r="A96" s="148"/>
      <c r="B96" s="148"/>
      <c r="C96" s="158"/>
      <c r="D96" s="158"/>
    </row>
    <row r="97" spans="1:4" ht="15.75" customHeight="1" x14ac:dyDescent="0.25">
      <c r="A97" s="148"/>
      <c r="B97" s="148"/>
      <c r="C97" s="158"/>
      <c r="D97" s="158"/>
    </row>
    <row r="98" spans="1:4" ht="15.75" customHeight="1" x14ac:dyDescent="0.25">
      <c r="A98" s="148"/>
      <c r="B98" s="148"/>
      <c r="C98" s="158"/>
      <c r="D98" s="158"/>
    </row>
    <row r="99" spans="1:4" ht="15.75" customHeight="1" x14ac:dyDescent="0.25">
      <c r="A99" s="148"/>
      <c r="B99" s="148"/>
      <c r="C99" s="158"/>
      <c r="D99" s="158"/>
    </row>
    <row r="100" spans="1:4" ht="15.75" customHeight="1" x14ac:dyDescent="0.25">
      <c r="A100" s="148"/>
      <c r="B100" s="148"/>
      <c r="C100" s="158"/>
      <c r="D100" s="158"/>
    </row>
    <row r="101" spans="1:4" ht="15.75" customHeight="1" x14ac:dyDescent="0.25">
      <c r="A101" s="148"/>
      <c r="B101" s="148"/>
      <c r="C101" s="158"/>
      <c r="D101" s="158"/>
    </row>
    <row r="102" spans="1:4" ht="15.75" customHeight="1" x14ac:dyDescent="0.25">
      <c r="A102" s="148"/>
      <c r="B102" s="148"/>
      <c r="C102" s="158"/>
      <c r="D102" s="158"/>
    </row>
    <row r="103" spans="1:4" ht="15.75" customHeight="1" x14ac:dyDescent="0.25">
      <c r="A103" s="148"/>
      <c r="B103" s="148"/>
      <c r="C103" s="158"/>
      <c r="D103" s="158"/>
    </row>
    <row r="104" spans="1:4" ht="15.75" customHeight="1" x14ac:dyDescent="0.25">
      <c r="A104" s="148"/>
      <c r="B104" s="148"/>
      <c r="C104" s="158"/>
      <c r="D104" s="158"/>
    </row>
    <row r="105" spans="1:4" ht="15.75" customHeight="1" x14ac:dyDescent="0.25">
      <c r="A105" s="148"/>
      <c r="B105" s="148"/>
      <c r="C105" s="158"/>
      <c r="D105" s="158"/>
    </row>
    <row r="106" spans="1:4" ht="15.75" customHeight="1" x14ac:dyDescent="0.25">
      <c r="A106" s="148"/>
      <c r="B106" s="148"/>
      <c r="C106" s="158"/>
      <c r="D106" s="158"/>
    </row>
    <row r="107" spans="1:4" ht="15.75" customHeight="1" x14ac:dyDescent="0.25">
      <c r="A107" s="148"/>
      <c r="B107" s="148"/>
      <c r="C107" s="158"/>
      <c r="D107" s="158"/>
    </row>
    <row r="108" spans="1:4" ht="15.75" customHeight="1" x14ac:dyDescent="0.25">
      <c r="A108" s="148"/>
      <c r="B108" s="148"/>
      <c r="C108" s="158"/>
      <c r="D108" s="158"/>
    </row>
    <row r="109" spans="1:4" ht="15.75" customHeight="1" x14ac:dyDescent="0.25">
      <c r="A109" s="148"/>
      <c r="B109" s="148"/>
      <c r="C109" s="158"/>
      <c r="D109" s="158"/>
    </row>
    <row r="110" spans="1:4" ht="15.75" customHeight="1" x14ac:dyDescent="0.25">
      <c r="A110" s="148"/>
      <c r="B110" s="148"/>
      <c r="C110" s="158"/>
      <c r="D110" s="158"/>
    </row>
    <row r="111" spans="1:4" ht="15.75" customHeight="1" x14ac:dyDescent="0.25">
      <c r="A111" s="148"/>
      <c r="B111" s="148"/>
      <c r="C111" s="158"/>
      <c r="D111" s="158"/>
    </row>
    <row r="112" spans="1:4" ht="15.75" customHeight="1" x14ac:dyDescent="0.25">
      <c r="A112" s="148"/>
      <c r="B112" s="148"/>
      <c r="C112" s="158"/>
      <c r="D112" s="158"/>
    </row>
    <row r="113" spans="1:4" ht="15.75" customHeight="1" x14ac:dyDescent="0.25">
      <c r="A113" s="148"/>
      <c r="B113" s="148"/>
      <c r="C113" s="158"/>
      <c r="D113" s="158"/>
    </row>
    <row r="114" spans="1:4" ht="15.75" customHeight="1" x14ac:dyDescent="0.25">
      <c r="A114" s="148"/>
      <c r="B114" s="148"/>
      <c r="C114" s="158"/>
      <c r="D114" s="158"/>
    </row>
    <row r="115" spans="1:4" ht="15.75" customHeight="1" x14ac:dyDescent="0.25">
      <c r="A115" s="148"/>
      <c r="B115" s="148"/>
      <c r="C115" s="158"/>
      <c r="D115" s="158"/>
    </row>
    <row r="116" spans="1:4" ht="15.75" customHeight="1" x14ac:dyDescent="0.25">
      <c r="A116" s="148"/>
      <c r="B116" s="148"/>
      <c r="C116" s="158"/>
      <c r="D116" s="158"/>
    </row>
    <row r="117" spans="1:4" ht="15.75" customHeight="1" x14ac:dyDescent="0.25">
      <c r="A117" s="148"/>
      <c r="B117" s="148"/>
      <c r="C117" s="158"/>
      <c r="D117" s="158"/>
    </row>
    <row r="118" spans="1:4" ht="15.75" customHeight="1" x14ac:dyDescent="0.25">
      <c r="A118" s="148"/>
      <c r="B118" s="148"/>
      <c r="C118" s="158"/>
      <c r="D118" s="158"/>
    </row>
    <row r="119" spans="1:4" ht="15.75" customHeight="1" x14ac:dyDescent="0.25">
      <c r="A119" s="148"/>
      <c r="B119" s="148"/>
      <c r="C119" s="158"/>
      <c r="D119" s="158"/>
    </row>
    <row r="120" spans="1:4" ht="15.75" customHeight="1" x14ac:dyDescent="0.25">
      <c r="A120" s="148"/>
      <c r="B120" s="148"/>
      <c r="C120" s="158"/>
      <c r="D120" s="158"/>
    </row>
    <row r="121" spans="1:4" ht="15.75" customHeight="1" x14ac:dyDescent="0.25">
      <c r="A121" s="148"/>
      <c r="B121" s="148"/>
      <c r="C121" s="158"/>
      <c r="D121" s="158"/>
    </row>
    <row r="122" spans="1:4" ht="15.75" customHeight="1" x14ac:dyDescent="0.25">
      <c r="A122" s="148"/>
      <c r="B122" s="148"/>
      <c r="C122" s="158"/>
      <c r="D122" s="158"/>
    </row>
    <row r="123" spans="1:4" ht="15.75" customHeight="1" x14ac:dyDescent="0.25">
      <c r="A123" s="148"/>
      <c r="B123" s="148"/>
      <c r="C123" s="158"/>
      <c r="D123" s="158"/>
    </row>
    <row r="124" spans="1:4" ht="15.75" customHeight="1" x14ac:dyDescent="0.25">
      <c r="A124" s="148"/>
      <c r="B124" s="148"/>
      <c r="C124" s="158"/>
      <c r="D124" s="158"/>
    </row>
    <row r="125" spans="1:4" ht="15.75" customHeight="1" x14ac:dyDescent="0.25">
      <c r="A125" s="148"/>
      <c r="B125" s="148"/>
      <c r="C125" s="158"/>
      <c r="D125" s="158"/>
    </row>
    <row r="126" spans="1:4" ht="15.75" customHeight="1" x14ac:dyDescent="0.25">
      <c r="A126" s="148"/>
      <c r="B126" s="148"/>
      <c r="C126" s="158"/>
      <c r="D126" s="158"/>
    </row>
    <row r="127" spans="1:4" ht="15.75" customHeight="1" x14ac:dyDescent="0.25">
      <c r="A127" s="148"/>
      <c r="B127" s="148"/>
      <c r="C127" s="158"/>
      <c r="D127" s="158"/>
    </row>
    <row r="128" spans="1:4" ht="15.75" customHeight="1" x14ac:dyDescent="0.25">
      <c r="A128" s="148"/>
      <c r="B128" s="148"/>
      <c r="C128" s="158"/>
      <c r="D128" s="158"/>
    </row>
    <row r="129" spans="1:4" ht="15.75" customHeight="1" x14ac:dyDescent="0.25">
      <c r="A129" s="148"/>
      <c r="B129" s="148"/>
      <c r="C129" s="158"/>
      <c r="D129" s="158"/>
    </row>
    <row r="130" spans="1:4" ht="15.75" customHeight="1" x14ac:dyDescent="0.25">
      <c r="A130" s="148"/>
      <c r="B130" s="148"/>
      <c r="C130" s="158"/>
      <c r="D130" s="158"/>
    </row>
    <row r="131" spans="1:4" ht="15.75" customHeight="1" x14ac:dyDescent="0.25">
      <c r="A131" s="148"/>
      <c r="B131" s="148"/>
      <c r="C131" s="158"/>
      <c r="D131" s="158"/>
    </row>
    <row r="132" spans="1:4" ht="15.75" customHeight="1" x14ac:dyDescent="0.25">
      <c r="A132" s="148"/>
      <c r="B132" s="148"/>
      <c r="C132" s="158"/>
      <c r="D132" s="158"/>
    </row>
    <row r="133" spans="1:4" ht="15.75" customHeight="1" x14ac:dyDescent="0.25">
      <c r="A133" s="148"/>
      <c r="B133" s="148"/>
      <c r="C133" s="158"/>
      <c r="D133" s="158"/>
    </row>
    <row r="134" spans="1:4" ht="15.75" customHeight="1" x14ac:dyDescent="0.25">
      <c r="A134" s="148"/>
      <c r="B134" s="148"/>
      <c r="C134" s="158"/>
      <c r="D134" s="158"/>
    </row>
    <row r="135" spans="1:4" ht="15.75" customHeight="1" x14ac:dyDescent="0.25">
      <c r="A135" s="148"/>
      <c r="B135" s="148"/>
      <c r="C135" s="158"/>
      <c r="D135" s="158"/>
    </row>
    <row r="136" spans="1:4" ht="15.75" customHeight="1" x14ac:dyDescent="0.25">
      <c r="A136" s="148"/>
      <c r="B136" s="148"/>
      <c r="C136" s="158"/>
      <c r="D136" s="158"/>
    </row>
    <row r="137" spans="1:4" ht="15.75" customHeight="1" x14ac:dyDescent="0.25">
      <c r="A137" s="148"/>
      <c r="B137" s="148"/>
      <c r="C137" s="158"/>
      <c r="D137" s="158"/>
    </row>
    <row r="138" spans="1:4" ht="15.75" customHeight="1" x14ac:dyDescent="0.25">
      <c r="A138" s="148"/>
      <c r="B138" s="148"/>
      <c r="C138" s="158"/>
      <c r="D138" s="158"/>
    </row>
    <row r="139" spans="1:4" ht="15.75" customHeight="1" x14ac:dyDescent="0.25">
      <c r="A139" s="148"/>
      <c r="B139" s="148"/>
      <c r="C139" s="158"/>
      <c r="D139" s="158"/>
    </row>
    <row r="140" spans="1:4" ht="15.75" customHeight="1" x14ac:dyDescent="0.25">
      <c r="A140" s="148"/>
      <c r="B140" s="148"/>
      <c r="C140" s="158"/>
      <c r="D140" s="158"/>
    </row>
    <row r="141" spans="1:4" ht="15.75" customHeight="1" x14ac:dyDescent="0.25">
      <c r="A141" s="148"/>
      <c r="B141" s="148"/>
      <c r="C141" s="158"/>
      <c r="D141" s="158"/>
    </row>
    <row r="142" spans="1:4" ht="15.75" customHeight="1" x14ac:dyDescent="0.25">
      <c r="A142" s="148"/>
      <c r="B142" s="148"/>
      <c r="C142" s="158"/>
      <c r="D142" s="158"/>
    </row>
    <row r="143" spans="1:4" ht="15.75" customHeight="1" x14ac:dyDescent="0.25">
      <c r="A143" s="148"/>
      <c r="B143" s="148"/>
      <c r="C143" s="158"/>
      <c r="D143" s="158"/>
    </row>
    <row r="144" spans="1:4" ht="15.75" customHeight="1" x14ac:dyDescent="0.25">
      <c r="A144" s="148"/>
      <c r="B144" s="148"/>
      <c r="C144" s="158"/>
      <c r="D144" s="158"/>
    </row>
    <row r="145" spans="1:4" ht="15.75" customHeight="1" x14ac:dyDescent="0.25">
      <c r="A145" s="148"/>
      <c r="B145" s="148"/>
      <c r="C145" s="158"/>
      <c r="D145" s="158"/>
    </row>
    <row r="146" spans="1:4" ht="15.75" customHeight="1" x14ac:dyDescent="0.25">
      <c r="A146" s="148"/>
      <c r="B146" s="148"/>
      <c r="C146" s="158"/>
      <c r="D146" s="158"/>
    </row>
    <row r="147" spans="1:4" ht="15.75" customHeight="1" x14ac:dyDescent="0.25">
      <c r="A147" s="148"/>
      <c r="B147" s="148"/>
      <c r="C147" s="158"/>
      <c r="D147" s="158"/>
    </row>
    <row r="148" spans="1:4" ht="15.75" customHeight="1" x14ac:dyDescent="0.25">
      <c r="A148" s="148"/>
      <c r="B148" s="148"/>
      <c r="C148" s="158"/>
      <c r="D148" s="158"/>
    </row>
    <row r="149" spans="1:4" ht="15.75" customHeight="1" x14ac:dyDescent="0.25">
      <c r="A149" s="148"/>
      <c r="B149" s="148"/>
      <c r="C149" s="158"/>
      <c r="D149" s="158"/>
    </row>
    <row r="150" spans="1:4" ht="15.75" customHeight="1" x14ac:dyDescent="0.25">
      <c r="A150" s="148"/>
      <c r="B150" s="148"/>
      <c r="C150" s="158"/>
      <c r="D150" s="158"/>
    </row>
    <row r="151" spans="1:4" ht="15.75" customHeight="1" x14ac:dyDescent="0.25">
      <c r="A151" s="148"/>
      <c r="B151" s="148"/>
      <c r="C151" s="158"/>
      <c r="D151" s="158"/>
    </row>
    <row r="152" spans="1:4" ht="15.75" customHeight="1" x14ac:dyDescent="0.25">
      <c r="A152" s="148"/>
      <c r="B152" s="148"/>
      <c r="C152" s="158"/>
      <c r="D152" s="158"/>
    </row>
    <row r="153" spans="1:4" ht="15.75" customHeight="1" x14ac:dyDescent="0.25">
      <c r="A153" s="148"/>
      <c r="B153" s="148"/>
      <c r="C153" s="158"/>
      <c r="D153" s="158"/>
    </row>
    <row r="154" spans="1:4" ht="15.75" customHeight="1" x14ac:dyDescent="0.25">
      <c r="A154" s="148"/>
      <c r="B154" s="148"/>
      <c r="C154" s="158"/>
      <c r="D154" s="158"/>
    </row>
    <row r="155" spans="1:4" ht="15.75" customHeight="1" x14ac:dyDescent="0.25">
      <c r="A155" s="148"/>
      <c r="B155" s="148"/>
      <c r="C155" s="158"/>
      <c r="D155" s="158"/>
    </row>
    <row r="156" spans="1:4" ht="15.75" customHeight="1" x14ac:dyDescent="0.25">
      <c r="A156" s="148"/>
      <c r="B156" s="148"/>
      <c r="C156" s="158"/>
      <c r="D156" s="158"/>
    </row>
    <row r="157" spans="1:4" ht="15.75" customHeight="1" x14ac:dyDescent="0.25">
      <c r="A157" s="148"/>
      <c r="B157" s="148"/>
      <c r="C157" s="158"/>
      <c r="D157" s="158"/>
    </row>
    <row r="158" spans="1:4" ht="15.75" customHeight="1" x14ac:dyDescent="0.25">
      <c r="A158" s="148"/>
      <c r="B158" s="148"/>
      <c r="C158" s="158"/>
      <c r="D158" s="158"/>
    </row>
    <row r="159" spans="1:4" ht="15.75" customHeight="1" x14ac:dyDescent="0.25">
      <c r="A159" s="148"/>
      <c r="B159" s="148"/>
      <c r="C159" s="158"/>
      <c r="D159" s="158"/>
    </row>
    <row r="160" spans="1:4" ht="15.75" customHeight="1" x14ac:dyDescent="0.25">
      <c r="A160" s="148"/>
      <c r="B160" s="148"/>
      <c r="C160" s="158"/>
      <c r="D160" s="158"/>
    </row>
    <row r="161" spans="1:4" ht="15.75" customHeight="1" x14ac:dyDescent="0.25">
      <c r="A161" s="148"/>
      <c r="B161" s="148"/>
      <c r="C161" s="158"/>
      <c r="D161" s="158"/>
    </row>
    <row r="162" spans="1:4" ht="15.75" customHeight="1" x14ac:dyDescent="0.25">
      <c r="A162" s="148"/>
      <c r="B162" s="148"/>
      <c r="C162" s="158"/>
      <c r="D162" s="158"/>
    </row>
    <row r="163" spans="1:4" ht="15.75" customHeight="1" x14ac:dyDescent="0.25">
      <c r="A163" s="148"/>
      <c r="B163" s="148"/>
      <c r="C163" s="158"/>
      <c r="D163" s="158"/>
    </row>
    <row r="164" spans="1:4" ht="15.75" customHeight="1" x14ac:dyDescent="0.25">
      <c r="A164" s="148"/>
      <c r="B164" s="148"/>
      <c r="C164" s="158"/>
      <c r="D164" s="158"/>
    </row>
    <row r="165" spans="1:4" ht="15.75" customHeight="1" x14ac:dyDescent="0.25">
      <c r="A165" s="148"/>
      <c r="B165" s="148"/>
      <c r="C165" s="158"/>
      <c r="D165" s="158"/>
    </row>
    <row r="166" spans="1:4" ht="15.75" customHeight="1" x14ac:dyDescent="0.25">
      <c r="A166" s="148"/>
      <c r="B166" s="148"/>
      <c r="C166" s="158"/>
      <c r="D166" s="158"/>
    </row>
    <row r="167" spans="1:4" ht="15.75" customHeight="1" x14ac:dyDescent="0.25">
      <c r="A167" s="148"/>
      <c r="B167" s="148"/>
      <c r="C167" s="158"/>
      <c r="D167" s="158"/>
    </row>
    <row r="168" spans="1:4" ht="15.75" customHeight="1" x14ac:dyDescent="0.25">
      <c r="A168" s="148"/>
      <c r="B168" s="148"/>
      <c r="C168" s="158"/>
      <c r="D168" s="158"/>
    </row>
    <row r="169" spans="1:4" ht="15.75" customHeight="1" x14ac:dyDescent="0.25">
      <c r="A169" s="148"/>
      <c r="B169" s="148"/>
      <c r="C169" s="158"/>
      <c r="D169" s="158"/>
    </row>
    <row r="170" spans="1:4" ht="15.75" customHeight="1" x14ac:dyDescent="0.25">
      <c r="A170" s="148"/>
      <c r="B170" s="148"/>
      <c r="C170" s="158"/>
      <c r="D170" s="158"/>
    </row>
    <row r="171" spans="1:4" ht="15.75" customHeight="1" x14ac:dyDescent="0.25">
      <c r="A171" s="148"/>
      <c r="B171" s="148"/>
      <c r="C171" s="158"/>
      <c r="D171" s="158"/>
    </row>
    <row r="172" spans="1:4" ht="15.75" customHeight="1" x14ac:dyDescent="0.25">
      <c r="A172" s="148"/>
      <c r="B172" s="148"/>
      <c r="C172" s="158"/>
      <c r="D172" s="158"/>
    </row>
    <row r="173" spans="1:4" ht="15.75" customHeight="1" x14ac:dyDescent="0.25">
      <c r="A173" s="148"/>
      <c r="B173" s="148"/>
      <c r="C173" s="158"/>
      <c r="D173" s="158"/>
    </row>
    <row r="174" spans="1:4" ht="15.75" customHeight="1" x14ac:dyDescent="0.25">
      <c r="A174" s="148"/>
      <c r="B174" s="148"/>
      <c r="C174" s="158"/>
      <c r="D174" s="158"/>
    </row>
    <row r="175" spans="1:4" ht="15.75" customHeight="1" x14ac:dyDescent="0.25">
      <c r="A175" s="148"/>
      <c r="B175" s="148"/>
      <c r="C175" s="158"/>
      <c r="D175" s="158"/>
    </row>
    <row r="176" spans="1:4" ht="15.75" customHeight="1" x14ac:dyDescent="0.25">
      <c r="A176" s="148"/>
      <c r="B176" s="148"/>
      <c r="C176" s="158"/>
      <c r="D176" s="158"/>
    </row>
    <row r="177" spans="1:4" ht="15.75" customHeight="1" x14ac:dyDescent="0.25">
      <c r="A177" s="148"/>
      <c r="B177" s="148"/>
      <c r="C177" s="158"/>
      <c r="D177" s="158"/>
    </row>
    <row r="178" spans="1:4" ht="15.75" customHeight="1" x14ac:dyDescent="0.25">
      <c r="A178" s="148"/>
      <c r="B178" s="148"/>
      <c r="C178" s="158"/>
      <c r="D178" s="158"/>
    </row>
    <row r="179" spans="1:4" ht="15.75" customHeight="1" x14ac:dyDescent="0.25">
      <c r="A179" s="148"/>
      <c r="B179" s="148"/>
      <c r="C179" s="158"/>
      <c r="D179" s="158"/>
    </row>
    <row r="180" spans="1:4" ht="20.25" x14ac:dyDescent="0.25">
      <c r="A180" s="148"/>
      <c r="B180" s="148"/>
      <c r="C180" s="158"/>
      <c r="D180" s="158"/>
    </row>
    <row r="181" spans="1:4" ht="20.25" x14ac:dyDescent="0.25">
      <c r="A181" s="148"/>
      <c r="B181" s="148"/>
      <c r="C181" s="158"/>
      <c r="D181" s="158"/>
    </row>
    <row r="182" spans="1:4" ht="20.25" x14ac:dyDescent="0.25">
      <c r="A182" s="148"/>
      <c r="B182" s="148"/>
      <c r="C182" s="158"/>
      <c r="D182" s="158"/>
    </row>
    <row r="183" spans="1:4" ht="20.25" x14ac:dyDescent="0.25">
      <c r="A183" s="148"/>
      <c r="B183" s="148"/>
      <c r="C183" s="158"/>
      <c r="D183" s="158"/>
    </row>
    <row r="184" spans="1:4" ht="20.25" x14ac:dyDescent="0.25">
      <c r="A184" s="148"/>
      <c r="B184" s="148"/>
      <c r="C184" s="158"/>
      <c r="D184" s="158"/>
    </row>
    <row r="185" spans="1:4" ht="20.25" x14ac:dyDescent="0.25">
      <c r="A185" s="148"/>
      <c r="B185" s="148"/>
      <c r="C185" s="158"/>
      <c r="D185" s="158"/>
    </row>
    <row r="186" spans="1:4" ht="20.25" x14ac:dyDescent="0.25">
      <c r="A186" s="148"/>
      <c r="B186" s="148"/>
      <c r="C186" s="158"/>
      <c r="D186" s="158"/>
    </row>
    <row r="187" spans="1:4" ht="20.25" x14ac:dyDescent="0.25">
      <c r="A187" s="148"/>
      <c r="B187" s="148"/>
      <c r="C187" s="158"/>
      <c r="D187" s="158"/>
    </row>
    <row r="188" spans="1:4" ht="20.25" x14ac:dyDescent="0.25">
      <c r="A188" s="148"/>
      <c r="B188" s="148"/>
      <c r="C188" s="158"/>
      <c r="D188" s="158"/>
    </row>
    <row r="189" spans="1:4" ht="20.25" x14ac:dyDescent="0.25">
      <c r="A189" s="148"/>
      <c r="B189" s="148"/>
      <c r="C189" s="158"/>
      <c r="D189" s="158"/>
    </row>
    <row r="190" spans="1:4" ht="20.25" x14ac:dyDescent="0.25">
      <c r="A190" s="148"/>
      <c r="B190" s="148"/>
      <c r="C190" s="158"/>
      <c r="D190" s="158"/>
    </row>
    <row r="191" spans="1:4" ht="20.25" x14ac:dyDescent="0.25">
      <c r="A191" s="148"/>
      <c r="B191" s="148"/>
      <c r="C191" s="158"/>
      <c r="D191" s="158"/>
    </row>
    <row r="192" spans="1:4" ht="20.25" x14ac:dyDescent="0.25">
      <c r="A192" s="148"/>
      <c r="B192" s="148"/>
      <c r="C192" s="158"/>
      <c r="D192" s="158"/>
    </row>
    <row r="193" spans="1:4" ht="20.25" x14ac:dyDescent="0.25">
      <c r="A193" s="148"/>
      <c r="B193" s="148"/>
      <c r="C193" s="158"/>
      <c r="D193" s="158"/>
    </row>
    <row r="194" spans="1:4" ht="20.25" x14ac:dyDescent="0.25">
      <c r="A194" s="148"/>
      <c r="B194" s="148"/>
      <c r="C194" s="158"/>
      <c r="D194" s="158"/>
    </row>
    <row r="195" spans="1:4" ht="20.25" x14ac:dyDescent="0.25">
      <c r="A195" s="148"/>
      <c r="B195" s="148"/>
      <c r="C195" s="158"/>
      <c r="D195" s="158"/>
    </row>
    <row r="196" spans="1:4" ht="20.25" x14ac:dyDescent="0.25">
      <c r="A196" s="148"/>
      <c r="B196" s="148"/>
      <c r="C196" s="158"/>
      <c r="D196" s="158"/>
    </row>
    <row r="197" spans="1:4" ht="20.25" x14ac:dyDescent="0.25">
      <c r="A197" s="148"/>
      <c r="B197" s="148"/>
      <c r="C197" s="158"/>
      <c r="D197" s="158"/>
    </row>
    <row r="198" spans="1:4" ht="20.25" x14ac:dyDescent="0.25">
      <c r="A198" s="148"/>
      <c r="B198" s="148"/>
      <c r="C198" s="158"/>
      <c r="D198" s="158"/>
    </row>
    <row r="199" spans="1:4" ht="20.25" x14ac:dyDescent="0.25">
      <c r="A199" s="148"/>
      <c r="B199" s="148"/>
      <c r="C199" s="158"/>
      <c r="D199" s="158"/>
    </row>
    <row r="200" spans="1:4" ht="20.25" x14ac:dyDescent="0.25">
      <c r="A200" s="148"/>
      <c r="B200" s="148"/>
      <c r="C200" s="158"/>
      <c r="D200" s="158"/>
    </row>
    <row r="201" spans="1:4" ht="20.25" x14ac:dyDescent="0.25">
      <c r="A201" s="148"/>
      <c r="B201" s="148"/>
      <c r="C201" s="158"/>
      <c r="D201" s="158"/>
    </row>
    <row r="202" spans="1:4" ht="20.25" x14ac:dyDescent="0.25">
      <c r="A202" s="148"/>
      <c r="B202" s="148"/>
      <c r="C202" s="158"/>
      <c r="D202" s="158"/>
    </row>
    <row r="203" spans="1:4" ht="20.25" x14ac:dyDescent="0.25">
      <c r="A203" s="148"/>
      <c r="B203" s="148"/>
      <c r="C203" s="158"/>
      <c r="D203" s="158"/>
    </row>
    <row r="204" spans="1:4" ht="20.25" x14ac:dyDescent="0.25">
      <c r="A204" s="148"/>
      <c r="B204" s="148"/>
      <c r="C204" s="158"/>
      <c r="D204" s="158"/>
    </row>
    <row r="205" spans="1:4" ht="20.25" x14ac:dyDescent="0.25">
      <c r="A205" s="148"/>
      <c r="B205" s="148"/>
      <c r="C205" s="158"/>
      <c r="D205" s="158"/>
    </row>
    <row r="206" spans="1:4" ht="20.25" x14ac:dyDescent="0.25">
      <c r="A206" s="148"/>
      <c r="B206" s="148"/>
      <c r="C206" s="158"/>
      <c r="D206" s="158"/>
    </row>
    <row r="207" spans="1:4" ht="20.25" x14ac:dyDescent="0.25">
      <c r="A207" s="148"/>
      <c r="B207" s="148"/>
      <c r="C207" s="158"/>
      <c r="D207" s="158"/>
    </row>
    <row r="208" spans="1:4" x14ac:dyDescent="0.25">
      <c r="A208" s="148"/>
      <c r="B208" s="148"/>
      <c r="C208" s="148"/>
      <c r="D208" s="148"/>
    </row>
    <row r="209" spans="1:8" ht="20.25" x14ac:dyDescent="0.25">
      <c r="A209" s="148"/>
      <c r="B209" s="160" t="s">
        <v>562</v>
      </c>
      <c r="C209" s="160" t="s">
        <v>563</v>
      </c>
      <c r="D209" s="148" t="s">
        <v>562</v>
      </c>
      <c r="E209" s="148" t="s">
        <v>563</v>
      </c>
    </row>
    <row r="210" spans="1:8" ht="20.25" x14ac:dyDescent="0.3">
      <c r="A210" s="148"/>
      <c r="B210" s="161" t="s">
        <v>564</v>
      </c>
      <c r="C210" s="161" t="s">
        <v>565</v>
      </c>
      <c r="D210" t="s">
        <v>564</v>
      </c>
      <c r="F210" t="str">
        <f t="shared" ref="F210:F221" si="0">IF(NOT(ISBLANK(D210)),D210,IF(NOT(ISBLANK(E210)),"     "&amp;E210,FALSE))</f>
        <v>Afectación Económica o presupuestal</v>
      </c>
      <c r="G210" t="s">
        <v>564</v>
      </c>
      <c r="H210" t="str">
        <f ca="1">IF(NOT(ISERROR(MATCH(G210,ANCHORARRAY(B221),0))),F223&amp;"Por favor no seleccionar los criterios de impacto",G210)</f>
        <v>Afectación Económica o presupuestal</v>
      </c>
    </row>
    <row r="211" spans="1:8" ht="20.25" x14ac:dyDescent="0.3">
      <c r="A211" s="148"/>
      <c r="B211" s="161" t="s">
        <v>564</v>
      </c>
      <c r="C211" s="161" t="s">
        <v>539</v>
      </c>
      <c r="E211" t="s">
        <v>565</v>
      </c>
      <c r="F211" t="str">
        <f t="shared" si="0"/>
        <v xml:space="preserve">     Afectación menor a 10 SMLMV .</v>
      </c>
    </row>
    <row r="212" spans="1:8" ht="20.25" x14ac:dyDescent="0.3">
      <c r="A212" s="148"/>
      <c r="B212" s="161" t="s">
        <v>564</v>
      </c>
      <c r="C212" s="161" t="s">
        <v>542</v>
      </c>
      <c r="E212" t="s">
        <v>539</v>
      </c>
      <c r="F212" t="str">
        <f t="shared" si="0"/>
        <v xml:space="preserve">     Entre 10 y 50 SMLMV </v>
      </c>
    </row>
    <row r="213" spans="1:8" ht="20.25" x14ac:dyDescent="0.3">
      <c r="A213" s="148"/>
      <c r="B213" s="161" t="s">
        <v>564</v>
      </c>
      <c r="C213" s="161" t="s">
        <v>546</v>
      </c>
      <c r="E213" t="s">
        <v>542</v>
      </c>
      <c r="F213" t="str">
        <f t="shared" si="0"/>
        <v xml:space="preserve">     Entre 50 y 100 SMLMV </v>
      </c>
    </row>
    <row r="214" spans="1:8" ht="20.25" x14ac:dyDescent="0.3">
      <c r="A214" s="148"/>
      <c r="B214" s="161" t="s">
        <v>564</v>
      </c>
      <c r="C214" s="161" t="s">
        <v>550</v>
      </c>
      <c r="E214" t="s">
        <v>546</v>
      </c>
      <c r="F214" t="str">
        <f t="shared" si="0"/>
        <v xml:space="preserve">     Entre 100 y 500 SMLMV </v>
      </c>
    </row>
    <row r="215" spans="1:8" ht="20.25" x14ac:dyDescent="0.3">
      <c r="A215" s="148"/>
      <c r="B215" s="161" t="s">
        <v>532</v>
      </c>
      <c r="C215" s="161" t="s">
        <v>536</v>
      </c>
      <c r="E215" t="s">
        <v>550</v>
      </c>
      <c r="F215" t="str">
        <f t="shared" si="0"/>
        <v xml:space="preserve">     Mayor a 500 SMLMV </v>
      </c>
    </row>
    <row r="216" spans="1:8" ht="20.25" x14ac:dyDescent="0.3">
      <c r="A216" s="148"/>
      <c r="B216" s="161" t="s">
        <v>532</v>
      </c>
      <c r="C216" s="161" t="s">
        <v>540</v>
      </c>
      <c r="D216" t="s">
        <v>532</v>
      </c>
      <c r="F216" t="str">
        <f t="shared" si="0"/>
        <v>Pérdida Reputacional</v>
      </c>
    </row>
    <row r="217" spans="1:8" ht="20.25" x14ac:dyDescent="0.3">
      <c r="A217" s="148"/>
      <c r="B217" s="161" t="s">
        <v>532</v>
      </c>
      <c r="C217" s="161" t="s">
        <v>543</v>
      </c>
      <c r="E217" t="s">
        <v>536</v>
      </c>
      <c r="F217" t="str">
        <f t="shared" si="0"/>
        <v xml:space="preserve">     El riesgo afecta la imagen de alguna área de la organización</v>
      </c>
    </row>
    <row r="218" spans="1:8" ht="20.25" x14ac:dyDescent="0.3">
      <c r="A218" s="148"/>
      <c r="B218" s="161" t="s">
        <v>532</v>
      </c>
      <c r="C218" s="161" t="s">
        <v>547</v>
      </c>
      <c r="E218" t="s">
        <v>540</v>
      </c>
      <c r="F218" t="str">
        <f t="shared" si="0"/>
        <v xml:space="preserve">     El riesgo afecta la imagen de la entidad internamente, de conocimiento general, nivel interno, de junta dircetiva y accionistas y/o de provedores</v>
      </c>
    </row>
    <row r="219" spans="1:8" ht="20.25" x14ac:dyDescent="0.3">
      <c r="A219" s="148"/>
      <c r="B219" s="161" t="s">
        <v>532</v>
      </c>
      <c r="C219" s="161" t="s">
        <v>551</v>
      </c>
      <c r="E219" t="s">
        <v>543</v>
      </c>
      <c r="F219" t="str">
        <f t="shared" si="0"/>
        <v xml:space="preserve">     El riesgo afecta la imagen de la entidad con algunos usuarios de relevancia frente al logro de los objetivos</v>
      </c>
    </row>
    <row r="220" spans="1:8" x14ac:dyDescent="0.25">
      <c r="A220" s="148"/>
      <c r="B220" s="162"/>
      <c r="C220" s="162"/>
      <c r="E220" t="s">
        <v>566</v>
      </c>
      <c r="F220" t="str">
        <f t="shared" si="0"/>
        <v xml:space="preserve">     El riesgo afecta la imagen de la entidad con efecto publicitario sostenido a nivel de sector administrativo, nivel departamental o municipal</v>
      </c>
    </row>
    <row r="221" spans="1:8" x14ac:dyDescent="0.25">
      <c r="A221" s="148"/>
      <c r="B221" s="162" t="str">
        <f ca="1">IFERROR(__xludf.DUMMYFUNCTION("ARRAY_CONSTRAIN(ARRAYFORMULA(UNIQUE('Tabla Impacto'!$B$209:$B$219)), 3, 1)"),"Criterios")</f>
        <v>Criterios</v>
      </c>
      <c r="C221" s="162"/>
      <c r="E221" t="s">
        <v>551</v>
      </c>
      <c r="F221" t="str">
        <f t="shared" si="0"/>
        <v xml:space="preserve">     El riesgo afecta la imagen de la entidad a nivel nacional, con efecto publicitarios sostenible a nivel país</v>
      </c>
    </row>
    <row r="222" spans="1:8" x14ac:dyDescent="0.25">
      <c r="A222" s="148"/>
      <c r="B222" s="162" t="str">
        <f ca="1">IFERROR(__xludf.DUMMYFUNCTION("""COMPUTED_VALUE"""),"Afectación Económica o presupuestal")</f>
        <v>Afectación Económica o presupuestal</v>
      </c>
      <c r="C222" s="162"/>
    </row>
    <row r="223" spans="1:8" x14ac:dyDescent="0.25">
      <c r="B223" s="162" t="str">
        <f ca="1">IFERROR(__xludf.DUMMYFUNCTION("""COMPUTED_VALUE"""),"Pérdida Reputacional")</f>
        <v>Pérdida Reputacional</v>
      </c>
      <c r="C223" s="162"/>
      <c r="F223" s="17" t="s">
        <v>567</v>
      </c>
    </row>
    <row r="224" spans="1:8" x14ac:dyDescent="0.25">
      <c r="B224" s="148"/>
      <c r="C224" s="148"/>
      <c r="F224" s="17" t="s">
        <v>568</v>
      </c>
    </row>
    <row r="225" spans="2:4" x14ac:dyDescent="0.25">
      <c r="B225" s="148"/>
      <c r="C225" s="148"/>
    </row>
    <row r="226" spans="2:4" x14ac:dyDescent="0.25">
      <c r="B226" s="148"/>
      <c r="C226" s="148"/>
    </row>
    <row r="227" spans="2:4" x14ac:dyDescent="0.25">
      <c r="B227" s="148"/>
      <c r="C227" s="148"/>
      <c r="D227" s="148"/>
    </row>
    <row r="228" spans="2:4" x14ac:dyDescent="0.25">
      <c r="B228" s="148"/>
      <c r="C228" s="148"/>
      <c r="D228" s="148"/>
    </row>
    <row r="229" spans="2:4" x14ac:dyDescent="0.25">
      <c r="B229" s="148"/>
      <c r="C229" s="148"/>
      <c r="D229" s="148"/>
    </row>
    <row r="230" spans="2:4" x14ac:dyDescent="0.25">
      <c r="B230" s="148"/>
      <c r="C230" s="148"/>
      <c r="D230" s="148"/>
    </row>
    <row r="231" spans="2:4" x14ac:dyDescent="0.25">
      <c r="B231" s="148"/>
      <c r="C231" s="148"/>
      <c r="D231" s="148"/>
    </row>
    <row r="232" spans="2:4" x14ac:dyDescent="0.25">
      <c r="B232" s="148"/>
      <c r="C232" s="148"/>
      <c r="D232" s="148"/>
    </row>
  </sheetData>
  <mergeCells count="1">
    <mergeCell ref="B1:D1"/>
  </mergeCells>
  <dataValidations disablePrompts="1" count="1">
    <dataValidation type="list" allowBlank="1" showErrorMessage="1" sqref="G210" xr:uid="{46207671-8EF8-4B76-A443-8C67C5B8D3DA}">
      <formula1>$F$210:$F$221</formula1>
    </dataValidation>
  </dataValidations>
  <pageMargins left="0.7" right="0.7" top="0.75" bottom="0.75" header="0.3" footer="0.3"/>
  <pageSetup orientation="portrait"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7" tint="-0.249977111117893"/>
  </sheetPr>
  <dimension ref="B1:F16"/>
  <sheetViews>
    <sheetView topLeftCell="A10" workbookViewId="0">
      <selection activeCell="G9" sqref="G9"/>
    </sheetView>
  </sheetViews>
  <sheetFormatPr baseColWidth="10" defaultColWidth="14.28515625" defaultRowHeight="12.75" x14ac:dyDescent="0.2"/>
  <cols>
    <col min="1" max="2" width="14.28515625" style="62"/>
    <col min="3" max="3" width="17" style="62" customWidth="1"/>
    <col min="4" max="4" width="14.28515625" style="62"/>
    <col min="5" max="5" width="46" style="62" customWidth="1"/>
    <col min="6" max="16384" width="14.28515625" style="62"/>
  </cols>
  <sheetData>
    <row r="1" spans="2:6" ht="24" customHeight="1" thickBot="1" x14ac:dyDescent="0.25">
      <c r="B1" s="657" t="s">
        <v>569</v>
      </c>
      <c r="C1" s="658"/>
      <c r="D1" s="658"/>
      <c r="E1" s="658"/>
      <c r="F1" s="659"/>
    </row>
    <row r="2" spans="2:6" ht="16.5" thickBot="1" x14ac:dyDescent="0.3">
      <c r="B2" s="63"/>
      <c r="C2" s="63"/>
      <c r="D2" s="63"/>
      <c r="E2" s="63"/>
      <c r="F2" s="63"/>
    </row>
    <row r="3" spans="2:6" ht="16.5" thickBot="1" x14ac:dyDescent="0.25">
      <c r="B3" s="661" t="s">
        <v>570</v>
      </c>
      <c r="C3" s="662"/>
      <c r="D3" s="662"/>
      <c r="E3" s="75" t="s">
        <v>571</v>
      </c>
      <c r="F3" s="76" t="s">
        <v>572</v>
      </c>
    </row>
    <row r="4" spans="2:6" ht="31.5" x14ac:dyDescent="0.2">
      <c r="B4" s="663" t="s">
        <v>573</v>
      </c>
      <c r="C4" s="665" t="s">
        <v>70</v>
      </c>
      <c r="D4" s="64" t="s">
        <v>203</v>
      </c>
      <c r="E4" s="65" t="s">
        <v>574</v>
      </c>
      <c r="F4" s="66">
        <v>0.25</v>
      </c>
    </row>
    <row r="5" spans="2:6" ht="47.25" x14ac:dyDescent="0.2">
      <c r="B5" s="664"/>
      <c r="C5" s="666"/>
      <c r="D5" s="67" t="s">
        <v>257</v>
      </c>
      <c r="E5" s="68" t="s">
        <v>575</v>
      </c>
      <c r="F5" s="69">
        <v>0.15</v>
      </c>
    </row>
    <row r="6" spans="2:6" ht="47.25" x14ac:dyDescent="0.2">
      <c r="B6" s="664"/>
      <c r="C6" s="666"/>
      <c r="D6" s="67" t="s">
        <v>576</v>
      </c>
      <c r="E6" s="68" t="s">
        <v>577</v>
      </c>
      <c r="F6" s="69">
        <v>0.1</v>
      </c>
    </row>
    <row r="7" spans="2:6" ht="63" x14ac:dyDescent="0.2">
      <c r="B7" s="664"/>
      <c r="C7" s="666" t="s">
        <v>190</v>
      </c>
      <c r="D7" s="67" t="s">
        <v>578</v>
      </c>
      <c r="E7" s="68" t="s">
        <v>579</v>
      </c>
      <c r="F7" s="69">
        <v>0.25</v>
      </c>
    </row>
    <row r="8" spans="2:6" ht="31.5" x14ac:dyDescent="0.2">
      <c r="B8" s="664"/>
      <c r="C8" s="666"/>
      <c r="D8" s="67" t="s">
        <v>204</v>
      </c>
      <c r="E8" s="68" t="s">
        <v>580</v>
      </c>
      <c r="F8" s="69">
        <v>0.15</v>
      </c>
    </row>
    <row r="9" spans="2:6" ht="47.25" x14ac:dyDescent="0.2">
      <c r="B9" s="664" t="s">
        <v>581</v>
      </c>
      <c r="C9" s="666" t="s">
        <v>192</v>
      </c>
      <c r="D9" s="67" t="s">
        <v>205</v>
      </c>
      <c r="E9" s="68" t="s">
        <v>582</v>
      </c>
      <c r="F9" s="70" t="s">
        <v>583</v>
      </c>
    </row>
    <row r="10" spans="2:6" ht="63" x14ac:dyDescent="0.2">
      <c r="B10" s="664"/>
      <c r="C10" s="666"/>
      <c r="D10" s="67" t="s">
        <v>472</v>
      </c>
      <c r="E10" s="68" t="s">
        <v>584</v>
      </c>
      <c r="F10" s="70" t="s">
        <v>583</v>
      </c>
    </row>
    <row r="11" spans="2:6" ht="47.25" x14ac:dyDescent="0.2">
      <c r="B11" s="664"/>
      <c r="C11" s="666" t="s">
        <v>193</v>
      </c>
      <c r="D11" s="67" t="s">
        <v>206</v>
      </c>
      <c r="E11" s="68" t="s">
        <v>585</v>
      </c>
      <c r="F11" s="70" t="s">
        <v>583</v>
      </c>
    </row>
    <row r="12" spans="2:6" ht="47.25" x14ac:dyDescent="0.2">
      <c r="B12" s="664"/>
      <c r="C12" s="666"/>
      <c r="D12" s="67" t="s">
        <v>586</v>
      </c>
      <c r="E12" s="68" t="s">
        <v>587</v>
      </c>
      <c r="F12" s="70" t="s">
        <v>583</v>
      </c>
    </row>
    <row r="13" spans="2:6" ht="31.5" x14ac:dyDescent="0.2">
      <c r="B13" s="664"/>
      <c r="C13" s="666" t="s">
        <v>175</v>
      </c>
      <c r="D13" s="67" t="s">
        <v>588</v>
      </c>
      <c r="E13" s="68" t="s">
        <v>589</v>
      </c>
      <c r="F13" s="70" t="s">
        <v>583</v>
      </c>
    </row>
    <row r="14" spans="2:6" ht="32.25" thickBot="1" x14ac:dyDescent="0.25">
      <c r="B14" s="667"/>
      <c r="C14" s="668"/>
      <c r="D14" s="71" t="s">
        <v>590</v>
      </c>
      <c r="E14" s="72" t="s">
        <v>591</v>
      </c>
      <c r="F14" s="73" t="s">
        <v>583</v>
      </c>
    </row>
    <row r="15" spans="2:6" ht="49.5" customHeight="1" x14ac:dyDescent="0.2">
      <c r="B15" s="660" t="s">
        <v>592</v>
      </c>
      <c r="C15" s="660"/>
      <c r="D15" s="660"/>
      <c r="E15" s="660"/>
      <c r="F15" s="660"/>
    </row>
    <row r="16" spans="2:6" ht="27" customHeight="1" x14ac:dyDescent="0.25">
      <c r="B16" s="74"/>
    </row>
  </sheetData>
  <mergeCells count="10">
    <mergeCell ref="B1:F1"/>
    <mergeCell ref="B15:F15"/>
    <mergeCell ref="B3:D3"/>
    <mergeCell ref="B4:B8"/>
    <mergeCell ref="C4:C6"/>
    <mergeCell ref="C7:C8"/>
    <mergeCell ref="B9:B14"/>
    <mergeCell ref="C9:C10"/>
    <mergeCell ref="C11:C12"/>
    <mergeCell ref="C13:C14"/>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115"/>
  <sheetViews>
    <sheetView topLeftCell="A92" workbookViewId="0">
      <selection activeCell="B6" sqref="B6"/>
    </sheetView>
  </sheetViews>
  <sheetFormatPr baseColWidth="10" defaultColWidth="11.42578125" defaultRowHeight="16.5" x14ac:dyDescent="0.3"/>
  <cols>
    <col min="1" max="1" width="36.42578125" style="106" customWidth="1"/>
    <col min="2" max="2" width="155.5703125" style="106" customWidth="1"/>
    <col min="3" max="16384" width="11.42578125" style="106"/>
  </cols>
  <sheetData>
    <row r="1" spans="1:2" ht="17.25" thickBot="1" x14ac:dyDescent="0.35">
      <c r="A1" s="104" t="s">
        <v>593</v>
      </c>
      <c r="B1" s="105" t="s">
        <v>594</v>
      </c>
    </row>
    <row r="2" spans="1:2" ht="41.25" customHeight="1" x14ac:dyDescent="0.3">
      <c r="A2" s="107" t="s">
        <v>467</v>
      </c>
      <c r="B2" s="108" t="s">
        <v>595</v>
      </c>
    </row>
    <row r="3" spans="1:2" x14ac:dyDescent="0.3">
      <c r="A3" s="109" t="s">
        <v>596</v>
      </c>
      <c r="B3" s="110" t="s">
        <v>597</v>
      </c>
    </row>
    <row r="4" spans="1:2" x14ac:dyDescent="0.3">
      <c r="A4" s="109" t="s">
        <v>598</v>
      </c>
      <c r="B4" s="111" t="s">
        <v>599</v>
      </c>
    </row>
    <row r="5" spans="1:2" ht="31.5" customHeight="1" x14ac:dyDescent="0.3">
      <c r="A5" s="109" t="s">
        <v>600</v>
      </c>
      <c r="B5" s="110" t="s">
        <v>601</v>
      </c>
    </row>
    <row r="6" spans="1:2" ht="25.5" x14ac:dyDescent="0.3">
      <c r="A6" s="109" t="s">
        <v>602</v>
      </c>
      <c r="B6" s="110" t="s">
        <v>603</v>
      </c>
    </row>
    <row r="7" spans="1:2" ht="33.75" customHeight="1" x14ac:dyDescent="0.3">
      <c r="A7" s="109" t="s">
        <v>604</v>
      </c>
      <c r="B7" s="110" t="s">
        <v>605</v>
      </c>
    </row>
    <row r="8" spans="1:2" ht="25.5" x14ac:dyDescent="0.3">
      <c r="A8" s="109" t="s">
        <v>606</v>
      </c>
      <c r="B8" s="110" t="s">
        <v>607</v>
      </c>
    </row>
    <row r="9" spans="1:2" ht="17.25" thickBot="1" x14ac:dyDescent="0.35">
      <c r="A9" s="112" t="s">
        <v>608</v>
      </c>
      <c r="B9" s="113" t="s">
        <v>609</v>
      </c>
    </row>
    <row r="10" spans="1:2" ht="17.25" thickBot="1" x14ac:dyDescent="0.35"/>
    <row r="11" spans="1:2" x14ac:dyDescent="0.3">
      <c r="A11" s="672" t="s">
        <v>610</v>
      </c>
      <c r="B11" s="673"/>
    </row>
    <row r="12" spans="1:2" ht="17.25" thickBot="1" x14ac:dyDescent="0.35">
      <c r="A12" s="114" t="s">
        <v>611</v>
      </c>
      <c r="B12" s="115" t="s">
        <v>612</v>
      </c>
    </row>
    <row r="13" spans="1:2" x14ac:dyDescent="0.3">
      <c r="A13" s="674" t="s">
        <v>613</v>
      </c>
      <c r="B13" s="116" t="s">
        <v>614</v>
      </c>
    </row>
    <row r="14" spans="1:2" ht="17.25" thickBot="1" x14ac:dyDescent="0.35">
      <c r="A14" s="675"/>
      <c r="B14" s="117" t="s">
        <v>615</v>
      </c>
    </row>
    <row r="15" spans="1:2" x14ac:dyDescent="0.3">
      <c r="A15" s="676" t="s">
        <v>616</v>
      </c>
      <c r="B15" s="116" t="s">
        <v>617</v>
      </c>
    </row>
    <row r="16" spans="1:2" ht="17.25" thickBot="1" x14ac:dyDescent="0.35">
      <c r="A16" s="677"/>
      <c r="B16" s="117" t="s">
        <v>618</v>
      </c>
    </row>
    <row r="17" spans="1:2" x14ac:dyDescent="0.3">
      <c r="A17" s="669" t="s">
        <v>619</v>
      </c>
      <c r="B17" s="116" t="s">
        <v>620</v>
      </c>
    </row>
    <row r="18" spans="1:2" x14ac:dyDescent="0.3">
      <c r="A18" s="670"/>
      <c r="B18" s="118" t="s">
        <v>621</v>
      </c>
    </row>
    <row r="19" spans="1:2" ht="17.25" thickBot="1" x14ac:dyDescent="0.35">
      <c r="A19" s="671"/>
      <c r="B19" s="117" t="s">
        <v>622</v>
      </c>
    </row>
    <row r="20" spans="1:2" x14ac:dyDescent="0.3">
      <c r="A20" s="676" t="s">
        <v>623</v>
      </c>
      <c r="B20" s="116" t="s">
        <v>624</v>
      </c>
    </row>
    <row r="21" spans="1:2" x14ac:dyDescent="0.3">
      <c r="A21" s="678"/>
      <c r="B21" s="118" t="s">
        <v>625</v>
      </c>
    </row>
    <row r="22" spans="1:2" x14ac:dyDescent="0.3">
      <c r="A22" s="678"/>
      <c r="B22" s="118" t="s">
        <v>626</v>
      </c>
    </row>
    <row r="23" spans="1:2" x14ac:dyDescent="0.3">
      <c r="A23" s="678"/>
      <c r="B23" s="118" t="s">
        <v>627</v>
      </c>
    </row>
    <row r="24" spans="1:2" x14ac:dyDescent="0.3">
      <c r="A24" s="678"/>
      <c r="B24" s="118" t="s">
        <v>468</v>
      </c>
    </row>
    <row r="25" spans="1:2" x14ac:dyDescent="0.3">
      <c r="A25" s="678"/>
      <c r="B25" s="118" t="s">
        <v>628</v>
      </c>
    </row>
    <row r="26" spans="1:2" x14ac:dyDescent="0.3">
      <c r="A26" s="678"/>
      <c r="B26" s="118" t="s">
        <v>629</v>
      </c>
    </row>
    <row r="27" spans="1:2" x14ac:dyDescent="0.3">
      <c r="A27" s="678"/>
      <c r="B27" s="118" t="s">
        <v>630</v>
      </c>
    </row>
    <row r="28" spans="1:2" x14ac:dyDescent="0.3">
      <c r="A28" s="678"/>
      <c r="B28" s="118" t="s">
        <v>631</v>
      </c>
    </row>
    <row r="29" spans="1:2" x14ac:dyDescent="0.3">
      <c r="A29" s="678"/>
      <c r="B29" s="118" t="s">
        <v>632</v>
      </c>
    </row>
    <row r="30" spans="1:2" ht="17.25" thickBot="1" x14ac:dyDescent="0.35">
      <c r="A30" s="677"/>
      <c r="B30" s="117" t="s">
        <v>633</v>
      </c>
    </row>
    <row r="31" spans="1:2" x14ac:dyDescent="0.3">
      <c r="A31" s="669" t="s">
        <v>634</v>
      </c>
      <c r="B31" s="116" t="s">
        <v>635</v>
      </c>
    </row>
    <row r="32" spans="1:2" x14ac:dyDescent="0.3">
      <c r="A32" s="670"/>
      <c r="B32" s="118" t="s">
        <v>636</v>
      </c>
    </row>
    <row r="33" spans="1:2" x14ac:dyDescent="0.3">
      <c r="A33" s="670"/>
      <c r="B33" s="118" t="s">
        <v>637</v>
      </c>
    </row>
    <row r="34" spans="1:2" x14ac:dyDescent="0.3">
      <c r="A34" s="670"/>
      <c r="B34" s="118" t="s">
        <v>638</v>
      </c>
    </row>
    <row r="35" spans="1:2" x14ac:dyDescent="0.3">
      <c r="A35" s="670"/>
      <c r="B35" s="118" t="s">
        <v>639</v>
      </c>
    </row>
    <row r="36" spans="1:2" x14ac:dyDescent="0.3">
      <c r="A36" s="670"/>
      <c r="B36" s="118" t="s">
        <v>640</v>
      </c>
    </row>
    <row r="37" spans="1:2" x14ac:dyDescent="0.3">
      <c r="A37" s="670"/>
      <c r="B37" s="118" t="s">
        <v>641</v>
      </c>
    </row>
    <row r="38" spans="1:2" x14ac:dyDescent="0.3">
      <c r="A38" s="670"/>
      <c r="B38" s="118" t="s">
        <v>642</v>
      </c>
    </row>
    <row r="39" spans="1:2" x14ac:dyDescent="0.3">
      <c r="A39" s="670"/>
      <c r="B39" s="118" t="s">
        <v>643</v>
      </c>
    </row>
    <row r="40" spans="1:2" x14ac:dyDescent="0.3">
      <c r="A40" s="670"/>
      <c r="B40" s="118" t="s">
        <v>644</v>
      </c>
    </row>
    <row r="41" spans="1:2" x14ac:dyDescent="0.3">
      <c r="A41" s="670"/>
      <c r="B41" s="118" t="s">
        <v>645</v>
      </c>
    </row>
    <row r="42" spans="1:2" x14ac:dyDescent="0.3">
      <c r="A42" s="670"/>
      <c r="B42" s="118" t="s">
        <v>646</v>
      </c>
    </row>
    <row r="43" spans="1:2" x14ac:dyDescent="0.3">
      <c r="A43" s="670"/>
      <c r="B43" s="118" t="s">
        <v>647</v>
      </c>
    </row>
    <row r="44" spans="1:2" x14ac:dyDescent="0.3">
      <c r="A44" s="670"/>
      <c r="B44" s="118" t="s">
        <v>648</v>
      </c>
    </row>
    <row r="45" spans="1:2" ht="17.25" thickBot="1" x14ac:dyDescent="0.35">
      <c r="A45" s="671"/>
      <c r="B45" s="117" t="s">
        <v>649</v>
      </c>
    </row>
    <row r="46" spans="1:2" x14ac:dyDescent="0.3">
      <c r="A46" s="669" t="s">
        <v>650</v>
      </c>
      <c r="B46" s="116" t="s">
        <v>651</v>
      </c>
    </row>
    <row r="47" spans="1:2" ht="17.25" thickBot="1" x14ac:dyDescent="0.35">
      <c r="A47" s="671"/>
      <c r="B47" s="117" t="s">
        <v>652</v>
      </c>
    </row>
    <row r="48" spans="1:2" x14ac:dyDescent="0.3">
      <c r="A48" s="674" t="s">
        <v>653</v>
      </c>
      <c r="B48" s="119" t="s">
        <v>477</v>
      </c>
    </row>
    <row r="49" spans="1:2" ht="17.25" thickBot="1" x14ac:dyDescent="0.35">
      <c r="A49" s="675"/>
      <c r="B49" s="120" t="s">
        <v>654</v>
      </c>
    </row>
    <row r="50" spans="1:2" x14ac:dyDescent="0.3">
      <c r="A50" s="679" t="s">
        <v>655</v>
      </c>
      <c r="B50" s="119" t="s">
        <v>656</v>
      </c>
    </row>
    <row r="51" spans="1:2" ht="17.25" thickBot="1" x14ac:dyDescent="0.35">
      <c r="A51" s="680"/>
      <c r="B51" s="120" t="s">
        <v>657</v>
      </c>
    </row>
    <row r="52" spans="1:2" ht="17.25" thickBot="1" x14ac:dyDescent="0.35"/>
    <row r="53" spans="1:2" x14ac:dyDescent="0.3">
      <c r="A53" s="672" t="s">
        <v>658</v>
      </c>
      <c r="B53" s="673"/>
    </row>
    <row r="54" spans="1:2" ht="17.25" thickBot="1" x14ac:dyDescent="0.35">
      <c r="A54" s="114" t="s">
        <v>611</v>
      </c>
      <c r="B54" s="121" t="s">
        <v>659</v>
      </c>
    </row>
    <row r="55" spans="1:2" x14ac:dyDescent="0.3">
      <c r="A55" s="676" t="s">
        <v>132</v>
      </c>
      <c r="B55" s="119" t="s">
        <v>660</v>
      </c>
    </row>
    <row r="56" spans="1:2" x14ac:dyDescent="0.3">
      <c r="A56" s="678"/>
      <c r="B56" s="122" t="s">
        <v>661</v>
      </c>
    </row>
    <row r="57" spans="1:2" x14ac:dyDescent="0.3">
      <c r="A57" s="678"/>
      <c r="B57" s="122" t="s">
        <v>662</v>
      </c>
    </row>
    <row r="58" spans="1:2" x14ac:dyDescent="0.3">
      <c r="A58" s="678"/>
      <c r="B58" s="122" t="s">
        <v>663</v>
      </c>
    </row>
    <row r="59" spans="1:2" x14ac:dyDescent="0.3">
      <c r="A59" s="678"/>
      <c r="B59" s="122" t="s">
        <v>664</v>
      </c>
    </row>
    <row r="60" spans="1:2" x14ac:dyDescent="0.3">
      <c r="A60" s="678"/>
      <c r="B60" s="122" t="s">
        <v>665</v>
      </c>
    </row>
    <row r="61" spans="1:2" x14ac:dyDescent="0.3">
      <c r="A61" s="678"/>
      <c r="B61" s="122" t="s">
        <v>666</v>
      </c>
    </row>
    <row r="62" spans="1:2" x14ac:dyDescent="0.3">
      <c r="A62" s="678"/>
      <c r="B62" s="122" t="s">
        <v>667</v>
      </c>
    </row>
    <row r="63" spans="1:2" x14ac:dyDescent="0.3">
      <c r="A63" s="678"/>
      <c r="B63" s="122" t="s">
        <v>668</v>
      </c>
    </row>
    <row r="64" spans="1:2" x14ac:dyDescent="0.3">
      <c r="A64" s="678"/>
      <c r="B64" s="122" t="s">
        <v>669</v>
      </c>
    </row>
    <row r="65" spans="1:2" x14ac:dyDescent="0.3">
      <c r="A65" s="678"/>
      <c r="B65" s="122" t="s">
        <v>670</v>
      </c>
    </row>
    <row r="66" spans="1:2" x14ac:dyDescent="0.3">
      <c r="A66" s="678"/>
      <c r="B66" s="122" t="s">
        <v>469</v>
      </c>
    </row>
    <row r="67" spans="1:2" x14ac:dyDescent="0.3">
      <c r="A67" s="678"/>
      <c r="B67" s="122" t="s">
        <v>671</v>
      </c>
    </row>
    <row r="68" spans="1:2" ht="17.25" thickBot="1" x14ac:dyDescent="0.35">
      <c r="A68" s="677"/>
      <c r="B68" s="120" t="s">
        <v>672</v>
      </c>
    </row>
    <row r="69" spans="1:2" x14ac:dyDescent="0.3">
      <c r="A69" s="676" t="s">
        <v>673</v>
      </c>
      <c r="B69" s="119" t="s">
        <v>674</v>
      </c>
    </row>
    <row r="70" spans="1:2" x14ac:dyDescent="0.3">
      <c r="A70" s="678"/>
      <c r="B70" s="122" t="s">
        <v>675</v>
      </c>
    </row>
    <row r="71" spans="1:2" x14ac:dyDescent="0.3">
      <c r="A71" s="678"/>
      <c r="B71" s="122" t="s">
        <v>676</v>
      </c>
    </row>
    <row r="72" spans="1:2" x14ac:dyDescent="0.3">
      <c r="A72" s="678"/>
      <c r="B72" s="122" t="s">
        <v>677</v>
      </c>
    </row>
    <row r="73" spans="1:2" x14ac:dyDescent="0.3">
      <c r="A73" s="678"/>
      <c r="B73" s="122" t="s">
        <v>678</v>
      </c>
    </row>
    <row r="74" spans="1:2" x14ac:dyDescent="0.3">
      <c r="A74" s="678"/>
      <c r="B74" s="122" t="s">
        <v>679</v>
      </c>
    </row>
    <row r="75" spans="1:2" x14ac:dyDescent="0.3">
      <c r="A75" s="678"/>
      <c r="B75" s="122" t="s">
        <v>680</v>
      </c>
    </row>
    <row r="76" spans="1:2" x14ac:dyDescent="0.3">
      <c r="A76" s="678"/>
      <c r="B76" s="122" t="s">
        <v>681</v>
      </c>
    </row>
    <row r="77" spans="1:2" x14ac:dyDescent="0.3">
      <c r="A77" s="678"/>
      <c r="B77" s="122" t="s">
        <v>682</v>
      </c>
    </row>
    <row r="78" spans="1:2" x14ac:dyDescent="0.3">
      <c r="A78" s="678"/>
      <c r="B78" s="122" t="s">
        <v>683</v>
      </c>
    </row>
    <row r="79" spans="1:2" x14ac:dyDescent="0.3">
      <c r="A79" s="678"/>
      <c r="B79" s="122" t="s">
        <v>684</v>
      </c>
    </row>
    <row r="80" spans="1:2" x14ac:dyDescent="0.3">
      <c r="A80" s="678"/>
      <c r="B80" s="122" t="s">
        <v>685</v>
      </c>
    </row>
    <row r="81" spans="1:2" x14ac:dyDescent="0.3">
      <c r="A81" s="678"/>
      <c r="B81" s="122" t="s">
        <v>686</v>
      </c>
    </row>
    <row r="82" spans="1:2" x14ac:dyDescent="0.3">
      <c r="A82" s="678"/>
      <c r="B82" s="122" t="s">
        <v>687</v>
      </c>
    </row>
    <row r="83" spans="1:2" x14ac:dyDescent="0.3">
      <c r="A83" s="678"/>
      <c r="B83" s="122" t="s">
        <v>688</v>
      </c>
    </row>
    <row r="84" spans="1:2" ht="17.25" thickBot="1" x14ac:dyDescent="0.35">
      <c r="A84" s="677"/>
      <c r="B84" s="120" t="s">
        <v>689</v>
      </c>
    </row>
    <row r="85" spans="1:2" x14ac:dyDescent="0.3">
      <c r="A85" s="676" t="s">
        <v>690</v>
      </c>
      <c r="B85" s="119" t="s">
        <v>691</v>
      </c>
    </row>
    <row r="86" spans="1:2" x14ac:dyDescent="0.3">
      <c r="A86" s="678"/>
      <c r="B86" s="122" t="s">
        <v>692</v>
      </c>
    </row>
    <row r="87" spans="1:2" x14ac:dyDescent="0.3">
      <c r="A87" s="678"/>
      <c r="B87" s="122" t="s">
        <v>693</v>
      </c>
    </row>
    <row r="88" spans="1:2" x14ac:dyDescent="0.3">
      <c r="A88" s="678"/>
      <c r="B88" s="122" t="s">
        <v>694</v>
      </c>
    </row>
    <row r="89" spans="1:2" x14ac:dyDescent="0.3">
      <c r="A89" s="678"/>
      <c r="B89" s="122" t="s">
        <v>695</v>
      </c>
    </row>
    <row r="90" spans="1:2" ht="16.5" customHeight="1" x14ac:dyDescent="0.3">
      <c r="A90" s="678"/>
      <c r="B90" s="123" t="s">
        <v>696</v>
      </c>
    </row>
    <row r="91" spans="1:2" ht="17.25" thickBot="1" x14ac:dyDescent="0.35">
      <c r="A91" s="677"/>
      <c r="B91" s="120" t="s">
        <v>697</v>
      </c>
    </row>
    <row r="92" spans="1:2" x14ac:dyDescent="0.3">
      <c r="A92" s="676" t="s">
        <v>83</v>
      </c>
      <c r="B92" s="119" t="s">
        <v>698</v>
      </c>
    </row>
    <row r="93" spans="1:2" ht="15" customHeight="1" x14ac:dyDescent="0.3">
      <c r="A93" s="678"/>
      <c r="B93" s="123" t="s">
        <v>699</v>
      </c>
    </row>
    <row r="94" spans="1:2" ht="16.5" customHeight="1" x14ac:dyDescent="0.3">
      <c r="A94" s="678"/>
      <c r="B94" s="123" t="s">
        <v>700</v>
      </c>
    </row>
    <row r="95" spans="1:2" x14ac:dyDescent="0.3">
      <c r="A95" s="678"/>
      <c r="B95" s="122" t="s">
        <v>701</v>
      </c>
    </row>
    <row r="96" spans="1:2" x14ac:dyDescent="0.3">
      <c r="A96" s="678"/>
      <c r="B96" s="122" t="s">
        <v>702</v>
      </c>
    </row>
    <row r="97" spans="1:2" ht="17.25" thickBot="1" x14ac:dyDescent="0.35">
      <c r="A97" s="677"/>
      <c r="B97" s="120" t="s">
        <v>703</v>
      </c>
    </row>
    <row r="98" spans="1:2" x14ac:dyDescent="0.3">
      <c r="A98" s="676" t="s">
        <v>704</v>
      </c>
      <c r="B98" s="124" t="s">
        <v>705</v>
      </c>
    </row>
    <row r="99" spans="1:2" x14ac:dyDescent="0.3">
      <c r="A99" s="678"/>
      <c r="B99" s="122" t="s">
        <v>706</v>
      </c>
    </row>
    <row r="100" spans="1:2" x14ac:dyDescent="0.3">
      <c r="A100" s="678"/>
      <c r="B100" s="122" t="s">
        <v>707</v>
      </c>
    </row>
    <row r="101" spans="1:2" x14ac:dyDescent="0.3">
      <c r="A101" s="678"/>
      <c r="B101" s="122" t="s">
        <v>708</v>
      </c>
    </row>
    <row r="102" spans="1:2" x14ac:dyDescent="0.3">
      <c r="A102" s="678"/>
      <c r="B102" s="122" t="s">
        <v>709</v>
      </c>
    </row>
    <row r="103" spans="1:2" ht="17.25" thickBot="1" x14ac:dyDescent="0.35">
      <c r="A103" s="677"/>
      <c r="B103" s="125" t="s">
        <v>710</v>
      </c>
    </row>
    <row r="104" spans="1:2" x14ac:dyDescent="0.3">
      <c r="A104" s="676" t="s">
        <v>711</v>
      </c>
      <c r="B104" s="124" t="s">
        <v>712</v>
      </c>
    </row>
    <row r="105" spans="1:2" x14ac:dyDescent="0.3">
      <c r="A105" s="678"/>
      <c r="B105" s="122" t="s">
        <v>478</v>
      </c>
    </row>
    <row r="106" spans="1:2" x14ac:dyDescent="0.3">
      <c r="A106" s="678"/>
      <c r="B106" s="122" t="s">
        <v>713</v>
      </c>
    </row>
    <row r="107" spans="1:2" x14ac:dyDescent="0.3">
      <c r="A107" s="678"/>
      <c r="B107" s="122" t="s">
        <v>714</v>
      </c>
    </row>
    <row r="108" spans="1:2" x14ac:dyDescent="0.3">
      <c r="A108" s="678"/>
      <c r="B108" s="122" t="s">
        <v>715</v>
      </c>
    </row>
    <row r="109" spans="1:2" ht="17.25" thickBot="1" x14ac:dyDescent="0.35">
      <c r="A109" s="677"/>
      <c r="B109" s="125" t="s">
        <v>716</v>
      </c>
    </row>
    <row r="110" spans="1:2" ht="17.25" thickBot="1" x14ac:dyDescent="0.35">
      <c r="A110" s="126" t="s">
        <v>717</v>
      </c>
      <c r="B110" s="127" t="s">
        <v>718</v>
      </c>
    </row>
    <row r="111" spans="1:2" ht="15" customHeight="1" x14ac:dyDescent="0.3"/>
    <row r="112" spans="1:2" x14ac:dyDescent="0.3">
      <c r="A112" s="128" t="s">
        <v>719</v>
      </c>
    </row>
    <row r="113" spans="1:1" x14ac:dyDescent="0.3">
      <c r="A113" s="129" t="s">
        <v>720</v>
      </c>
    </row>
    <row r="114" spans="1:1" x14ac:dyDescent="0.3">
      <c r="A114" s="129" t="s">
        <v>721</v>
      </c>
    </row>
    <row r="115" spans="1:1" x14ac:dyDescent="0.3">
      <c r="A115" s="129" t="s">
        <v>470</v>
      </c>
    </row>
  </sheetData>
  <mergeCells count="16">
    <mergeCell ref="A85:A91"/>
    <mergeCell ref="A92:A97"/>
    <mergeCell ref="A98:A103"/>
    <mergeCell ref="A104:A109"/>
    <mergeCell ref="A46:A47"/>
    <mergeCell ref="A48:A49"/>
    <mergeCell ref="A50:A51"/>
    <mergeCell ref="A53:B53"/>
    <mergeCell ref="A55:A68"/>
    <mergeCell ref="A69:A84"/>
    <mergeCell ref="A31:A45"/>
    <mergeCell ref="A11:B11"/>
    <mergeCell ref="A13:A14"/>
    <mergeCell ref="A15:A16"/>
    <mergeCell ref="A17:A19"/>
    <mergeCell ref="A20:A30"/>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2:E29"/>
  <sheetViews>
    <sheetView workbookViewId="0">
      <selection activeCell="B29" sqref="B29"/>
    </sheetView>
  </sheetViews>
  <sheetFormatPr baseColWidth="10" defaultColWidth="11.42578125" defaultRowHeight="15" x14ac:dyDescent="0.25"/>
  <sheetData>
    <row r="2" spans="2:5" x14ac:dyDescent="0.25">
      <c r="B2" t="s">
        <v>722</v>
      </c>
      <c r="E2" t="s">
        <v>342</v>
      </c>
    </row>
    <row r="3" spans="2:5" x14ac:dyDescent="0.25">
      <c r="B3" t="s">
        <v>723</v>
      </c>
      <c r="E3" t="s">
        <v>724</v>
      </c>
    </row>
    <row r="4" spans="2:5" x14ac:dyDescent="0.25">
      <c r="B4" t="s">
        <v>725</v>
      </c>
      <c r="E4" t="s">
        <v>196</v>
      </c>
    </row>
    <row r="5" spans="2:5" x14ac:dyDescent="0.25">
      <c r="B5" t="s">
        <v>208</v>
      </c>
    </row>
    <row r="8" spans="2:5" x14ac:dyDescent="0.25">
      <c r="B8" t="s">
        <v>726</v>
      </c>
    </row>
    <row r="9" spans="2:5" x14ac:dyDescent="0.25">
      <c r="B9" t="s">
        <v>727</v>
      </c>
    </row>
    <row r="10" spans="2:5" x14ac:dyDescent="0.25">
      <c r="B10" t="s">
        <v>728</v>
      </c>
    </row>
    <row r="13" spans="2:5" x14ac:dyDescent="0.25">
      <c r="B13" t="s">
        <v>729</v>
      </c>
    </row>
    <row r="14" spans="2:5" x14ac:dyDescent="0.25">
      <c r="B14" t="s">
        <v>274</v>
      </c>
    </row>
    <row r="15" spans="2:5" x14ac:dyDescent="0.25">
      <c r="B15" t="s">
        <v>730</v>
      </c>
    </row>
    <row r="16" spans="2:5" x14ac:dyDescent="0.25">
      <c r="B16" t="s">
        <v>731</v>
      </c>
    </row>
    <row r="17" spans="2:2" x14ac:dyDescent="0.25">
      <c r="B17" t="s">
        <v>199</v>
      </c>
    </row>
    <row r="20" spans="2:2" x14ac:dyDescent="0.25">
      <c r="B20" t="s">
        <v>728</v>
      </c>
    </row>
    <row r="21" spans="2:2" x14ac:dyDescent="0.25">
      <c r="B21" t="s">
        <v>439</v>
      </c>
    </row>
    <row r="22" spans="2:2" x14ac:dyDescent="0.25">
      <c r="B22" t="s">
        <v>732</v>
      </c>
    </row>
    <row r="24" spans="2:2" x14ac:dyDescent="0.25">
      <c r="B24" t="s">
        <v>733</v>
      </c>
    </row>
    <row r="25" spans="2:2" x14ac:dyDescent="0.25">
      <c r="B25" t="s">
        <v>345</v>
      </c>
    </row>
    <row r="26" spans="2:2" x14ac:dyDescent="0.25">
      <c r="B26" t="s">
        <v>734</v>
      </c>
    </row>
    <row r="27" spans="2:2" x14ac:dyDescent="0.25">
      <c r="B27" t="s">
        <v>735</v>
      </c>
    </row>
    <row r="28" spans="2:2" x14ac:dyDescent="0.25">
      <c r="B28" t="s">
        <v>202</v>
      </c>
    </row>
    <row r="29" spans="2:2" x14ac:dyDescent="0.25">
      <c r="B29" t="s">
        <v>736</v>
      </c>
    </row>
  </sheetData>
  <sortState xmlns:xlrd2="http://schemas.microsoft.com/office/spreadsheetml/2017/richdata2" ref="B2:B5">
    <sortCondition ref="B2:B5"/>
  </sortState>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3:D66"/>
  <sheetViews>
    <sheetView topLeftCell="A13" workbookViewId="0">
      <selection activeCell="A28" sqref="A28"/>
    </sheetView>
  </sheetViews>
  <sheetFormatPr baseColWidth="10" defaultColWidth="11.42578125" defaultRowHeight="12.75" x14ac:dyDescent="0.2"/>
  <cols>
    <col min="1" max="1" width="32.85546875" style="4" customWidth="1"/>
    <col min="2" max="16384" width="11.42578125" style="4"/>
  </cols>
  <sheetData>
    <row r="3" spans="1:1" x14ac:dyDescent="0.2">
      <c r="A3" s="5" t="s">
        <v>203</v>
      </c>
    </row>
    <row r="4" spans="1:1" x14ac:dyDescent="0.2">
      <c r="A4" s="5" t="s">
        <v>257</v>
      </c>
    </row>
    <row r="5" spans="1:1" x14ac:dyDescent="0.2">
      <c r="A5" s="5" t="s">
        <v>576</v>
      </c>
    </row>
    <row r="6" spans="1:1" x14ac:dyDescent="0.2">
      <c r="A6" s="5" t="s">
        <v>578</v>
      </c>
    </row>
    <row r="7" spans="1:1" x14ac:dyDescent="0.2">
      <c r="A7" s="5" t="s">
        <v>204</v>
      </c>
    </row>
    <row r="8" spans="1:1" x14ac:dyDescent="0.2">
      <c r="A8" s="5" t="s">
        <v>205</v>
      </c>
    </row>
    <row r="9" spans="1:1" x14ac:dyDescent="0.2">
      <c r="A9" s="5" t="s">
        <v>472</v>
      </c>
    </row>
    <row r="10" spans="1:1" x14ac:dyDescent="0.2">
      <c r="A10" s="5" t="s">
        <v>206</v>
      </c>
    </row>
    <row r="11" spans="1:1" x14ac:dyDescent="0.2">
      <c r="A11" s="5" t="s">
        <v>586</v>
      </c>
    </row>
    <row r="12" spans="1:1" x14ac:dyDescent="0.2">
      <c r="A12" s="5" t="s">
        <v>207</v>
      </c>
    </row>
    <row r="13" spans="1:1" x14ac:dyDescent="0.2">
      <c r="A13" s="5" t="s">
        <v>480</v>
      </c>
    </row>
    <row r="14" spans="1:1" x14ac:dyDescent="0.2">
      <c r="A14" s="5"/>
    </row>
    <row r="16" spans="1:1" x14ac:dyDescent="0.2">
      <c r="A16" s="5" t="s">
        <v>351</v>
      </c>
    </row>
    <row r="17" spans="1:2" x14ac:dyDescent="0.2">
      <c r="A17" s="5" t="s">
        <v>722</v>
      </c>
    </row>
    <row r="18" spans="1:2" x14ac:dyDescent="0.2">
      <c r="A18" s="5" t="s">
        <v>723</v>
      </c>
    </row>
    <row r="20" spans="1:2" x14ac:dyDescent="0.2">
      <c r="A20" s="5" t="s">
        <v>727</v>
      </c>
    </row>
    <row r="21" spans="1:2" x14ac:dyDescent="0.2">
      <c r="A21" s="5" t="s">
        <v>728</v>
      </c>
    </row>
    <row r="23" spans="1:2" x14ac:dyDescent="0.2">
      <c r="A23" s="4" t="s">
        <v>221</v>
      </c>
    </row>
    <row r="24" spans="1:2" x14ac:dyDescent="0.2">
      <c r="A24" s="4" t="s">
        <v>737</v>
      </c>
    </row>
    <row r="26" spans="1:2" x14ac:dyDescent="0.2">
      <c r="A26" s="94" t="s">
        <v>738</v>
      </c>
      <c r="B26" s="96" t="s">
        <v>739</v>
      </c>
    </row>
    <row r="27" spans="1:2" x14ac:dyDescent="0.2">
      <c r="A27" s="94" t="s">
        <v>740</v>
      </c>
      <c r="B27" s="96" t="s">
        <v>741</v>
      </c>
    </row>
    <row r="28" spans="1:2" ht="25.5" x14ac:dyDescent="0.2">
      <c r="A28" s="94" t="s">
        <v>742</v>
      </c>
      <c r="B28" s="96" t="s">
        <v>743</v>
      </c>
    </row>
    <row r="29" spans="1:2" x14ac:dyDescent="0.2">
      <c r="A29" s="95" t="s">
        <v>72</v>
      </c>
      <c r="B29" s="96" t="s">
        <v>125</v>
      </c>
    </row>
    <row r="30" spans="1:2" x14ac:dyDescent="0.2">
      <c r="A30" s="94" t="s">
        <v>744</v>
      </c>
      <c r="B30" s="96" t="s">
        <v>745</v>
      </c>
    </row>
    <row r="31" spans="1:2" x14ac:dyDescent="0.2">
      <c r="A31" s="94" t="s">
        <v>746</v>
      </c>
      <c r="B31" s="96" t="s">
        <v>747</v>
      </c>
    </row>
    <row r="32" spans="1:2" x14ac:dyDescent="0.2">
      <c r="A32" s="94" t="s">
        <v>748</v>
      </c>
      <c r="B32" s="96" t="s">
        <v>749</v>
      </c>
    </row>
    <row r="33" spans="1:4" x14ac:dyDescent="0.2">
      <c r="A33" s="94" t="s">
        <v>750</v>
      </c>
      <c r="B33" s="96" t="s">
        <v>751</v>
      </c>
    </row>
    <row r="34" spans="1:4" x14ac:dyDescent="0.2">
      <c r="A34" s="94" t="s">
        <v>752</v>
      </c>
      <c r="B34" s="96" t="s">
        <v>753</v>
      </c>
    </row>
    <row r="35" spans="1:4" x14ac:dyDescent="0.2">
      <c r="A35" s="94" t="s">
        <v>754</v>
      </c>
      <c r="B35" s="96" t="s">
        <v>755</v>
      </c>
    </row>
    <row r="36" spans="1:4" x14ac:dyDescent="0.2">
      <c r="A36" s="94" t="s">
        <v>756</v>
      </c>
      <c r="B36" s="96" t="s">
        <v>757</v>
      </c>
    </row>
    <row r="37" spans="1:4" ht="15.75" customHeight="1" x14ac:dyDescent="0.2">
      <c r="A37" s="94" t="s">
        <v>758</v>
      </c>
      <c r="B37" s="96" t="s">
        <v>759</v>
      </c>
    </row>
    <row r="38" spans="1:4" x14ac:dyDescent="0.2">
      <c r="A38" s="94" t="s">
        <v>760</v>
      </c>
      <c r="B38" s="96" t="s">
        <v>761</v>
      </c>
    </row>
    <row r="39" spans="1:4" x14ac:dyDescent="0.2">
      <c r="A39" s="94" t="s">
        <v>762</v>
      </c>
      <c r="B39" s="96" t="s">
        <v>763</v>
      </c>
    </row>
    <row r="43" spans="1:4" x14ac:dyDescent="0.2">
      <c r="A43" s="4">
        <v>1</v>
      </c>
    </row>
    <row r="44" spans="1:4" x14ac:dyDescent="0.2">
      <c r="A44" s="4">
        <v>2</v>
      </c>
    </row>
    <row r="45" spans="1:4" x14ac:dyDescent="0.2">
      <c r="A45" s="4">
        <v>3</v>
      </c>
      <c r="B45" s="4">
        <v>3</v>
      </c>
    </row>
    <row r="46" spans="1:4" x14ac:dyDescent="0.2">
      <c r="A46" s="4">
        <v>4</v>
      </c>
      <c r="B46" s="4">
        <v>4</v>
      </c>
    </row>
    <row r="47" spans="1:4" x14ac:dyDescent="0.2">
      <c r="A47" s="4">
        <v>5</v>
      </c>
      <c r="B47" s="4">
        <v>5</v>
      </c>
      <c r="C47" s="4">
        <f>25*4</f>
        <v>100</v>
      </c>
      <c r="D47" s="4">
        <f>5*4</f>
        <v>20</v>
      </c>
    </row>
    <row r="48" spans="1:4" x14ac:dyDescent="0.2">
      <c r="C48" s="4">
        <f>12*4</f>
        <v>48</v>
      </c>
      <c r="D48" s="4">
        <f>4*4</f>
        <v>16</v>
      </c>
    </row>
    <row r="49" spans="1:4" x14ac:dyDescent="0.2">
      <c r="C49" s="4">
        <f>6*4</f>
        <v>24</v>
      </c>
      <c r="D49" s="4">
        <f>3*4</f>
        <v>12</v>
      </c>
    </row>
    <row r="52" spans="1:4" x14ac:dyDescent="0.2">
      <c r="A52" s="4">
        <v>0</v>
      </c>
      <c r="B52" s="4">
        <v>15</v>
      </c>
      <c r="C52" s="4">
        <v>0</v>
      </c>
    </row>
    <row r="53" spans="1:4" x14ac:dyDescent="0.2">
      <c r="A53" s="4">
        <v>10</v>
      </c>
      <c r="B53" s="4">
        <v>0</v>
      </c>
      <c r="C53" s="4">
        <v>5</v>
      </c>
    </row>
    <row r="54" spans="1:4" x14ac:dyDescent="0.2">
      <c r="A54" s="4">
        <v>15</v>
      </c>
      <c r="C54" s="4">
        <v>10</v>
      </c>
    </row>
    <row r="56" spans="1:4" x14ac:dyDescent="0.2">
      <c r="A56" s="100" t="s">
        <v>417</v>
      </c>
    </row>
    <row r="57" spans="1:4" x14ac:dyDescent="0.2">
      <c r="A57" s="100" t="s">
        <v>347</v>
      </c>
    </row>
    <row r="58" spans="1:4" x14ac:dyDescent="0.2">
      <c r="A58" s="100" t="s">
        <v>764</v>
      </c>
    </row>
    <row r="60" spans="1:4" x14ac:dyDescent="0.2">
      <c r="A60" s="4" t="s">
        <v>349</v>
      </c>
      <c r="B60" s="4" t="s">
        <v>349</v>
      </c>
    </row>
    <row r="61" spans="1:4" x14ac:dyDescent="0.2">
      <c r="A61" s="4" t="s">
        <v>765</v>
      </c>
      <c r="B61" s="4" t="s">
        <v>350</v>
      </c>
    </row>
    <row r="62" spans="1:4" x14ac:dyDescent="0.2">
      <c r="B62" s="4" t="s">
        <v>765</v>
      </c>
    </row>
    <row r="64" spans="1:4" x14ac:dyDescent="0.2">
      <c r="A64" s="4" t="s">
        <v>351</v>
      </c>
    </row>
    <row r="65" spans="1:1" x14ac:dyDescent="0.2">
      <c r="A65" s="4" t="s">
        <v>723</v>
      </c>
    </row>
    <row r="66" spans="1:1" x14ac:dyDescent="0.2">
      <c r="A66" s="4" t="s">
        <v>766</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135"/>
  <sheetViews>
    <sheetView topLeftCell="A2" zoomScale="70" zoomScaleNormal="70" zoomScalePageLayoutView="55" workbookViewId="0">
      <pane ySplit="3" topLeftCell="A7" activePane="bottomLeft" state="frozen"/>
      <selection activeCell="A2" sqref="A2"/>
      <selection pane="bottomLeft" activeCell="C7" sqref="C7"/>
    </sheetView>
  </sheetViews>
  <sheetFormatPr baseColWidth="10" defaultColWidth="17.42578125" defaultRowHeight="12.75" x14ac:dyDescent="0.25"/>
  <cols>
    <col min="1" max="1" width="17.42578125" style="207"/>
    <col min="2" max="2" width="36.28515625" style="207" customWidth="1"/>
    <col min="3" max="3" width="23" style="207" customWidth="1"/>
    <col min="4" max="4" width="38.7109375" style="207" customWidth="1"/>
    <col min="5" max="5" width="22.42578125" style="207" customWidth="1"/>
    <col min="6" max="6" width="30.42578125" style="207" customWidth="1"/>
    <col min="7" max="7" width="22.42578125" style="207" customWidth="1"/>
    <col min="8" max="8" width="41.42578125" style="207" customWidth="1"/>
    <col min="9" max="9" width="17.42578125" style="207"/>
    <col min="10" max="10" width="29.42578125" style="207" customWidth="1"/>
    <col min="11" max="11" width="44.5703125" style="207" customWidth="1"/>
    <col min="12" max="16384" width="17.42578125" style="207"/>
  </cols>
  <sheetData>
    <row r="1" spans="1:11" s="202" customFormat="1" ht="39" customHeight="1" thickBot="1" x14ac:dyDescent="0.3">
      <c r="A1" s="200" t="s">
        <v>60</v>
      </c>
      <c r="B1" s="201">
        <v>44588</v>
      </c>
      <c r="C1" s="406" t="s">
        <v>61</v>
      </c>
      <c r="D1" s="406"/>
      <c r="E1" s="406"/>
      <c r="F1" s="406"/>
      <c r="G1" s="406"/>
      <c r="H1" s="406"/>
      <c r="I1" s="406"/>
      <c r="J1" s="406"/>
      <c r="K1" s="406"/>
    </row>
    <row r="2" spans="1:11" s="203" customFormat="1" ht="25.5" customHeight="1" x14ac:dyDescent="0.25">
      <c r="A2" s="407" t="s">
        <v>62</v>
      </c>
      <c r="B2" s="410" t="s">
        <v>63</v>
      </c>
      <c r="C2" s="411"/>
      <c r="D2" s="411"/>
      <c r="E2" s="411"/>
      <c r="F2" s="411"/>
      <c r="G2" s="411"/>
      <c r="H2" s="411"/>
      <c r="I2" s="412"/>
      <c r="J2" s="372" t="s">
        <v>64</v>
      </c>
      <c r="K2" s="375" t="s">
        <v>65</v>
      </c>
    </row>
    <row r="3" spans="1:11" s="203" customFormat="1" ht="22.5" customHeight="1" x14ac:dyDescent="0.25">
      <c r="A3" s="408"/>
      <c r="B3" s="413" t="s">
        <v>66</v>
      </c>
      <c r="C3" s="413"/>
      <c r="D3" s="413" t="s">
        <v>67</v>
      </c>
      <c r="E3" s="413"/>
      <c r="F3" s="413" t="s">
        <v>68</v>
      </c>
      <c r="G3" s="413"/>
      <c r="H3" s="413" t="s">
        <v>69</v>
      </c>
      <c r="I3" s="413"/>
      <c r="J3" s="373"/>
      <c r="K3" s="376"/>
    </row>
    <row r="4" spans="1:11" s="203" customFormat="1" ht="27" customHeight="1" thickBot="1" x14ac:dyDescent="0.3">
      <c r="A4" s="409"/>
      <c r="B4" s="204" t="s">
        <v>70</v>
      </c>
      <c r="C4" s="204" t="s">
        <v>71</v>
      </c>
      <c r="D4" s="204" t="s">
        <v>70</v>
      </c>
      <c r="E4" s="204" t="s">
        <v>71</v>
      </c>
      <c r="F4" s="204" t="s">
        <v>70</v>
      </c>
      <c r="G4" s="204" t="s">
        <v>71</v>
      </c>
      <c r="H4" s="204" t="s">
        <v>70</v>
      </c>
      <c r="I4" s="204" t="s">
        <v>71</v>
      </c>
      <c r="J4" s="374"/>
      <c r="K4" s="377"/>
    </row>
    <row r="5" spans="1:11" ht="69" customHeight="1" thickBot="1" x14ac:dyDescent="0.3">
      <c r="A5" s="388" t="s">
        <v>72</v>
      </c>
      <c r="B5" s="205" t="s">
        <v>73</v>
      </c>
      <c r="C5" s="206" t="s">
        <v>74</v>
      </c>
      <c r="D5" s="206" t="s">
        <v>75</v>
      </c>
      <c r="E5" s="206" t="s">
        <v>76</v>
      </c>
      <c r="F5" s="206" t="s">
        <v>77</v>
      </c>
      <c r="G5" s="206" t="s">
        <v>78</v>
      </c>
      <c r="H5" s="206" t="s">
        <v>79</v>
      </c>
      <c r="I5" s="206" t="s">
        <v>80</v>
      </c>
      <c r="J5" s="378" t="s">
        <v>81</v>
      </c>
      <c r="K5" s="381" t="s">
        <v>82</v>
      </c>
    </row>
    <row r="6" spans="1:11" ht="89.25" customHeight="1" x14ac:dyDescent="0.25">
      <c r="A6" s="389"/>
      <c r="B6" s="208" t="s">
        <v>83</v>
      </c>
      <c r="C6" s="209" t="s">
        <v>84</v>
      </c>
      <c r="D6" s="209" t="s">
        <v>85</v>
      </c>
      <c r="E6" s="209" t="s">
        <v>86</v>
      </c>
      <c r="F6" s="206" t="s">
        <v>77</v>
      </c>
      <c r="G6" s="209" t="s">
        <v>87</v>
      </c>
      <c r="H6" s="209"/>
      <c r="I6" s="209"/>
      <c r="J6" s="379"/>
      <c r="K6" s="382"/>
    </row>
    <row r="7" spans="1:11" ht="117" customHeight="1" x14ac:dyDescent="0.25">
      <c r="A7" s="389"/>
      <c r="B7" s="208" t="s">
        <v>68</v>
      </c>
      <c r="C7" s="209" t="s">
        <v>88</v>
      </c>
      <c r="D7" s="209" t="s">
        <v>85</v>
      </c>
      <c r="E7" s="209" t="s">
        <v>89</v>
      </c>
      <c r="F7" s="209"/>
      <c r="G7" s="209"/>
      <c r="H7" s="209"/>
      <c r="I7" s="209"/>
      <c r="J7" s="379"/>
      <c r="K7" s="382"/>
    </row>
    <row r="8" spans="1:11" ht="81" customHeight="1" x14ac:dyDescent="0.25">
      <c r="A8" s="389"/>
      <c r="B8" s="208"/>
      <c r="C8" s="209"/>
      <c r="D8" s="209" t="s">
        <v>85</v>
      </c>
      <c r="E8" s="207" t="s">
        <v>90</v>
      </c>
      <c r="F8" s="210"/>
      <c r="G8" s="210"/>
      <c r="H8" s="209"/>
      <c r="I8" s="209"/>
      <c r="J8" s="379"/>
      <c r="K8" s="382"/>
    </row>
    <row r="9" spans="1:11" ht="81" customHeight="1" x14ac:dyDescent="0.25">
      <c r="A9" s="389"/>
      <c r="B9" s="208"/>
      <c r="C9" s="211"/>
      <c r="D9" s="211" t="s">
        <v>91</v>
      </c>
      <c r="E9" s="212" t="s">
        <v>92</v>
      </c>
      <c r="F9" s="213"/>
      <c r="G9" s="213"/>
      <c r="H9" s="209"/>
      <c r="I9" s="211"/>
      <c r="J9" s="379"/>
      <c r="K9" s="382"/>
    </row>
    <row r="10" spans="1:11" ht="59.25" customHeight="1" x14ac:dyDescent="0.25">
      <c r="A10" s="389"/>
      <c r="B10" s="208"/>
      <c r="C10" s="211"/>
      <c r="D10" s="209" t="s">
        <v>75</v>
      </c>
      <c r="E10" s="209" t="s">
        <v>93</v>
      </c>
      <c r="F10" s="213"/>
      <c r="G10" s="213"/>
      <c r="H10" s="209"/>
      <c r="I10" s="211"/>
      <c r="J10" s="379"/>
      <c r="K10" s="382"/>
    </row>
    <row r="11" spans="1:11" ht="36" customHeight="1" thickBot="1" x14ac:dyDescent="0.3">
      <c r="A11" s="390"/>
      <c r="B11" s="214"/>
      <c r="C11" s="215"/>
      <c r="D11" s="214"/>
      <c r="E11" s="216"/>
      <c r="F11" s="214"/>
      <c r="G11" s="215"/>
      <c r="H11" s="214"/>
      <c r="I11" s="215"/>
      <c r="J11" s="380"/>
      <c r="K11" s="383"/>
    </row>
    <row r="12" spans="1:11" ht="82.5" customHeight="1" x14ac:dyDescent="0.25">
      <c r="A12" s="402" t="s">
        <v>72</v>
      </c>
      <c r="B12" s="217" t="s">
        <v>94</v>
      </c>
      <c r="C12" s="218" t="s">
        <v>95</v>
      </c>
      <c r="D12" s="205" t="s">
        <v>75</v>
      </c>
      <c r="E12" s="219" t="s">
        <v>96</v>
      </c>
      <c r="F12" s="205" t="s">
        <v>97</v>
      </c>
      <c r="G12" s="219" t="s">
        <v>98</v>
      </c>
      <c r="H12" s="206"/>
      <c r="I12" s="220"/>
      <c r="J12" s="391" t="s">
        <v>99</v>
      </c>
      <c r="K12" s="381" t="s">
        <v>100</v>
      </c>
    </row>
    <row r="13" spans="1:11" ht="93.75" customHeight="1" x14ac:dyDescent="0.25">
      <c r="A13" s="403"/>
      <c r="B13" s="209" t="s">
        <v>73</v>
      </c>
      <c r="C13" s="209" t="s">
        <v>101</v>
      </c>
      <c r="D13" s="221"/>
      <c r="E13" s="209"/>
      <c r="F13" s="208" t="s">
        <v>77</v>
      </c>
      <c r="G13" s="209" t="s">
        <v>102</v>
      </c>
      <c r="H13" s="209"/>
      <c r="I13" s="222"/>
      <c r="J13" s="385"/>
      <c r="K13" s="382"/>
    </row>
    <row r="14" spans="1:11" ht="36" customHeight="1" x14ac:dyDescent="0.25">
      <c r="A14" s="404"/>
      <c r="B14" s="223"/>
      <c r="C14" s="224"/>
      <c r="D14" s="208"/>
      <c r="E14" s="209"/>
      <c r="F14" s="208"/>
      <c r="G14" s="209"/>
      <c r="H14" s="209"/>
      <c r="I14" s="222"/>
      <c r="J14" s="385"/>
      <c r="K14" s="382"/>
    </row>
    <row r="15" spans="1:11" ht="36" customHeight="1" x14ac:dyDescent="0.25">
      <c r="A15" s="404"/>
      <c r="B15" s="208"/>
      <c r="C15" s="225"/>
      <c r="D15" s="209"/>
      <c r="E15" s="209"/>
      <c r="F15" s="208"/>
      <c r="G15" s="209"/>
      <c r="H15" s="209"/>
      <c r="I15" s="222"/>
      <c r="J15" s="385"/>
      <c r="K15" s="382"/>
    </row>
    <row r="16" spans="1:11" ht="36" customHeight="1" x14ac:dyDescent="0.25">
      <c r="A16" s="404"/>
      <c r="B16" s="208"/>
      <c r="C16" s="226"/>
      <c r="D16" s="211"/>
      <c r="E16" s="211"/>
      <c r="F16" s="227"/>
      <c r="G16" s="211"/>
      <c r="H16" s="209"/>
      <c r="I16" s="228"/>
      <c r="J16" s="385"/>
      <c r="K16" s="382"/>
    </row>
    <row r="17" spans="1:11" ht="36" customHeight="1" thickBot="1" x14ac:dyDescent="0.3">
      <c r="A17" s="405"/>
      <c r="B17" s="229"/>
      <c r="C17" s="214"/>
      <c r="D17" s="214"/>
      <c r="E17" s="214"/>
      <c r="F17" s="229"/>
      <c r="G17" s="214"/>
      <c r="H17" s="214"/>
      <c r="I17" s="230"/>
      <c r="J17" s="392"/>
      <c r="K17" s="383"/>
    </row>
    <row r="18" spans="1:11" ht="108" customHeight="1" x14ac:dyDescent="0.25">
      <c r="A18" s="404" t="s">
        <v>72</v>
      </c>
      <c r="B18" s="223" t="s">
        <v>73</v>
      </c>
      <c r="C18" s="231" t="s">
        <v>103</v>
      </c>
      <c r="D18" s="224" t="s">
        <v>75</v>
      </c>
      <c r="E18" s="224" t="s">
        <v>104</v>
      </c>
      <c r="F18" s="223" t="s">
        <v>77</v>
      </c>
      <c r="G18" s="224" t="s">
        <v>105</v>
      </c>
      <c r="H18" s="224"/>
      <c r="I18" s="232"/>
      <c r="J18" s="384" t="s">
        <v>106</v>
      </c>
      <c r="K18" s="382" t="s">
        <v>107</v>
      </c>
    </row>
    <row r="19" spans="1:11" ht="69" customHeight="1" x14ac:dyDescent="0.25">
      <c r="A19" s="404"/>
      <c r="B19" s="208" t="s">
        <v>83</v>
      </c>
      <c r="C19" s="225" t="s">
        <v>108</v>
      </c>
      <c r="D19" s="209" t="s">
        <v>85</v>
      </c>
      <c r="E19" s="209" t="s">
        <v>109</v>
      </c>
      <c r="F19" s="209"/>
      <c r="G19" s="209"/>
      <c r="H19" s="209"/>
      <c r="I19" s="222"/>
      <c r="J19" s="385"/>
      <c r="K19" s="382"/>
    </row>
    <row r="20" spans="1:11" ht="69" customHeight="1" x14ac:dyDescent="0.25">
      <c r="A20" s="404"/>
      <c r="B20" s="208" t="s">
        <v>68</v>
      </c>
      <c r="C20" s="225" t="s">
        <v>110</v>
      </c>
      <c r="D20" s="209"/>
      <c r="E20" s="209"/>
      <c r="F20" s="209"/>
      <c r="G20" s="209"/>
      <c r="H20" s="209"/>
      <c r="I20" s="222"/>
      <c r="J20" s="385"/>
      <c r="K20" s="382"/>
    </row>
    <row r="21" spans="1:11" ht="36.950000000000003" customHeight="1" x14ac:dyDescent="0.25">
      <c r="A21" s="404"/>
      <c r="B21" s="208"/>
      <c r="C21" s="225"/>
      <c r="D21" s="209"/>
      <c r="E21" s="209"/>
      <c r="F21" s="209"/>
      <c r="G21" s="209"/>
      <c r="H21" s="209"/>
      <c r="I21" s="222"/>
      <c r="J21" s="385"/>
      <c r="K21" s="382"/>
    </row>
    <row r="22" spans="1:11" ht="36.950000000000003" customHeight="1" x14ac:dyDescent="0.25">
      <c r="A22" s="404"/>
      <c r="B22" s="208"/>
      <c r="C22" s="225"/>
      <c r="D22" s="209"/>
      <c r="E22" s="209"/>
      <c r="F22" s="209"/>
      <c r="G22" s="209"/>
      <c r="H22" s="209"/>
      <c r="I22" s="222"/>
      <c r="J22" s="385"/>
      <c r="K22" s="382"/>
    </row>
    <row r="23" spans="1:11" ht="36.950000000000003" customHeight="1" thickBot="1" x14ac:dyDescent="0.3">
      <c r="A23" s="404"/>
      <c r="B23" s="227"/>
      <c r="C23" s="226"/>
      <c r="D23" s="211"/>
      <c r="E23" s="211"/>
      <c r="F23" s="211"/>
      <c r="G23" s="211"/>
      <c r="H23" s="211"/>
      <c r="I23" s="228"/>
      <c r="J23" s="385"/>
      <c r="K23" s="382"/>
    </row>
    <row r="24" spans="1:11" ht="123" customHeight="1" x14ac:dyDescent="0.25">
      <c r="A24" s="402" t="s">
        <v>72</v>
      </c>
      <c r="B24" s="205" t="s">
        <v>73</v>
      </c>
      <c r="C24" s="219" t="s">
        <v>111</v>
      </c>
      <c r="D24" s="206" t="s">
        <v>75</v>
      </c>
      <c r="E24" s="206" t="s">
        <v>112</v>
      </c>
      <c r="F24" s="205"/>
      <c r="G24" s="206"/>
      <c r="H24" s="206" t="s">
        <v>79</v>
      </c>
      <c r="I24" s="233" t="s">
        <v>113</v>
      </c>
      <c r="J24" s="386" t="s">
        <v>114</v>
      </c>
      <c r="K24" s="381" t="s">
        <v>115</v>
      </c>
    </row>
    <row r="25" spans="1:11" ht="79.5" customHeight="1" x14ac:dyDescent="0.25">
      <c r="A25" s="404"/>
      <c r="B25" s="208" t="s">
        <v>83</v>
      </c>
      <c r="C25" s="225" t="s">
        <v>116</v>
      </c>
      <c r="D25" s="209" t="s">
        <v>85</v>
      </c>
      <c r="E25" s="209" t="s">
        <v>117</v>
      </c>
      <c r="F25" s="209"/>
      <c r="G25" s="209"/>
      <c r="H25" s="209"/>
      <c r="I25" s="222"/>
      <c r="J25" s="387"/>
      <c r="K25" s="382"/>
    </row>
    <row r="26" spans="1:11" ht="77.25" customHeight="1" x14ac:dyDescent="0.25">
      <c r="A26" s="404"/>
      <c r="B26" s="208" t="s">
        <v>68</v>
      </c>
      <c r="C26" s="225" t="s">
        <v>118</v>
      </c>
      <c r="D26" s="209" t="s">
        <v>75</v>
      </c>
      <c r="E26" s="209" t="s">
        <v>93</v>
      </c>
      <c r="F26" s="209"/>
      <c r="G26" s="209"/>
      <c r="H26" s="209"/>
      <c r="I26" s="222"/>
      <c r="J26" s="387"/>
      <c r="K26" s="382"/>
    </row>
    <row r="27" spans="1:11" ht="36.950000000000003" customHeight="1" x14ac:dyDescent="0.25">
      <c r="A27" s="404"/>
      <c r="B27" s="208"/>
      <c r="C27" s="225"/>
      <c r="D27" s="209" t="s">
        <v>85</v>
      </c>
      <c r="E27" s="209" t="s">
        <v>109</v>
      </c>
      <c r="F27" s="209"/>
      <c r="G27" s="209"/>
      <c r="H27" s="209"/>
      <c r="I27" s="222"/>
      <c r="J27" s="387"/>
      <c r="K27" s="382"/>
    </row>
    <row r="28" spans="1:11" ht="36.950000000000003" customHeight="1" x14ac:dyDescent="0.25">
      <c r="A28" s="404"/>
      <c r="B28" s="227"/>
      <c r="C28" s="226"/>
      <c r="D28" s="211"/>
      <c r="E28" s="211"/>
      <c r="F28" s="211"/>
      <c r="G28" s="211"/>
      <c r="H28" s="209"/>
      <c r="I28" s="228"/>
      <c r="J28" s="387"/>
      <c r="K28" s="382"/>
    </row>
    <row r="29" spans="1:11" ht="36.950000000000003" customHeight="1" thickBot="1" x14ac:dyDescent="0.3">
      <c r="A29" s="404"/>
      <c r="B29" s="227"/>
      <c r="C29" s="226"/>
      <c r="D29" s="211"/>
      <c r="E29" s="211"/>
      <c r="F29" s="211"/>
      <c r="G29" s="211"/>
      <c r="H29" s="211"/>
      <c r="I29" s="228"/>
      <c r="J29" s="387"/>
      <c r="K29" s="382"/>
    </row>
    <row r="30" spans="1:11" ht="45" customHeight="1" x14ac:dyDescent="0.25">
      <c r="A30" s="399" t="s">
        <v>72</v>
      </c>
      <c r="B30" s="206" t="s">
        <v>83</v>
      </c>
      <c r="C30" s="219" t="s">
        <v>119</v>
      </c>
      <c r="D30" s="206"/>
      <c r="E30" s="206"/>
      <c r="F30" s="206" t="s">
        <v>77</v>
      </c>
      <c r="G30" s="206" t="s">
        <v>120</v>
      </c>
      <c r="H30" s="206" t="s">
        <v>79</v>
      </c>
      <c r="I30" s="206" t="s">
        <v>121</v>
      </c>
      <c r="J30" s="393" t="s">
        <v>122</v>
      </c>
      <c r="K30" s="396" t="s">
        <v>123</v>
      </c>
    </row>
    <row r="31" spans="1:11" ht="36.950000000000003" customHeight="1" x14ac:dyDescent="0.25">
      <c r="A31" s="400"/>
      <c r="B31" s="209"/>
      <c r="C31" s="225"/>
      <c r="D31" s="209"/>
      <c r="E31" s="209"/>
      <c r="F31" s="209"/>
      <c r="G31" s="209"/>
      <c r="H31" s="209"/>
      <c r="I31" s="209"/>
      <c r="J31" s="394"/>
      <c r="K31" s="397"/>
    </row>
    <row r="32" spans="1:11" ht="36.950000000000003" customHeight="1" thickBot="1" x14ac:dyDescent="0.3">
      <c r="A32" s="401"/>
      <c r="B32" s="214"/>
      <c r="C32" s="215"/>
      <c r="D32" s="214"/>
      <c r="E32" s="214"/>
      <c r="F32" s="214"/>
      <c r="G32" s="214"/>
      <c r="H32" s="214"/>
      <c r="I32" s="214"/>
      <c r="J32" s="395"/>
      <c r="K32" s="398"/>
    </row>
    <row r="33" spans="1:20" ht="42.95" customHeight="1" x14ac:dyDescent="0.25">
      <c r="A33" s="234" t="s">
        <v>124</v>
      </c>
      <c r="B33" s="371" t="s">
        <v>125</v>
      </c>
      <c r="C33" s="371"/>
      <c r="D33" s="371"/>
      <c r="E33" s="371"/>
      <c r="F33" s="371"/>
      <c r="G33" s="371"/>
      <c r="H33" s="371"/>
      <c r="I33" s="371"/>
      <c r="J33" s="371"/>
      <c r="K33" s="371"/>
    </row>
    <row r="36" spans="1:20" x14ac:dyDescent="0.25">
      <c r="A36" s="235"/>
      <c r="B36" s="235"/>
      <c r="C36" s="235"/>
      <c r="D36" s="235"/>
      <c r="E36" s="235"/>
      <c r="F36" s="235"/>
      <c r="G36" s="235"/>
      <c r="H36" s="235"/>
    </row>
    <row r="37" spans="1:20" ht="25.5" x14ac:dyDescent="0.25">
      <c r="A37" s="235" t="s">
        <v>126</v>
      </c>
      <c r="B37" s="235" t="s">
        <v>73</v>
      </c>
      <c r="C37" s="235" t="s">
        <v>127</v>
      </c>
      <c r="D37" s="235" t="s">
        <v>79</v>
      </c>
      <c r="E37" s="235"/>
      <c r="F37" s="235" t="s">
        <v>79</v>
      </c>
      <c r="G37" s="235"/>
      <c r="H37" s="235" t="s">
        <v>79</v>
      </c>
    </row>
    <row r="38" spans="1:20" ht="25.5" x14ac:dyDescent="0.25">
      <c r="A38" s="235" t="s">
        <v>128</v>
      </c>
      <c r="B38" s="235" t="s">
        <v>83</v>
      </c>
      <c r="C38" s="235" t="s">
        <v>129</v>
      </c>
      <c r="D38" s="235" t="s">
        <v>130</v>
      </c>
      <c r="E38" s="235"/>
      <c r="F38" s="235" t="s">
        <v>130</v>
      </c>
      <c r="G38" s="235"/>
      <c r="H38" s="235" t="s">
        <v>130</v>
      </c>
    </row>
    <row r="39" spans="1:20" ht="25.5" x14ac:dyDescent="0.25">
      <c r="A39" s="235" t="s">
        <v>85</v>
      </c>
      <c r="B39" s="235" t="s">
        <v>68</v>
      </c>
      <c r="C39" s="235" t="s">
        <v>131</v>
      </c>
      <c r="D39" s="235" t="s">
        <v>132</v>
      </c>
      <c r="E39" s="235"/>
      <c r="F39" s="235" t="s">
        <v>132</v>
      </c>
      <c r="G39" s="235"/>
      <c r="H39" s="235" t="s">
        <v>132</v>
      </c>
    </row>
    <row r="40" spans="1:20" ht="25.5" x14ac:dyDescent="0.25">
      <c r="A40" s="235" t="s">
        <v>133</v>
      </c>
      <c r="B40" s="235" t="s">
        <v>134</v>
      </c>
      <c r="C40" s="235" t="s">
        <v>77</v>
      </c>
      <c r="D40" s="235"/>
      <c r="E40" s="235"/>
      <c r="F40" s="235"/>
      <c r="G40" s="235"/>
      <c r="H40" s="235"/>
    </row>
    <row r="41" spans="1:20" ht="25.5" x14ac:dyDescent="0.25">
      <c r="A41" s="235" t="s">
        <v>91</v>
      </c>
      <c r="B41" s="235" t="s">
        <v>135</v>
      </c>
      <c r="C41" s="235" t="s">
        <v>97</v>
      </c>
      <c r="D41" s="235"/>
      <c r="E41" s="235"/>
      <c r="F41" s="235"/>
      <c r="G41" s="235"/>
      <c r="H41" s="235"/>
    </row>
    <row r="42" spans="1:20" ht="38.25" x14ac:dyDescent="0.25">
      <c r="A42" s="235" t="s">
        <v>75</v>
      </c>
      <c r="B42" s="235" t="s">
        <v>94</v>
      </c>
      <c r="C42" s="235" t="s">
        <v>136</v>
      </c>
      <c r="D42" s="235"/>
      <c r="E42" s="235"/>
      <c r="F42" s="235"/>
      <c r="G42" s="235"/>
      <c r="H42" s="235"/>
    </row>
    <row r="43" spans="1:20" x14ac:dyDescent="0.25">
      <c r="A43" s="235"/>
      <c r="B43" s="235"/>
      <c r="C43" s="235"/>
      <c r="D43" s="235"/>
      <c r="E43" s="235"/>
      <c r="F43" s="235"/>
      <c r="G43" s="235"/>
      <c r="H43" s="235"/>
    </row>
    <row r="44" spans="1:20" s="236" customFormat="1" x14ac:dyDescent="0.25">
      <c r="A44" s="235"/>
      <c r="B44" s="235"/>
      <c r="C44" s="235"/>
      <c r="D44" s="235"/>
      <c r="E44" s="235"/>
      <c r="F44" s="235"/>
      <c r="G44" s="235"/>
      <c r="H44" s="235"/>
      <c r="I44" s="207"/>
      <c r="J44" s="207"/>
      <c r="K44" s="207"/>
      <c r="L44" s="207"/>
      <c r="M44" s="207"/>
      <c r="N44" s="207"/>
      <c r="O44" s="207"/>
      <c r="P44" s="207"/>
      <c r="Q44" s="207"/>
      <c r="R44" s="207"/>
      <c r="S44" s="207"/>
      <c r="T44" s="207"/>
    </row>
    <row r="45" spans="1:20" s="236" customFormat="1" x14ac:dyDescent="0.25">
      <c r="A45" s="235"/>
      <c r="B45" s="235"/>
      <c r="C45" s="235"/>
      <c r="D45" s="235"/>
      <c r="E45" s="235"/>
      <c r="F45" s="235"/>
      <c r="G45" s="235"/>
      <c r="H45" s="235"/>
      <c r="I45" s="207"/>
      <c r="J45" s="207"/>
      <c r="K45" s="207"/>
      <c r="L45" s="207"/>
      <c r="M45" s="207"/>
      <c r="N45" s="207"/>
      <c r="O45" s="207"/>
      <c r="P45" s="207"/>
      <c r="Q45" s="207"/>
      <c r="R45" s="207"/>
      <c r="S45" s="207"/>
      <c r="T45" s="207"/>
    </row>
    <row r="46" spans="1:20" s="236" customFormat="1" ht="15" x14ac:dyDescent="0.25">
      <c r="A46" s="237"/>
      <c r="B46" s="237"/>
      <c r="C46" s="237"/>
      <c r="D46" s="207"/>
      <c r="E46" s="207"/>
      <c r="F46" s="207"/>
      <c r="G46" s="207"/>
      <c r="H46" s="207"/>
      <c r="I46" s="207"/>
      <c r="J46" s="207"/>
      <c r="K46" s="207"/>
      <c r="L46" s="207"/>
      <c r="M46" s="207"/>
      <c r="N46" s="207"/>
      <c r="O46" s="207"/>
      <c r="P46" s="207"/>
      <c r="Q46" s="207"/>
      <c r="R46" s="207"/>
      <c r="S46" s="207"/>
      <c r="T46" s="207"/>
    </row>
    <row r="47" spans="1:20" s="236" customFormat="1" ht="14.25" x14ac:dyDescent="0.25">
      <c r="A47" s="207"/>
      <c r="B47" s="238"/>
      <c r="C47" s="207"/>
      <c r="D47" s="207"/>
      <c r="E47" s="207"/>
      <c r="F47" s="207"/>
      <c r="G47" s="207"/>
      <c r="H47" s="207"/>
      <c r="I47" s="207"/>
      <c r="J47" s="207"/>
      <c r="K47" s="207"/>
      <c r="L47" s="207"/>
      <c r="M47" s="207"/>
      <c r="N47" s="207"/>
      <c r="O47" s="207"/>
      <c r="P47" s="207"/>
      <c r="Q47" s="207"/>
      <c r="R47" s="207"/>
      <c r="S47" s="207"/>
      <c r="T47" s="207"/>
    </row>
    <row r="48" spans="1:20" s="236" customFormat="1" ht="14.25" x14ac:dyDescent="0.25">
      <c r="A48" s="207"/>
      <c r="B48" s="238"/>
      <c r="C48" s="207"/>
      <c r="D48" s="207"/>
      <c r="E48" s="207"/>
      <c r="F48" s="207"/>
      <c r="G48" s="207"/>
      <c r="H48" s="207"/>
      <c r="I48" s="207"/>
      <c r="J48" s="207"/>
      <c r="K48" s="207"/>
      <c r="L48" s="207"/>
      <c r="M48" s="207"/>
      <c r="N48" s="207"/>
      <c r="O48" s="207"/>
      <c r="P48" s="207"/>
      <c r="Q48" s="207"/>
      <c r="R48" s="207"/>
      <c r="S48" s="207"/>
      <c r="T48" s="207"/>
    </row>
    <row r="49" spans="1:20" s="236" customFormat="1" ht="14.25" x14ac:dyDescent="0.25">
      <c r="A49" s="207"/>
      <c r="B49" s="238"/>
      <c r="C49" s="207"/>
      <c r="D49" s="207"/>
      <c r="E49" s="207"/>
      <c r="F49" s="207"/>
      <c r="G49" s="207"/>
      <c r="H49" s="207"/>
      <c r="I49" s="207"/>
      <c r="J49" s="207"/>
      <c r="K49" s="207"/>
      <c r="L49" s="207"/>
      <c r="M49" s="207"/>
      <c r="N49" s="207"/>
      <c r="O49" s="207"/>
      <c r="P49" s="207"/>
      <c r="Q49" s="207"/>
      <c r="R49" s="207"/>
      <c r="S49" s="207"/>
      <c r="T49" s="207"/>
    </row>
    <row r="50" spans="1:20" s="236" customFormat="1" ht="14.25" x14ac:dyDescent="0.25">
      <c r="A50" s="207"/>
      <c r="B50" s="238"/>
      <c r="C50" s="207"/>
      <c r="D50" s="207"/>
      <c r="E50" s="207"/>
      <c r="F50" s="207"/>
      <c r="G50" s="207"/>
      <c r="H50" s="207"/>
      <c r="I50" s="207"/>
      <c r="J50" s="207"/>
      <c r="K50" s="207"/>
      <c r="L50" s="207"/>
      <c r="M50" s="207"/>
      <c r="N50" s="207"/>
      <c r="O50" s="207"/>
      <c r="P50" s="207"/>
      <c r="Q50" s="207"/>
      <c r="R50" s="207"/>
      <c r="S50" s="207"/>
      <c r="T50" s="207"/>
    </row>
    <row r="51" spans="1:20" s="236" customFormat="1" ht="14.25" x14ac:dyDescent="0.25">
      <c r="A51" s="207"/>
      <c r="B51" s="238"/>
      <c r="C51" s="207"/>
      <c r="D51" s="207"/>
      <c r="E51" s="207"/>
      <c r="F51" s="207"/>
      <c r="G51" s="207"/>
      <c r="H51" s="207"/>
      <c r="I51" s="207"/>
      <c r="J51" s="207"/>
      <c r="K51" s="207"/>
      <c r="L51" s="207"/>
      <c r="M51" s="207"/>
      <c r="N51" s="207"/>
      <c r="O51" s="207"/>
      <c r="P51" s="207"/>
      <c r="Q51" s="207"/>
      <c r="R51" s="207"/>
      <c r="S51" s="207"/>
      <c r="T51" s="207"/>
    </row>
    <row r="52" spans="1:20" ht="14.25" x14ac:dyDescent="0.25">
      <c r="B52" s="238"/>
    </row>
    <row r="53" spans="1:20" ht="14.25" x14ac:dyDescent="0.25">
      <c r="B53" s="238"/>
    </row>
    <row r="54" spans="1:20" ht="14.25" x14ac:dyDescent="0.25">
      <c r="B54" s="238"/>
    </row>
    <row r="55" spans="1:20" ht="14.25" x14ac:dyDescent="0.25">
      <c r="B55" s="238"/>
    </row>
    <row r="56" spans="1:20" ht="14.25" x14ac:dyDescent="0.25">
      <c r="B56" s="238"/>
    </row>
    <row r="57" spans="1:20" ht="14.25" x14ac:dyDescent="0.25">
      <c r="B57" s="238"/>
    </row>
    <row r="58" spans="1:20" ht="14.25" x14ac:dyDescent="0.25">
      <c r="B58" s="238"/>
    </row>
    <row r="59" spans="1:20" ht="14.25" x14ac:dyDescent="0.25">
      <c r="B59" s="238"/>
    </row>
    <row r="60" spans="1:20" ht="14.25" x14ac:dyDescent="0.25">
      <c r="B60" s="238"/>
    </row>
    <row r="132" s="238" customFormat="1" ht="25.5" customHeight="1" x14ac:dyDescent="0.25"/>
    <row r="133" s="238" customFormat="1" ht="24" customHeight="1" x14ac:dyDescent="0.25"/>
    <row r="134" s="238" customFormat="1" ht="22.5" customHeight="1" x14ac:dyDescent="0.25"/>
    <row r="135" ht="31.5" customHeight="1" x14ac:dyDescent="0.25"/>
  </sheetData>
  <sheetProtection algorithmName="SHA-512" hashValue="5e4v/z8Zjdb+JJHTwYgxibZIIgU6GPzjMkY1iXDQtqvgTegAd7Ey4QZOF+u9AKvcHNbUfvXa+BDJSgxNKJU0EQ==" saltValue="CLj4OWYjR3lzYOHMXJzzhA==" spinCount="100000" sheet="1" formatCells="0" formatColumns="0" formatRows="0"/>
  <mergeCells count="25">
    <mergeCell ref="C1:K1"/>
    <mergeCell ref="A2:A4"/>
    <mergeCell ref="B2:I2"/>
    <mergeCell ref="B3:C3"/>
    <mergeCell ref="D3:E3"/>
    <mergeCell ref="F3:G3"/>
    <mergeCell ref="H3:I3"/>
    <mergeCell ref="A5:A11"/>
    <mergeCell ref="J12:J17"/>
    <mergeCell ref="K12:K17"/>
    <mergeCell ref="K18:K23"/>
    <mergeCell ref="J30:J32"/>
    <mergeCell ref="K30:K32"/>
    <mergeCell ref="A30:A32"/>
    <mergeCell ref="K24:K29"/>
    <mergeCell ref="A12:A17"/>
    <mergeCell ref="A18:A23"/>
    <mergeCell ref="A24:A29"/>
    <mergeCell ref="B33:K33"/>
    <mergeCell ref="J2:J4"/>
    <mergeCell ref="K2:K4"/>
    <mergeCell ref="J5:J11"/>
    <mergeCell ref="K5:K11"/>
    <mergeCell ref="J18:J23"/>
    <mergeCell ref="J24:J29"/>
  </mergeCells>
  <dataValidations count="8">
    <dataValidation type="list" allowBlank="1" showInputMessage="1" showErrorMessage="1" sqref="B14:B32 B5:B12" xr:uid="{698B2120-12C5-4352-A2BA-F3891FCBE2FC}">
      <formula1>$B$37:$B$42</formula1>
    </dataValidation>
    <dataValidation type="list" allowBlank="1" showInputMessage="1" showErrorMessage="1" sqref="D5:D14 D18:D32" xr:uid="{D7CA491D-CAED-43B4-A5C1-E9B4484E33CA}">
      <formula1>$A$37:$A$42</formula1>
    </dataValidation>
    <dataValidation type="list" allowBlank="1" showInputMessage="1" showErrorMessage="1" sqref="D15:D17" xr:uid="{E5C15AFC-84AC-42EC-8349-6327A5CC8C9B}">
      <formula1>$A$12:$A$17</formula1>
    </dataValidation>
    <dataValidation type="list" allowBlank="1" showErrorMessage="1" sqref="F5:F7" xr:uid="{0DA7F72F-DD32-4962-BE47-0F4FB1D16876}">
      <formula1>$C$25:$C$34</formula1>
    </dataValidation>
    <dataValidation type="list" allowBlank="1" showErrorMessage="1" sqref="B13" xr:uid="{6D899FFE-E14F-488E-B5EB-686E9ADE1F18}">
      <formula1>$B$25:$B$34</formula1>
    </dataValidation>
    <dataValidation type="list" allowBlank="1" showInputMessage="1" showErrorMessage="1" sqref="D7:D9" xr:uid="{0B5D2E7E-85D9-4F1A-A137-A038902DBB55}">
      <formula1>$A$37:$A$43</formula1>
    </dataValidation>
    <dataValidation type="list" allowBlank="1" showInputMessage="1" showErrorMessage="1" sqref="F11:F32" xr:uid="{FD2EF114-7144-4929-A623-9D45CCC9FA6E}">
      <formula1>$C$37:$C$42</formula1>
    </dataValidation>
    <dataValidation type="list" allowBlank="1" showInputMessage="1" showErrorMessage="1" sqref="H5:H32" xr:uid="{2D34C4E7-9D48-4FFB-841A-82D68755C1EA}">
      <formula1>$D$37:$D$39</formula1>
    </dataValidation>
  </dataValidations>
  <pageMargins left="0.70866141732283472" right="0.70866141732283472" top="1.2204724409448819" bottom="0.74803149606299213" header="0.31496062992125984" footer="0.31496062992125984"/>
  <pageSetup paperSize="9" scale="44" orientation="landscape" r:id="rId1"/>
  <headerFooter>
    <oddHeader>&amp;L&amp;G&amp;C&amp;"Arial,Negrita"&amp;12MAPA Y PLAN DE MANEJO DE RIESGOS Y OPORTUNIDADES</oddHeader>
    <oddFooter>&amp;L&amp;G&amp;C&amp;N&amp;RDES-FM-12
V11</oddFooter>
  </headerFooter>
  <legacyDrawingHF r:id="rId2"/>
  <extLst>
    <ext xmlns:x14="http://schemas.microsoft.com/office/spreadsheetml/2009/9/main" uri="{CCE6A557-97BC-4b89-ADB6-D9C93CAAB3DF}">
      <x14:dataValidations xmlns:xm="http://schemas.microsoft.com/office/excel/2006/main" count="2">
        <x14:dataValidation type="list" allowBlank="1" showInputMessage="1" showErrorMessage="1" xr:uid="{97B07F75-97DA-4C66-B2A4-56B67E711903}">
          <x14:formula1>
            <xm:f>Hoja1!$B$26:$B$39</xm:f>
          </x14:formula1>
          <xm:sqref>B33:K33</xm:sqref>
        </x14:dataValidation>
        <x14:dataValidation type="list" allowBlank="1" showInputMessage="1" showErrorMessage="1" xr:uid="{6A79F4B0-8222-4F70-8F59-6F3F46BC1838}">
          <x14:formula1>
            <xm:f>Hoja1!$A$26:$A$39</xm:f>
          </x14:formula1>
          <xm:sqref>A12 A18 A24</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2060"/>
  </sheetPr>
  <dimension ref="A1:DB64"/>
  <sheetViews>
    <sheetView topLeftCell="BV1" zoomScaleNormal="100" zoomScaleSheetLayoutView="100" zoomScalePageLayoutView="55" workbookViewId="0">
      <pane ySplit="4" topLeftCell="A11" activePane="bottomLeft" state="frozen"/>
      <selection pane="bottomLeft" activeCell="AL12" sqref="AL12"/>
    </sheetView>
  </sheetViews>
  <sheetFormatPr baseColWidth="10" defaultColWidth="11.42578125" defaultRowHeight="16.5" customHeight="1" x14ac:dyDescent="0.3"/>
  <cols>
    <col min="1" max="1" width="4" style="2" bestFit="1" customWidth="1"/>
    <col min="2" max="4" width="18.7109375" style="93" customWidth="1"/>
    <col min="5" max="5" width="32.42578125" style="1" customWidth="1"/>
    <col min="6" max="6" width="18.42578125" style="2" hidden="1" customWidth="1"/>
    <col min="7" max="7" width="16.42578125" style="2" hidden="1" customWidth="1"/>
    <col min="8" max="8" width="16.140625" style="2" hidden="1" customWidth="1"/>
    <col min="9" max="9" width="19" style="172" hidden="1" customWidth="1"/>
    <col min="10" max="10" width="24.42578125" style="1" hidden="1" customWidth="1"/>
    <col min="11" max="11" width="16.5703125" style="1" hidden="1" customWidth="1"/>
    <col min="12" max="12" width="6.28515625" style="1" hidden="1" customWidth="1"/>
    <col min="13" max="13" width="27" style="1" hidden="1" customWidth="1"/>
    <col min="14" max="14" width="11" style="1" hidden="1" customWidth="1"/>
    <col min="15" max="15" width="17.5703125" style="1" hidden="1" customWidth="1"/>
    <col min="16" max="16" width="6.28515625" style="1" hidden="1" customWidth="1"/>
    <col min="17" max="17" width="20.42578125" style="1" hidden="1" customWidth="1"/>
    <col min="18" max="18" width="5.85546875" style="1" customWidth="1"/>
    <col min="19" max="19" width="31" style="1" customWidth="1"/>
    <col min="20" max="20" width="15.140625" style="1" hidden="1" customWidth="1"/>
    <col min="21" max="21" width="18.42578125" style="1" hidden="1" customWidth="1"/>
    <col min="22" max="22" width="21" style="1" hidden="1" customWidth="1"/>
    <col min="23" max="23" width="19.28515625" style="1" hidden="1" customWidth="1"/>
    <col min="24" max="24" width="28.42578125" style="1" hidden="1" customWidth="1"/>
    <col min="25" max="25" width="6.85546875" style="1" hidden="1" customWidth="1"/>
    <col min="26" max="26" width="5" style="1" hidden="1" customWidth="1"/>
    <col min="27" max="27" width="5.5703125" style="1" hidden="1" customWidth="1"/>
    <col min="28" max="28" width="7.140625" style="1" hidden="1" customWidth="1"/>
    <col min="29" max="29" width="6.7109375" style="1" hidden="1" customWidth="1"/>
    <col min="30" max="30" width="7.5703125" style="1" hidden="1" customWidth="1"/>
    <col min="31" max="31" width="15.28515625" style="1" hidden="1" customWidth="1"/>
    <col min="32" max="32" width="12" style="1" hidden="1" customWidth="1"/>
    <col min="33" max="33" width="10.42578125" style="1" hidden="1" customWidth="1"/>
    <col min="34" max="34" width="9.28515625" style="1" hidden="1" customWidth="1"/>
    <col min="35" max="35" width="9.140625" style="1" hidden="1" customWidth="1"/>
    <col min="36" max="36" width="8.42578125" style="1" hidden="1" customWidth="1"/>
    <col min="37" max="37" width="7.28515625" style="1" hidden="1" customWidth="1"/>
    <col min="38" max="38" width="28.140625" style="1" customWidth="1"/>
    <col min="39" max="39" width="18.85546875" style="1" customWidth="1"/>
    <col min="40" max="40" width="22.140625" style="1" hidden="1" customWidth="1"/>
    <col min="41" max="41" width="20.5703125" style="135" hidden="1" customWidth="1"/>
    <col min="42" max="42" width="62.7109375" style="135" hidden="1" customWidth="1"/>
    <col min="43" max="43" width="20.5703125" style="1" hidden="1" customWidth="1"/>
    <col min="44" max="44" width="37" style="1" hidden="1" customWidth="1"/>
    <col min="45" max="45" width="20.5703125" style="135" customWidth="1"/>
    <col min="46" max="46" width="41.42578125" style="135" customWidth="1"/>
    <col min="47" max="47" width="20.5703125" style="135" hidden="1" customWidth="1"/>
    <col min="48" max="48" width="39" style="135" hidden="1" customWidth="1"/>
    <col min="49" max="49" width="21" style="135" hidden="1" customWidth="1"/>
    <col min="50" max="50" width="23" style="135" hidden="1" customWidth="1"/>
    <col min="51" max="51" width="63.140625" style="135" hidden="1" customWidth="1"/>
    <col min="52" max="52" width="24.140625" style="135" hidden="1" customWidth="1"/>
    <col min="53" max="53" width="16.85546875" style="135" hidden="1" customWidth="1"/>
    <col min="54" max="54" width="19.5703125" style="135" hidden="1" customWidth="1"/>
    <col min="55" max="55" width="23" style="1" hidden="1" customWidth="1"/>
    <col min="56" max="56" width="47.7109375" style="1" hidden="1" customWidth="1"/>
    <col min="57" max="57" width="18.85546875" style="1" hidden="1" customWidth="1"/>
    <col min="58" max="58" width="16.85546875" style="1" hidden="1" customWidth="1"/>
    <col min="59" max="59" width="19.5703125" style="1" hidden="1" customWidth="1"/>
    <col min="60" max="60" width="23" style="135" customWidth="1"/>
    <col min="61" max="61" width="73.140625" style="135" customWidth="1"/>
    <col min="62" max="62" width="18.85546875" style="135" customWidth="1"/>
    <col min="63" max="63" width="16.85546875" style="135" customWidth="1"/>
    <col min="64" max="64" width="19.5703125" style="135" customWidth="1"/>
    <col min="65" max="66" width="23" style="135" hidden="1" customWidth="1"/>
    <col min="67" max="67" width="18.85546875" style="135" hidden="1" customWidth="1"/>
    <col min="68" max="68" width="16.85546875" style="135" hidden="1" customWidth="1"/>
    <col min="69" max="69" width="19.5703125" style="135" hidden="1" customWidth="1"/>
    <col min="70" max="70" width="20.5703125" style="144" customWidth="1"/>
    <col min="71" max="72" width="23" style="135" customWidth="1"/>
    <col min="73" max="73" width="18.5703125" style="135" customWidth="1"/>
    <col min="74" max="74" width="20.5703125" style="135" customWidth="1"/>
    <col min="75" max="75" width="23" style="135" customWidth="1"/>
    <col min="76" max="76" width="18.5703125" style="135" customWidth="1"/>
    <col min="77" max="77" width="20.5703125" style="331" customWidth="1"/>
    <col min="78" max="78" width="122.140625" style="135" customWidth="1"/>
    <col min="79" max="79" width="43.42578125" style="135" customWidth="1"/>
    <col min="80" max="80" width="84.5703125" style="135" customWidth="1"/>
    <col min="81" max="16384" width="11.42578125" style="135"/>
  </cols>
  <sheetData>
    <row r="1" spans="1:106" ht="16.5" customHeight="1" x14ac:dyDescent="0.3">
      <c r="A1" s="189"/>
      <c r="B1" s="190"/>
      <c r="C1" s="190"/>
      <c r="E1" s="3"/>
      <c r="F1" s="191"/>
      <c r="G1" s="189"/>
      <c r="H1" s="189"/>
      <c r="I1" s="192"/>
      <c r="J1" s="3"/>
      <c r="K1" s="3"/>
      <c r="L1" s="3"/>
      <c r="M1" s="3"/>
      <c r="N1" s="3"/>
      <c r="O1" s="3"/>
      <c r="P1" s="3"/>
      <c r="Q1" s="3"/>
      <c r="R1" s="3"/>
      <c r="S1" s="3"/>
      <c r="T1" s="3"/>
      <c r="U1" s="3"/>
      <c r="V1" s="3"/>
      <c r="W1" s="3"/>
      <c r="X1" s="3"/>
      <c r="Y1" s="3"/>
      <c r="Z1" s="3"/>
      <c r="AA1" s="3"/>
      <c r="AB1" s="3"/>
      <c r="AC1" s="3"/>
      <c r="AD1" s="3"/>
      <c r="AE1" s="3"/>
      <c r="AF1" s="3"/>
      <c r="AG1" s="3"/>
      <c r="AH1" s="3"/>
      <c r="AI1" s="3"/>
      <c r="AJ1" s="3"/>
      <c r="AK1" s="3"/>
      <c r="AL1" s="134"/>
      <c r="AM1" s="134"/>
      <c r="AN1" s="134"/>
      <c r="AO1" s="134"/>
      <c r="AP1" s="134"/>
      <c r="AQ1" s="134"/>
      <c r="AR1" s="134"/>
      <c r="AS1" s="134"/>
      <c r="AT1" s="134"/>
      <c r="AU1" s="134"/>
      <c r="AV1" s="134"/>
      <c r="AW1" s="134"/>
      <c r="AX1" s="134"/>
      <c r="AY1" s="134"/>
      <c r="AZ1" s="134"/>
      <c r="BA1" s="134"/>
      <c r="BB1" s="134"/>
      <c r="BC1" s="134"/>
      <c r="BD1" s="134"/>
      <c r="BE1" s="134"/>
      <c r="BF1" s="134"/>
      <c r="BG1" s="134"/>
      <c r="BH1" s="134"/>
      <c r="BI1" s="134"/>
      <c r="BJ1" s="134"/>
      <c r="BK1" s="134"/>
      <c r="BL1" s="134"/>
      <c r="BM1" s="134"/>
      <c r="BN1" s="134"/>
      <c r="BO1" s="134"/>
      <c r="BP1" s="134"/>
      <c r="BQ1" s="134"/>
      <c r="BR1" s="143"/>
      <c r="BS1" s="134"/>
      <c r="BT1" s="134"/>
      <c r="BU1" s="134"/>
      <c r="BV1" s="134"/>
      <c r="BW1" s="134"/>
      <c r="BX1" s="134"/>
      <c r="BY1" s="326"/>
      <c r="BZ1" s="134"/>
      <c r="CA1" s="134"/>
      <c r="CB1" s="134"/>
      <c r="CC1" s="134"/>
      <c r="CD1" s="134"/>
      <c r="CE1" s="134"/>
      <c r="CF1" s="134"/>
      <c r="CG1" s="134"/>
      <c r="CH1" s="134"/>
      <c r="CI1" s="134"/>
      <c r="CJ1" s="134"/>
      <c r="CK1" s="134"/>
      <c r="CL1" s="134"/>
      <c r="CM1" s="134"/>
      <c r="CN1" s="134"/>
      <c r="CO1" s="134"/>
      <c r="CP1" s="134"/>
      <c r="CQ1" s="134"/>
      <c r="CR1" s="134"/>
      <c r="CS1" s="134"/>
      <c r="CT1" s="134"/>
      <c r="CU1" s="134"/>
      <c r="CV1" s="134"/>
      <c r="CW1" s="134"/>
      <c r="CX1" s="134"/>
      <c r="CY1" s="134"/>
      <c r="CZ1" s="134"/>
      <c r="DA1" s="134"/>
      <c r="DB1" s="134"/>
    </row>
    <row r="2" spans="1:106" ht="16.5" customHeight="1" x14ac:dyDescent="0.3">
      <c r="A2" s="421" t="s">
        <v>137</v>
      </c>
      <c r="B2" s="422"/>
      <c r="C2" s="422"/>
      <c r="D2" s="422"/>
      <c r="E2" s="422"/>
      <c r="F2" s="422"/>
      <c r="G2" s="422"/>
      <c r="H2" s="422"/>
      <c r="I2" s="423"/>
      <c r="J2" s="421" t="s">
        <v>138</v>
      </c>
      <c r="K2" s="422"/>
      <c r="L2" s="422"/>
      <c r="M2" s="422"/>
      <c r="N2" s="422"/>
      <c r="O2" s="422"/>
      <c r="P2" s="422"/>
      <c r="Q2" s="423"/>
      <c r="R2" s="450" t="s">
        <v>139</v>
      </c>
      <c r="S2" s="450"/>
      <c r="T2" s="450"/>
      <c r="U2" s="450"/>
      <c r="V2" s="450"/>
      <c r="W2" s="450"/>
      <c r="X2" s="450"/>
      <c r="Y2" s="450"/>
      <c r="Z2" s="450"/>
      <c r="AA2" s="450"/>
      <c r="AB2" s="450"/>
      <c r="AC2" s="450"/>
      <c r="AD2" s="450"/>
      <c r="AE2" s="450" t="s">
        <v>140</v>
      </c>
      <c r="AF2" s="450"/>
      <c r="AG2" s="450"/>
      <c r="AH2" s="450"/>
      <c r="AI2" s="450"/>
      <c r="AJ2" s="450"/>
      <c r="AK2" s="450"/>
      <c r="AL2" s="460" t="s">
        <v>141</v>
      </c>
      <c r="AM2" s="460"/>
      <c r="AN2" s="460"/>
      <c r="AO2" s="460"/>
      <c r="AP2" s="460"/>
      <c r="AQ2" s="460"/>
      <c r="AR2" s="460"/>
      <c r="AS2" s="460"/>
      <c r="AT2" s="460"/>
      <c r="AU2" s="460"/>
      <c r="AV2" s="460"/>
      <c r="AW2" s="460"/>
      <c r="AX2" s="414" t="s">
        <v>142</v>
      </c>
      <c r="AY2" s="414"/>
      <c r="AZ2" s="414"/>
      <c r="BA2" s="414"/>
      <c r="BB2" s="414"/>
      <c r="BC2" s="414" t="s">
        <v>143</v>
      </c>
      <c r="BD2" s="414"/>
      <c r="BE2" s="414"/>
      <c r="BF2" s="414"/>
      <c r="BG2" s="414"/>
      <c r="BH2" s="414" t="s">
        <v>144</v>
      </c>
      <c r="BI2" s="414"/>
      <c r="BJ2" s="414"/>
      <c r="BK2" s="414"/>
      <c r="BL2" s="414"/>
      <c r="BM2" s="414" t="s">
        <v>145</v>
      </c>
      <c r="BN2" s="414"/>
      <c r="BO2" s="414"/>
      <c r="BP2" s="414"/>
      <c r="BQ2" s="414"/>
      <c r="BR2" s="458" t="s">
        <v>146</v>
      </c>
      <c r="BS2" s="458"/>
      <c r="BT2" s="458"/>
      <c r="BU2" s="458"/>
      <c r="BV2" s="427" t="s">
        <v>147</v>
      </c>
      <c r="BW2" s="427"/>
      <c r="BX2" s="427"/>
      <c r="BY2" s="418" t="s">
        <v>148</v>
      </c>
      <c r="BZ2" s="419"/>
      <c r="CA2" s="419"/>
      <c r="CB2" s="420"/>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row>
    <row r="3" spans="1:106" ht="16.5" customHeight="1" x14ac:dyDescent="0.3">
      <c r="A3" s="446" t="s">
        <v>149</v>
      </c>
      <c r="B3" s="447" t="s">
        <v>7</v>
      </c>
      <c r="C3" s="447" t="s">
        <v>9</v>
      </c>
      <c r="D3" s="448" t="s">
        <v>150</v>
      </c>
      <c r="E3" s="448" t="s">
        <v>21</v>
      </c>
      <c r="F3" s="450" t="s">
        <v>15</v>
      </c>
      <c r="G3" s="447" t="s">
        <v>17</v>
      </c>
      <c r="H3" s="447" t="s">
        <v>151</v>
      </c>
      <c r="I3" s="447" t="s">
        <v>23</v>
      </c>
      <c r="J3" s="447" t="s">
        <v>152</v>
      </c>
      <c r="K3" s="447" t="s">
        <v>153</v>
      </c>
      <c r="L3" s="448" t="s">
        <v>154</v>
      </c>
      <c r="M3" s="447" t="s">
        <v>155</v>
      </c>
      <c r="N3" s="461" t="s">
        <v>156</v>
      </c>
      <c r="O3" s="447" t="s">
        <v>157</v>
      </c>
      <c r="P3" s="450" t="s">
        <v>154</v>
      </c>
      <c r="Q3" s="447" t="s">
        <v>29</v>
      </c>
      <c r="R3" s="449" t="s">
        <v>158</v>
      </c>
      <c r="S3" s="447" t="s">
        <v>31</v>
      </c>
      <c r="T3" s="447" t="s">
        <v>33</v>
      </c>
      <c r="U3" s="451" t="s">
        <v>159</v>
      </c>
      <c r="V3" s="452"/>
      <c r="W3" s="452"/>
      <c r="X3" s="453"/>
      <c r="Y3" s="447" t="s">
        <v>160</v>
      </c>
      <c r="Z3" s="447"/>
      <c r="AA3" s="447"/>
      <c r="AB3" s="447"/>
      <c r="AC3" s="447"/>
      <c r="AD3" s="447"/>
      <c r="AE3" s="449" t="s">
        <v>161</v>
      </c>
      <c r="AF3" s="449" t="s">
        <v>162</v>
      </c>
      <c r="AG3" s="449" t="s">
        <v>154</v>
      </c>
      <c r="AH3" s="449" t="s">
        <v>163</v>
      </c>
      <c r="AI3" s="449" t="s">
        <v>154</v>
      </c>
      <c r="AJ3" s="449" t="s">
        <v>164</v>
      </c>
      <c r="AK3" s="449" t="s">
        <v>49</v>
      </c>
      <c r="AL3" s="436" t="s">
        <v>165</v>
      </c>
      <c r="AM3" s="436" t="s">
        <v>166</v>
      </c>
      <c r="AN3" s="436" t="s">
        <v>167</v>
      </c>
      <c r="AO3" s="436" t="s">
        <v>168</v>
      </c>
      <c r="AP3" s="436" t="s">
        <v>169</v>
      </c>
      <c r="AQ3" s="436" t="s">
        <v>168</v>
      </c>
      <c r="AR3" s="437" t="s">
        <v>170</v>
      </c>
      <c r="AS3" s="436" t="s">
        <v>168</v>
      </c>
      <c r="AT3" s="436" t="s">
        <v>171</v>
      </c>
      <c r="AU3" s="436" t="s">
        <v>168</v>
      </c>
      <c r="AV3" s="437" t="s">
        <v>172</v>
      </c>
      <c r="AW3" s="436" t="s">
        <v>53</v>
      </c>
      <c r="AX3" s="415" t="s">
        <v>173</v>
      </c>
      <c r="AY3" s="415" t="s">
        <v>174</v>
      </c>
      <c r="AZ3" s="415" t="s">
        <v>166</v>
      </c>
      <c r="BA3" s="415" t="s">
        <v>175</v>
      </c>
      <c r="BB3" s="415" t="s">
        <v>176</v>
      </c>
      <c r="BC3" s="415" t="s">
        <v>173</v>
      </c>
      <c r="BD3" s="415" t="s">
        <v>174</v>
      </c>
      <c r="BE3" s="415" t="s">
        <v>166</v>
      </c>
      <c r="BF3" s="415" t="s">
        <v>175</v>
      </c>
      <c r="BG3" s="415" t="s">
        <v>176</v>
      </c>
      <c r="BH3" s="415" t="s">
        <v>173</v>
      </c>
      <c r="BI3" s="415" t="s">
        <v>174</v>
      </c>
      <c r="BJ3" s="415" t="s">
        <v>166</v>
      </c>
      <c r="BK3" s="415" t="s">
        <v>175</v>
      </c>
      <c r="BL3" s="415" t="s">
        <v>176</v>
      </c>
      <c r="BM3" s="415" t="s">
        <v>173</v>
      </c>
      <c r="BN3" s="415" t="s">
        <v>174</v>
      </c>
      <c r="BO3" s="415" t="s">
        <v>166</v>
      </c>
      <c r="BP3" s="415" t="s">
        <v>175</v>
      </c>
      <c r="BQ3" s="415" t="s">
        <v>176</v>
      </c>
      <c r="BR3" s="459" t="s">
        <v>177</v>
      </c>
      <c r="BS3" s="459" t="s">
        <v>178</v>
      </c>
      <c r="BT3" s="459" t="s">
        <v>179</v>
      </c>
      <c r="BU3" s="459" t="s">
        <v>174</v>
      </c>
      <c r="BV3" s="428" t="s">
        <v>168</v>
      </c>
      <c r="BW3" s="428" t="s">
        <v>180</v>
      </c>
      <c r="BX3" s="428" t="s">
        <v>181</v>
      </c>
      <c r="BY3" s="463" t="s">
        <v>182</v>
      </c>
      <c r="BZ3" s="463" t="s">
        <v>183</v>
      </c>
      <c r="CA3" s="463" t="s">
        <v>184</v>
      </c>
      <c r="CB3" s="463" t="s">
        <v>185</v>
      </c>
      <c r="CC3" s="134"/>
      <c r="CD3" s="134"/>
      <c r="CE3" s="134"/>
      <c r="CF3" s="134"/>
      <c r="CG3" s="134"/>
      <c r="CH3" s="134"/>
      <c r="CI3" s="134"/>
      <c r="CJ3" s="134"/>
      <c r="CK3" s="134"/>
      <c r="CL3" s="134"/>
      <c r="CM3" s="134"/>
      <c r="CN3" s="134"/>
      <c r="CO3" s="134"/>
      <c r="CP3" s="134"/>
      <c r="CQ3" s="134"/>
      <c r="CR3" s="134"/>
      <c r="CS3" s="134"/>
      <c r="CT3" s="134"/>
      <c r="CU3" s="134"/>
      <c r="CV3" s="134"/>
      <c r="CW3" s="134"/>
      <c r="CX3" s="134"/>
      <c r="CY3" s="134"/>
      <c r="CZ3" s="134"/>
      <c r="DA3" s="134"/>
      <c r="DB3" s="134"/>
    </row>
    <row r="4" spans="1:106" s="137" customFormat="1" ht="67.5" customHeight="1" x14ac:dyDescent="0.25">
      <c r="A4" s="446"/>
      <c r="B4" s="447"/>
      <c r="C4" s="447"/>
      <c r="D4" s="448"/>
      <c r="E4" s="448"/>
      <c r="F4" s="450"/>
      <c r="G4" s="447"/>
      <c r="H4" s="447"/>
      <c r="I4" s="447"/>
      <c r="J4" s="447"/>
      <c r="K4" s="447"/>
      <c r="L4" s="448"/>
      <c r="M4" s="447"/>
      <c r="N4" s="462"/>
      <c r="O4" s="450"/>
      <c r="P4" s="450"/>
      <c r="Q4" s="447"/>
      <c r="R4" s="449"/>
      <c r="S4" s="447"/>
      <c r="T4" s="447"/>
      <c r="U4" s="193" t="s">
        <v>186</v>
      </c>
      <c r="V4" s="193" t="s">
        <v>187</v>
      </c>
      <c r="W4" s="193" t="s">
        <v>188</v>
      </c>
      <c r="X4" s="193" t="s">
        <v>189</v>
      </c>
      <c r="Y4" s="194" t="s">
        <v>70</v>
      </c>
      <c r="Z4" s="194" t="s">
        <v>190</v>
      </c>
      <c r="AA4" s="194" t="s">
        <v>191</v>
      </c>
      <c r="AB4" s="194" t="s">
        <v>192</v>
      </c>
      <c r="AC4" s="194" t="s">
        <v>193</v>
      </c>
      <c r="AD4" s="194" t="s">
        <v>175</v>
      </c>
      <c r="AE4" s="449"/>
      <c r="AF4" s="449"/>
      <c r="AG4" s="449"/>
      <c r="AH4" s="449"/>
      <c r="AI4" s="449"/>
      <c r="AJ4" s="449"/>
      <c r="AK4" s="449"/>
      <c r="AL4" s="436"/>
      <c r="AM4" s="436"/>
      <c r="AN4" s="436"/>
      <c r="AO4" s="436"/>
      <c r="AP4" s="436"/>
      <c r="AQ4" s="436"/>
      <c r="AR4" s="438"/>
      <c r="AS4" s="436"/>
      <c r="AT4" s="436"/>
      <c r="AU4" s="436"/>
      <c r="AV4" s="438"/>
      <c r="AW4" s="436"/>
      <c r="AX4" s="415"/>
      <c r="AY4" s="415"/>
      <c r="AZ4" s="415"/>
      <c r="BA4" s="415"/>
      <c r="BB4" s="415"/>
      <c r="BC4" s="415"/>
      <c r="BD4" s="415"/>
      <c r="BE4" s="415"/>
      <c r="BF4" s="415"/>
      <c r="BG4" s="415"/>
      <c r="BH4" s="415"/>
      <c r="BI4" s="415"/>
      <c r="BJ4" s="415"/>
      <c r="BK4" s="415"/>
      <c r="BL4" s="415"/>
      <c r="BM4" s="415"/>
      <c r="BN4" s="415"/>
      <c r="BO4" s="415"/>
      <c r="BP4" s="415"/>
      <c r="BQ4" s="415"/>
      <c r="BR4" s="459"/>
      <c r="BS4" s="459"/>
      <c r="BT4" s="459"/>
      <c r="BU4" s="459"/>
      <c r="BV4" s="428"/>
      <c r="BW4" s="428"/>
      <c r="BX4" s="428"/>
      <c r="BY4" s="463"/>
      <c r="BZ4" s="463"/>
      <c r="CA4" s="463"/>
      <c r="CB4" s="463"/>
      <c r="CC4" s="136"/>
      <c r="CD4" s="136"/>
      <c r="CE4" s="136"/>
      <c r="CF4" s="136"/>
      <c r="CG4" s="136"/>
      <c r="CH4" s="136"/>
      <c r="CI4" s="136"/>
      <c r="CJ4" s="136"/>
      <c r="CK4" s="136"/>
      <c r="CL4" s="136"/>
      <c r="CM4" s="136"/>
      <c r="CN4" s="136"/>
      <c r="CO4" s="136"/>
      <c r="CP4" s="136"/>
      <c r="CQ4" s="136"/>
      <c r="CR4" s="136"/>
      <c r="CS4" s="136"/>
      <c r="CT4" s="136"/>
      <c r="CU4" s="136"/>
      <c r="CV4" s="136"/>
      <c r="CW4" s="136"/>
      <c r="CX4" s="136"/>
      <c r="CY4" s="136"/>
      <c r="CZ4" s="136"/>
      <c r="DA4" s="136"/>
      <c r="DB4" s="136"/>
    </row>
    <row r="5" spans="1:106" s="139" customFormat="1" ht="337.5" customHeight="1" x14ac:dyDescent="0.25">
      <c r="A5" s="416">
        <v>1</v>
      </c>
      <c r="B5" s="445" t="s">
        <v>72</v>
      </c>
      <c r="C5" s="445" t="s">
        <v>125</v>
      </c>
      <c r="D5" s="445" t="s">
        <v>194</v>
      </c>
      <c r="E5" s="445" t="s">
        <v>195</v>
      </c>
      <c r="F5" s="445" t="s">
        <v>196</v>
      </c>
      <c r="G5" s="445" t="s">
        <v>197</v>
      </c>
      <c r="H5" s="445" t="s">
        <v>198</v>
      </c>
      <c r="I5" s="445" t="s">
        <v>199</v>
      </c>
      <c r="J5" s="454">
        <v>84</v>
      </c>
      <c r="K5" s="444" t="str">
        <f>IF(J5&lt;=0,"",IF(J5&lt;=2,"Muy Baja",IF(J5&lt;=24,"Baja",IF(J5&lt;=500,"Media",IF(J5&lt;=5000,"Alta","Muy Alta")))))</f>
        <v>Media</v>
      </c>
      <c r="L5" s="441">
        <f>IF(K5="","",IF(K5="Muy Baja",0.2,IF(K5="Baja",0.4,IF(K5="Media",0.6,IF(K5="Alta",0.8,IF(K5="Muy Alta",1,))))))</f>
        <v>0.6</v>
      </c>
      <c r="M5" s="455" t="s">
        <v>200</v>
      </c>
      <c r="N5" s="439" t="str">
        <f ca="1">IF(NOT(ISERROR(MATCH(M5,'Tabla Impacto'!$B$221:$B$223,0))),'Tabla Impacto'!$F$223&amp;"Por favor no seleccionar los criterios de impacto(Afectación Económica o presupuestal y Pérdida Reputacional)",M5)</f>
        <v xml:space="preserve">     El riesgo afecta la imagen de la entidad con efecto publicitario sostenido a nivel de sector administrativo, nivel departamental o municipal</v>
      </c>
      <c r="O5" s="440" t="str">
        <f ca="1">IF(OR(N5='Tabla Impacto'!$C$11,N5='Tabla Impacto'!$D$11),"Leve",IF(OR(N5='Tabla Impacto'!$C$12,N5='Tabla Impacto'!$D$12),"Menor",IF(OR(N5='Tabla Impacto'!$C$13,N5='Tabla Impacto'!$D$13),"Moderado",IF(OR(N5='Tabla Impacto'!$C$14,N5='Tabla Impacto'!$D$14),"Mayor",IF(OR(N5='Tabla Impacto'!$C$15,N5='Tabla Impacto'!$D$15),"Catastrófico","")))))</f>
        <v>Mayor</v>
      </c>
      <c r="P5" s="439">
        <f ca="1">IF(O5="","",IF(O5="Leve",0.2,IF(O5="Menor",0.4,IF(O5="Moderado",0.6,IF(O5="Mayor",0.8,IF(O5="Catastrófico",1,))))))</f>
        <v>0.8</v>
      </c>
      <c r="Q5" s="442" t="str">
        <f ca="1">IF(OR(AND(K5="Muy Baja",O5="Leve"),AND(K5="Muy Baja",O5="Menor"),AND(K5="Baja",O5="Leve")),"Bajo",IF(OR(AND(K5="Muy baja",O5="Moderado"),AND(K5="Baja",O5="Menor"),AND(K5="Baja",O5="Moderado"),AND(K5="Media",O5="Leve"),AND(K5="Media",O5="Menor"),AND(K5="Media",O5="Moderado"),AND(K5="Alta",O5="Leve"),AND(K5="Alta",O5="Menor")),"Moderado",IF(OR(AND(K5="Muy Baja",O5="Mayor"),AND(K5="Baja",O5="Mayor"),AND(K5="Media",O5="Mayor"),AND(K5="Alta",O5="Moderado"),AND(K5="Alta",O5="Mayor"),AND(K5="Muy Alta",O5="Leve"),AND(K5="Muy Alta",O5="Menor"),AND(K5="Muy Alta",O5="Moderado"),AND(K5="Muy Alta",O5="Mayor")),"Alto",IF(OR(AND(K5="Muy Baja",O5="Catastrófico"),AND(K5="Baja",O5="Catastrófico"),AND(K5="Media",O5="Catastrófico"),AND(K5="Alta",O5="Catastrófico"),AND(K5="Muy Alta",O5="Catastrófico")),"Extremo",""))))</f>
        <v>Alto</v>
      </c>
      <c r="R5" s="176">
        <v>1</v>
      </c>
      <c r="S5" s="196" t="s">
        <v>201</v>
      </c>
      <c r="T5" s="169" t="str">
        <f t="shared" ref="T5:T37" si="0">IF(OR(Y5="Preventivo",Y5="Detectivo"),"Probabilidad",IF(Y5="Correctivo","Impacto",""))</f>
        <v>Probabilidad</v>
      </c>
      <c r="U5" s="187" t="s">
        <v>202</v>
      </c>
      <c r="V5" s="187" t="s">
        <v>202</v>
      </c>
      <c r="W5" s="187" t="s">
        <v>202</v>
      </c>
      <c r="X5" s="187" t="s">
        <v>202</v>
      </c>
      <c r="Y5" s="197" t="s">
        <v>203</v>
      </c>
      <c r="Z5" s="197" t="s">
        <v>204</v>
      </c>
      <c r="AA5" s="97" t="str">
        <f t="shared" ref="AA5:AA36" si="1">IF(AND(Y5="Preventivo",Z5="Automático"),"50%",IF(AND(Y5="Preventivo",Z5="Manual"),"40%",IF(AND(Y5="Detectivo",Z5="Automático"),"40%",IF(AND(Y5="Detectivo",Z5="Manual"),"30%",IF(AND(Y5="Correctivo",Z5="Automático"),"35%",IF(AND(Y5="Correctivo",Z5="Manual"),"25%",""))))))</f>
        <v>40%</v>
      </c>
      <c r="AB5" s="197" t="s">
        <v>205</v>
      </c>
      <c r="AC5" s="197" t="s">
        <v>206</v>
      </c>
      <c r="AD5" s="197" t="s">
        <v>207</v>
      </c>
      <c r="AE5" s="141">
        <f>IFERROR(IF(T5="Probabilidad",(L5-(+L5*AA5)),IF(T5="Impacto",L5,"")),"")</f>
        <v>0.36</v>
      </c>
      <c r="AF5" s="130" t="str">
        <f>IFERROR(IF(AE5="","",IF(AE5&lt;=0.2,"Muy Baja",IF(AE5&lt;=0.4,"Baja",IF(AE5&lt;=0.6,"Media",IF(AE5&lt;=0.8,"Alta","Muy Alta"))))),"")</f>
        <v>Baja</v>
      </c>
      <c r="AG5" s="97">
        <f t="shared" ref="AG5:AG36" si="2">+AE5</f>
        <v>0.36</v>
      </c>
      <c r="AH5" s="130" t="str">
        <f ca="1">IFERROR(IF(AI5="","",IF(AI5&lt;=0.2,"Leve",IF(AI5&lt;=0.4,"Menor",IF(AI5&lt;=0.6,"Moderado",IF(AI5&lt;=0.8,"Mayor","Catastrófico"))))),"")</f>
        <v>Mayor</v>
      </c>
      <c r="AI5" s="97">
        <f ca="1">IFERROR(IF(T5="Impacto",(P5-(+P5*AA5)),IF(T5="Probabilidad",P5,"")),"")</f>
        <v>0.8</v>
      </c>
      <c r="AJ5" s="98" t="str">
        <f t="shared" ref="AJ5:AJ36" ca="1" si="3">IFERROR(IF(OR(AND(AF5="Muy Baja",AH5="Leve"),AND(AF5="Muy Baja",AH5="Menor"),AND(AF5="Baja",AH5="Leve")),"Bajo",IF(OR(AND(AF5="Muy baja",AH5="Moderado"),AND(AF5="Baja",AH5="Menor"),AND(AF5="Baja",AH5="Moderado"),AND(AF5="Media",AH5="Leve"),AND(AF5="Media",AH5="Menor"),AND(AF5="Media",AH5="Moderado"),AND(AF5="Alta",AH5="Leve"),AND(AF5="Alta",AH5="Menor")),"Moderado",IF(OR(AND(AF5="Muy Baja",AH5="Mayor"),AND(AF5="Baja",AH5="Mayor"),AND(AF5="Media",AH5="Mayor"),AND(AF5="Alta",AH5="Moderado"),AND(AF5="Alta",AH5="Mayor"),AND(AF5="Muy Alta",AH5="Leve"),AND(AF5="Muy Alta",AH5="Menor"),AND(AF5="Muy Alta",AH5="Moderado"),AND(AF5="Muy Alta",AH5="Mayor")),"Alto",IF(OR(AND(AF5="Muy Baja",AH5="Catastrófico"),AND(AF5="Baja",AH5="Catastrófico"),AND(AF5="Media",AH5="Catastrófico"),AND(AF5="Alta",AH5="Catastrófico"),AND(AF5="Muy Alta",AH5="Catastrófico")),"Extremo","")))),"")</f>
        <v>Alto</v>
      </c>
      <c r="AK5" s="424" t="s">
        <v>208</v>
      </c>
      <c r="AL5" s="177" t="s">
        <v>209</v>
      </c>
      <c r="AM5" s="177" t="s">
        <v>210</v>
      </c>
      <c r="AN5" s="186">
        <v>45291</v>
      </c>
      <c r="AO5" s="199" t="s">
        <v>211</v>
      </c>
      <c r="AP5" s="261" t="s">
        <v>212</v>
      </c>
      <c r="AQ5" s="177" t="s">
        <v>213</v>
      </c>
      <c r="AR5" s="177" t="s">
        <v>214</v>
      </c>
      <c r="AS5" s="133" t="s">
        <v>215</v>
      </c>
      <c r="AT5" s="170" t="s">
        <v>216</v>
      </c>
      <c r="AU5" s="99"/>
      <c r="AV5" s="170"/>
      <c r="AW5" s="131"/>
      <c r="AX5" s="199" t="s">
        <v>217</v>
      </c>
      <c r="AY5" s="261" t="s">
        <v>218</v>
      </c>
      <c r="AZ5" s="185" t="s">
        <v>219</v>
      </c>
      <c r="BA5" s="199" t="s">
        <v>220</v>
      </c>
      <c r="BB5" s="188" t="s">
        <v>221</v>
      </c>
      <c r="BC5" s="199" t="s">
        <v>222</v>
      </c>
      <c r="BD5" s="185" t="s">
        <v>223</v>
      </c>
      <c r="BE5" s="185" t="s">
        <v>224</v>
      </c>
      <c r="BF5" s="199" t="s">
        <v>225</v>
      </c>
      <c r="BG5" s="188" t="s">
        <v>221</v>
      </c>
      <c r="BH5" s="133" t="s">
        <v>226</v>
      </c>
      <c r="BI5" s="170" t="s">
        <v>227</v>
      </c>
      <c r="BJ5" s="170" t="s">
        <v>228</v>
      </c>
      <c r="BK5" s="170" t="s">
        <v>229</v>
      </c>
      <c r="BL5" s="99"/>
      <c r="BM5" s="170"/>
      <c r="BN5" s="170"/>
      <c r="BO5" s="131"/>
      <c r="BP5" s="99"/>
      <c r="BQ5" s="99"/>
      <c r="BR5" s="171" t="s">
        <v>230</v>
      </c>
      <c r="BS5" s="170"/>
      <c r="BT5" s="170"/>
      <c r="BU5" s="170"/>
      <c r="BV5" s="133" t="s">
        <v>231</v>
      </c>
      <c r="BW5" s="259" t="s">
        <v>232</v>
      </c>
      <c r="BX5" s="259" t="s">
        <v>233</v>
      </c>
      <c r="BY5" s="327" t="s">
        <v>770</v>
      </c>
      <c r="BZ5" s="322" t="s">
        <v>767</v>
      </c>
      <c r="CA5" s="323" t="s">
        <v>768</v>
      </c>
      <c r="CB5" s="323" t="s">
        <v>769</v>
      </c>
    </row>
    <row r="6" spans="1:106" ht="409.5" customHeight="1" x14ac:dyDescent="0.3">
      <c r="A6" s="416"/>
      <c r="B6" s="431"/>
      <c r="C6" s="431"/>
      <c r="D6" s="431"/>
      <c r="E6" s="431"/>
      <c r="F6" s="431"/>
      <c r="G6" s="431"/>
      <c r="H6" s="431"/>
      <c r="I6" s="431"/>
      <c r="J6" s="454"/>
      <c r="K6" s="444"/>
      <c r="L6" s="441"/>
      <c r="M6" s="456"/>
      <c r="N6" s="431"/>
      <c r="O6" s="431"/>
      <c r="P6" s="431"/>
      <c r="Q6" s="442"/>
      <c r="R6" s="176">
        <v>2</v>
      </c>
      <c r="S6" s="196" t="s">
        <v>235</v>
      </c>
      <c r="T6" s="169" t="str">
        <f t="shared" si="0"/>
        <v>Probabilidad</v>
      </c>
      <c r="U6" s="187" t="s">
        <v>202</v>
      </c>
      <c r="V6" s="187" t="s">
        <v>202</v>
      </c>
      <c r="W6" s="187" t="s">
        <v>202</v>
      </c>
      <c r="X6" s="187" t="s">
        <v>202</v>
      </c>
      <c r="Y6" s="197" t="s">
        <v>203</v>
      </c>
      <c r="Z6" s="197" t="s">
        <v>204</v>
      </c>
      <c r="AA6" s="97" t="str">
        <f t="shared" si="1"/>
        <v>40%</v>
      </c>
      <c r="AB6" s="197" t="s">
        <v>205</v>
      </c>
      <c r="AC6" s="197" t="s">
        <v>206</v>
      </c>
      <c r="AD6" s="197" t="s">
        <v>207</v>
      </c>
      <c r="AE6" s="141">
        <f>IFERROR(IF(AND(T5="Probabilidad",T6="Probabilidad"),(AG5-(+AG5*AA6)),IF(T6="Probabilidad",(L5-(+L5*AA6)),IF(T6="Impacto",AG5,""))),"")</f>
        <v>0.216</v>
      </c>
      <c r="AF6" s="130" t="str">
        <f t="shared" ref="AF6:AF64" si="4">IFERROR(IF(AE6="","",IF(AE6&lt;=0.2,"Muy Baja",IF(AE6&lt;=0.4,"Baja",IF(AE6&lt;=0.6,"Media",IF(AE6&lt;=0.8,"Alta","Muy Alta"))))),"")</f>
        <v>Baja</v>
      </c>
      <c r="AG6" s="97">
        <f t="shared" si="2"/>
        <v>0.216</v>
      </c>
      <c r="AH6" s="130" t="str">
        <f t="shared" ref="AH6:AH64" ca="1" si="5">IFERROR(IF(AI6="","",IF(AI6&lt;=0.2,"Leve",IF(AI6&lt;=0.4,"Menor",IF(AI6&lt;=0.6,"Moderado",IF(AI6&lt;=0.8,"Mayor","Catastrófico"))))),"")</f>
        <v>Mayor</v>
      </c>
      <c r="AI6" s="97">
        <f ca="1">IFERROR(IF(AND(T5="Impacto",T6="Impacto"),(AI5-(+AI5*AA6)),IF(T6="Impacto",($P$5-(+$P$5*AA6)),IF(T6="Probabilidad",AI5,""))),"")</f>
        <v>0.8</v>
      </c>
      <c r="AJ6" s="98" t="str">
        <f t="shared" ca="1" si="3"/>
        <v>Alto</v>
      </c>
      <c r="AK6" s="425"/>
      <c r="AL6" s="177" t="s">
        <v>236</v>
      </c>
      <c r="AM6" s="177" t="s">
        <v>210</v>
      </c>
      <c r="AN6" s="186">
        <v>45291</v>
      </c>
      <c r="AO6" s="199" t="s">
        <v>237</v>
      </c>
      <c r="AP6" s="261" t="s">
        <v>238</v>
      </c>
      <c r="AQ6" s="177" t="s">
        <v>239</v>
      </c>
      <c r="AR6" s="177" t="s">
        <v>240</v>
      </c>
      <c r="AS6" s="133" t="s">
        <v>241</v>
      </c>
      <c r="AT6" s="170" t="s">
        <v>242</v>
      </c>
      <c r="AU6" s="99"/>
      <c r="AV6" s="170"/>
      <c r="AW6" s="131"/>
      <c r="AX6" s="199" t="s">
        <v>243</v>
      </c>
      <c r="AY6" s="261" t="s">
        <v>244</v>
      </c>
      <c r="AZ6" s="185" t="s">
        <v>245</v>
      </c>
      <c r="BA6" s="199" t="s">
        <v>246</v>
      </c>
      <c r="BB6" s="188" t="s">
        <v>221</v>
      </c>
      <c r="BC6" s="199" t="s">
        <v>247</v>
      </c>
      <c r="BD6" s="185" t="s">
        <v>248</v>
      </c>
      <c r="BE6" s="185" t="s">
        <v>224</v>
      </c>
      <c r="BF6" s="199" t="s">
        <v>249</v>
      </c>
      <c r="BG6" s="188" t="s">
        <v>221</v>
      </c>
      <c r="BH6" s="133" t="s">
        <v>250</v>
      </c>
      <c r="BI6" s="170" t="s">
        <v>251</v>
      </c>
      <c r="BJ6" s="170" t="s">
        <v>252</v>
      </c>
      <c r="BK6" s="170" t="s">
        <v>253</v>
      </c>
      <c r="BL6" s="99"/>
      <c r="BM6" s="170"/>
      <c r="BN6" s="170"/>
      <c r="BO6" s="131"/>
      <c r="BP6" s="99"/>
      <c r="BQ6" s="99"/>
      <c r="BR6" s="132"/>
      <c r="BS6" s="170"/>
      <c r="BT6" s="170"/>
      <c r="BU6" s="170"/>
      <c r="BV6" s="133" t="s">
        <v>231</v>
      </c>
      <c r="BW6" s="259" t="s">
        <v>254</v>
      </c>
      <c r="BX6" s="259" t="s">
        <v>255</v>
      </c>
      <c r="BY6" s="327" t="s">
        <v>771</v>
      </c>
      <c r="BZ6" s="323" t="s">
        <v>772</v>
      </c>
      <c r="CA6" s="323" t="s">
        <v>773</v>
      </c>
      <c r="CB6" s="323" t="s">
        <v>774</v>
      </c>
    </row>
    <row r="7" spans="1:106" ht="378.95" customHeight="1" x14ac:dyDescent="0.3">
      <c r="A7" s="416"/>
      <c r="B7" s="431"/>
      <c r="C7" s="431"/>
      <c r="D7" s="431"/>
      <c r="E7" s="431"/>
      <c r="F7" s="431"/>
      <c r="G7" s="431"/>
      <c r="H7" s="431"/>
      <c r="I7" s="431"/>
      <c r="J7" s="454"/>
      <c r="K7" s="444"/>
      <c r="L7" s="441"/>
      <c r="M7" s="456"/>
      <c r="N7" s="431"/>
      <c r="O7" s="431"/>
      <c r="P7" s="431"/>
      <c r="Q7" s="442"/>
      <c r="R7" s="176">
        <v>3</v>
      </c>
      <c r="S7" s="196" t="s">
        <v>256</v>
      </c>
      <c r="T7" s="169" t="str">
        <f t="shared" si="0"/>
        <v>Probabilidad</v>
      </c>
      <c r="U7" s="187" t="s">
        <v>202</v>
      </c>
      <c r="V7" s="187" t="s">
        <v>202</v>
      </c>
      <c r="W7" s="187" t="s">
        <v>202</v>
      </c>
      <c r="X7" s="187" t="s">
        <v>202</v>
      </c>
      <c r="Y7" s="197" t="s">
        <v>257</v>
      </c>
      <c r="Z7" s="197" t="s">
        <v>204</v>
      </c>
      <c r="AA7" s="97" t="str">
        <f t="shared" si="1"/>
        <v>30%</v>
      </c>
      <c r="AB7" s="197" t="s">
        <v>205</v>
      </c>
      <c r="AC7" s="197" t="s">
        <v>206</v>
      </c>
      <c r="AD7" s="197" t="s">
        <v>207</v>
      </c>
      <c r="AE7" s="141">
        <f>IFERROR(IF(AND(T6="Probabilidad",T7="Probabilidad"),(AG6-(+AG6*AA7)),IF(AND(T6="Impacto",T7="Probabilidad"),(AG5-(+AG5*AA7)),IF(T7="Impacto",AG6,""))),"")</f>
        <v>0.1512</v>
      </c>
      <c r="AF7" s="130" t="str">
        <f t="shared" si="4"/>
        <v>Muy Baja</v>
      </c>
      <c r="AG7" s="97">
        <f t="shared" si="2"/>
        <v>0.1512</v>
      </c>
      <c r="AH7" s="130" t="str">
        <f t="shared" ca="1" si="5"/>
        <v>Mayor</v>
      </c>
      <c r="AI7" s="97">
        <f ca="1">IFERROR(IF(AND(T6="Impacto",T7="Impacto"),(AI6-(+AI6*AA7)),IF(AND(T6="Probabilidad",T7="Impacto"),(AI5-(+AI5*AA7)),IF(T7="Probabilidad",AI6,""))),"")</f>
        <v>0.8</v>
      </c>
      <c r="AJ7" s="98" t="str">
        <f t="shared" ca="1" si="3"/>
        <v>Alto</v>
      </c>
      <c r="AK7" s="425"/>
      <c r="AL7" s="177"/>
      <c r="AM7" s="177"/>
      <c r="AN7" s="186"/>
      <c r="AO7" s="199" t="s">
        <v>258</v>
      </c>
      <c r="AP7" s="261" t="s">
        <v>259</v>
      </c>
      <c r="AQ7" s="199"/>
      <c r="AR7" s="185"/>
      <c r="AS7" s="99"/>
      <c r="AT7" s="170"/>
      <c r="AU7" s="99"/>
      <c r="AV7" s="170"/>
      <c r="AW7" s="131"/>
      <c r="AX7" s="199" t="s">
        <v>258</v>
      </c>
      <c r="AY7" s="261" t="s">
        <v>260</v>
      </c>
      <c r="AZ7" s="185" t="s">
        <v>245</v>
      </c>
      <c r="BA7" s="199" t="s">
        <v>261</v>
      </c>
      <c r="BB7" s="188" t="s">
        <v>221</v>
      </c>
      <c r="BC7" s="199" t="s">
        <v>262</v>
      </c>
      <c r="BD7" s="185" t="s">
        <v>263</v>
      </c>
      <c r="BE7" s="185" t="s">
        <v>224</v>
      </c>
      <c r="BF7" s="199" t="s">
        <v>264</v>
      </c>
      <c r="BG7" s="188" t="s">
        <v>221</v>
      </c>
      <c r="BH7" s="133" t="s">
        <v>265</v>
      </c>
      <c r="BI7" s="170" t="s">
        <v>266</v>
      </c>
      <c r="BJ7" s="170" t="s">
        <v>228</v>
      </c>
      <c r="BK7" s="170" t="s">
        <v>267</v>
      </c>
      <c r="BL7" s="99"/>
      <c r="BM7" s="170"/>
      <c r="BN7" s="170"/>
      <c r="BO7" s="131"/>
      <c r="BP7" s="99"/>
      <c r="BQ7" s="99"/>
      <c r="BR7" s="133"/>
      <c r="BS7" s="170"/>
      <c r="BT7" s="170"/>
      <c r="BU7" s="170"/>
      <c r="BV7" s="133" t="s">
        <v>231</v>
      </c>
      <c r="BW7" s="259" t="s">
        <v>268</v>
      </c>
      <c r="BX7" s="260"/>
      <c r="BY7" s="328" t="s">
        <v>234</v>
      </c>
      <c r="BZ7" s="323" t="s">
        <v>778</v>
      </c>
      <c r="CA7" s="323" t="s">
        <v>779</v>
      </c>
      <c r="CB7" s="323" t="s">
        <v>775</v>
      </c>
    </row>
    <row r="8" spans="1:106" ht="36" customHeight="1" x14ac:dyDescent="0.3">
      <c r="A8" s="416"/>
      <c r="B8" s="431"/>
      <c r="C8" s="431"/>
      <c r="D8" s="431"/>
      <c r="E8" s="431"/>
      <c r="F8" s="431"/>
      <c r="G8" s="431"/>
      <c r="H8" s="431"/>
      <c r="I8" s="431"/>
      <c r="J8" s="454"/>
      <c r="K8" s="444"/>
      <c r="L8" s="441"/>
      <c r="M8" s="456"/>
      <c r="N8" s="431"/>
      <c r="O8" s="431"/>
      <c r="P8" s="431"/>
      <c r="Q8" s="442"/>
      <c r="R8" s="176">
        <v>4</v>
      </c>
      <c r="S8" s="184"/>
      <c r="T8" s="169" t="str">
        <f t="shared" si="0"/>
        <v/>
      </c>
      <c r="U8" s="169"/>
      <c r="V8" s="169"/>
      <c r="W8" s="169"/>
      <c r="X8" s="169"/>
      <c r="Y8" s="195"/>
      <c r="Z8" s="195"/>
      <c r="AA8" s="97" t="str">
        <f t="shared" si="1"/>
        <v/>
      </c>
      <c r="AB8" s="195"/>
      <c r="AC8" s="195"/>
      <c r="AD8" s="195"/>
      <c r="AE8" s="141" t="str">
        <f>IFERROR(IF(AND(T7="Probabilidad",T8="Probabilidad"),(AG7-(+AG7*AA8)),IF(AND(T7="Impacto",T8="Probabilidad"),(AG6-(+AG6*AA8)),IF(T8="Impacto",AG7,""))),"")</f>
        <v/>
      </c>
      <c r="AF8" s="130" t="str">
        <f t="shared" si="4"/>
        <v/>
      </c>
      <c r="AG8" s="97" t="str">
        <f t="shared" si="2"/>
        <v/>
      </c>
      <c r="AH8" s="130" t="str">
        <f t="shared" si="5"/>
        <v/>
      </c>
      <c r="AI8" s="97" t="str">
        <f>IFERROR(IF(AND(T7="Impacto",T8="Impacto"),(AI7-(+AI7*AA8)),IF(AND(T7="Probabilidad",T8="Impacto"),(AI6-(+AI6*AA8)),IF(T8="Probabilidad",AI7,""))),"")</f>
        <v/>
      </c>
      <c r="AJ8" s="98" t="str">
        <f t="shared" si="3"/>
        <v/>
      </c>
      <c r="AK8" s="425"/>
      <c r="AL8" s="185"/>
      <c r="AM8" s="176"/>
      <c r="AN8" s="188"/>
      <c r="AO8" s="188"/>
      <c r="AP8" s="185"/>
      <c r="AQ8" s="188"/>
      <c r="AR8" s="185"/>
      <c r="AS8" s="99"/>
      <c r="AT8" s="170"/>
      <c r="AU8" s="99"/>
      <c r="AV8" s="170"/>
      <c r="AW8" s="131"/>
      <c r="AX8" s="185"/>
      <c r="AY8" s="185"/>
      <c r="AZ8" s="176"/>
      <c r="BA8" s="188"/>
      <c r="BB8" s="188"/>
      <c r="BC8" s="185"/>
      <c r="BD8" s="185"/>
      <c r="BE8" s="176"/>
      <c r="BF8" s="188"/>
      <c r="BG8" s="188"/>
      <c r="BH8" s="170"/>
      <c r="BI8" s="170"/>
      <c r="BJ8" s="131"/>
      <c r="BK8" s="99"/>
      <c r="BL8" s="99"/>
      <c r="BM8" s="170"/>
      <c r="BN8" s="170"/>
      <c r="BO8" s="131"/>
      <c r="BP8" s="99"/>
      <c r="BQ8" s="99"/>
      <c r="BR8" s="133"/>
      <c r="BS8" s="170"/>
      <c r="BT8" s="170"/>
      <c r="BU8" s="170"/>
      <c r="BV8" s="99"/>
      <c r="BW8" s="170"/>
      <c r="BX8" s="170"/>
      <c r="BY8" s="329"/>
      <c r="BZ8" s="323"/>
      <c r="CA8" s="324"/>
      <c r="CB8" s="323"/>
    </row>
    <row r="9" spans="1:106" x14ac:dyDescent="0.3">
      <c r="A9" s="416"/>
      <c r="B9" s="431"/>
      <c r="C9" s="431"/>
      <c r="D9" s="431"/>
      <c r="E9" s="431"/>
      <c r="F9" s="431"/>
      <c r="G9" s="431"/>
      <c r="H9" s="431"/>
      <c r="I9" s="431"/>
      <c r="J9" s="454"/>
      <c r="K9" s="444"/>
      <c r="L9" s="441"/>
      <c r="M9" s="456"/>
      <c r="N9" s="431"/>
      <c r="O9" s="431"/>
      <c r="P9" s="431"/>
      <c r="Q9" s="442"/>
      <c r="R9" s="176">
        <v>5</v>
      </c>
      <c r="S9" s="184"/>
      <c r="T9" s="169" t="str">
        <f t="shared" si="0"/>
        <v/>
      </c>
      <c r="U9" s="169"/>
      <c r="V9" s="169"/>
      <c r="W9" s="169"/>
      <c r="X9" s="169"/>
      <c r="Y9" s="195"/>
      <c r="Z9" s="195"/>
      <c r="AA9" s="97" t="str">
        <f t="shared" si="1"/>
        <v/>
      </c>
      <c r="AB9" s="195"/>
      <c r="AC9" s="195"/>
      <c r="AD9" s="195"/>
      <c r="AE9" s="141" t="str">
        <f>IFERROR(IF(AND(T8="Probabilidad",T9="Probabilidad"),(AG8-(+AG8*AA9)),IF(AND(T8="Impacto",T9="Probabilidad"),(AG7-(+AG7*AA9)),IF(T9="Impacto",AG8,""))),"")</f>
        <v/>
      </c>
      <c r="AF9" s="130" t="str">
        <f t="shared" si="4"/>
        <v/>
      </c>
      <c r="AG9" s="97" t="str">
        <f t="shared" si="2"/>
        <v/>
      </c>
      <c r="AH9" s="130" t="str">
        <f t="shared" si="5"/>
        <v/>
      </c>
      <c r="AI9" s="97" t="str">
        <f>IFERROR(IF(AND(T8="Impacto",T9="Impacto"),(AI8-(+AI8*AA9)),IF(AND(T8="Probabilidad",T9="Impacto"),(AI7-(+AI7*AA9)),IF(T9="Probabilidad",AI8,""))),"")</f>
        <v/>
      </c>
      <c r="AJ9" s="98" t="str">
        <f t="shared" si="3"/>
        <v/>
      </c>
      <c r="AK9" s="425"/>
      <c r="AL9" s="185"/>
      <c r="AM9" s="176"/>
      <c r="AN9" s="188"/>
      <c r="AO9" s="188"/>
      <c r="AP9" s="185"/>
      <c r="AQ9" s="188"/>
      <c r="AR9" s="185"/>
      <c r="AS9" s="99"/>
      <c r="AT9" s="170"/>
      <c r="AU9" s="99"/>
      <c r="AV9" s="170"/>
      <c r="AW9" s="131"/>
      <c r="AX9" s="185"/>
      <c r="AY9" s="185"/>
      <c r="AZ9" s="176"/>
      <c r="BA9" s="188"/>
      <c r="BB9" s="188"/>
      <c r="BC9" s="185"/>
      <c r="BD9" s="185"/>
      <c r="BE9" s="176"/>
      <c r="BF9" s="188"/>
      <c r="BG9" s="188"/>
      <c r="BH9" s="170"/>
      <c r="BI9" s="170"/>
      <c r="BJ9" s="131"/>
      <c r="BK9" s="99"/>
      <c r="BL9" s="99"/>
      <c r="BM9" s="170"/>
      <c r="BN9" s="170"/>
      <c r="BO9" s="131"/>
      <c r="BP9" s="99"/>
      <c r="BQ9" s="99"/>
      <c r="BR9" s="133"/>
      <c r="BS9" s="170"/>
      <c r="BT9" s="170"/>
      <c r="BU9" s="170"/>
      <c r="BV9" s="99"/>
      <c r="BW9" s="170"/>
      <c r="BX9" s="170"/>
      <c r="BY9" s="329"/>
      <c r="BZ9" s="323"/>
      <c r="CA9" s="324"/>
      <c r="CB9" s="323"/>
    </row>
    <row r="10" spans="1:106" ht="24.75" customHeight="1" x14ac:dyDescent="0.3">
      <c r="A10" s="416"/>
      <c r="B10" s="432"/>
      <c r="C10" s="432"/>
      <c r="D10" s="432"/>
      <c r="E10" s="432"/>
      <c r="F10" s="432"/>
      <c r="G10" s="432"/>
      <c r="H10" s="432"/>
      <c r="I10" s="432"/>
      <c r="J10" s="454"/>
      <c r="K10" s="444"/>
      <c r="L10" s="441"/>
      <c r="M10" s="457"/>
      <c r="N10" s="432"/>
      <c r="O10" s="432"/>
      <c r="P10" s="432"/>
      <c r="Q10" s="442"/>
      <c r="R10" s="176">
        <v>6</v>
      </c>
      <c r="S10" s="184"/>
      <c r="T10" s="169" t="str">
        <f t="shared" si="0"/>
        <v/>
      </c>
      <c r="U10" s="169"/>
      <c r="V10" s="169"/>
      <c r="W10" s="169"/>
      <c r="X10" s="169"/>
      <c r="Y10" s="195"/>
      <c r="Z10" s="195"/>
      <c r="AA10" s="97" t="str">
        <f t="shared" si="1"/>
        <v/>
      </c>
      <c r="AB10" s="195"/>
      <c r="AC10" s="195"/>
      <c r="AD10" s="195"/>
      <c r="AE10" s="141" t="str">
        <f>IFERROR(IF(AND(T9="Probabilidad",T10="Probabilidad"),(AG9-(+AG9*AA10)),IF(AND(T9="Impacto",T10="Probabilidad"),(AG8-(+AG8*AA10)),IF(T10="Impacto",AG9,""))),"")</f>
        <v/>
      </c>
      <c r="AF10" s="130" t="str">
        <f t="shared" si="4"/>
        <v/>
      </c>
      <c r="AG10" s="97" t="str">
        <f t="shared" si="2"/>
        <v/>
      </c>
      <c r="AH10" s="130" t="str">
        <f t="shared" si="5"/>
        <v/>
      </c>
      <c r="AI10" s="97" t="str">
        <f>IFERROR(IF(AND(T9="Impacto",T10="Impacto"),(AI9-(+AI9*AA10)),IF(AND(T9="Probabilidad",T10="Impacto"),(AI8-(+AI8*AA10)),IF(T10="Probabilidad",AI9,""))),"")</f>
        <v/>
      </c>
      <c r="AJ10" s="98" t="str">
        <f t="shared" si="3"/>
        <v/>
      </c>
      <c r="AK10" s="426"/>
      <c r="AL10" s="185"/>
      <c r="AM10" s="176"/>
      <c r="AN10" s="188"/>
      <c r="AO10" s="188"/>
      <c r="AP10" s="185"/>
      <c r="AQ10" s="188"/>
      <c r="AR10" s="185"/>
      <c r="AS10" s="99"/>
      <c r="AT10" s="170"/>
      <c r="AU10" s="99"/>
      <c r="AV10" s="170"/>
      <c r="AW10" s="131"/>
      <c r="AX10" s="185"/>
      <c r="AY10" s="185"/>
      <c r="AZ10" s="176"/>
      <c r="BA10" s="188"/>
      <c r="BB10" s="188"/>
      <c r="BC10" s="185"/>
      <c r="BD10" s="185"/>
      <c r="BE10" s="176"/>
      <c r="BF10" s="188"/>
      <c r="BG10" s="188"/>
      <c r="BH10" s="170"/>
      <c r="BI10" s="170"/>
      <c r="BJ10" s="131"/>
      <c r="BK10" s="99"/>
      <c r="BL10" s="99"/>
      <c r="BM10" s="170"/>
      <c r="BN10" s="170"/>
      <c r="BO10" s="131"/>
      <c r="BP10" s="99"/>
      <c r="BQ10" s="99"/>
      <c r="BR10" s="133"/>
      <c r="BS10" s="170"/>
      <c r="BT10" s="170"/>
      <c r="BU10" s="170"/>
      <c r="BV10" s="99"/>
      <c r="BW10" s="170"/>
      <c r="BX10" s="170"/>
      <c r="BY10" s="329"/>
      <c r="BZ10" s="323"/>
      <c r="CA10" s="324"/>
      <c r="CB10" s="323"/>
    </row>
    <row r="11" spans="1:106" ht="408" customHeight="1" x14ac:dyDescent="0.3">
      <c r="A11" s="416">
        <v>2</v>
      </c>
      <c r="B11" s="445" t="s">
        <v>72</v>
      </c>
      <c r="C11" s="445" t="s">
        <v>269</v>
      </c>
      <c r="D11" s="445" t="s">
        <v>270</v>
      </c>
      <c r="E11" s="445" t="s">
        <v>271</v>
      </c>
      <c r="F11" s="445" t="s">
        <v>196</v>
      </c>
      <c r="G11" s="445" t="s">
        <v>272</v>
      </c>
      <c r="H11" s="445" t="s">
        <v>273</v>
      </c>
      <c r="I11" s="445" t="s">
        <v>274</v>
      </c>
      <c r="J11" s="416">
        <v>20</v>
      </c>
      <c r="K11" s="444" t="str">
        <f>IF(J11&lt;=0,"",IF(J11&lt;=2,"Muy Baja",IF(J11&lt;=24,"Baja",IF(J11&lt;=500,"Media",IF(J11&lt;=5000,"Alta","Muy Alta")))))</f>
        <v>Baja</v>
      </c>
      <c r="L11" s="441">
        <f>IF(K11="","",IF(K11="Muy Baja",0.2,IF(K11="Baja",0.4,IF(K11="Media",0.6,IF(K11="Alta",0.8,IF(K11="Muy Alta",1,))))))</f>
        <v>0.4</v>
      </c>
      <c r="M11" s="439" t="s">
        <v>275</v>
      </c>
      <c r="N11" s="439" t="str">
        <f ca="1">IF(NOT(ISERROR(MATCH(M11,'Tabla Impacto'!$B$221:$B$223,0))),'Tabla Impacto'!$F$223&amp;"Por favor no seleccionar los criterios de impacto(Afectación Económica o presupuestal y Pérdida Reputacional)",M11)</f>
        <v xml:space="preserve">     El riesgo afecta la imagen de la entidad con algunos usuarios de relevancia frente al logro de los objetivos</v>
      </c>
      <c r="O11" s="440" t="str">
        <f ca="1">IF(OR(N11='Tabla Impacto'!$C$11,N11='Tabla Impacto'!$D$11),"Leve",IF(OR(N11='Tabla Impacto'!$C$12,N11='Tabla Impacto'!$D$12),"Menor",IF(OR(N11='Tabla Impacto'!$C$13,N11='Tabla Impacto'!$D$13),"Moderado",IF(OR(N11='Tabla Impacto'!$C$14,N11='Tabla Impacto'!$D$14),"Mayor",IF(OR(N11='Tabla Impacto'!$C$15,N11='Tabla Impacto'!$D$15),"Catastrófico","")))))</f>
        <v>Moderado</v>
      </c>
      <c r="P11" s="441">
        <f ca="1">IF(O11="","",IF(O11="Leve",0.2,IF(O11="Menor",0.4,IF(O11="Moderado",0.6,IF(O11="Mayor",0.8,IF(O11="Catastrófico",1,))))))</f>
        <v>0.6</v>
      </c>
      <c r="Q11" s="442" t="str">
        <f t="shared" ref="Q11" ca="1" si="6">IF(OR(AND(K11="Muy Baja",O11="Leve"),AND(K11="Muy Baja",O11="Menor"),AND(K11="Baja",O11="Leve")),"Bajo",IF(OR(AND(K11="Muy baja",O11="Moderado"),AND(K11="Baja",O11="Menor"),AND(K11="Baja",O11="Moderado"),AND(K11="Media",O11="Leve"),AND(K11="Media",O11="Menor"),AND(K11="Media",O11="Moderado"),AND(K11="Alta",O11="Leve"),AND(K11="Alta",O11="Menor")),"Moderado",IF(OR(AND(K11="Muy Baja",O11="Mayor"),AND(K11="Baja",O11="Mayor"),AND(K11="Media",O11="Mayor"),AND(K11="Alta",O11="Moderado"),AND(K11="Alta",O11="Mayor"),AND(K11="Muy Alta",O11="Leve"),AND(K11="Muy Alta",O11="Menor"),AND(K11="Muy Alta",O11="Moderado"),AND(K11="Muy Alta",O11="Mayor")),"Alto",IF(OR(AND(K11="Muy Baja",O11="Catastrófico"),AND(K11="Baja",O11="Catastrófico"),AND(K11="Media",O11="Catastrófico"),AND(K11="Alta",O11="Catastrófico"),AND(K11="Muy Alta",O11="Catastrófico")),"Extremo",""))))</f>
        <v>Moderado</v>
      </c>
      <c r="R11" s="176">
        <v>1</v>
      </c>
      <c r="S11" s="258" t="s">
        <v>276</v>
      </c>
      <c r="T11" s="239" t="str">
        <f t="shared" si="0"/>
        <v>Probabilidad</v>
      </c>
      <c r="U11" s="252" t="s">
        <v>202</v>
      </c>
      <c r="V11" s="252" t="s">
        <v>202</v>
      </c>
      <c r="W11" s="252" t="s">
        <v>202</v>
      </c>
      <c r="X11" s="252" t="s">
        <v>202</v>
      </c>
      <c r="Y11" s="253" t="s">
        <v>203</v>
      </c>
      <c r="Z11" s="253" t="s">
        <v>204</v>
      </c>
      <c r="AA11" s="241" t="str">
        <f t="shared" si="1"/>
        <v>40%</v>
      </c>
      <c r="AB11" s="253" t="s">
        <v>205</v>
      </c>
      <c r="AC11" s="253" t="s">
        <v>206</v>
      </c>
      <c r="AD11" s="253" t="s">
        <v>207</v>
      </c>
      <c r="AE11" s="242">
        <f>IFERROR(IF(T11="Probabilidad",(L11-(+L11*AA11)),IF(T11="Impacto",L11,"")),"")</f>
        <v>0.24</v>
      </c>
      <c r="AF11" s="243" t="str">
        <f>IFERROR(IF(AE11="","",IF(AE11&lt;=0.2,"Muy Baja",IF(AE11&lt;=0.4,"Baja",IF(AE11&lt;=0.6,"Media",IF(AE11&lt;=0.8,"Alta","Muy Alta"))))),"")</f>
        <v>Baja</v>
      </c>
      <c r="AG11" s="241">
        <f t="shared" si="2"/>
        <v>0.24</v>
      </c>
      <c r="AH11" s="243" t="str">
        <f ca="1">IFERROR(IF(AI11="","",IF(AI11&lt;=0.2,"Leve",IF(AI11&lt;=0.4,"Menor",IF(AI11&lt;=0.6,"Moderado",IF(AI11&lt;=0.8,"Mayor","Catastrófico"))))),"")</f>
        <v>Moderado</v>
      </c>
      <c r="AI11" s="241">
        <f ca="1">IFERROR(IF(T11="Impacto",(P11-(+P11*AA11)),IF(T11="Probabilidad",P11,"")),"")</f>
        <v>0.6</v>
      </c>
      <c r="AJ11" s="244" t="str">
        <f t="shared" ca="1" si="3"/>
        <v>Moderado</v>
      </c>
      <c r="AK11" s="429" t="s">
        <v>208</v>
      </c>
      <c r="AL11" s="254" t="s">
        <v>277</v>
      </c>
      <c r="AM11" s="254" t="s">
        <v>278</v>
      </c>
      <c r="AN11" s="186">
        <v>45291</v>
      </c>
      <c r="AO11" s="199" t="s">
        <v>279</v>
      </c>
      <c r="AP11" s="265" t="s">
        <v>280</v>
      </c>
      <c r="AQ11" s="288" t="s">
        <v>281</v>
      </c>
      <c r="AR11" s="289" t="s">
        <v>282</v>
      </c>
      <c r="AS11" s="275" t="s">
        <v>283</v>
      </c>
      <c r="AT11" s="146" t="s">
        <v>284</v>
      </c>
      <c r="AU11" s="147">
        <v>45149</v>
      </c>
      <c r="AV11" s="297" t="s">
        <v>285</v>
      </c>
      <c r="AW11" s="145"/>
      <c r="AX11" s="199" t="s">
        <v>286</v>
      </c>
      <c r="AY11" s="262" t="s">
        <v>287</v>
      </c>
      <c r="AZ11" s="185" t="s">
        <v>288</v>
      </c>
      <c r="BA11" s="263" t="s">
        <v>289</v>
      </c>
      <c r="BB11" s="186" t="s">
        <v>221</v>
      </c>
      <c r="BC11" s="199" t="s">
        <v>290</v>
      </c>
      <c r="BD11" s="286" t="s">
        <v>291</v>
      </c>
      <c r="BE11" s="177" t="s">
        <v>292</v>
      </c>
      <c r="BF11" s="263" t="s">
        <v>293</v>
      </c>
      <c r="BG11" s="186" t="s">
        <v>221</v>
      </c>
      <c r="BH11" s="275" t="s">
        <v>294</v>
      </c>
      <c r="BI11" s="315" t="s">
        <v>295</v>
      </c>
      <c r="BJ11" s="310" t="s">
        <v>296</v>
      </c>
      <c r="BK11" s="309" t="s">
        <v>297</v>
      </c>
      <c r="BL11" s="147"/>
      <c r="BM11" s="146"/>
      <c r="BN11" s="146"/>
      <c r="BO11" s="145"/>
      <c r="BP11" s="147"/>
      <c r="BQ11" s="147"/>
      <c r="BR11" s="171" t="s">
        <v>230</v>
      </c>
      <c r="BS11" s="146"/>
      <c r="BT11" s="146"/>
      <c r="BU11" s="146"/>
      <c r="BV11" s="275" t="s">
        <v>298</v>
      </c>
      <c r="BW11" s="259" t="s">
        <v>299</v>
      </c>
      <c r="BX11" s="259" t="s">
        <v>300</v>
      </c>
      <c r="BY11" s="330" t="s">
        <v>776</v>
      </c>
      <c r="BZ11" s="325" t="s">
        <v>777</v>
      </c>
      <c r="CA11" s="325" t="s">
        <v>780</v>
      </c>
      <c r="CB11" s="325" t="s">
        <v>781</v>
      </c>
      <c r="CC11" s="134"/>
      <c r="CD11" s="134"/>
      <c r="CE11" s="134"/>
      <c r="CF11" s="134"/>
      <c r="CG11" s="134"/>
      <c r="CH11" s="134"/>
      <c r="CI11" s="134"/>
      <c r="CJ11" s="134"/>
      <c r="CK11" s="134"/>
      <c r="CL11" s="134"/>
      <c r="CM11" s="134"/>
      <c r="CN11" s="134"/>
      <c r="CO11" s="134"/>
      <c r="CP11" s="134"/>
      <c r="CQ11" s="134"/>
      <c r="CR11" s="134"/>
      <c r="CS11" s="134"/>
      <c r="CT11" s="134"/>
      <c r="CU11" s="134"/>
      <c r="CV11" s="134"/>
      <c r="CW11" s="134"/>
      <c r="CX11" s="134"/>
      <c r="CY11" s="134"/>
      <c r="CZ11" s="134"/>
      <c r="DA11" s="134"/>
      <c r="DB11" s="134"/>
    </row>
    <row r="12" spans="1:106" ht="390" customHeight="1" x14ac:dyDescent="0.3">
      <c r="A12" s="416"/>
      <c r="B12" s="431"/>
      <c r="C12" s="431"/>
      <c r="D12" s="431"/>
      <c r="E12" s="431"/>
      <c r="F12" s="431"/>
      <c r="G12" s="431"/>
      <c r="H12" s="431"/>
      <c r="I12" s="431"/>
      <c r="J12" s="416"/>
      <c r="K12" s="444"/>
      <c r="L12" s="441"/>
      <c r="M12" s="431"/>
      <c r="N12" s="431"/>
      <c r="O12" s="431"/>
      <c r="P12" s="441"/>
      <c r="Q12" s="442"/>
      <c r="R12" s="176">
        <v>2</v>
      </c>
      <c r="S12" s="258" t="s">
        <v>301</v>
      </c>
      <c r="T12" s="239" t="str">
        <f t="shared" si="0"/>
        <v>Probabilidad</v>
      </c>
      <c r="U12" s="252" t="s">
        <v>202</v>
      </c>
      <c r="V12" s="252" t="s">
        <v>202</v>
      </c>
      <c r="W12" s="252" t="s">
        <v>202</v>
      </c>
      <c r="X12" s="252" t="s">
        <v>202</v>
      </c>
      <c r="Y12" s="253" t="s">
        <v>203</v>
      </c>
      <c r="Z12" s="240" t="s">
        <v>204</v>
      </c>
      <c r="AA12" s="241" t="str">
        <f t="shared" si="1"/>
        <v>40%</v>
      </c>
      <c r="AB12" s="253" t="s">
        <v>205</v>
      </c>
      <c r="AC12" s="253" t="s">
        <v>206</v>
      </c>
      <c r="AD12" s="253" t="s">
        <v>207</v>
      </c>
      <c r="AE12" s="242">
        <f>IFERROR(IF(AND(T11="Probabilidad",T12="Probabilidad"),(AG11-(+AG11*AA12)),IF(T12="Probabilidad",(L11-(+L11*AA12)),IF(T12="Impacto",AG11,""))),"")</f>
        <v>0.14399999999999999</v>
      </c>
      <c r="AF12" s="243" t="str">
        <f t="shared" si="4"/>
        <v>Muy Baja</v>
      </c>
      <c r="AG12" s="241">
        <f t="shared" si="2"/>
        <v>0.14399999999999999</v>
      </c>
      <c r="AH12" s="243" t="str">
        <f t="shared" ca="1" si="5"/>
        <v>Mayor</v>
      </c>
      <c r="AI12" s="241">
        <f ca="1">IFERROR(IF(AND(T11="Impacto",T12="Impacto"),(AI5-(+AI5*AA12)),IF(T12="Impacto",($P$11-(+$P$11*AA12)),IF(T12="Probabilidad",AI5,""))),"")</f>
        <v>0.8</v>
      </c>
      <c r="AJ12" s="244" t="str">
        <f t="shared" ca="1" si="3"/>
        <v>Alto</v>
      </c>
      <c r="AK12" s="430"/>
      <c r="AL12" s="177"/>
      <c r="AM12" s="187"/>
      <c r="AN12" s="186"/>
      <c r="AO12" s="199" t="s">
        <v>243</v>
      </c>
      <c r="AP12" s="276" t="s">
        <v>302</v>
      </c>
      <c r="AQ12" s="188"/>
      <c r="AR12" s="185"/>
      <c r="AS12" s="133" t="s">
        <v>303</v>
      </c>
      <c r="AT12" s="170" t="s">
        <v>304</v>
      </c>
      <c r="AU12" s="99"/>
      <c r="AV12" s="170"/>
      <c r="AW12" s="131"/>
      <c r="AX12" s="199" t="s">
        <v>305</v>
      </c>
      <c r="AY12" s="262" t="s">
        <v>306</v>
      </c>
      <c r="AZ12" s="264" t="s">
        <v>307</v>
      </c>
      <c r="BA12" s="199" t="s">
        <v>308</v>
      </c>
      <c r="BB12" s="188" t="s">
        <v>221</v>
      </c>
      <c r="BC12" s="287" t="s">
        <v>309</v>
      </c>
      <c r="BD12" s="286" t="s">
        <v>310</v>
      </c>
      <c r="BE12" s="177" t="s">
        <v>311</v>
      </c>
      <c r="BF12" s="199" t="s">
        <v>312</v>
      </c>
      <c r="BG12" s="188" t="s">
        <v>221</v>
      </c>
      <c r="BH12" s="313" t="s">
        <v>313</v>
      </c>
      <c r="BI12" s="314" t="s">
        <v>314</v>
      </c>
      <c r="BJ12" s="308" t="s">
        <v>315</v>
      </c>
      <c r="BK12" s="308" t="s">
        <v>316</v>
      </c>
      <c r="BL12" s="99"/>
      <c r="BM12" s="170"/>
      <c r="BN12" s="170"/>
      <c r="BO12" s="131"/>
      <c r="BP12" s="99"/>
      <c r="BQ12" s="99"/>
      <c r="BR12" s="133" t="s">
        <v>317</v>
      </c>
      <c r="BS12" s="170"/>
      <c r="BT12" s="170"/>
      <c r="BU12" s="170"/>
      <c r="BV12" s="275" t="s">
        <v>298</v>
      </c>
      <c r="BW12" s="259" t="s">
        <v>318</v>
      </c>
      <c r="BX12" s="170"/>
      <c r="BY12" s="327" t="s">
        <v>776</v>
      </c>
      <c r="BZ12" s="322" t="s">
        <v>782</v>
      </c>
      <c r="CA12" s="323" t="s">
        <v>783</v>
      </c>
      <c r="CB12" s="323" t="s">
        <v>784</v>
      </c>
      <c r="CC12" s="134"/>
      <c r="CD12" s="134"/>
      <c r="CE12" s="134"/>
      <c r="CF12" s="134"/>
      <c r="CG12" s="134"/>
      <c r="CH12" s="134"/>
      <c r="CI12" s="134"/>
      <c r="CJ12" s="134"/>
      <c r="CK12" s="134"/>
      <c r="CL12" s="134"/>
      <c r="CM12" s="134"/>
      <c r="CN12" s="134"/>
      <c r="CO12" s="134"/>
      <c r="CP12" s="134"/>
      <c r="CQ12" s="134"/>
      <c r="CR12" s="134"/>
      <c r="CS12" s="134"/>
      <c r="CT12" s="134"/>
      <c r="CU12" s="134"/>
      <c r="CV12" s="134"/>
      <c r="CW12" s="134"/>
      <c r="CX12" s="134"/>
      <c r="CY12" s="134"/>
      <c r="CZ12" s="134"/>
      <c r="DA12" s="134"/>
      <c r="DB12" s="134"/>
    </row>
    <row r="13" spans="1:106" ht="16.5" customHeight="1" x14ac:dyDescent="0.3">
      <c r="A13" s="416"/>
      <c r="B13" s="431"/>
      <c r="C13" s="431"/>
      <c r="D13" s="431"/>
      <c r="E13" s="431"/>
      <c r="F13" s="431"/>
      <c r="G13" s="431"/>
      <c r="H13" s="431"/>
      <c r="I13" s="431"/>
      <c r="J13" s="416"/>
      <c r="K13" s="444"/>
      <c r="L13" s="441"/>
      <c r="M13" s="431"/>
      <c r="N13" s="431"/>
      <c r="O13" s="431"/>
      <c r="P13" s="441"/>
      <c r="Q13" s="442"/>
      <c r="R13" s="176">
        <v>3</v>
      </c>
      <c r="S13" s="181"/>
      <c r="T13" s="169" t="str">
        <f t="shared" si="0"/>
        <v/>
      </c>
      <c r="U13" s="187"/>
      <c r="V13" s="187"/>
      <c r="W13" s="187"/>
      <c r="X13" s="187"/>
      <c r="Y13" s="197"/>
      <c r="Z13" s="195"/>
      <c r="AA13" s="97" t="str">
        <f t="shared" si="1"/>
        <v/>
      </c>
      <c r="AB13" s="197"/>
      <c r="AC13" s="197"/>
      <c r="AD13" s="197"/>
      <c r="AE13" s="142" t="str">
        <f>IFERROR(IF(AND(T12="Probabilidad",T13="Probabilidad"),(AG12-(+AG12*AA13)),IF(AND(T12="Impacto",T13="Probabilidad"),(AG11-(+AG11*AA13)),IF(T13="Impacto",AG12,""))),"")</f>
        <v/>
      </c>
      <c r="AF13" s="130" t="str">
        <f t="shared" si="4"/>
        <v/>
      </c>
      <c r="AG13" s="97" t="str">
        <f t="shared" si="2"/>
        <v/>
      </c>
      <c r="AH13" s="130" t="str">
        <f t="shared" si="5"/>
        <v/>
      </c>
      <c r="AI13" s="97" t="str">
        <f>IFERROR(IF(AND(T12="Impacto",T13="Impacto"),(AI12-(+AI12*AA13)),IF(AND(T12="Probabilidad",T13="Impacto"),(AI11-(+AI11*AA13)),IF(T13="Probabilidad",AI12,""))),"")</f>
        <v/>
      </c>
      <c r="AJ13" s="98" t="str">
        <f t="shared" si="3"/>
        <v/>
      </c>
      <c r="AK13" s="431"/>
      <c r="AL13" s="177"/>
      <c r="AM13" s="187"/>
      <c r="AN13" s="186"/>
      <c r="AO13" s="188"/>
      <c r="AP13" s="185"/>
      <c r="AQ13" s="188"/>
      <c r="AR13" s="185"/>
      <c r="AS13" s="99"/>
      <c r="AT13" s="170"/>
      <c r="AU13" s="99"/>
      <c r="AV13" s="170"/>
      <c r="AW13" s="131"/>
      <c r="AX13" s="185"/>
      <c r="AY13" s="185"/>
      <c r="AZ13" s="176"/>
      <c r="BA13" s="188"/>
      <c r="BB13" s="188"/>
      <c r="BC13" s="185"/>
      <c r="BD13" s="185"/>
      <c r="BE13" s="176"/>
      <c r="BF13" s="188"/>
      <c r="BG13" s="188"/>
      <c r="BH13" s="170"/>
      <c r="BI13" s="170"/>
      <c r="BJ13" s="131"/>
      <c r="BK13" s="99"/>
      <c r="BL13" s="99"/>
      <c r="BM13" s="170"/>
      <c r="BN13" s="170"/>
      <c r="BO13" s="131"/>
      <c r="BP13" s="99"/>
      <c r="BQ13" s="99"/>
      <c r="BR13" s="133"/>
      <c r="BS13" s="170"/>
      <c r="BT13" s="170"/>
      <c r="BU13" s="170"/>
      <c r="BV13" s="99"/>
      <c r="BW13" s="170"/>
      <c r="BX13" s="170"/>
      <c r="BY13" s="329"/>
      <c r="BZ13" s="323"/>
      <c r="CA13" s="324"/>
      <c r="CB13" s="323"/>
      <c r="CC13" s="134"/>
      <c r="CD13" s="134"/>
      <c r="CE13" s="134"/>
      <c r="CF13" s="134"/>
      <c r="CG13" s="134"/>
      <c r="CH13" s="134"/>
      <c r="CI13" s="134"/>
      <c r="CJ13" s="134"/>
      <c r="CK13" s="134"/>
      <c r="CL13" s="134"/>
      <c r="CM13" s="134"/>
      <c r="CN13" s="134"/>
      <c r="CO13" s="134"/>
      <c r="CP13" s="134"/>
      <c r="CQ13" s="134"/>
      <c r="CR13" s="134"/>
      <c r="CS13" s="134"/>
      <c r="CT13" s="134"/>
      <c r="CU13" s="134"/>
      <c r="CV13" s="134"/>
      <c r="CW13" s="134"/>
      <c r="CX13" s="134"/>
      <c r="CY13" s="134"/>
      <c r="CZ13" s="134"/>
      <c r="DA13" s="134"/>
      <c r="DB13" s="134"/>
    </row>
    <row r="14" spans="1:106" ht="16.5" customHeight="1" x14ac:dyDescent="0.3">
      <c r="A14" s="416"/>
      <c r="B14" s="431"/>
      <c r="C14" s="431"/>
      <c r="D14" s="431"/>
      <c r="E14" s="431"/>
      <c r="F14" s="431"/>
      <c r="G14" s="431"/>
      <c r="H14" s="431"/>
      <c r="I14" s="431"/>
      <c r="J14" s="416"/>
      <c r="K14" s="444"/>
      <c r="L14" s="441"/>
      <c r="M14" s="431"/>
      <c r="N14" s="431"/>
      <c r="O14" s="431"/>
      <c r="P14" s="441"/>
      <c r="Q14" s="442"/>
      <c r="R14" s="176">
        <v>4</v>
      </c>
      <c r="S14" s="196"/>
      <c r="T14" s="169" t="str">
        <f t="shared" si="0"/>
        <v/>
      </c>
      <c r="U14" s="187"/>
      <c r="V14" s="187"/>
      <c r="W14" s="187"/>
      <c r="X14" s="187"/>
      <c r="Y14" s="197"/>
      <c r="Z14" s="195"/>
      <c r="AA14" s="97" t="str">
        <f t="shared" si="1"/>
        <v/>
      </c>
      <c r="AB14" s="197"/>
      <c r="AC14" s="197"/>
      <c r="AD14" s="197"/>
      <c r="AE14" s="142" t="str">
        <f>IFERROR(IF(AND(T13="Probabilidad",T14="Probabilidad"),(AG13-(+AG13*AA14)),IF(AND(T13="Impacto",T14="Probabilidad"),(AG12-(+AG12*AA14)),IF(T14="Impacto",AG13,""))),"")</f>
        <v/>
      </c>
      <c r="AF14" s="130" t="str">
        <f t="shared" si="4"/>
        <v/>
      </c>
      <c r="AG14" s="97" t="str">
        <f t="shared" si="2"/>
        <v/>
      </c>
      <c r="AH14" s="130" t="str">
        <f t="shared" si="5"/>
        <v/>
      </c>
      <c r="AI14" s="97" t="str">
        <f>IFERROR(IF(AND(T13="Impacto",T14="Impacto"),(AI13-(+AI13*AA14)),IF(AND(T13="Probabilidad",T14="Impacto"),(AI12-(+AI12*AA14)),IF(T14="Probabilidad",AI13,""))),"")</f>
        <v/>
      </c>
      <c r="AJ14" s="98" t="str">
        <f t="shared" si="3"/>
        <v/>
      </c>
      <c r="AK14" s="431"/>
      <c r="AL14" s="177"/>
      <c r="AM14" s="187"/>
      <c r="AN14" s="186"/>
      <c r="AO14" s="188"/>
      <c r="AP14" s="185"/>
      <c r="AQ14" s="188"/>
      <c r="AR14" s="185"/>
      <c r="AS14" s="99"/>
      <c r="AT14" s="170"/>
      <c r="AU14" s="99"/>
      <c r="AV14" s="170"/>
      <c r="AW14" s="131"/>
      <c r="AX14" s="185"/>
      <c r="AY14" s="185"/>
      <c r="AZ14" s="176"/>
      <c r="BA14" s="188"/>
      <c r="BB14" s="188"/>
      <c r="BC14" s="185"/>
      <c r="BD14" s="185"/>
      <c r="BE14" s="176"/>
      <c r="BF14" s="188"/>
      <c r="BG14" s="188"/>
      <c r="BH14" s="170"/>
      <c r="BI14" s="170"/>
      <c r="BJ14" s="131"/>
      <c r="BK14" s="99"/>
      <c r="BL14" s="99"/>
      <c r="BM14" s="170"/>
      <c r="BN14" s="170"/>
      <c r="BO14" s="131"/>
      <c r="BP14" s="99"/>
      <c r="BQ14" s="99"/>
      <c r="BR14" s="133"/>
      <c r="BS14" s="170"/>
      <c r="BT14" s="170"/>
      <c r="BU14" s="170"/>
      <c r="BV14" s="99"/>
      <c r="BW14" s="170"/>
      <c r="BX14" s="170"/>
      <c r="BY14" s="329"/>
      <c r="BZ14" s="323"/>
      <c r="CA14" s="324"/>
      <c r="CB14" s="323"/>
      <c r="CC14" s="134"/>
      <c r="CD14" s="134"/>
      <c r="CE14" s="134"/>
      <c r="CF14" s="134"/>
      <c r="CG14" s="134"/>
      <c r="CH14" s="134"/>
      <c r="CI14" s="134"/>
      <c r="CJ14" s="134"/>
      <c r="CK14" s="134"/>
      <c r="CL14" s="134"/>
      <c r="CM14" s="134"/>
      <c r="CN14" s="134"/>
      <c r="CO14" s="134"/>
      <c r="CP14" s="134"/>
      <c r="CQ14" s="134"/>
      <c r="CR14" s="134"/>
      <c r="CS14" s="134"/>
      <c r="CT14" s="134"/>
      <c r="CU14" s="134"/>
      <c r="CV14" s="134"/>
      <c r="CW14" s="134"/>
      <c r="CX14" s="134"/>
      <c r="CY14" s="134"/>
      <c r="CZ14" s="134"/>
      <c r="DA14" s="134"/>
      <c r="DB14" s="134"/>
    </row>
    <row r="15" spans="1:106" ht="16.5" customHeight="1" x14ac:dyDescent="0.3">
      <c r="A15" s="416"/>
      <c r="B15" s="431"/>
      <c r="C15" s="431"/>
      <c r="D15" s="431"/>
      <c r="E15" s="431"/>
      <c r="F15" s="431"/>
      <c r="G15" s="431"/>
      <c r="H15" s="431"/>
      <c r="I15" s="431"/>
      <c r="J15" s="416"/>
      <c r="K15" s="444"/>
      <c r="L15" s="441"/>
      <c r="M15" s="431"/>
      <c r="N15" s="431"/>
      <c r="O15" s="431"/>
      <c r="P15" s="441"/>
      <c r="Q15" s="442"/>
      <c r="R15" s="176">
        <v>5</v>
      </c>
      <c r="S15" s="196"/>
      <c r="T15" s="169" t="str">
        <f t="shared" si="0"/>
        <v/>
      </c>
      <c r="U15" s="187"/>
      <c r="V15" s="187"/>
      <c r="W15" s="187"/>
      <c r="X15" s="187"/>
      <c r="Y15" s="197"/>
      <c r="Z15" s="195"/>
      <c r="AA15" s="97" t="str">
        <f t="shared" si="1"/>
        <v/>
      </c>
      <c r="AB15" s="197"/>
      <c r="AC15" s="197"/>
      <c r="AD15" s="197"/>
      <c r="AE15" s="142" t="str">
        <f>IFERROR(IF(AND(T14="Probabilidad",T15="Probabilidad"),(AG14-(+AG14*AA15)),IF(AND(T14="Impacto",T15="Probabilidad"),(AG13-(+AG13*AA15)),IF(T15="Impacto",AG14,""))),"")</f>
        <v/>
      </c>
      <c r="AF15" s="130" t="str">
        <f t="shared" si="4"/>
        <v/>
      </c>
      <c r="AG15" s="97" t="str">
        <f t="shared" si="2"/>
        <v/>
      </c>
      <c r="AH15" s="130" t="str">
        <f t="shared" si="5"/>
        <v/>
      </c>
      <c r="AI15" s="97" t="str">
        <f>IFERROR(IF(AND(T14="Impacto",T15="Impacto"),(AI14-(+AI14*AA15)),IF(AND(T14="Probabilidad",T15="Impacto"),(AI13-(+AI13*AA15)),IF(T15="Probabilidad",AI14,""))),"")</f>
        <v/>
      </c>
      <c r="AJ15" s="98" t="str">
        <f t="shared" si="3"/>
        <v/>
      </c>
      <c r="AK15" s="431"/>
      <c r="AL15" s="177"/>
      <c r="AM15" s="187"/>
      <c r="AN15" s="186"/>
      <c r="AO15" s="188"/>
      <c r="AP15" s="185"/>
      <c r="AQ15" s="188"/>
      <c r="AR15" s="185"/>
      <c r="AS15" s="99"/>
      <c r="AT15" s="170"/>
      <c r="AU15" s="99"/>
      <c r="AV15" s="170"/>
      <c r="AW15" s="131"/>
      <c r="AX15" s="185"/>
      <c r="AY15" s="185"/>
      <c r="AZ15" s="176"/>
      <c r="BA15" s="188"/>
      <c r="BB15" s="188"/>
      <c r="BC15" s="185"/>
      <c r="BD15" s="185"/>
      <c r="BE15" s="176"/>
      <c r="BF15" s="188"/>
      <c r="BG15" s="188"/>
      <c r="BH15" s="170"/>
      <c r="BI15" s="170"/>
      <c r="BJ15" s="131"/>
      <c r="BK15" s="99"/>
      <c r="BL15" s="99"/>
      <c r="BM15" s="170"/>
      <c r="BN15" s="170"/>
      <c r="BO15" s="131"/>
      <c r="BP15" s="99"/>
      <c r="BQ15" s="99"/>
      <c r="BR15" s="133"/>
      <c r="BS15" s="170"/>
      <c r="BT15" s="170"/>
      <c r="BU15" s="170"/>
      <c r="BV15" s="99"/>
      <c r="BW15" s="170"/>
      <c r="BX15" s="170"/>
      <c r="BY15" s="329"/>
      <c r="BZ15" s="323"/>
      <c r="CA15" s="324"/>
      <c r="CB15" s="323"/>
      <c r="CC15" s="134"/>
      <c r="CD15" s="134"/>
      <c r="CE15" s="134"/>
      <c r="CF15" s="134"/>
      <c r="CG15" s="134"/>
      <c r="CH15" s="134"/>
      <c r="CI15" s="134"/>
      <c r="CJ15" s="134"/>
      <c r="CK15" s="134"/>
      <c r="CL15" s="134"/>
      <c r="CM15" s="134"/>
      <c r="CN15" s="134"/>
      <c r="CO15" s="134"/>
      <c r="CP15" s="134"/>
      <c r="CQ15" s="134"/>
      <c r="CR15" s="134"/>
      <c r="CS15" s="134"/>
      <c r="CT15" s="134"/>
      <c r="CU15" s="134"/>
      <c r="CV15" s="134"/>
      <c r="CW15" s="134"/>
      <c r="CX15" s="134"/>
      <c r="CY15" s="134"/>
      <c r="CZ15" s="134"/>
      <c r="DA15" s="134"/>
      <c r="DB15" s="134"/>
    </row>
    <row r="16" spans="1:106" ht="16.5" customHeight="1" x14ac:dyDescent="0.3">
      <c r="A16" s="416"/>
      <c r="B16" s="432"/>
      <c r="C16" s="432"/>
      <c r="D16" s="432"/>
      <c r="E16" s="432"/>
      <c r="F16" s="432"/>
      <c r="G16" s="432"/>
      <c r="H16" s="432"/>
      <c r="I16" s="432"/>
      <c r="J16" s="416"/>
      <c r="K16" s="444"/>
      <c r="L16" s="441"/>
      <c r="M16" s="432"/>
      <c r="N16" s="432"/>
      <c r="O16" s="432"/>
      <c r="P16" s="441"/>
      <c r="Q16" s="442"/>
      <c r="R16" s="176">
        <v>6</v>
      </c>
      <c r="S16" s="196"/>
      <c r="T16" s="169" t="str">
        <f t="shared" si="0"/>
        <v/>
      </c>
      <c r="U16" s="187"/>
      <c r="V16" s="187"/>
      <c r="W16" s="187"/>
      <c r="X16" s="187"/>
      <c r="Y16" s="197"/>
      <c r="Z16" s="195"/>
      <c r="AA16" s="97" t="str">
        <f t="shared" si="1"/>
        <v/>
      </c>
      <c r="AB16" s="197"/>
      <c r="AC16" s="197"/>
      <c r="AD16" s="197"/>
      <c r="AE16" s="142" t="str">
        <f>IFERROR(IF(AND(T15="Probabilidad",T16="Probabilidad"),(AG15-(+AG15*AA16)),IF(AND(T15="Impacto",T16="Probabilidad"),(AG14-(+AG14*AA16)),IF(T16="Impacto",AG15,""))),"")</f>
        <v/>
      </c>
      <c r="AF16" s="130" t="str">
        <f t="shared" si="4"/>
        <v/>
      </c>
      <c r="AG16" s="97" t="str">
        <f t="shared" si="2"/>
        <v/>
      </c>
      <c r="AH16" s="130" t="str">
        <f t="shared" si="5"/>
        <v/>
      </c>
      <c r="AI16" s="97" t="str">
        <f>IFERROR(IF(AND(T15="Impacto",T16="Impacto"),(AI15-(+AI15*AA16)),IF(AND(T15="Probabilidad",T16="Impacto"),(AI14-(+AI14*AA16)),IF(T16="Probabilidad",AI15,""))),"")</f>
        <v/>
      </c>
      <c r="AJ16" s="98" t="str">
        <f t="shared" si="3"/>
        <v/>
      </c>
      <c r="AK16" s="432"/>
      <c r="AL16" s="177"/>
      <c r="AM16" s="187"/>
      <c r="AN16" s="186"/>
      <c r="AO16" s="188"/>
      <c r="AP16" s="185"/>
      <c r="AQ16" s="188"/>
      <c r="AR16" s="185"/>
      <c r="AS16" s="99"/>
      <c r="AT16" s="170"/>
      <c r="AU16" s="99"/>
      <c r="AV16" s="170"/>
      <c r="AW16" s="131"/>
      <c r="AX16" s="185"/>
      <c r="AY16" s="185"/>
      <c r="AZ16" s="176"/>
      <c r="BA16" s="188"/>
      <c r="BB16" s="188"/>
      <c r="BC16" s="185"/>
      <c r="BD16" s="185"/>
      <c r="BE16" s="176"/>
      <c r="BF16" s="188"/>
      <c r="BG16" s="188"/>
      <c r="BH16" s="170"/>
      <c r="BI16" s="170"/>
      <c r="BJ16" s="131"/>
      <c r="BK16" s="99"/>
      <c r="BL16" s="99"/>
      <c r="BM16" s="170"/>
      <c r="BN16" s="170"/>
      <c r="BO16" s="131"/>
      <c r="BP16" s="99"/>
      <c r="BQ16" s="99"/>
      <c r="BR16" s="133"/>
      <c r="BS16" s="170"/>
      <c r="BT16" s="170"/>
      <c r="BU16" s="170"/>
      <c r="BV16" s="99"/>
      <c r="BW16" s="170"/>
      <c r="BX16" s="170"/>
      <c r="BY16" s="329"/>
      <c r="BZ16" s="323"/>
      <c r="CA16" s="324"/>
      <c r="CB16" s="323"/>
      <c r="CC16" s="134"/>
      <c r="CD16" s="134"/>
      <c r="CE16" s="134"/>
      <c r="CF16" s="134"/>
      <c r="CG16" s="134"/>
      <c r="CH16" s="134"/>
      <c r="CI16" s="134"/>
      <c r="CJ16" s="134"/>
      <c r="CK16" s="134"/>
      <c r="CL16" s="134"/>
      <c r="CM16" s="134"/>
      <c r="CN16" s="134"/>
      <c r="CO16" s="134"/>
      <c r="CP16" s="134"/>
      <c r="CQ16" s="134"/>
      <c r="CR16" s="134"/>
      <c r="CS16" s="134"/>
      <c r="CT16" s="134"/>
      <c r="CU16" s="134"/>
      <c r="CV16" s="134"/>
      <c r="CW16" s="134"/>
      <c r="CX16" s="134"/>
      <c r="CY16" s="134"/>
      <c r="CZ16" s="134"/>
      <c r="DA16" s="134"/>
      <c r="DB16" s="134"/>
    </row>
    <row r="17" spans="1:106" ht="27" customHeight="1" x14ac:dyDescent="0.3">
      <c r="A17" s="416">
        <v>3</v>
      </c>
      <c r="B17" s="445"/>
      <c r="C17" s="445"/>
      <c r="D17" s="445"/>
      <c r="E17" s="445"/>
      <c r="F17" s="445"/>
      <c r="G17" s="445"/>
      <c r="H17" s="445"/>
      <c r="I17" s="445"/>
      <c r="J17" s="416"/>
      <c r="K17" s="444" t="str">
        <f>IF(J17&lt;=0,"",IF(J17&lt;=2,"Muy Baja",IF(J17&lt;=24,"Baja",IF(J17&lt;=500,"Media",IF(J17&lt;=5000,"Alta","Muy Alta")))))</f>
        <v/>
      </c>
      <c r="L17" s="441" t="str">
        <f>IF(K17="","",IF(K17="Muy Baja",0.2,IF(K17="Baja",0.4,IF(K17="Media",0.6,IF(K17="Alta",0.8,IF(K17="Muy Alta",1,))))))</f>
        <v/>
      </c>
      <c r="M17" s="439"/>
      <c r="N17" s="439">
        <f ca="1">IF(NOT(ISERROR(MATCH(M17,'Tabla Impacto'!$B$221:$B$223,0))),'Tabla Impacto'!$F$223&amp;"Por favor no seleccionar los criterios de impacto(Afectación Económica o presupuestal y Pérdida Reputacional)",M17)</f>
        <v>0</v>
      </c>
      <c r="O17" s="440" t="str">
        <f ca="1">IF(OR(N17='Tabla Impacto'!$C$11,N17='Tabla Impacto'!$D$11),"Leve",IF(OR(N17='Tabla Impacto'!$C$12,N17='Tabla Impacto'!$D$12),"Menor",IF(OR(N17='Tabla Impacto'!$C$13,N17='Tabla Impacto'!$D$13),"Moderado",IF(OR(N17='Tabla Impacto'!$C$14,N17='Tabla Impacto'!$D$14),"Mayor",IF(OR(N17='Tabla Impacto'!$C$15,N17='Tabla Impacto'!$D$15),"Catastrófico","")))))</f>
        <v/>
      </c>
      <c r="P17" s="441" t="str">
        <f ca="1">IF(O17="","",IF(O17="Leve",0.2,IF(O17="Menor",0.4,IF(O17="Moderado",0.6,IF(O17="Mayor",0.8,IF(O17="Catastrófico",1,))))))</f>
        <v/>
      </c>
      <c r="Q17" s="442" t="str">
        <f t="shared" ref="Q17" ca="1" si="7">IF(OR(AND(K17="Muy Baja",O17="Leve"),AND(K17="Muy Baja",O17="Menor"),AND(K17="Baja",O17="Leve")),"Bajo",IF(OR(AND(K17="Muy baja",O17="Moderado"),AND(K17="Baja",O17="Menor"),AND(K17="Baja",O17="Moderado"),AND(K17="Media",O17="Leve"),AND(K17="Media",O17="Menor"),AND(K17="Media",O17="Moderado"),AND(K17="Alta",O17="Leve"),AND(K17="Alta",O17="Menor")),"Moderado",IF(OR(AND(K17="Muy Baja",O17="Mayor"),AND(K17="Baja",O17="Mayor"),AND(K17="Media",O17="Mayor"),AND(K17="Alta",O17="Moderado"),AND(K17="Alta",O17="Mayor"),AND(K17="Muy Alta",O17="Leve"),AND(K17="Muy Alta",O17="Menor"),AND(K17="Muy Alta",O17="Moderado"),AND(K17="Muy Alta",O17="Mayor")),"Alto",IF(OR(AND(K17="Muy Baja",O17="Catastrófico"),AND(K17="Baja",O17="Catastrófico"),AND(K17="Media",O17="Catastrófico"),AND(K17="Alta",O17="Catastrófico"),AND(K17="Muy Alta",O17="Catastrófico")),"Extremo",""))))</f>
        <v/>
      </c>
      <c r="R17" s="176">
        <v>1</v>
      </c>
      <c r="S17" s="196"/>
      <c r="T17" s="169" t="str">
        <f t="shared" si="0"/>
        <v/>
      </c>
      <c r="U17" s="187"/>
      <c r="V17" s="187"/>
      <c r="W17" s="187"/>
      <c r="X17" s="187"/>
      <c r="Y17" s="197"/>
      <c r="Z17" s="195"/>
      <c r="AA17" s="97" t="str">
        <f t="shared" si="1"/>
        <v/>
      </c>
      <c r="AB17" s="197"/>
      <c r="AC17" s="197"/>
      <c r="AD17" s="197"/>
      <c r="AE17" s="142" t="str">
        <f>IFERROR(IF(T17="Probabilidad",(L17-(+L17*AA17)),IF(T17="Impacto",L17,"")),"")</f>
        <v/>
      </c>
      <c r="AF17" s="130" t="str">
        <f>IFERROR(IF(AE17="","",IF(AE17&lt;=0.2,"Muy Baja",IF(AE17&lt;=0.4,"Baja",IF(AE17&lt;=0.6,"Media",IF(AE17&lt;=0.8,"Alta","Muy Alta"))))),"")</f>
        <v/>
      </c>
      <c r="AG17" s="97" t="str">
        <f t="shared" si="2"/>
        <v/>
      </c>
      <c r="AH17" s="130" t="str">
        <f>IFERROR(IF(AI17="","",IF(AI17&lt;=0.2,"Leve",IF(AI17&lt;=0.4,"Menor",IF(AI17&lt;=0.6,"Moderado",IF(AI17&lt;=0.8,"Mayor","Catastrófico"))))),"")</f>
        <v/>
      </c>
      <c r="AI17" s="97" t="str">
        <f>IFERROR(IF(T17="Impacto",(P17-(+P17*AA17)),IF(T17="Probabilidad",P17,"")),"")</f>
        <v/>
      </c>
      <c r="AJ17" s="98" t="str">
        <f t="shared" si="3"/>
        <v/>
      </c>
      <c r="AK17" s="433"/>
      <c r="AL17" s="177"/>
      <c r="AM17" s="177"/>
      <c r="AN17" s="186"/>
      <c r="AO17" s="199"/>
      <c r="AP17" s="185"/>
      <c r="AQ17" s="199"/>
      <c r="AR17" s="185"/>
      <c r="AS17" s="133"/>
      <c r="AT17" s="170"/>
      <c r="AU17" s="133"/>
      <c r="AV17" s="170"/>
      <c r="AW17" s="170"/>
      <c r="AX17" s="185"/>
      <c r="AY17" s="185"/>
      <c r="AZ17" s="185"/>
      <c r="BA17" s="199"/>
      <c r="BB17" s="199"/>
      <c r="BC17" s="185"/>
      <c r="BD17" s="185"/>
      <c r="BE17" s="185"/>
      <c r="BF17" s="199"/>
      <c r="BG17" s="199"/>
      <c r="BH17" s="170"/>
      <c r="BI17" s="170"/>
      <c r="BJ17" s="170"/>
      <c r="BK17" s="133"/>
      <c r="BL17" s="133"/>
      <c r="BM17" s="170"/>
      <c r="BN17" s="170"/>
      <c r="BO17" s="170"/>
      <c r="BP17" s="133"/>
      <c r="BQ17" s="133"/>
      <c r="BR17" s="133"/>
      <c r="BS17" s="170"/>
      <c r="BT17" s="170"/>
      <c r="BU17" s="170"/>
      <c r="BV17" s="133"/>
      <c r="BW17" s="170"/>
      <c r="BX17" s="170"/>
      <c r="BY17" s="327"/>
      <c r="BZ17" s="323"/>
      <c r="CA17" s="323"/>
      <c r="CB17" s="323"/>
      <c r="CC17" s="134"/>
      <c r="CD17" s="134"/>
      <c r="CE17" s="134"/>
      <c r="CF17" s="134"/>
      <c r="CG17" s="134"/>
      <c r="CH17" s="134"/>
      <c r="CI17" s="134"/>
      <c r="CJ17" s="134"/>
      <c r="CK17" s="134"/>
      <c r="CL17" s="134"/>
      <c r="CM17" s="134"/>
      <c r="CN17" s="134"/>
      <c r="CO17" s="134"/>
      <c r="CP17" s="134"/>
      <c r="CQ17" s="134"/>
      <c r="CR17" s="134"/>
      <c r="CS17" s="134"/>
      <c r="CT17" s="134"/>
      <c r="CU17" s="134"/>
      <c r="CV17" s="134"/>
      <c r="CW17" s="134"/>
      <c r="CX17" s="134"/>
      <c r="CY17" s="134"/>
      <c r="CZ17" s="134"/>
      <c r="DA17" s="134"/>
      <c r="DB17" s="134"/>
    </row>
    <row r="18" spans="1:106" ht="16.5" customHeight="1" x14ac:dyDescent="0.3">
      <c r="A18" s="416"/>
      <c r="B18" s="431"/>
      <c r="C18" s="431"/>
      <c r="D18" s="431"/>
      <c r="E18" s="431"/>
      <c r="F18" s="431"/>
      <c r="G18" s="431"/>
      <c r="H18" s="431"/>
      <c r="I18" s="431"/>
      <c r="J18" s="416"/>
      <c r="K18" s="444"/>
      <c r="L18" s="441"/>
      <c r="M18" s="431"/>
      <c r="N18" s="431"/>
      <c r="O18" s="431"/>
      <c r="P18" s="441"/>
      <c r="Q18" s="442"/>
      <c r="R18" s="176">
        <v>2</v>
      </c>
      <c r="S18" s="184"/>
      <c r="T18" s="169" t="str">
        <f t="shared" si="0"/>
        <v/>
      </c>
      <c r="U18" s="169"/>
      <c r="V18" s="169"/>
      <c r="W18" s="169"/>
      <c r="X18" s="169"/>
      <c r="Y18" s="195"/>
      <c r="Z18" s="195"/>
      <c r="AA18" s="97" t="str">
        <f t="shared" si="1"/>
        <v/>
      </c>
      <c r="AB18" s="195"/>
      <c r="AC18" s="195"/>
      <c r="AD18" s="195"/>
      <c r="AE18" s="141" t="str">
        <f>IFERROR(IF(AND(T17="Probabilidad",T18="Probabilidad"),(AG17-(+AG17*AA18)),IF(T18="Probabilidad",(L17-(+L17*AA18)),IF(T18="Impacto",AG17,""))),"")</f>
        <v/>
      </c>
      <c r="AF18" s="130" t="str">
        <f t="shared" si="4"/>
        <v/>
      </c>
      <c r="AG18" s="97" t="str">
        <f t="shared" si="2"/>
        <v/>
      </c>
      <c r="AH18" s="130" t="str">
        <f t="shared" si="5"/>
        <v/>
      </c>
      <c r="AI18" s="97" t="str">
        <f>IFERROR(IF(AND(T17="Impacto",T18="Impacto"),(AI11-(+AI11*AA18)),IF(T18="Impacto",($P$17-(+$P$17*AA18)),IF(T18="Probabilidad",AI11,""))),"")</f>
        <v/>
      </c>
      <c r="AJ18" s="98" t="str">
        <f t="shared" si="3"/>
        <v/>
      </c>
      <c r="AK18" s="434"/>
      <c r="AL18" s="185"/>
      <c r="AM18" s="185"/>
      <c r="AN18" s="199"/>
      <c r="AO18" s="199"/>
      <c r="AP18" s="185"/>
      <c r="AQ18" s="199"/>
      <c r="AR18" s="185"/>
      <c r="AS18" s="133"/>
      <c r="AT18" s="170"/>
      <c r="AU18" s="133"/>
      <c r="AV18" s="170"/>
      <c r="AW18" s="170"/>
      <c r="AX18" s="185"/>
      <c r="AY18" s="185"/>
      <c r="AZ18" s="185"/>
      <c r="BA18" s="199"/>
      <c r="BB18" s="199"/>
      <c r="BC18" s="185"/>
      <c r="BD18" s="185"/>
      <c r="BE18" s="185"/>
      <c r="BF18" s="199"/>
      <c r="BG18" s="199"/>
      <c r="BH18" s="170"/>
      <c r="BI18" s="170"/>
      <c r="BJ18" s="170"/>
      <c r="BK18" s="133"/>
      <c r="BL18" s="133"/>
      <c r="BM18" s="170"/>
      <c r="BN18" s="170"/>
      <c r="BO18" s="170"/>
      <c r="BP18" s="133"/>
      <c r="BQ18" s="133"/>
      <c r="BR18" s="133"/>
      <c r="BS18" s="170"/>
      <c r="BT18" s="170"/>
      <c r="BU18" s="170"/>
      <c r="BV18" s="133"/>
      <c r="BW18" s="170"/>
      <c r="BX18" s="170"/>
      <c r="BY18" s="327"/>
      <c r="BZ18" s="323"/>
      <c r="CA18" s="323"/>
      <c r="CB18" s="323"/>
      <c r="CC18" s="134"/>
      <c r="CD18" s="134"/>
      <c r="CE18" s="134"/>
      <c r="CF18" s="134"/>
      <c r="CG18" s="134"/>
      <c r="CH18" s="134"/>
      <c r="CI18" s="134"/>
      <c r="CJ18" s="134"/>
      <c r="CK18" s="134"/>
      <c r="CL18" s="134"/>
      <c r="CM18" s="134"/>
      <c r="CN18" s="134"/>
      <c r="CO18" s="134"/>
      <c r="CP18" s="134"/>
      <c r="CQ18" s="134"/>
      <c r="CR18" s="134"/>
      <c r="CS18" s="134"/>
      <c r="CT18" s="134"/>
      <c r="CU18" s="134"/>
      <c r="CV18" s="134"/>
      <c r="CW18" s="134"/>
      <c r="CX18" s="134"/>
      <c r="CY18" s="134"/>
      <c r="CZ18" s="134"/>
      <c r="DA18" s="134"/>
      <c r="DB18" s="134"/>
    </row>
    <row r="19" spans="1:106" ht="16.5" customHeight="1" x14ac:dyDescent="0.3">
      <c r="A19" s="416"/>
      <c r="B19" s="431"/>
      <c r="C19" s="431"/>
      <c r="D19" s="431"/>
      <c r="E19" s="431"/>
      <c r="F19" s="431"/>
      <c r="G19" s="431"/>
      <c r="H19" s="431"/>
      <c r="I19" s="431"/>
      <c r="J19" s="416"/>
      <c r="K19" s="444"/>
      <c r="L19" s="441"/>
      <c r="M19" s="431"/>
      <c r="N19" s="431"/>
      <c r="O19" s="431"/>
      <c r="P19" s="441"/>
      <c r="Q19" s="442"/>
      <c r="R19" s="176">
        <v>3</v>
      </c>
      <c r="S19" s="198"/>
      <c r="T19" s="169" t="str">
        <f t="shared" si="0"/>
        <v/>
      </c>
      <c r="U19" s="169"/>
      <c r="V19" s="169"/>
      <c r="W19" s="169"/>
      <c r="X19" s="169"/>
      <c r="Y19" s="195"/>
      <c r="Z19" s="195"/>
      <c r="AA19" s="97" t="str">
        <f t="shared" si="1"/>
        <v/>
      </c>
      <c r="AB19" s="195"/>
      <c r="AC19" s="195"/>
      <c r="AD19" s="195"/>
      <c r="AE19" s="142" t="str">
        <f>IFERROR(IF(AND(T18="Probabilidad",T19="Probabilidad"),(AG18-(+AG18*AA19)),IF(AND(T18="Impacto",T19="Probabilidad"),(AG17-(+AG17*AA19)),IF(T19="Impacto",AG18,""))),"")</f>
        <v/>
      </c>
      <c r="AF19" s="130" t="str">
        <f t="shared" si="4"/>
        <v/>
      </c>
      <c r="AG19" s="97" t="str">
        <f t="shared" si="2"/>
        <v/>
      </c>
      <c r="AH19" s="130" t="str">
        <f t="shared" si="5"/>
        <v/>
      </c>
      <c r="AI19" s="97" t="str">
        <f>IFERROR(IF(AND(T18="Impacto",T19="Impacto"),(AI18-(+AI18*AA19)),IF(AND(T18="Probabilidad",T19="Impacto"),(AI17-(+AI17*AA19)),IF(T19="Probabilidad",AI18,""))),"")</f>
        <v/>
      </c>
      <c r="AJ19" s="98" t="str">
        <f t="shared" si="3"/>
        <v/>
      </c>
      <c r="AK19" s="434"/>
      <c r="AL19" s="185"/>
      <c r="AM19" s="185"/>
      <c r="AN19" s="199"/>
      <c r="AO19" s="199"/>
      <c r="AP19" s="185"/>
      <c r="AQ19" s="199"/>
      <c r="AR19" s="185"/>
      <c r="AS19" s="133"/>
      <c r="AT19" s="170"/>
      <c r="AU19" s="133"/>
      <c r="AV19" s="170"/>
      <c r="AW19" s="170"/>
      <c r="AX19" s="185"/>
      <c r="AY19" s="185"/>
      <c r="AZ19" s="185"/>
      <c r="BA19" s="199"/>
      <c r="BB19" s="199"/>
      <c r="BC19" s="185"/>
      <c r="BD19" s="185"/>
      <c r="BE19" s="185"/>
      <c r="BF19" s="199"/>
      <c r="BG19" s="199"/>
      <c r="BH19" s="170"/>
      <c r="BI19" s="170"/>
      <c r="BJ19" s="170"/>
      <c r="BK19" s="133"/>
      <c r="BL19" s="133"/>
      <c r="BM19" s="170"/>
      <c r="BN19" s="170"/>
      <c r="BO19" s="170"/>
      <c r="BP19" s="133"/>
      <c r="BQ19" s="133"/>
      <c r="BR19" s="133"/>
      <c r="BS19" s="170"/>
      <c r="BT19" s="170"/>
      <c r="BU19" s="170"/>
      <c r="BV19" s="133"/>
      <c r="BW19" s="170"/>
      <c r="BX19" s="170"/>
      <c r="BY19" s="327"/>
      <c r="BZ19" s="323"/>
      <c r="CA19" s="323"/>
      <c r="CB19" s="323"/>
      <c r="CC19" s="134"/>
      <c r="CD19" s="134"/>
      <c r="CE19" s="134"/>
      <c r="CF19" s="134"/>
      <c r="CG19" s="134"/>
      <c r="CH19" s="134"/>
      <c r="CI19" s="134"/>
      <c r="CJ19" s="134"/>
      <c r="CK19" s="134"/>
      <c r="CL19" s="134"/>
      <c r="CM19" s="134"/>
      <c r="CN19" s="134"/>
      <c r="CO19" s="134"/>
      <c r="CP19" s="134"/>
      <c r="CQ19" s="134"/>
      <c r="CR19" s="134"/>
      <c r="CS19" s="134"/>
      <c r="CT19" s="134"/>
      <c r="CU19" s="134"/>
      <c r="CV19" s="134"/>
      <c r="CW19" s="134"/>
      <c r="CX19" s="134"/>
      <c r="CY19" s="134"/>
      <c r="CZ19" s="134"/>
      <c r="DA19" s="134"/>
      <c r="DB19" s="134"/>
    </row>
    <row r="20" spans="1:106" ht="16.5" customHeight="1" x14ac:dyDescent="0.3">
      <c r="A20" s="416"/>
      <c r="B20" s="431"/>
      <c r="C20" s="431"/>
      <c r="D20" s="431"/>
      <c r="E20" s="431"/>
      <c r="F20" s="431"/>
      <c r="G20" s="431"/>
      <c r="H20" s="431"/>
      <c r="I20" s="431"/>
      <c r="J20" s="416"/>
      <c r="K20" s="444"/>
      <c r="L20" s="441"/>
      <c r="M20" s="431"/>
      <c r="N20" s="431"/>
      <c r="O20" s="431"/>
      <c r="P20" s="441"/>
      <c r="Q20" s="442"/>
      <c r="R20" s="176">
        <v>4</v>
      </c>
      <c r="S20" s="184"/>
      <c r="T20" s="169" t="str">
        <f t="shared" si="0"/>
        <v/>
      </c>
      <c r="U20" s="169"/>
      <c r="V20" s="169"/>
      <c r="W20" s="169"/>
      <c r="X20" s="169"/>
      <c r="Y20" s="195"/>
      <c r="Z20" s="195"/>
      <c r="AA20" s="97" t="str">
        <f t="shared" si="1"/>
        <v/>
      </c>
      <c r="AB20" s="195"/>
      <c r="AC20" s="195"/>
      <c r="AD20" s="195"/>
      <c r="AE20" s="142" t="str">
        <f>IFERROR(IF(AND(T19="Probabilidad",T20="Probabilidad"),(AG19-(+AG19*AA20)),IF(AND(T19="Impacto",T20="Probabilidad"),(AG18-(+AG18*AA20)),IF(T20="Impacto",AG19,""))),"")</f>
        <v/>
      </c>
      <c r="AF20" s="130" t="str">
        <f t="shared" si="4"/>
        <v/>
      </c>
      <c r="AG20" s="97" t="str">
        <f t="shared" si="2"/>
        <v/>
      </c>
      <c r="AH20" s="130" t="str">
        <f t="shared" si="5"/>
        <v/>
      </c>
      <c r="AI20" s="97" t="str">
        <f>IFERROR(IF(AND(T19="Impacto",T20="Impacto"),(AI19-(+AI19*AA20)),IF(AND(T19="Probabilidad",T20="Impacto"),(AI18-(+AI18*AA20)),IF(T20="Probabilidad",AI19,""))),"")</f>
        <v/>
      </c>
      <c r="AJ20" s="98" t="str">
        <f t="shared" si="3"/>
        <v/>
      </c>
      <c r="AK20" s="434"/>
      <c r="AL20" s="185"/>
      <c r="AM20" s="185"/>
      <c r="AN20" s="199"/>
      <c r="AO20" s="199"/>
      <c r="AP20" s="185"/>
      <c r="AQ20" s="199"/>
      <c r="AR20" s="185"/>
      <c r="AS20" s="133"/>
      <c r="AT20" s="170"/>
      <c r="AU20" s="133"/>
      <c r="AV20" s="170"/>
      <c r="AW20" s="170"/>
      <c r="AX20" s="185"/>
      <c r="AY20" s="185"/>
      <c r="AZ20" s="185"/>
      <c r="BA20" s="199"/>
      <c r="BB20" s="199"/>
      <c r="BC20" s="185"/>
      <c r="BD20" s="185"/>
      <c r="BE20" s="185"/>
      <c r="BF20" s="199"/>
      <c r="BG20" s="199"/>
      <c r="BH20" s="170"/>
      <c r="BI20" s="170"/>
      <c r="BJ20" s="170"/>
      <c r="BK20" s="133"/>
      <c r="BL20" s="133"/>
      <c r="BM20" s="170"/>
      <c r="BN20" s="170"/>
      <c r="BO20" s="170"/>
      <c r="BP20" s="133"/>
      <c r="BQ20" s="133"/>
      <c r="BR20" s="133"/>
      <c r="BS20" s="170"/>
      <c r="BT20" s="170"/>
      <c r="BU20" s="170"/>
      <c r="BV20" s="133"/>
      <c r="BW20" s="170"/>
      <c r="BX20" s="170"/>
      <c r="BY20" s="327"/>
      <c r="BZ20" s="323"/>
      <c r="CA20" s="323"/>
      <c r="CB20" s="323"/>
      <c r="CC20" s="134"/>
      <c r="CD20" s="134"/>
      <c r="CE20" s="134"/>
      <c r="CF20" s="134"/>
      <c r="CG20" s="134"/>
      <c r="CH20" s="134"/>
      <c r="CI20" s="134"/>
      <c r="CJ20" s="134"/>
      <c r="CK20" s="134"/>
      <c r="CL20" s="134"/>
      <c r="CM20" s="134"/>
      <c r="CN20" s="134"/>
      <c r="CO20" s="134"/>
      <c r="CP20" s="134"/>
      <c r="CQ20" s="134"/>
      <c r="CR20" s="134"/>
      <c r="CS20" s="134"/>
      <c r="CT20" s="134"/>
      <c r="CU20" s="134"/>
      <c r="CV20" s="134"/>
      <c r="CW20" s="134"/>
      <c r="CX20" s="134"/>
      <c r="CY20" s="134"/>
      <c r="CZ20" s="134"/>
      <c r="DA20" s="134"/>
      <c r="DB20" s="134"/>
    </row>
    <row r="21" spans="1:106" ht="16.5" customHeight="1" x14ac:dyDescent="0.3">
      <c r="A21" s="416"/>
      <c r="B21" s="431"/>
      <c r="C21" s="431"/>
      <c r="D21" s="431"/>
      <c r="E21" s="431"/>
      <c r="F21" s="431"/>
      <c r="G21" s="431"/>
      <c r="H21" s="431"/>
      <c r="I21" s="431"/>
      <c r="J21" s="416"/>
      <c r="K21" s="444"/>
      <c r="L21" s="441"/>
      <c r="M21" s="431"/>
      <c r="N21" s="431"/>
      <c r="O21" s="431"/>
      <c r="P21" s="441"/>
      <c r="Q21" s="442"/>
      <c r="R21" s="176">
        <v>5</v>
      </c>
      <c r="S21" s="184"/>
      <c r="T21" s="169" t="str">
        <f t="shared" si="0"/>
        <v/>
      </c>
      <c r="U21" s="169"/>
      <c r="V21" s="169"/>
      <c r="W21" s="169"/>
      <c r="X21" s="169"/>
      <c r="Y21" s="195"/>
      <c r="Z21" s="195"/>
      <c r="AA21" s="97" t="str">
        <f t="shared" si="1"/>
        <v/>
      </c>
      <c r="AB21" s="195"/>
      <c r="AC21" s="195"/>
      <c r="AD21" s="195"/>
      <c r="AE21" s="142" t="str">
        <f>IFERROR(IF(AND(T20="Probabilidad",T21="Probabilidad"),(AG20-(+AG20*AA21)),IF(AND(T20="Impacto",T21="Probabilidad"),(AG19-(+AG19*AA21)),IF(T21="Impacto",AG20,""))),"")</f>
        <v/>
      </c>
      <c r="AF21" s="130" t="str">
        <f t="shared" si="4"/>
        <v/>
      </c>
      <c r="AG21" s="97" t="str">
        <f t="shared" si="2"/>
        <v/>
      </c>
      <c r="AH21" s="130" t="str">
        <f t="shared" si="5"/>
        <v/>
      </c>
      <c r="AI21" s="97" t="str">
        <f>IFERROR(IF(AND(T20="Impacto",T21="Impacto"),(AI20-(+AI20*AA21)),IF(AND(T20="Probabilidad",T21="Impacto"),(AI19-(+AI19*AA21)),IF(T21="Probabilidad",AI20,""))),"")</f>
        <v/>
      </c>
      <c r="AJ21" s="98" t="str">
        <f t="shared" si="3"/>
        <v/>
      </c>
      <c r="AK21" s="434"/>
      <c r="AL21" s="185"/>
      <c r="AM21" s="185"/>
      <c r="AN21" s="199"/>
      <c r="AO21" s="199"/>
      <c r="AP21" s="185"/>
      <c r="AQ21" s="199"/>
      <c r="AR21" s="185"/>
      <c r="AS21" s="133"/>
      <c r="AT21" s="170"/>
      <c r="AU21" s="133"/>
      <c r="AV21" s="170"/>
      <c r="AW21" s="170"/>
      <c r="AX21" s="185"/>
      <c r="AY21" s="185"/>
      <c r="AZ21" s="185"/>
      <c r="BA21" s="199"/>
      <c r="BB21" s="199"/>
      <c r="BC21" s="185"/>
      <c r="BD21" s="185"/>
      <c r="BE21" s="185"/>
      <c r="BF21" s="199"/>
      <c r="BG21" s="199"/>
      <c r="BH21" s="170"/>
      <c r="BI21" s="170"/>
      <c r="BJ21" s="170"/>
      <c r="BK21" s="133"/>
      <c r="BL21" s="133"/>
      <c r="BM21" s="170"/>
      <c r="BN21" s="170"/>
      <c r="BO21" s="170"/>
      <c r="BP21" s="133"/>
      <c r="BQ21" s="133"/>
      <c r="BR21" s="133"/>
      <c r="BS21" s="170"/>
      <c r="BT21" s="170"/>
      <c r="BU21" s="170"/>
      <c r="BV21" s="133"/>
      <c r="BW21" s="170"/>
      <c r="BX21" s="170"/>
      <c r="BY21" s="327"/>
      <c r="BZ21" s="323"/>
      <c r="CA21" s="323"/>
      <c r="CB21" s="323"/>
      <c r="CC21" s="134"/>
      <c r="CD21" s="134"/>
      <c r="CE21" s="134"/>
      <c r="CF21" s="134"/>
      <c r="CG21" s="134"/>
      <c r="CH21" s="134"/>
      <c r="CI21" s="134"/>
      <c r="CJ21" s="134"/>
      <c r="CK21" s="134"/>
      <c r="CL21" s="134"/>
      <c r="CM21" s="134"/>
      <c r="CN21" s="134"/>
      <c r="CO21" s="134"/>
      <c r="CP21" s="134"/>
      <c r="CQ21" s="134"/>
      <c r="CR21" s="134"/>
      <c r="CS21" s="134"/>
      <c r="CT21" s="134"/>
      <c r="CU21" s="134"/>
      <c r="CV21" s="134"/>
      <c r="CW21" s="134"/>
      <c r="CX21" s="134"/>
      <c r="CY21" s="134"/>
      <c r="CZ21" s="134"/>
      <c r="DA21" s="134"/>
      <c r="DB21" s="134"/>
    </row>
    <row r="22" spans="1:106" ht="16.5" customHeight="1" x14ac:dyDescent="0.3">
      <c r="A22" s="416"/>
      <c r="B22" s="432"/>
      <c r="C22" s="432"/>
      <c r="D22" s="432"/>
      <c r="E22" s="432"/>
      <c r="F22" s="432"/>
      <c r="G22" s="432"/>
      <c r="H22" s="432"/>
      <c r="I22" s="432"/>
      <c r="J22" s="416"/>
      <c r="K22" s="444"/>
      <c r="L22" s="441"/>
      <c r="M22" s="432"/>
      <c r="N22" s="432"/>
      <c r="O22" s="432"/>
      <c r="P22" s="441"/>
      <c r="Q22" s="442"/>
      <c r="R22" s="176">
        <v>6</v>
      </c>
      <c r="S22" s="184"/>
      <c r="T22" s="169" t="str">
        <f t="shared" si="0"/>
        <v/>
      </c>
      <c r="U22" s="169"/>
      <c r="V22" s="169"/>
      <c r="W22" s="169"/>
      <c r="X22" s="169"/>
      <c r="Y22" s="195"/>
      <c r="Z22" s="195"/>
      <c r="AA22" s="97" t="str">
        <f t="shared" si="1"/>
        <v/>
      </c>
      <c r="AB22" s="195"/>
      <c r="AC22" s="195"/>
      <c r="AD22" s="195"/>
      <c r="AE22" s="142" t="str">
        <f>IFERROR(IF(AND(T21="Probabilidad",T22="Probabilidad"),(AG21-(+AG21*AA22)),IF(AND(T21="Impacto",T22="Probabilidad"),(AG20-(+AG20*AA22)),IF(T22="Impacto",AG21,""))),"")</f>
        <v/>
      </c>
      <c r="AF22" s="130" t="str">
        <f t="shared" si="4"/>
        <v/>
      </c>
      <c r="AG22" s="97" t="str">
        <f t="shared" si="2"/>
        <v/>
      </c>
      <c r="AH22" s="130" t="str">
        <f t="shared" si="5"/>
        <v/>
      </c>
      <c r="AI22" s="97" t="str">
        <f>IFERROR(IF(AND(T21="Impacto",T22="Impacto"),(AI21-(+AI21*AA22)),IF(AND(T21="Probabilidad",T22="Impacto"),(AI20-(+AI20*AA22)),IF(T22="Probabilidad",AI21,""))),"")</f>
        <v/>
      </c>
      <c r="AJ22" s="98" t="str">
        <f t="shared" si="3"/>
        <v/>
      </c>
      <c r="AK22" s="435"/>
      <c r="AL22" s="185"/>
      <c r="AM22" s="185"/>
      <c r="AN22" s="199"/>
      <c r="AO22" s="199"/>
      <c r="AP22" s="185"/>
      <c r="AQ22" s="199"/>
      <c r="AR22" s="185"/>
      <c r="AS22" s="133"/>
      <c r="AT22" s="170"/>
      <c r="AU22" s="133"/>
      <c r="AV22" s="170"/>
      <c r="AW22" s="170"/>
      <c r="AX22" s="185"/>
      <c r="AY22" s="185"/>
      <c r="AZ22" s="185"/>
      <c r="BA22" s="199"/>
      <c r="BB22" s="199"/>
      <c r="BC22" s="185"/>
      <c r="BD22" s="185"/>
      <c r="BE22" s="185"/>
      <c r="BF22" s="199"/>
      <c r="BG22" s="199"/>
      <c r="BH22" s="170"/>
      <c r="BI22" s="170"/>
      <c r="BJ22" s="170"/>
      <c r="BK22" s="133"/>
      <c r="BL22" s="133"/>
      <c r="BM22" s="170"/>
      <c r="BN22" s="170"/>
      <c r="BO22" s="170"/>
      <c r="BP22" s="133"/>
      <c r="BQ22" s="133"/>
      <c r="BR22" s="133"/>
      <c r="BS22" s="170"/>
      <c r="BT22" s="170"/>
      <c r="BU22" s="170"/>
      <c r="BV22" s="133"/>
      <c r="BW22" s="170"/>
      <c r="BX22" s="170"/>
      <c r="BY22" s="327"/>
      <c r="BZ22" s="323"/>
      <c r="CA22" s="323"/>
      <c r="CB22" s="323"/>
      <c r="CC22" s="134"/>
      <c r="CD22" s="134"/>
      <c r="CE22" s="134"/>
      <c r="CF22" s="134"/>
      <c r="CG22" s="134"/>
      <c r="CH22" s="134"/>
      <c r="CI22" s="134"/>
      <c r="CJ22" s="134"/>
      <c r="CK22" s="134"/>
      <c r="CL22" s="134"/>
      <c r="CM22" s="134"/>
      <c r="CN22" s="134"/>
      <c r="CO22" s="134"/>
      <c r="CP22" s="134"/>
      <c r="CQ22" s="134"/>
      <c r="CR22" s="134"/>
      <c r="CS22" s="134"/>
      <c r="CT22" s="134"/>
      <c r="CU22" s="134"/>
      <c r="CV22" s="134"/>
      <c r="CW22" s="134"/>
      <c r="CX22" s="134"/>
      <c r="CY22" s="134"/>
      <c r="CZ22" s="134"/>
      <c r="DA22" s="134"/>
      <c r="DB22" s="134"/>
    </row>
    <row r="23" spans="1:106" ht="16.5" customHeight="1" x14ac:dyDescent="0.3">
      <c r="A23" s="416">
        <v>4</v>
      </c>
      <c r="B23" s="417"/>
      <c r="C23" s="417"/>
      <c r="D23" s="417"/>
      <c r="E23" s="443"/>
      <c r="F23" s="417"/>
      <c r="G23" s="417"/>
      <c r="H23" s="417"/>
      <c r="I23" s="417"/>
      <c r="J23" s="416"/>
      <c r="K23" s="444" t="str">
        <f>IF(J23&lt;=0,"",IF(J23&lt;=2,"Muy Baja",IF(J23&lt;=24,"Baja",IF(J23&lt;=500,"Media",IF(J23&lt;=5000,"Alta","Muy Alta")))))</f>
        <v/>
      </c>
      <c r="L23" s="441" t="str">
        <f>IF(K23="","",IF(K23="Muy Baja",0.2,IF(K23="Baja",0.4,IF(K23="Media",0.6,IF(K23="Alta",0.8,IF(K23="Muy Alta",1,))))))</f>
        <v/>
      </c>
      <c r="M23" s="439"/>
      <c r="N23" s="439">
        <f ca="1">IF(NOT(ISERROR(MATCH(M23,'Tabla Impacto'!$B$221:$B$223,0))),'Tabla Impacto'!$F$223&amp;"Por favor no seleccionar los criterios de impacto(Afectación Económica o presupuestal y Pérdida Reputacional)",M23)</f>
        <v>0</v>
      </c>
      <c r="O23" s="440" t="str">
        <f ca="1">IF(OR(N23='Tabla Impacto'!$C$11,N23='Tabla Impacto'!$D$11),"Leve",IF(OR(N23='Tabla Impacto'!$C$12,N23='Tabla Impacto'!$D$12),"Menor",IF(OR(N23='Tabla Impacto'!$C$13,N23='Tabla Impacto'!$D$13),"Moderado",IF(OR(N23='Tabla Impacto'!$C$14,N23='Tabla Impacto'!$D$14),"Mayor",IF(OR(N23='Tabla Impacto'!$C$15,N23='Tabla Impacto'!$D$15),"Catastrófico","")))))</f>
        <v/>
      </c>
      <c r="P23" s="441" t="str">
        <f ca="1">IF(O23="","",IF(O23="Leve",0.2,IF(O23="Menor",0.4,IF(O23="Moderado",0.6,IF(O23="Mayor",0.8,IF(O23="Catastrófico",1,))))))</f>
        <v/>
      </c>
      <c r="Q23" s="442" t="str">
        <f t="shared" ref="Q23" ca="1" si="8">IF(OR(AND(K23="Muy Baja",O23="Leve"),AND(K23="Muy Baja",O23="Menor"),AND(K23="Baja",O23="Leve")),"Bajo",IF(OR(AND(K23="Muy baja",O23="Moderado"),AND(K23="Baja",O23="Menor"),AND(K23="Baja",O23="Moderado"),AND(K23="Media",O23="Leve"),AND(K23="Media",O23="Menor"),AND(K23="Media",O23="Moderado"),AND(K23="Alta",O23="Leve"),AND(K23="Alta",O23="Menor")),"Moderado",IF(OR(AND(K23="Muy Baja",O23="Mayor"),AND(K23="Baja",O23="Mayor"),AND(K23="Media",O23="Mayor"),AND(K23="Alta",O23="Moderado"),AND(K23="Alta",O23="Mayor"),AND(K23="Muy Alta",O23="Leve"),AND(K23="Muy Alta",O23="Menor"),AND(K23="Muy Alta",O23="Moderado"),AND(K23="Muy Alta",O23="Mayor")),"Alto",IF(OR(AND(K23="Muy Baja",O23="Catastrófico"),AND(K23="Baja",O23="Catastrófico"),AND(K23="Media",O23="Catastrófico"),AND(K23="Alta",O23="Catastrófico"),AND(K23="Muy Alta",O23="Catastrófico")),"Extremo",""))))</f>
        <v/>
      </c>
      <c r="R23" s="176">
        <v>1</v>
      </c>
      <c r="S23" s="184"/>
      <c r="T23" s="169" t="str">
        <f t="shared" si="0"/>
        <v/>
      </c>
      <c r="U23" s="169"/>
      <c r="V23" s="169"/>
      <c r="W23" s="169"/>
      <c r="X23" s="169"/>
      <c r="Y23" s="195"/>
      <c r="Z23" s="195"/>
      <c r="AA23" s="97" t="str">
        <f t="shared" si="1"/>
        <v/>
      </c>
      <c r="AB23" s="195"/>
      <c r="AC23" s="195"/>
      <c r="AD23" s="195"/>
      <c r="AE23" s="142" t="str">
        <f>IFERROR(IF(T23="Probabilidad",(L23-(+L23*AA23)),IF(T23="Impacto",L23,"")),"")</f>
        <v/>
      </c>
      <c r="AF23" s="130" t="str">
        <f>IFERROR(IF(AE23="","",IF(AE23&lt;=0.2,"Muy Baja",IF(AE23&lt;=0.4,"Baja",IF(AE23&lt;=0.6,"Media",IF(AE23&lt;=0.8,"Alta","Muy Alta"))))),"")</f>
        <v/>
      </c>
      <c r="AG23" s="97" t="str">
        <f t="shared" si="2"/>
        <v/>
      </c>
      <c r="AH23" s="130" t="str">
        <f>IFERROR(IF(AI23="","",IF(AI23&lt;=0.2,"Leve",IF(AI23&lt;=0.4,"Menor",IF(AI23&lt;=0.6,"Moderado",IF(AI23&lt;=0.8,"Mayor","Catastrófico"))))),"")</f>
        <v/>
      </c>
      <c r="AI23" s="97" t="str">
        <f>IFERROR(IF(T23="Impacto",(P23-(+P23*AA23)),IF(T23="Probabilidad",P23,"")),"")</f>
        <v/>
      </c>
      <c r="AJ23" s="98" t="str">
        <f t="shared" si="3"/>
        <v/>
      </c>
      <c r="AK23" s="424"/>
      <c r="AL23" s="185"/>
      <c r="AM23" s="176"/>
      <c r="AN23" s="188"/>
      <c r="AO23" s="188"/>
      <c r="AP23" s="185"/>
      <c r="AQ23" s="188"/>
      <c r="AR23" s="185"/>
      <c r="AS23" s="99"/>
      <c r="AT23" s="170"/>
      <c r="AU23" s="99"/>
      <c r="AV23" s="170"/>
      <c r="AW23" s="131"/>
      <c r="AX23" s="185"/>
      <c r="AY23" s="185"/>
      <c r="AZ23" s="176"/>
      <c r="BA23" s="188"/>
      <c r="BB23" s="188"/>
      <c r="BC23" s="185"/>
      <c r="BD23" s="185"/>
      <c r="BE23" s="176"/>
      <c r="BF23" s="188"/>
      <c r="BG23" s="188"/>
      <c r="BH23" s="170"/>
      <c r="BI23" s="170"/>
      <c r="BJ23" s="131"/>
      <c r="BK23" s="99"/>
      <c r="BL23" s="99"/>
      <c r="BM23" s="170"/>
      <c r="BN23" s="170"/>
      <c r="BO23" s="131"/>
      <c r="BP23" s="99"/>
      <c r="BQ23" s="99"/>
      <c r="BR23" s="133"/>
      <c r="BS23" s="170"/>
      <c r="BT23" s="170"/>
      <c r="BU23" s="170"/>
      <c r="BV23" s="99"/>
      <c r="BW23" s="170"/>
      <c r="BX23" s="170"/>
      <c r="BY23" s="329"/>
      <c r="BZ23" s="323"/>
      <c r="CA23" s="324"/>
      <c r="CB23" s="323"/>
      <c r="CC23" s="134"/>
      <c r="CD23" s="134"/>
      <c r="CE23" s="134"/>
      <c r="CF23" s="134"/>
      <c r="CG23" s="134"/>
      <c r="CH23" s="134"/>
      <c r="CI23" s="134"/>
      <c r="CJ23" s="134"/>
      <c r="CK23" s="134"/>
      <c r="CL23" s="134"/>
      <c r="CM23" s="134"/>
      <c r="CN23" s="134"/>
      <c r="CO23" s="134"/>
      <c r="CP23" s="134"/>
      <c r="CQ23" s="134"/>
      <c r="CR23" s="134"/>
      <c r="CS23" s="134"/>
      <c r="CT23" s="134"/>
      <c r="CU23" s="134"/>
      <c r="CV23" s="134"/>
      <c r="CW23" s="134"/>
      <c r="CX23" s="134"/>
      <c r="CY23" s="134"/>
      <c r="CZ23" s="134"/>
      <c r="DA23" s="134"/>
      <c r="DB23" s="134"/>
    </row>
    <row r="24" spans="1:106" ht="16.5" customHeight="1" x14ac:dyDescent="0.3">
      <c r="A24" s="416"/>
      <c r="B24" s="417"/>
      <c r="C24" s="417"/>
      <c r="D24" s="417"/>
      <c r="E24" s="443"/>
      <c r="F24" s="417"/>
      <c r="G24" s="417"/>
      <c r="H24" s="417"/>
      <c r="I24" s="417"/>
      <c r="J24" s="416"/>
      <c r="K24" s="444"/>
      <c r="L24" s="441"/>
      <c r="M24" s="431"/>
      <c r="N24" s="431"/>
      <c r="O24" s="431"/>
      <c r="P24" s="441"/>
      <c r="Q24" s="442"/>
      <c r="R24" s="176">
        <v>2</v>
      </c>
      <c r="S24" s="184"/>
      <c r="T24" s="169" t="str">
        <f t="shared" si="0"/>
        <v/>
      </c>
      <c r="U24" s="169"/>
      <c r="V24" s="169"/>
      <c r="W24" s="169"/>
      <c r="X24" s="169"/>
      <c r="Y24" s="195"/>
      <c r="Z24" s="195"/>
      <c r="AA24" s="97" t="str">
        <f t="shared" si="1"/>
        <v/>
      </c>
      <c r="AB24" s="195"/>
      <c r="AC24" s="195"/>
      <c r="AD24" s="195"/>
      <c r="AE24" s="142" t="str">
        <f>IFERROR(IF(AND(T23="Probabilidad",T24="Probabilidad"),(AG23-(+AG23*AA24)),IF(T24="Probabilidad",(L23-(+L23*AA24)),IF(T24="Impacto",AG23,""))),"")</f>
        <v/>
      </c>
      <c r="AF24" s="130" t="str">
        <f t="shared" si="4"/>
        <v/>
      </c>
      <c r="AG24" s="97" t="str">
        <f t="shared" si="2"/>
        <v/>
      </c>
      <c r="AH24" s="130" t="str">
        <f t="shared" si="5"/>
        <v/>
      </c>
      <c r="AI24" s="97" t="str">
        <f>IFERROR(IF(AND(T23="Impacto",T24="Impacto"),(AI17-(+AI17*AA24)),IF(T24="Impacto",($P$23-(+$P$23*AA24)),IF(T24="Probabilidad",AI17,""))),"")</f>
        <v/>
      </c>
      <c r="AJ24" s="98" t="str">
        <f t="shared" si="3"/>
        <v/>
      </c>
      <c r="AK24" s="425"/>
      <c r="AL24" s="185"/>
      <c r="AM24" s="176"/>
      <c r="AN24" s="188"/>
      <c r="AO24" s="188"/>
      <c r="AP24" s="185"/>
      <c r="AQ24" s="188"/>
      <c r="AR24" s="185"/>
      <c r="AS24" s="99"/>
      <c r="AT24" s="170"/>
      <c r="AU24" s="99"/>
      <c r="AV24" s="170"/>
      <c r="AW24" s="131"/>
      <c r="AX24" s="185"/>
      <c r="AY24" s="185"/>
      <c r="AZ24" s="176"/>
      <c r="BA24" s="188"/>
      <c r="BB24" s="188"/>
      <c r="BC24" s="185"/>
      <c r="BD24" s="185"/>
      <c r="BE24" s="176"/>
      <c r="BF24" s="188"/>
      <c r="BG24" s="188"/>
      <c r="BH24" s="170"/>
      <c r="BI24" s="170"/>
      <c r="BJ24" s="131"/>
      <c r="BK24" s="99"/>
      <c r="BL24" s="99"/>
      <c r="BM24" s="170"/>
      <c r="BN24" s="170"/>
      <c r="BO24" s="131"/>
      <c r="BP24" s="99"/>
      <c r="BQ24" s="99"/>
      <c r="BR24" s="133"/>
      <c r="BS24" s="170"/>
      <c r="BT24" s="170"/>
      <c r="BU24" s="170"/>
      <c r="BV24" s="99"/>
      <c r="BW24" s="170"/>
      <c r="BX24" s="170"/>
      <c r="BY24" s="329"/>
      <c r="BZ24" s="323"/>
      <c r="CA24" s="324"/>
      <c r="CB24" s="323"/>
      <c r="CC24" s="134"/>
      <c r="CD24" s="134"/>
      <c r="CE24" s="134"/>
      <c r="CF24" s="134"/>
      <c r="CG24" s="134"/>
      <c r="CH24" s="134"/>
      <c r="CI24" s="134"/>
      <c r="CJ24" s="134"/>
      <c r="CK24" s="134"/>
      <c r="CL24" s="134"/>
      <c r="CM24" s="134"/>
      <c r="CN24" s="134"/>
      <c r="CO24" s="134"/>
      <c r="CP24" s="134"/>
      <c r="CQ24" s="134"/>
      <c r="CR24" s="134"/>
      <c r="CS24" s="134"/>
      <c r="CT24" s="134"/>
      <c r="CU24" s="134"/>
      <c r="CV24" s="134"/>
      <c r="CW24" s="134"/>
      <c r="CX24" s="134"/>
      <c r="CY24" s="134"/>
      <c r="CZ24" s="134"/>
      <c r="DA24" s="134"/>
      <c r="DB24" s="134"/>
    </row>
    <row r="25" spans="1:106" ht="16.5" customHeight="1" x14ac:dyDescent="0.3">
      <c r="A25" s="416"/>
      <c r="B25" s="417"/>
      <c r="C25" s="417"/>
      <c r="D25" s="417"/>
      <c r="E25" s="443"/>
      <c r="F25" s="417"/>
      <c r="G25" s="417"/>
      <c r="H25" s="417"/>
      <c r="I25" s="417"/>
      <c r="J25" s="416"/>
      <c r="K25" s="444"/>
      <c r="L25" s="441"/>
      <c r="M25" s="431"/>
      <c r="N25" s="431"/>
      <c r="O25" s="431"/>
      <c r="P25" s="441"/>
      <c r="Q25" s="442"/>
      <c r="R25" s="176">
        <v>3</v>
      </c>
      <c r="S25" s="198"/>
      <c r="T25" s="169" t="str">
        <f t="shared" si="0"/>
        <v/>
      </c>
      <c r="U25" s="169"/>
      <c r="V25" s="169"/>
      <c r="W25" s="169"/>
      <c r="X25" s="169"/>
      <c r="Y25" s="195"/>
      <c r="Z25" s="195"/>
      <c r="AA25" s="97" t="str">
        <f t="shared" si="1"/>
        <v/>
      </c>
      <c r="AB25" s="195"/>
      <c r="AC25" s="195"/>
      <c r="AD25" s="195"/>
      <c r="AE25" s="142" t="str">
        <f>IFERROR(IF(AND(T24="Probabilidad",T25="Probabilidad"),(AG24-(+AG24*AA25)),IF(AND(T24="Impacto",T25="Probabilidad"),(AG23-(+AG23*AA25)),IF(T25="Impacto",AG24,""))),"")</f>
        <v/>
      </c>
      <c r="AF25" s="130" t="str">
        <f t="shared" si="4"/>
        <v/>
      </c>
      <c r="AG25" s="97" t="str">
        <f t="shared" si="2"/>
        <v/>
      </c>
      <c r="AH25" s="130" t="str">
        <f t="shared" si="5"/>
        <v/>
      </c>
      <c r="AI25" s="97" t="str">
        <f>IFERROR(IF(AND(T24="Impacto",T25="Impacto"),(AI24-(+AI24*AA25)),IF(AND(T24="Probabilidad",T25="Impacto"),(AI23-(+AI23*AA25)),IF(T25="Probabilidad",AI24,""))),"")</f>
        <v/>
      </c>
      <c r="AJ25" s="98" t="str">
        <f t="shared" si="3"/>
        <v/>
      </c>
      <c r="AK25" s="425"/>
      <c r="AL25" s="185"/>
      <c r="AM25" s="176"/>
      <c r="AN25" s="188"/>
      <c r="AO25" s="188"/>
      <c r="AP25" s="185"/>
      <c r="AQ25" s="188"/>
      <c r="AR25" s="185"/>
      <c r="AS25" s="99"/>
      <c r="AT25" s="170"/>
      <c r="AU25" s="99"/>
      <c r="AV25" s="170"/>
      <c r="AW25" s="131"/>
      <c r="AX25" s="185"/>
      <c r="AY25" s="185"/>
      <c r="AZ25" s="176"/>
      <c r="BA25" s="188"/>
      <c r="BB25" s="188"/>
      <c r="BC25" s="185"/>
      <c r="BD25" s="185"/>
      <c r="BE25" s="176"/>
      <c r="BF25" s="188"/>
      <c r="BG25" s="188"/>
      <c r="BH25" s="170"/>
      <c r="BI25" s="170"/>
      <c r="BJ25" s="131"/>
      <c r="BK25" s="99"/>
      <c r="BL25" s="99"/>
      <c r="BM25" s="170"/>
      <c r="BN25" s="170"/>
      <c r="BO25" s="131"/>
      <c r="BP25" s="99"/>
      <c r="BQ25" s="99"/>
      <c r="BR25" s="133"/>
      <c r="BS25" s="170"/>
      <c r="BT25" s="170"/>
      <c r="BU25" s="170"/>
      <c r="BV25" s="99"/>
      <c r="BW25" s="170"/>
      <c r="BX25" s="170"/>
      <c r="BY25" s="329"/>
      <c r="BZ25" s="323"/>
      <c r="CA25" s="324"/>
      <c r="CB25" s="323"/>
      <c r="CC25" s="134"/>
      <c r="CD25" s="134"/>
      <c r="CE25" s="134"/>
      <c r="CF25" s="134"/>
      <c r="CG25" s="134"/>
      <c r="CH25" s="134"/>
      <c r="CI25" s="134"/>
      <c r="CJ25" s="134"/>
      <c r="CK25" s="134"/>
      <c r="CL25" s="134"/>
      <c r="CM25" s="134"/>
      <c r="CN25" s="134"/>
      <c r="CO25" s="134"/>
      <c r="CP25" s="134"/>
      <c r="CQ25" s="134"/>
      <c r="CR25" s="134"/>
      <c r="CS25" s="134"/>
      <c r="CT25" s="134"/>
      <c r="CU25" s="134"/>
      <c r="CV25" s="134"/>
      <c r="CW25" s="134"/>
      <c r="CX25" s="134"/>
      <c r="CY25" s="134"/>
      <c r="CZ25" s="134"/>
      <c r="DA25" s="134"/>
      <c r="DB25" s="134"/>
    </row>
    <row r="26" spans="1:106" ht="16.5" customHeight="1" x14ac:dyDescent="0.3">
      <c r="A26" s="416"/>
      <c r="B26" s="417"/>
      <c r="C26" s="417"/>
      <c r="D26" s="417"/>
      <c r="E26" s="443"/>
      <c r="F26" s="417"/>
      <c r="G26" s="417"/>
      <c r="H26" s="417"/>
      <c r="I26" s="417"/>
      <c r="J26" s="416"/>
      <c r="K26" s="444"/>
      <c r="L26" s="441"/>
      <c r="M26" s="431"/>
      <c r="N26" s="431"/>
      <c r="O26" s="431"/>
      <c r="P26" s="441"/>
      <c r="Q26" s="442"/>
      <c r="R26" s="176">
        <v>4</v>
      </c>
      <c r="S26" s="184"/>
      <c r="T26" s="169" t="str">
        <f t="shared" si="0"/>
        <v/>
      </c>
      <c r="U26" s="169"/>
      <c r="V26" s="169"/>
      <c r="W26" s="169"/>
      <c r="X26" s="169"/>
      <c r="Y26" s="195"/>
      <c r="Z26" s="195"/>
      <c r="AA26" s="97" t="str">
        <f t="shared" si="1"/>
        <v/>
      </c>
      <c r="AB26" s="195"/>
      <c r="AC26" s="195"/>
      <c r="AD26" s="195"/>
      <c r="AE26" s="142" t="str">
        <f>IFERROR(IF(AND(T25="Probabilidad",T26="Probabilidad"),(AG25-(+AG25*AA26)),IF(AND(T25="Impacto",T26="Probabilidad"),(AG24-(+AG24*AA26)),IF(T26="Impacto",AG25,""))),"")</f>
        <v/>
      </c>
      <c r="AF26" s="130" t="str">
        <f t="shared" si="4"/>
        <v/>
      </c>
      <c r="AG26" s="97" t="str">
        <f t="shared" si="2"/>
        <v/>
      </c>
      <c r="AH26" s="130" t="str">
        <f t="shared" si="5"/>
        <v/>
      </c>
      <c r="AI26" s="97" t="str">
        <f>IFERROR(IF(AND(T25="Impacto",T26="Impacto"),(AI25-(+AI25*AA26)),IF(AND(T25="Probabilidad",T26="Impacto"),(AI24-(+AI24*AA26)),IF(T26="Probabilidad",AI25,""))),"")</f>
        <v/>
      </c>
      <c r="AJ26" s="98" t="str">
        <f t="shared" si="3"/>
        <v/>
      </c>
      <c r="AK26" s="425"/>
      <c r="AL26" s="185"/>
      <c r="AM26" s="176"/>
      <c r="AN26" s="188"/>
      <c r="AO26" s="188"/>
      <c r="AP26" s="185"/>
      <c r="AQ26" s="188"/>
      <c r="AR26" s="185"/>
      <c r="AS26" s="99"/>
      <c r="AT26" s="170"/>
      <c r="AU26" s="99"/>
      <c r="AV26" s="170"/>
      <c r="AW26" s="131"/>
      <c r="AX26" s="185"/>
      <c r="AY26" s="185"/>
      <c r="AZ26" s="176"/>
      <c r="BA26" s="188"/>
      <c r="BB26" s="188"/>
      <c r="BC26" s="185"/>
      <c r="BD26" s="185"/>
      <c r="BE26" s="176"/>
      <c r="BF26" s="188"/>
      <c r="BG26" s="188"/>
      <c r="BH26" s="170"/>
      <c r="BI26" s="170"/>
      <c r="BJ26" s="131"/>
      <c r="BK26" s="99"/>
      <c r="BL26" s="99"/>
      <c r="BM26" s="170"/>
      <c r="BN26" s="170"/>
      <c r="BO26" s="131"/>
      <c r="BP26" s="99"/>
      <c r="BQ26" s="99"/>
      <c r="BR26" s="133"/>
      <c r="BS26" s="170"/>
      <c r="BT26" s="170"/>
      <c r="BU26" s="170"/>
      <c r="BV26" s="99"/>
      <c r="BW26" s="170"/>
      <c r="BX26" s="170"/>
      <c r="BY26" s="329"/>
      <c r="BZ26" s="323"/>
      <c r="CA26" s="324"/>
      <c r="CB26" s="323"/>
      <c r="CC26" s="134"/>
      <c r="CD26" s="134"/>
      <c r="CE26" s="134"/>
      <c r="CF26" s="134"/>
      <c r="CG26" s="134"/>
      <c r="CH26" s="134"/>
      <c r="CI26" s="134"/>
      <c r="CJ26" s="134"/>
      <c r="CK26" s="134"/>
      <c r="CL26" s="134"/>
      <c r="CM26" s="134"/>
      <c r="CN26" s="134"/>
      <c r="CO26" s="134"/>
      <c r="CP26" s="134"/>
      <c r="CQ26" s="134"/>
      <c r="CR26" s="134"/>
      <c r="CS26" s="134"/>
      <c r="CT26" s="134"/>
      <c r="CU26" s="134"/>
      <c r="CV26" s="134"/>
      <c r="CW26" s="134"/>
      <c r="CX26" s="134"/>
      <c r="CY26" s="134"/>
      <c r="CZ26" s="134"/>
      <c r="DA26" s="134"/>
      <c r="DB26" s="134"/>
    </row>
    <row r="27" spans="1:106" ht="16.5" customHeight="1" x14ac:dyDescent="0.3">
      <c r="A27" s="416"/>
      <c r="B27" s="417"/>
      <c r="C27" s="417"/>
      <c r="D27" s="417"/>
      <c r="E27" s="443"/>
      <c r="F27" s="417"/>
      <c r="G27" s="417"/>
      <c r="H27" s="417"/>
      <c r="I27" s="417"/>
      <c r="J27" s="416"/>
      <c r="K27" s="444"/>
      <c r="L27" s="441"/>
      <c r="M27" s="431"/>
      <c r="N27" s="431"/>
      <c r="O27" s="431"/>
      <c r="P27" s="441"/>
      <c r="Q27" s="442"/>
      <c r="R27" s="176">
        <v>5</v>
      </c>
      <c r="S27" s="184"/>
      <c r="T27" s="169" t="str">
        <f t="shared" si="0"/>
        <v/>
      </c>
      <c r="U27" s="169"/>
      <c r="V27" s="169"/>
      <c r="W27" s="169"/>
      <c r="X27" s="169"/>
      <c r="Y27" s="195"/>
      <c r="Z27" s="195"/>
      <c r="AA27" s="97" t="str">
        <f t="shared" si="1"/>
        <v/>
      </c>
      <c r="AB27" s="195"/>
      <c r="AC27" s="195"/>
      <c r="AD27" s="195"/>
      <c r="AE27" s="141" t="str">
        <f>IFERROR(IF(AND(T26="Probabilidad",T27="Probabilidad"),(AG26-(+AG26*AA27)),IF(AND(T26="Impacto",T27="Probabilidad"),(AG25-(+AG25*AA27)),IF(T27="Impacto",AG26,""))),"")</f>
        <v/>
      </c>
      <c r="AF27" s="130" t="str">
        <f>IFERROR(IF(AE27="","",IF(AE27&lt;=0.2,"Muy Baja",IF(AE27&lt;=0.4,"Baja",IF(AE27&lt;=0.6,"Media",IF(AE27&lt;=0.8,"Alta","Muy Alta"))))),"")</f>
        <v/>
      </c>
      <c r="AG27" s="97" t="str">
        <f t="shared" si="2"/>
        <v/>
      </c>
      <c r="AH27" s="130" t="str">
        <f t="shared" si="5"/>
        <v/>
      </c>
      <c r="AI27" s="97" t="str">
        <f>IFERROR(IF(AND(T26="Impacto",T27="Impacto"),(AI26-(+AI26*AA27)),IF(AND(T26="Probabilidad",T27="Impacto"),(AI25-(+AI25*AA27)),IF(T27="Probabilidad",AI26,""))),"")</f>
        <v/>
      </c>
      <c r="AJ27" s="98" t="str">
        <f t="shared" si="3"/>
        <v/>
      </c>
      <c r="AK27" s="425"/>
      <c r="AL27" s="185"/>
      <c r="AM27" s="176"/>
      <c r="AN27" s="188"/>
      <c r="AO27" s="188"/>
      <c r="AP27" s="185"/>
      <c r="AQ27" s="188"/>
      <c r="AR27" s="185"/>
      <c r="AS27" s="99"/>
      <c r="AT27" s="170"/>
      <c r="AU27" s="99"/>
      <c r="AV27" s="170"/>
      <c r="AW27" s="131"/>
      <c r="AX27" s="185"/>
      <c r="AY27" s="185"/>
      <c r="AZ27" s="176"/>
      <c r="BA27" s="188"/>
      <c r="BB27" s="188"/>
      <c r="BC27" s="185"/>
      <c r="BD27" s="185"/>
      <c r="BE27" s="176"/>
      <c r="BF27" s="188"/>
      <c r="BG27" s="188"/>
      <c r="BH27" s="170"/>
      <c r="BI27" s="170"/>
      <c r="BJ27" s="131"/>
      <c r="BK27" s="99"/>
      <c r="BL27" s="99"/>
      <c r="BM27" s="170"/>
      <c r="BN27" s="170"/>
      <c r="BO27" s="131"/>
      <c r="BP27" s="99"/>
      <c r="BQ27" s="99"/>
      <c r="BR27" s="133"/>
      <c r="BS27" s="170"/>
      <c r="BT27" s="170"/>
      <c r="BU27" s="170"/>
      <c r="BV27" s="99"/>
      <c r="BW27" s="170"/>
      <c r="BX27" s="170"/>
      <c r="BY27" s="329"/>
      <c r="BZ27" s="323"/>
      <c r="CA27" s="324"/>
      <c r="CB27" s="323"/>
      <c r="CC27" s="134"/>
      <c r="CD27" s="134"/>
      <c r="CE27" s="134"/>
      <c r="CF27" s="134"/>
      <c r="CG27" s="134"/>
      <c r="CH27" s="134"/>
      <c r="CI27" s="134"/>
      <c r="CJ27" s="134"/>
      <c r="CK27" s="134"/>
      <c r="CL27" s="134"/>
      <c r="CM27" s="134"/>
      <c r="CN27" s="134"/>
      <c r="CO27" s="134"/>
      <c r="CP27" s="134"/>
      <c r="CQ27" s="134"/>
      <c r="CR27" s="134"/>
      <c r="CS27" s="134"/>
      <c r="CT27" s="134"/>
      <c r="CU27" s="134"/>
      <c r="CV27" s="134"/>
      <c r="CW27" s="134"/>
      <c r="CX27" s="134"/>
      <c r="CY27" s="134"/>
      <c r="CZ27" s="134"/>
      <c r="DA27" s="134"/>
      <c r="DB27" s="134"/>
    </row>
    <row r="28" spans="1:106" ht="16.5" customHeight="1" x14ac:dyDescent="0.3">
      <c r="A28" s="416"/>
      <c r="B28" s="417"/>
      <c r="C28" s="417"/>
      <c r="D28" s="417"/>
      <c r="E28" s="443"/>
      <c r="F28" s="417"/>
      <c r="G28" s="417"/>
      <c r="H28" s="417"/>
      <c r="I28" s="417"/>
      <c r="J28" s="416"/>
      <c r="K28" s="444"/>
      <c r="L28" s="441"/>
      <c r="M28" s="432"/>
      <c r="N28" s="432"/>
      <c r="O28" s="432"/>
      <c r="P28" s="441"/>
      <c r="Q28" s="442"/>
      <c r="R28" s="176">
        <v>6</v>
      </c>
      <c r="S28" s="184"/>
      <c r="T28" s="169" t="str">
        <f t="shared" si="0"/>
        <v/>
      </c>
      <c r="U28" s="169"/>
      <c r="V28" s="169"/>
      <c r="W28" s="169"/>
      <c r="X28" s="169"/>
      <c r="Y28" s="195"/>
      <c r="Z28" s="195"/>
      <c r="AA28" s="97" t="str">
        <f t="shared" si="1"/>
        <v/>
      </c>
      <c r="AB28" s="195"/>
      <c r="AC28" s="195"/>
      <c r="AD28" s="195"/>
      <c r="AE28" s="142" t="str">
        <f>IFERROR(IF(AND(T27="Probabilidad",T28="Probabilidad"),(AG27-(+AG27*AA28)),IF(AND(T27="Impacto",T28="Probabilidad"),(AG26-(+AG26*AA28)),IF(T28="Impacto",AG27,""))),"")</f>
        <v/>
      </c>
      <c r="AF28" s="130" t="str">
        <f t="shared" si="4"/>
        <v/>
      </c>
      <c r="AG28" s="97" t="str">
        <f t="shared" si="2"/>
        <v/>
      </c>
      <c r="AH28" s="130" t="str">
        <f t="shared" si="5"/>
        <v/>
      </c>
      <c r="AI28" s="97" t="str">
        <f>IFERROR(IF(AND(T27="Impacto",T28="Impacto"),(AI27-(+AI27*AA28)),IF(AND(T27="Probabilidad",T28="Impacto"),(AI26-(+AI26*AA28)),IF(T28="Probabilidad",AI27,""))),"")</f>
        <v/>
      </c>
      <c r="AJ28" s="98" t="str">
        <f t="shared" si="3"/>
        <v/>
      </c>
      <c r="AK28" s="426"/>
      <c r="AL28" s="185"/>
      <c r="AM28" s="176"/>
      <c r="AN28" s="188"/>
      <c r="AO28" s="188"/>
      <c r="AP28" s="185"/>
      <c r="AQ28" s="188"/>
      <c r="AR28" s="185"/>
      <c r="AS28" s="99"/>
      <c r="AT28" s="170"/>
      <c r="AU28" s="99"/>
      <c r="AV28" s="170"/>
      <c r="AW28" s="131"/>
      <c r="AX28" s="185"/>
      <c r="AY28" s="185"/>
      <c r="AZ28" s="176"/>
      <c r="BA28" s="188"/>
      <c r="BB28" s="188"/>
      <c r="BC28" s="185"/>
      <c r="BD28" s="185"/>
      <c r="BE28" s="176"/>
      <c r="BF28" s="188"/>
      <c r="BG28" s="188"/>
      <c r="BH28" s="170"/>
      <c r="BI28" s="170"/>
      <c r="BJ28" s="131"/>
      <c r="BK28" s="99"/>
      <c r="BL28" s="99"/>
      <c r="BM28" s="170"/>
      <c r="BN28" s="170"/>
      <c r="BO28" s="131"/>
      <c r="BP28" s="99"/>
      <c r="BQ28" s="99"/>
      <c r="BR28" s="133"/>
      <c r="BS28" s="170"/>
      <c r="BT28" s="170"/>
      <c r="BU28" s="170"/>
      <c r="BV28" s="99"/>
      <c r="BW28" s="170"/>
      <c r="BX28" s="170"/>
      <c r="BY28" s="329"/>
      <c r="BZ28" s="323"/>
      <c r="CA28" s="324"/>
      <c r="CB28" s="323"/>
      <c r="CC28" s="134"/>
      <c r="CD28" s="134"/>
      <c r="CE28" s="134"/>
      <c r="CF28" s="134"/>
      <c r="CG28" s="134"/>
      <c r="CH28" s="134"/>
      <c r="CI28" s="134"/>
      <c r="CJ28" s="134"/>
      <c r="CK28" s="134"/>
      <c r="CL28" s="134"/>
      <c r="CM28" s="134"/>
      <c r="CN28" s="134"/>
      <c r="CO28" s="134"/>
      <c r="CP28" s="134"/>
      <c r="CQ28" s="134"/>
      <c r="CR28" s="134"/>
      <c r="CS28" s="134"/>
      <c r="CT28" s="134"/>
      <c r="CU28" s="134"/>
      <c r="CV28" s="134"/>
      <c r="CW28" s="134"/>
      <c r="CX28" s="134"/>
      <c r="CY28" s="134"/>
      <c r="CZ28" s="134"/>
      <c r="DA28" s="134"/>
      <c r="DB28" s="134"/>
    </row>
    <row r="29" spans="1:106" ht="16.5" customHeight="1" x14ac:dyDescent="0.3">
      <c r="A29" s="416">
        <v>5</v>
      </c>
      <c r="B29" s="417"/>
      <c r="C29" s="417"/>
      <c r="D29" s="417"/>
      <c r="E29" s="443"/>
      <c r="F29" s="417"/>
      <c r="G29" s="417"/>
      <c r="H29" s="417"/>
      <c r="I29" s="417"/>
      <c r="J29" s="416"/>
      <c r="K29" s="444" t="str">
        <f>IF(J29&lt;=0,"",IF(J29&lt;=2,"Muy Baja",IF(J29&lt;=24,"Baja",IF(J29&lt;=500,"Media",IF(J29&lt;=5000,"Alta","Muy Alta")))))</f>
        <v/>
      </c>
      <c r="L29" s="441" t="str">
        <f>IF(K29="","",IF(K29="Muy Baja",0.2,IF(K29="Baja",0.4,IF(K29="Media",0.6,IF(K29="Alta",0.8,IF(K29="Muy Alta",1,))))))</f>
        <v/>
      </c>
      <c r="M29" s="439"/>
      <c r="N29" s="439">
        <f ca="1">IF(NOT(ISERROR(MATCH(M29,'Tabla Impacto'!$B$221:$B$223,0))),'Tabla Impacto'!$F$223&amp;"Por favor no seleccionar los criterios de impacto(Afectación Económica o presupuestal y Pérdida Reputacional)",M29)</f>
        <v>0</v>
      </c>
      <c r="O29" s="440" t="str">
        <f ca="1">IF(OR(N29='Tabla Impacto'!$C$11,N29='Tabla Impacto'!$D$11),"Leve",IF(OR(N29='Tabla Impacto'!$C$12,N29='Tabla Impacto'!$D$12),"Menor",IF(OR(N29='Tabla Impacto'!$C$13,N29='Tabla Impacto'!$D$13),"Moderado",IF(OR(N29='Tabla Impacto'!$C$14,N29='Tabla Impacto'!$D$14),"Mayor",IF(OR(N29='Tabla Impacto'!$C$15,N29='Tabla Impacto'!$D$15),"Catastrófico","")))))</f>
        <v/>
      </c>
      <c r="P29" s="441" t="str">
        <f ca="1">IF(O29="","",IF(O29="Leve",0.2,IF(O29="Menor",0.4,IF(O29="Moderado",0.6,IF(O29="Mayor",0.8,IF(O29="Catastrófico",1,))))))</f>
        <v/>
      </c>
      <c r="Q29" s="442" t="str">
        <f t="shared" ref="Q29" ca="1" si="9">IF(OR(AND(K29="Muy Baja",O29="Leve"),AND(K29="Muy Baja",O29="Menor"),AND(K29="Baja",O29="Leve")),"Bajo",IF(OR(AND(K29="Muy baja",O29="Moderado"),AND(K29="Baja",O29="Menor"),AND(K29="Baja",O29="Moderado"),AND(K29="Media",O29="Leve"),AND(K29="Media",O29="Menor"),AND(K29="Media",O29="Moderado"),AND(K29="Alta",O29="Leve"),AND(K29="Alta",O29="Menor")),"Moderado",IF(OR(AND(K29="Muy Baja",O29="Mayor"),AND(K29="Baja",O29="Mayor"),AND(K29="Media",O29="Mayor"),AND(K29="Alta",O29="Moderado"),AND(K29="Alta",O29="Mayor"),AND(K29="Muy Alta",O29="Leve"),AND(K29="Muy Alta",O29="Menor"),AND(K29="Muy Alta",O29="Moderado"),AND(K29="Muy Alta",O29="Mayor")),"Alto",IF(OR(AND(K29="Muy Baja",O29="Catastrófico"),AND(K29="Baja",O29="Catastrófico"),AND(K29="Media",O29="Catastrófico"),AND(K29="Alta",O29="Catastrófico"),AND(K29="Muy Alta",O29="Catastrófico")),"Extremo",""))))</f>
        <v/>
      </c>
      <c r="R29" s="176">
        <v>1</v>
      </c>
      <c r="S29" s="184"/>
      <c r="T29" s="169" t="str">
        <f t="shared" si="0"/>
        <v/>
      </c>
      <c r="U29" s="169"/>
      <c r="V29" s="169"/>
      <c r="W29" s="169"/>
      <c r="X29" s="169"/>
      <c r="Y29" s="195"/>
      <c r="Z29" s="195"/>
      <c r="AA29" s="97" t="str">
        <f t="shared" si="1"/>
        <v/>
      </c>
      <c r="AB29" s="195"/>
      <c r="AC29" s="195"/>
      <c r="AD29" s="195"/>
      <c r="AE29" s="142" t="str">
        <f>IFERROR(IF(T29="Probabilidad",(L29-(+L29*AA29)),IF(T29="Impacto",L29,"")),"")</f>
        <v/>
      </c>
      <c r="AF29" s="130" t="str">
        <f>IFERROR(IF(AE29="","",IF(AE29&lt;=0.2,"Muy Baja",IF(AE29&lt;=0.4,"Baja",IF(AE29&lt;=0.6,"Media",IF(AE29&lt;=0.8,"Alta","Muy Alta"))))),"")</f>
        <v/>
      </c>
      <c r="AG29" s="97" t="str">
        <f t="shared" si="2"/>
        <v/>
      </c>
      <c r="AH29" s="130" t="str">
        <f>IFERROR(IF(AI29="","",IF(AI29&lt;=0.2,"Leve",IF(AI29&lt;=0.4,"Menor",IF(AI29&lt;=0.6,"Moderado",IF(AI29&lt;=0.8,"Mayor","Catastrófico"))))),"")</f>
        <v/>
      </c>
      <c r="AI29" s="97" t="str">
        <f>IFERROR(IF(T29="Impacto",(P29-(+P29*AA29)),IF(T29="Probabilidad",P29,"")),"")</f>
        <v/>
      </c>
      <c r="AJ29" s="98" t="str">
        <f t="shared" si="3"/>
        <v/>
      </c>
      <c r="AK29" s="424"/>
      <c r="AL29" s="185"/>
      <c r="AM29" s="176"/>
      <c r="AN29" s="188"/>
      <c r="AO29" s="188"/>
      <c r="AP29" s="185"/>
      <c r="AQ29" s="188"/>
      <c r="AR29" s="185"/>
      <c r="AS29" s="99"/>
      <c r="AT29" s="170"/>
      <c r="AU29" s="99"/>
      <c r="AV29" s="170"/>
      <c r="AW29" s="131"/>
      <c r="AX29" s="185"/>
      <c r="AY29" s="185"/>
      <c r="AZ29" s="176"/>
      <c r="BA29" s="188"/>
      <c r="BB29" s="188"/>
      <c r="BC29" s="185"/>
      <c r="BD29" s="185"/>
      <c r="BE29" s="176"/>
      <c r="BF29" s="188"/>
      <c r="BG29" s="188"/>
      <c r="BH29" s="170"/>
      <c r="BI29" s="170"/>
      <c r="BJ29" s="131"/>
      <c r="BK29" s="99"/>
      <c r="BL29" s="99"/>
      <c r="BM29" s="170"/>
      <c r="BN29" s="170"/>
      <c r="BO29" s="131"/>
      <c r="BP29" s="99"/>
      <c r="BQ29" s="99"/>
      <c r="BR29" s="133"/>
      <c r="BS29" s="170"/>
      <c r="BT29" s="170"/>
      <c r="BU29" s="170"/>
      <c r="BV29" s="99"/>
      <c r="BW29" s="170"/>
      <c r="BX29" s="170"/>
      <c r="BY29" s="329"/>
      <c r="BZ29" s="323"/>
      <c r="CA29" s="324"/>
      <c r="CB29" s="323"/>
      <c r="CC29" s="134"/>
      <c r="CD29" s="134"/>
      <c r="CE29" s="134"/>
      <c r="CF29" s="134"/>
      <c r="CG29" s="134"/>
      <c r="CH29" s="134"/>
      <c r="CI29" s="134"/>
      <c r="CJ29" s="134"/>
      <c r="CK29" s="134"/>
      <c r="CL29" s="134"/>
      <c r="CM29" s="134"/>
      <c r="CN29" s="134"/>
      <c r="CO29" s="134"/>
      <c r="CP29" s="134"/>
      <c r="CQ29" s="134"/>
      <c r="CR29" s="134"/>
      <c r="CS29" s="134"/>
      <c r="CT29" s="134"/>
      <c r="CU29" s="134"/>
      <c r="CV29" s="134"/>
      <c r="CW29" s="134"/>
      <c r="CX29" s="134"/>
      <c r="CY29" s="134"/>
      <c r="CZ29" s="134"/>
      <c r="DA29" s="134"/>
      <c r="DB29" s="134"/>
    </row>
    <row r="30" spans="1:106" ht="16.5" customHeight="1" x14ac:dyDescent="0.3">
      <c r="A30" s="416"/>
      <c r="B30" s="417"/>
      <c r="C30" s="417"/>
      <c r="D30" s="417"/>
      <c r="E30" s="443"/>
      <c r="F30" s="417"/>
      <c r="G30" s="417"/>
      <c r="H30" s="417"/>
      <c r="I30" s="417"/>
      <c r="J30" s="416"/>
      <c r="K30" s="444"/>
      <c r="L30" s="441"/>
      <c r="M30" s="431"/>
      <c r="N30" s="431"/>
      <c r="O30" s="431"/>
      <c r="P30" s="441"/>
      <c r="Q30" s="442"/>
      <c r="R30" s="176">
        <v>2</v>
      </c>
      <c r="S30" s="184"/>
      <c r="T30" s="169" t="str">
        <f t="shared" si="0"/>
        <v/>
      </c>
      <c r="U30" s="169"/>
      <c r="V30" s="169"/>
      <c r="W30" s="169"/>
      <c r="X30" s="169"/>
      <c r="Y30" s="195"/>
      <c r="Z30" s="195"/>
      <c r="AA30" s="97" t="str">
        <f t="shared" si="1"/>
        <v/>
      </c>
      <c r="AB30" s="195"/>
      <c r="AC30" s="195"/>
      <c r="AD30" s="195"/>
      <c r="AE30" s="142" t="str">
        <f>IFERROR(IF(AND(T29="Probabilidad",T30="Probabilidad"),(AG29-(+AG29*AA30)),IF(T30="Probabilidad",(L29-(+L29*AA30)),IF(T30="Impacto",AG29,""))),"")</f>
        <v/>
      </c>
      <c r="AF30" s="130" t="str">
        <f t="shared" si="4"/>
        <v/>
      </c>
      <c r="AG30" s="97" t="str">
        <f t="shared" si="2"/>
        <v/>
      </c>
      <c r="AH30" s="130" t="str">
        <f t="shared" si="5"/>
        <v/>
      </c>
      <c r="AI30" s="97" t="str">
        <f>IFERROR(IF(AND(T29="Impacto",T30="Impacto"),(AI23-(+AI23*AA30)),IF(T30="Impacto",($P$29-(+$P$29*AA30)),IF(T30="Probabilidad",AI23,""))),"")</f>
        <v/>
      </c>
      <c r="AJ30" s="98" t="str">
        <f t="shared" si="3"/>
        <v/>
      </c>
      <c r="AK30" s="425"/>
      <c r="AL30" s="185"/>
      <c r="AM30" s="176"/>
      <c r="AN30" s="188"/>
      <c r="AO30" s="188"/>
      <c r="AP30" s="185"/>
      <c r="AQ30" s="188"/>
      <c r="AR30" s="185"/>
      <c r="AS30" s="99"/>
      <c r="AT30" s="170"/>
      <c r="AU30" s="99"/>
      <c r="AV30" s="170"/>
      <c r="AW30" s="131"/>
      <c r="AX30" s="185"/>
      <c r="AY30" s="185"/>
      <c r="AZ30" s="176"/>
      <c r="BA30" s="188"/>
      <c r="BB30" s="188"/>
      <c r="BC30" s="185"/>
      <c r="BD30" s="185"/>
      <c r="BE30" s="176"/>
      <c r="BF30" s="188"/>
      <c r="BG30" s="188"/>
      <c r="BH30" s="170"/>
      <c r="BI30" s="170"/>
      <c r="BJ30" s="131"/>
      <c r="BK30" s="99"/>
      <c r="BL30" s="99"/>
      <c r="BM30" s="170"/>
      <c r="BN30" s="170"/>
      <c r="BO30" s="131"/>
      <c r="BP30" s="99"/>
      <c r="BQ30" s="99"/>
      <c r="BR30" s="133"/>
      <c r="BS30" s="170"/>
      <c r="BT30" s="170"/>
      <c r="BU30" s="170"/>
      <c r="BV30" s="99"/>
      <c r="BW30" s="170"/>
      <c r="BX30" s="170"/>
      <c r="BY30" s="329"/>
      <c r="BZ30" s="323"/>
      <c r="CA30" s="324"/>
      <c r="CB30" s="323"/>
      <c r="CC30" s="134"/>
      <c r="CD30" s="134"/>
      <c r="CE30" s="134"/>
      <c r="CF30" s="134"/>
      <c r="CG30" s="134"/>
      <c r="CH30" s="134"/>
      <c r="CI30" s="134"/>
      <c r="CJ30" s="134"/>
      <c r="CK30" s="134"/>
      <c r="CL30" s="134"/>
      <c r="CM30" s="134"/>
      <c r="CN30" s="134"/>
      <c r="CO30" s="134"/>
      <c r="CP30" s="134"/>
      <c r="CQ30" s="134"/>
      <c r="CR30" s="134"/>
      <c r="CS30" s="134"/>
      <c r="CT30" s="134"/>
      <c r="CU30" s="134"/>
      <c r="CV30" s="134"/>
      <c r="CW30" s="134"/>
      <c r="CX30" s="134"/>
      <c r="CY30" s="134"/>
      <c r="CZ30" s="134"/>
      <c r="DA30" s="134"/>
      <c r="DB30" s="134"/>
    </row>
    <row r="31" spans="1:106" ht="16.5" customHeight="1" x14ac:dyDescent="0.3">
      <c r="A31" s="416"/>
      <c r="B31" s="417"/>
      <c r="C31" s="417"/>
      <c r="D31" s="417"/>
      <c r="E31" s="443"/>
      <c r="F31" s="417"/>
      <c r="G31" s="417"/>
      <c r="H31" s="417"/>
      <c r="I31" s="417"/>
      <c r="J31" s="416"/>
      <c r="K31" s="444"/>
      <c r="L31" s="441"/>
      <c r="M31" s="431"/>
      <c r="N31" s="431"/>
      <c r="O31" s="431"/>
      <c r="P31" s="441"/>
      <c r="Q31" s="442"/>
      <c r="R31" s="176">
        <v>3</v>
      </c>
      <c r="S31" s="198"/>
      <c r="T31" s="169" t="str">
        <f t="shared" si="0"/>
        <v/>
      </c>
      <c r="U31" s="169"/>
      <c r="V31" s="169"/>
      <c r="W31" s="169"/>
      <c r="X31" s="169"/>
      <c r="Y31" s="195"/>
      <c r="Z31" s="195"/>
      <c r="AA31" s="97" t="str">
        <f t="shared" si="1"/>
        <v/>
      </c>
      <c r="AB31" s="195"/>
      <c r="AC31" s="195"/>
      <c r="AD31" s="195"/>
      <c r="AE31" s="142" t="str">
        <f>IFERROR(IF(AND(T30="Probabilidad",T31="Probabilidad"),(AG30-(+AG30*AA31)),IF(AND(T30="Impacto",T31="Probabilidad"),(AG29-(+AG29*AA31)),IF(T31="Impacto",AG30,""))),"")</f>
        <v/>
      </c>
      <c r="AF31" s="130" t="str">
        <f t="shared" si="4"/>
        <v/>
      </c>
      <c r="AG31" s="97" t="str">
        <f t="shared" si="2"/>
        <v/>
      </c>
      <c r="AH31" s="130" t="str">
        <f t="shared" si="5"/>
        <v/>
      </c>
      <c r="AI31" s="97" t="str">
        <f>IFERROR(IF(AND(T30="Impacto",T31="Impacto"),(AI30-(+AI30*AA31)),IF(AND(T30="Probabilidad",T31="Impacto"),(AI29-(+AI29*AA31)),IF(T31="Probabilidad",AI30,""))),"")</f>
        <v/>
      </c>
      <c r="AJ31" s="98" t="str">
        <f t="shared" si="3"/>
        <v/>
      </c>
      <c r="AK31" s="425"/>
      <c r="AL31" s="185"/>
      <c r="AM31" s="176"/>
      <c r="AN31" s="188"/>
      <c r="AO31" s="188"/>
      <c r="AP31" s="185"/>
      <c r="AQ31" s="188"/>
      <c r="AR31" s="185"/>
      <c r="AS31" s="99"/>
      <c r="AT31" s="170"/>
      <c r="AU31" s="99"/>
      <c r="AV31" s="170"/>
      <c r="AW31" s="131"/>
      <c r="AX31" s="185"/>
      <c r="AY31" s="185"/>
      <c r="AZ31" s="176"/>
      <c r="BA31" s="188"/>
      <c r="BB31" s="188"/>
      <c r="BC31" s="185"/>
      <c r="BD31" s="185"/>
      <c r="BE31" s="176"/>
      <c r="BF31" s="188"/>
      <c r="BG31" s="188"/>
      <c r="BH31" s="170"/>
      <c r="BI31" s="170"/>
      <c r="BJ31" s="131"/>
      <c r="BK31" s="99"/>
      <c r="BL31" s="99"/>
      <c r="BM31" s="170"/>
      <c r="BN31" s="170"/>
      <c r="BO31" s="131"/>
      <c r="BP31" s="99"/>
      <c r="BQ31" s="99"/>
      <c r="BR31" s="133"/>
      <c r="BS31" s="170"/>
      <c r="BT31" s="170"/>
      <c r="BU31" s="170"/>
      <c r="BV31" s="99"/>
      <c r="BW31" s="170"/>
      <c r="BX31" s="170"/>
      <c r="BY31" s="329"/>
      <c r="BZ31" s="323"/>
      <c r="CA31" s="324"/>
      <c r="CB31" s="323"/>
      <c r="CC31" s="134"/>
      <c r="CD31" s="134"/>
      <c r="CE31" s="134"/>
      <c r="CF31" s="134"/>
      <c r="CG31" s="134"/>
      <c r="CH31" s="134"/>
      <c r="CI31" s="134"/>
      <c r="CJ31" s="134"/>
      <c r="CK31" s="134"/>
      <c r="CL31" s="134"/>
      <c r="CM31" s="134"/>
      <c r="CN31" s="134"/>
      <c r="CO31" s="134"/>
      <c r="CP31" s="134"/>
      <c r="CQ31" s="134"/>
      <c r="CR31" s="134"/>
      <c r="CS31" s="134"/>
      <c r="CT31" s="134"/>
      <c r="CU31" s="134"/>
      <c r="CV31" s="134"/>
      <c r="CW31" s="134"/>
      <c r="CX31" s="134"/>
      <c r="CY31" s="134"/>
      <c r="CZ31" s="134"/>
      <c r="DA31" s="134"/>
      <c r="DB31" s="134"/>
    </row>
    <row r="32" spans="1:106" ht="16.5" customHeight="1" x14ac:dyDescent="0.3">
      <c r="A32" s="416"/>
      <c r="B32" s="417"/>
      <c r="C32" s="417"/>
      <c r="D32" s="417"/>
      <c r="E32" s="443"/>
      <c r="F32" s="417"/>
      <c r="G32" s="417"/>
      <c r="H32" s="417"/>
      <c r="I32" s="417"/>
      <c r="J32" s="416"/>
      <c r="K32" s="444"/>
      <c r="L32" s="441"/>
      <c r="M32" s="431"/>
      <c r="N32" s="431"/>
      <c r="O32" s="431"/>
      <c r="P32" s="441"/>
      <c r="Q32" s="442"/>
      <c r="R32" s="176">
        <v>4</v>
      </c>
      <c r="S32" s="184"/>
      <c r="T32" s="169" t="str">
        <f t="shared" si="0"/>
        <v/>
      </c>
      <c r="U32" s="169"/>
      <c r="V32" s="169"/>
      <c r="W32" s="169"/>
      <c r="X32" s="169"/>
      <c r="Y32" s="195"/>
      <c r="Z32" s="195"/>
      <c r="AA32" s="97" t="str">
        <f t="shared" si="1"/>
        <v/>
      </c>
      <c r="AB32" s="195"/>
      <c r="AC32" s="195"/>
      <c r="AD32" s="195"/>
      <c r="AE32" s="142" t="str">
        <f>IFERROR(IF(AND(T31="Probabilidad",T32="Probabilidad"),(AG31-(+AG31*AA32)),IF(AND(T31="Impacto",T32="Probabilidad"),(AG30-(+AG30*AA32)),IF(T32="Impacto",AG31,""))),"")</f>
        <v/>
      </c>
      <c r="AF32" s="130" t="str">
        <f t="shared" si="4"/>
        <v/>
      </c>
      <c r="AG32" s="97" t="str">
        <f t="shared" si="2"/>
        <v/>
      </c>
      <c r="AH32" s="130" t="str">
        <f t="shared" si="5"/>
        <v/>
      </c>
      <c r="AI32" s="97" t="str">
        <f>IFERROR(IF(AND(T31="Impacto",T32="Impacto"),(AI31-(+AI31*AA32)),IF(AND(T31="Probabilidad",T32="Impacto"),(AI30-(+AI30*AA32)),IF(T32="Probabilidad",AI31,""))),"")</f>
        <v/>
      </c>
      <c r="AJ32" s="98" t="str">
        <f t="shared" si="3"/>
        <v/>
      </c>
      <c r="AK32" s="425"/>
      <c r="AL32" s="185"/>
      <c r="AM32" s="176"/>
      <c r="AN32" s="188"/>
      <c r="AO32" s="188"/>
      <c r="AP32" s="185"/>
      <c r="AQ32" s="188"/>
      <c r="AR32" s="185"/>
      <c r="AS32" s="99"/>
      <c r="AT32" s="170"/>
      <c r="AU32" s="99"/>
      <c r="AV32" s="170"/>
      <c r="AW32" s="131"/>
      <c r="AX32" s="185"/>
      <c r="AY32" s="185"/>
      <c r="AZ32" s="176"/>
      <c r="BA32" s="188"/>
      <c r="BB32" s="188"/>
      <c r="BC32" s="185"/>
      <c r="BD32" s="185"/>
      <c r="BE32" s="176"/>
      <c r="BF32" s="188"/>
      <c r="BG32" s="188"/>
      <c r="BH32" s="170"/>
      <c r="BI32" s="170"/>
      <c r="BJ32" s="131"/>
      <c r="BK32" s="99"/>
      <c r="BL32" s="99"/>
      <c r="BM32" s="170"/>
      <c r="BN32" s="170"/>
      <c r="BO32" s="131"/>
      <c r="BP32" s="99"/>
      <c r="BQ32" s="99"/>
      <c r="BR32" s="133"/>
      <c r="BS32" s="170"/>
      <c r="BT32" s="170"/>
      <c r="BU32" s="170"/>
      <c r="BV32" s="99"/>
      <c r="BW32" s="170"/>
      <c r="BX32" s="170"/>
      <c r="BY32" s="329"/>
      <c r="BZ32" s="323"/>
      <c r="CA32" s="324"/>
      <c r="CB32" s="323"/>
      <c r="CC32" s="134"/>
      <c r="CD32" s="134"/>
      <c r="CE32" s="134"/>
      <c r="CF32" s="134"/>
      <c r="CG32" s="134"/>
      <c r="CH32" s="134"/>
      <c r="CI32" s="134"/>
      <c r="CJ32" s="134"/>
      <c r="CK32" s="134"/>
      <c r="CL32" s="134"/>
      <c r="CM32" s="134"/>
      <c r="CN32" s="134"/>
      <c r="CO32" s="134"/>
      <c r="CP32" s="134"/>
      <c r="CQ32" s="134"/>
      <c r="CR32" s="134"/>
      <c r="CS32" s="134"/>
      <c r="CT32" s="134"/>
      <c r="CU32" s="134"/>
      <c r="CV32" s="134"/>
      <c r="CW32" s="134"/>
      <c r="CX32" s="134"/>
      <c r="CY32" s="134"/>
      <c r="CZ32" s="134"/>
      <c r="DA32" s="134"/>
      <c r="DB32" s="134"/>
    </row>
    <row r="33" spans="1:106" ht="16.5" customHeight="1" x14ac:dyDescent="0.3">
      <c r="A33" s="416"/>
      <c r="B33" s="417"/>
      <c r="C33" s="417"/>
      <c r="D33" s="417"/>
      <c r="E33" s="443"/>
      <c r="F33" s="417"/>
      <c r="G33" s="417"/>
      <c r="H33" s="417"/>
      <c r="I33" s="417"/>
      <c r="J33" s="416"/>
      <c r="K33" s="444"/>
      <c r="L33" s="441"/>
      <c r="M33" s="431"/>
      <c r="N33" s="431"/>
      <c r="O33" s="431"/>
      <c r="P33" s="441"/>
      <c r="Q33" s="442"/>
      <c r="R33" s="176">
        <v>5</v>
      </c>
      <c r="S33" s="184"/>
      <c r="T33" s="169" t="str">
        <f t="shared" si="0"/>
        <v/>
      </c>
      <c r="U33" s="169"/>
      <c r="V33" s="169"/>
      <c r="W33" s="169"/>
      <c r="X33" s="169"/>
      <c r="Y33" s="195"/>
      <c r="Z33" s="195"/>
      <c r="AA33" s="97" t="str">
        <f t="shared" si="1"/>
        <v/>
      </c>
      <c r="AB33" s="195"/>
      <c r="AC33" s="195"/>
      <c r="AD33" s="195"/>
      <c r="AE33" s="142" t="str">
        <f>IFERROR(IF(AND(T32="Probabilidad",T33="Probabilidad"),(AG32-(+AG32*AA33)),IF(AND(T32="Impacto",T33="Probabilidad"),(AG31-(+AG31*AA33)),IF(T33="Impacto",AG32,""))),"")</f>
        <v/>
      </c>
      <c r="AF33" s="130" t="str">
        <f t="shared" si="4"/>
        <v/>
      </c>
      <c r="AG33" s="97" t="str">
        <f t="shared" si="2"/>
        <v/>
      </c>
      <c r="AH33" s="130" t="str">
        <f t="shared" si="5"/>
        <v/>
      </c>
      <c r="AI33" s="97" t="str">
        <f>IFERROR(IF(AND(T32="Impacto",T33="Impacto"),(AI32-(+AI32*AA33)),IF(AND(T32="Probabilidad",T33="Impacto"),(AI31-(+AI31*AA33)),IF(T33="Probabilidad",AI32,""))),"")</f>
        <v/>
      </c>
      <c r="AJ33" s="98" t="str">
        <f t="shared" si="3"/>
        <v/>
      </c>
      <c r="AK33" s="425"/>
      <c r="AL33" s="185"/>
      <c r="AM33" s="176"/>
      <c r="AN33" s="188"/>
      <c r="AO33" s="188"/>
      <c r="AP33" s="185"/>
      <c r="AQ33" s="188"/>
      <c r="AR33" s="185"/>
      <c r="AS33" s="99"/>
      <c r="AT33" s="170"/>
      <c r="AU33" s="99"/>
      <c r="AV33" s="170"/>
      <c r="AW33" s="131"/>
      <c r="AX33" s="185"/>
      <c r="AY33" s="185"/>
      <c r="AZ33" s="176"/>
      <c r="BA33" s="188"/>
      <c r="BB33" s="188"/>
      <c r="BC33" s="185"/>
      <c r="BD33" s="185"/>
      <c r="BE33" s="176"/>
      <c r="BF33" s="188"/>
      <c r="BG33" s="188"/>
      <c r="BH33" s="170"/>
      <c r="BI33" s="170"/>
      <c r="BJ33" s="131"/>
      <c r="BK33" s="99"/>
      <c r="BL33" s="99"/>
      <c r="BM33" s="170"/>
      <c r="BN33" s="170"/>
      <c r="BO33" s="131"/>
      <c r="BP33" s="99"/>
      <c r="BQ33" s="99"/>
      <c r="BR33" s="133"/>
      <c r="BS33" s="170"/>
      <c r="BT33" s="170"/>
      <c r="BU33" s="170"/>
      <c r="BV33" s="99"/>
      <c r="BW33" s="170"/>
      <c r="BX33" s="170"/>
      <c r="BY33" s="329"/>
      <c r="BZ33" s="323"/>
      <c r="CA33" s="324"/>
      <c r="CB33" s="323"/>
      <c r="CC33" s="134"/>
      <c r="CD33" s="134"/>
      <c r="CE33" s="134"/>
      <c r="CF33" s="134"/>
      <c r="CG33" s="134"/>
      <c r="CH33" s="134"/>
      <c r="CI33" s="134"/>
      <c r="CJ33" s="134"/>
      <c r="CK33" s="134"/>
      <c r="CL33" s="134"/>
      <c r="CM33" s="134"/>
      <c r="CN33" s="134"/>
      <c r="CO33" s="134"/>
      <c r="CP33" s="134"/>
      <c r="CQ33" s="134"/>
      <c r="CR33" s="134"/>
      <c r="CS33" s="134"/>
      <c r="CT33" s="134"/>
      <c r="CU33" s="134"/>
      <c r="CV33" s="134"/>
      <c r="CW33" s="134"/>
      <c r="CX33" s="134"/>
      <c r="CY33" s="134"/>
      <c r="CZ33" s="134"/>
      <c r="DA33" s="134"/>
      <c r="DB33" s="134"/>
    </row>
    <row r="34" spans="1:106" ht="16.5" customHeight="1" x14ac:dyDescent="0.3">
      <c r="A34" s="416"/>
      <c r="B34" s="417"/>
      <c r="C34" s="417"/>
      <c r="D34" s="417"/>
      <c r="E34" s="443"/>
      <c r="F34" s="417"/>
      <c r="G34" s="417"/>
      <c r="H34" s="417"/>
      <c r="I34" s="417"/>
      <c r="J34" s="416"/>
      <c r="K34" s="444"/>
      <c r="L34" s="441"/>
      <c r="M34" s="432"/>
      <c r="N34" s="432"/>
      <c r="O34" s="432"/>
      <c r="P34" s="441"/>
      <c r="Q34" s="442"/>
      <c r="R34" s="176">
        <v>6</v>
      </c>
      <c r="S34" s="184"/>
      <c r="T34" s="169" t="str">
        <f t="shared" si="0"/>
        <v/>
      </c>
      <c r="U34" s="169"/>
      <c r="V34" s="169"/>
      <c r="W34" s="169"/>
      <c r="X34" s="169"/>
      <c r="Y34" s="195"/>
      <c r="Z34" s="195"/>
      <c r="AA34" s="97" t="str">
        <f t="shared" si="1"/>
        <v/>
      </c>
      <c r="AB34" s="195"/>
      <c r="AC34" s="195"/>
      <c r="AD34" s="195"/>
      <c r="AE34" s="142" t="str">
        <f>IFERROR(IF(AND(T33="Probabilidad",T34="Probabilidad"),(AG33-(+AG33*AA34)),IF(AND(T33="Impacto",T34="Probabilidad"),(AG32-(+AG32*AA34)),IF(T34="Impacto",AG33,""))),"")</f>
        <v/>
      </c>
      <c r="AF34" s="130" t="str">
        <f t="shared" si="4"/>
        <v/>
      </c>
      <c r="AG34" s="97" t="str">
        <f t="shared" si="2"/>
        <v/>
      </c>
      <c r="AH34" s="130" t="str">
        <f t="shared" si="5"/>
        <v/>
      </c>
      <c r="AI34" s="97" t="str">
        <f>IFERROR(IF(AND(T33="Impacto",T34="Impacto"),(AI33-(+AI33*AA34)),IF(AND(T33="Probabilidad",T34="Impacto"),(AI32-(+AI32*AA34)),IF(T34="Probabilidad",AI33,""))),"")</f>
        <v/>
      </c>
      <c r="AJ34" s="98" t="str">
        <f t="shared" si="3"/>
        <v/>
      </c>
      <c r="AK34" s="426"/>
      <c r="AL34" s="185"/>
      <c r="AM34" s="176"/>
      <c r="AN34" s="188"/>
      <c r="AO34" s="188"/>
      <c r="AP34" s="185"/>
      <c r="AQ34" s="188"/>
      <c r="AR34" s="185"/>
      <c r="AS34" s="99"/>
      <c r="AT34" s="170"/>
      <c r="AU34" s="99"/>
      <c r="AV34" s="170"/>
      <c r="AW34" s="131"/>
      <c r="AX34" s="185"/>
      <c r="AY34" s="185"/>
      <c r="AZ34" s="176"/>
      <c r="BA34" s="188"/>
      <c r="BB34" s="188"/>
      <c r="BC34" s="185"/>
      <c r="BD34" s="185"/>
      <c r="BE34" s="176"/>
      <c r="BF34" s="188"/>
      <c r="BG34" s="188"/>
      <c r="BH34" s="170"/>
      <c r="BI34" s="170"/>
      <c r="BJ34" s="131"/>
      <c r="BK34" s="99"/>
      <c r="BL34" s="99"/>
      <c r="BM34" s="170"/>
      <c r="BN34" s="170"/>
      <c r="BO34" s="131"/>
      <c r="BP34" s="99"/>
      <c r="BQ34" s="99"/>
      <c r="BR34" s="133"/>
      <c r="BS34" s="170"/>
      <c r="BT34" s="170"/>
      <c r="BU34" s="170"/>
      <c r="BV34" s="99"/>
      <c r="BW34" s="170"/>
      <c r="BX34" s="170"/>
      <c r="BY34" s="329"/>
      <c r="BZ34" s="323"/>
      <c r="CA34" s="324"/>
      <c r="CB34" s="323"/>
      <c r="CC34" s="134"/>
      <c r="CD34" s="134"/>
      <c r="CE34" s="134"/>
      <c r="CF34" s="134"/>
      <c r="CG34" s="134"/>
      <c r="CH34" s="134"/>
      <c r="CI34" s="134"/>
      <c r="CJ34" s="134"/>
      <c r="CK34" s="134"/>
      <c r="CL34" s="134"/>
      <c r="CM34" s="134"/>
      <c r="CN34" s="134"/>
      <c r="CO34" s="134"/>
      <c r="CP34" s="134"/>
      <c r="CQ34" s="134"/>
      <c r="CR34" s="134"/>
      <c r="CS34" s="134"/>
      <c r="CT34" s="134"/>
      <c r="CU34" s="134"/>
      <c r="CV34" s="134"/>
      <c r="CW34" s="134"/>
      <c r="CX34" s="134"/>
      <c r="CY34" s="134"/>
      <c r="CZ34" s="134"/>
      <c r="DA34" s="134"/>
      <c r="DB34" s="134"/>
    </row>
    <row r="35" spans="1:106" ht="16.5" customHeight="1" x14ac:dyDescent="0.3">
      <c r="A35" s="416">
        <v>6</v>
      </c>
      <c r="B35" s="417"/>
      <c r="C35" s="417"/>
      <c r="D35" s="417"/>
      <c r="E35" s="443"/>
      <c r="F35" s="417"/>
      <c r="G35" s="417"/>
      <c r="H35" s="417"/>
      <c r="I35" s="417"/>
      <c r="J35" s="416"/>
      <c r="K35" s="444" t="str">
        <f>IF(J35&lt;=0,"",IF(J35&lt;=2,"Muy Baja",IF(J35&lt;=24,"Baja",IF(J35&lt;=500,"Media",IF(J35&lt;=5000,"Alta","Muy Alta")))))</f>
        <v/>
      </c>
      <c r="L35" s="441" t="str">
        <f>IF(K35="","",IF(K35="Muy Baja",0.2,IF(K35="Baja",0.4,IF(K35="Media",0.6,IF(K35="Alta",0.8,IF(K35="Muy Alta",1,))))))</f>
        <v/>
      </c>
      <c r="M35" s="439"/>
      <c r="N35" s="439">
        <f ca="1">IF(NOT(ISERROR(MATCH(M35,'Tabla Impacto'!$B$221:$B$223,0))),'Tabla Impacto'!$F$223&amp;"Por favor no seleccionar los criterios de impacto(Afectación Económica o presupuestal y Pérdida Reputacional)",M35)</f>
        <v>0</v>
      </c>
      <c r="O35" s="440" t="str">
        <f ca="1">IF(OR(N35='Tabla Impacto'!$C$11,N35='Tabla Impacto'!$D$11),"Leve",IF(OR(N35='Tabla Impacto'!$C$12,N35='Tabla Impacto'!$D$12),"Menor",IF(OR(N35='Tabla Impacto'!$C$13,N35='Tabla Impacto'!$D$13),"Moderado",IF(OR(N35='Tabla Impacto'!$C$14,N35='Tabla Impacto'!$D$14),"Mayor",IF(OR(N35='Tabla Impacto'!$C$15,N35='Tabla Impacto'!$D$15),"Catastrófico","")))))</f>
        <v/>
      </c>
      <c r="P35" s="441" t="str">
        <f ca="1">IF(O35="","",IF(O35="Leve",0.2,IF(O35="Menor",0.4,IF(O35="Moderado",0.6,IF(O35="Mayor",0.8,IF(O35="Catastrófico",1,))))))</f>
        <v/>
      </c>
      <c r="Q35" s="442" t="str">
        <f t="shared" ref="Q35" ca="1" si="10">IF(OR(AND(K35="Muy Baja",O35="Leve"),AND(K35="Muy Baja",O35="Menor"),AND(K35="Baja",O35="Leve")),"Bajo",IF(OR(AND(K35="Muy baja",O35="Moderado"),AND(K35="Baja",O35="Menor"),AND(K35="Baja",O35="Moderado"),AND(K35="Media",O35="Leve"),AND(K35="Media",O35="Menor"),AND(K35="Media",O35="Moderado"),AND(K35="Alta",O35="Leve"),AND(K35="Alta",O35="Menor")),"Moderado",IF(OR(AND(K35="Muy Baja",O35="Mayor"),AND(K35="Baja",O35="Mayor"),AND(K35="Media",O35="Mayor"),AND(K35="Alta",O35="Moderado"),AND(K35="Alta",O35="Mayor"),AND(K35="Muy Alta",O35="Leve"),AND(K35="Muy Alta",O35="Menor"),AND(K35="Muy Alta",O35="Moderado"),AND(K35="Muy Alta",O35="Mayor")),"Alto",IF(OR(AND(K35="Muy Baja",O35="Catastrófico"),AND(K35="Baja",O35="Catastrófico"),AND(K35="Media",O35="Catastrófico"),AND(K35="Alta",O35="Catastrófico"),AND(K35="Muy Alta",O35="Catastrófico")),"Extremo",""))))</f>
        <v/>
      </c>
      <c r="R35" s="176">
        <v>1</v>
      </c>
      <c r="S35" s="184"/>
      <c r="T35" s="169" t="str">
        <f t="shared" si="0"/>
        <v/>
      </c>
      <c r="U35" s="169"/>
      <c r="V35" s="169"/>
      <c r="W35" s="169"/>
      <c r="X35" s="169"/>
      <c r="Y35" s="195"/>
      <c r="Z35" s="195"/>
      <c r="AA35" s="97" t="str">
        <f t="shared" si="1"/>
        <v/>
      </c>
      <c r="AB35" s="195"/>
      <c r="AC35" s="195"/>
      <c r="AD35" s="195"/>
      <c r="AE35" s="142" t="str">
        <f>IFERROR(IF(T35="Probabilidad",(L35-(+L35*AA35)),IF(T35="Impacto",L35,"")),"")</f>
        <v/>
      </c>
      <c r="AF35" s="130" t="str">
        <f>IFERROR(IF(AE35="","",IF(AE35&lt;=0.2,"Muy Baja",IF(AE35&lt;=0.4,"Baja",IF(AE35&lt;=0.6,"Media",IF(AE35&lt;=0.8,"Alta","Muy Alta"))))),"")</f>
        <v/>
      </c>
      <c r="AG35" s="97" t="str">
        <f t="shared" si="2"/>
        <v/>
      </c>
      <c r="AH35" s="130" t="str">
        <f>IFERROR(IF(AI35="","",IF(AI35&lt;=0.2,"Leve",IF(AI35&lt;=0.4,"Menor",IF(AI35&lt;=0.6,"Moderado",IF(AI35&lt;=0.8,"Mayor","Catastrófico"))))),"")</f>
        <v/>
      </c>
      <c r="AI35" s="97" t="str">
        <f>IFERROR(IF(T35="Impacto",(P35-(+P35*AA35)),IF(T35="Probabilidad",P35,"")),"")</f>
        <v/>
      </c>
      <c r="AJ35" s="98" t="str">
        <f t="shared" si="3"/>
        <v/>
      </c>
      <c r="AK35" s="424"/>
      <c r="AL35" s="185"/>
      <c r="AM35" s="176"/>
      <c r="AN35" s="188"/>
      <c r="AO35" s="188"/>
      <c r="AP35" s="185"/>
      <c r="AQ35" s="188"/>
      <c r="AR35" s="185"/>
      <c r="AS35" s="99"/>
      <c r="AT35" s="170"/>
      <c r="AU35" s="99"/>
      <c r="AV35" s="170"/>
      <c r="AW35" s="131"/>
      <c r="AX35" s="185"/>
      <c r="AY35" s="185"/>
      <c r="AZ35" s="176"/>
      <c r="BA35" s="188"/>
      <c r="BB35" s="188"/>
      <c r="BC35" s="185"/>
      <c r="BD35" s="185"/>
      <c r="BE35" s="176"/>
      <c r="BF35" s="188"/>
      <c r="BG35" s="188"/>
      <c r="BH35" s="170"/>
      <c r="BI35" s="170"/>
      <c r="BJ35" s="131"/>
      <c r="BK35" s="99"/>
      <c r="BL35" s="99"/>
      <c r="BM35" s="170"/>
      <c r="BN35" s="170"/>
      <c r="BO35" s="131"/>
      <c r="BP35" s="99"/>
      <c r="BQ35" s="99"/>
      <c r="BR35" s="133"/>
      <c r="BS35" s="170"/>
      <c r="BT35" s="170"/>
      <c r="BU35" s="170"/>
      <c r="BV35" s="99"/>
      <c r="BW35" s="170"/>
      <c r="BX35" s="170"/>
      <c r="BY35" s="329"/>
      <c r="BZ35" s="323"/>
      <c r="CA35" s="324"/>
      <c r="CB35" s="323"/>
      <c r="CC35" s="134"/>
      <c r="CD35" s="134"/>
      <c r="CE35" s="134"/>
      <c r="CF35" s="134"/>
      <c r="CG35" s="134"/>
      <c r="CH35" s="134"/>
      <c r="CI35" s="134"/>
      <c r="CJ35" s="134"/>
      <c r="CK35" s="134"/>
      <c r="CL35" s="134"/>
      <c r="CM35" s="134"/>
      <c r="CN35" s="134"/>
      <c r="CO35" s="134"/>
      <c r="CP35" s="134"/>
      <c r="CQ35" s="134"/>
      <c r="CR35" s="134"/>
      <c r="CS35" s="134"/>
      <c r="CT35" s="134"/>
      <c r="CU35" s="134"/>
      <c r="CV35" s="134"/>
      <c r="CW35" s="134"/>
      <c r="CX35" s="134"/>
      <c r="CY35" s="134"/>
      <c r="CZ35" s="134"/>
      <c r="DA35" s="134"/>
      <c r="DB35" s="134"/>
    </row>
    <row r="36" spans="1:106" ht="16.5" customHeight="1" x14ac:dyDescent="0.3">
      <c r="A36" s="416"/>
      <c r="B36" s="417"/>
      <c r="C36" s="417"/>
      <c r="D36" s="417"/>
      <c r="E36" s="443"/>
      <c r="F36" s="417"/>
      <c r="G36" s="417"/>
      <c r="H36" s="417"/>
      <c r="I36" s="417"/>
      <c r="J36" s="416"/>
      <c r="K36" s="444"/>
      <c r="L36" s="441"/>
      <c r="M36" s="431"/>
      <c r="N36" s="431"/>
      <c r="O36" s="431"/>
      <c r="P36" s="441"/>
      <c r="Q36" s="442"/>
      <c r="R36" s="176">
        <v>2</v>
      </c>
      <c r="S36" s="184"/>
      <c r="T36" s="169" t="str">
        <f t="shared" si="0"/>
        <v/>
      </c>
      <c r="U36" s="169"/>
      <c r="V36" s="169"/>
      <c r="W36" s="169"/>
      <c r="X36" s="169"/>
      <c r="Y36" s="195"/>
      <c r="Z36" s="195"/>
      <c r="AA36" s="97" t="str">
        <f t="shared" si="1"/>
        <v/>
      </c>
      <c r="AB36" s="195"/>
      <c r="AC36" s="195"/>
      <c r="AD36" s="195"/>
      <c r="AE36" s="142" t="str">
        <f>IFERROR(IF(AND(T35="Probabilidad",T36="Probabilidad"),(AG35-(+AG35*AA36)),IF(T36="Probabilidad",(L35-(+L35*AA36)),IF(T36="Impacto",AG35,""))),"")</f>
        <v/>
      </c>
      <c r="AF36" s="130" t="str">
        <f t="shared" si="4"/>
        <v/>
      </c>
      <c r="AG36" s="97" t="str">
        <f t="shared" si="2"/>
        <v/>
      </c>
      <c r="AH36" s="130" t="str">
        <f t="shared" si="5"/>
        <v/>
      </c>
      <c r="AI36" s="97" t="str">
        <f>IFERROR(IF(AND(T35="Impacto",T36="Impacto"),(AI29-(+AI29*AA36)),IF(T36="Impacto",($P$35-(+$P$35*AA36)),IF(T36="Probabilidad",AI29,""))),"")</f>
        <v/>
      </c>
      <c r="AJ36" s="98" t="str">
        <f t="shared" si="3"/>
        <v/>
      </c>
      <c r="AK36" s="425"/>
      <c r="AL36" s="185"/>
      <c r="AM36" s="176"/>
      <c r="AN36" s="188"/>
      <c r="AO36" s="188"/>
      <c r="AP36" s="185"/>
      <c r="AQ36" s="188"/>
      <c r="AR36" s="185"/>
      <c r="AS36" s="99"/>
      <c r="AT36" s="170"/>
      <c r="AU36" s="99"/>
      <c r="AV36" s="170"/>
      <c r="AW36" s="131"/>
      <c r="AX36" s="185"/>
      <c r="AY36" s="185"/>
      <c r="AZ36" s="176"/>
      <c r="BA36" s="188"/>
      <c r="BB36" s="188"/>
      <c r="BC36" s="185"/>
      <c r="BD36" s="185"/>
      <c r="BE36" s="176"/>
      <c r="BF36" s="188"/>
      <c r="BG36" s="188"/>
      <c r="BH36" s="170"/>
      <c r="BI36" s="170"/>
      <c r="BJ36" s="131"/>
      <c r="BK36" s="99"/>
      <c r="BL36" s="99"/>
      <c r="BM36" s="170"/>
      <c r="BN36" s="170"/>
      <c r="BO36" s="131"/>
      <c r="BP36" s="99"/>
      <c r="BQ36" s="99"/>
      <c r="BR36" s="133"/>
      <c r="BS36" s="170"/>
      <c r="BT36" s="170"/>
      <c r="BU36" s="170"/>
      <c r="BV36" s="99"/>
      <c r="BW36" s="170"/>
      <c r="BX36" s="170"/>
      <c r="BY36" s="329"/>
      <c r="BZ36" s="323"/>
      <c r="CA36" s="324"/>
      <c r="CB36" s="323"/>
      <c r="CC36" s="134"/>
      <c r="CD36" s="134"/>
      <c r="CE36" s="134"/>
      <c r="CF36" s="134"/>
      <c r="CG36" s="134"/>
      <c r="CH36" s="134"/>
      <c r="CI36" s="134"/>
      <c r="CJ36" s="134"/>
      <c r="CK36" s="134"/>
      <c r="CL36" s="134"/>
      <c r="CM36" s="134"/>
      <c r="CN36" s="134"/>
      <c r="CO36" s="134"/>
      <c r="CP36" s="134"/>
      <c r="CQ36" s="134"/>
      <c r="CR36" s="134"/>
      <c r="CS36" s="134"/>
      <c r="CT36" s="134"/>
      <c r="CU36" s="134"/>
      <c r="CV36" s="134"/>
      <c r="CW36" s="134"/>
      <c r="CX36" s="134"/>
      <c r="CY36" s="134"/>
      <c r="CZ36" s="134"/>
      <c r="DA36" s="134"/>
      <c r="DB36" s="134"/>
    </row>
    <row r="37" spans="1:106" ht="16.5" customHeight="1" x14ac:dyDescent="0.3">
      <c r="A37" s="416"/>
      <c r="B37" s="417"/>
      <c r="C37" s="417"/>
      <c r="D37" s="417"/>
      <c r="E37" s="443"/>
      <c r="F37" s="417"/>
      <c r="G37" s="417"/>
      <c r="H37" s="417"/>
      <c r="I37" s="417"/>
      <c r="J37" s="416"/>
      <c r="K37" s="444"/>
      <c r="L37" s="441"/>
      <c r="M37" s="431"/>
      <c r="N37" s="431"/>
      <c r="O37" s="431"/>
      <c r="P37" s="441"/>
      <c r="Q37" s="442"/>
      <c r="R37" s="176">
        <v>3</v>
      </c>
      <c r="S37" s="198"/>
      <c r="T37" s="169" t="str">
        <f t="shared" si="0"/>
        <v/>
      </c>
      <c r="U37" s="169"/>
      <c r="V37" s="169"/>
      <c r="W37" s="169"/>
      <c r="X37" s="169"/>
      <c r="Y37" s="195"/>
      <c r="Z37" s="195"/>
      <c r="AA37" s="97" t="str">
        <f t="shared" ref="AA37:AA64" si="11">IF(AND(Y37="Preventivo",Z37="Automático"),"50%",IF(AND(Y37="Preventivo",Z37="Manual"),"40%",IF(AND(Y37="Detectivo",Z37="Automático"),"40%",IF(AND(Y37="Detectivo",Z37="Manual"),"30%",IF(AND(Y37="Correctivo",Z37="Automático"),"35%",IF(AND(Y37="Correctivo",Z37="Manual"),"25%",""))))))</f>
        <v/>
      </c>
      <c r="AB37" s="195"/>
      <c r="AC37" s="195"/>
      <c r="AD37" s="195"/>
      <c r="AE37" s="142" t="str">
        <f>IFERROR(IF(AND(T36="Probabilidad",T37="Probabilidad"),(AG36-(+AG36*AA37)),IF(AND(T36="Impacto",T37="Probabilidad"),(AG35-(+AG35*AA37)),IF(T37="Impacto",AG36,""))),"")</f>
        <v/>
      </c>
      <c r="AF37" s="130" t="str">
        <f t="shared" si="4"/>
        <v/>
      </c>
      <c r="AG37" s="97" t="str">
        <f t="shared" ref="AG37:AG64" si="12">+AE37</f>
        <v/>
      </c>
      <c r="AH37" s="130" t="str">
        <f t="shared" si="5"/>
        <v/>
      </c>
      <c r="AI37" s="97" t="str">
        <f>IFERROR(IF(AND(T36="Impacto",T37="Impacto"),(AI36-(+AI36*AA37)),IF(AND(T36="Probabilidad",T37="Impacto"),(AI35-(+AI35*AA37)),IF(T37="Probabilidad",AI36,""))),"")</f>
        <v/>
      </c>
      <c r="AJ37" s="98" t="str">
        <f t="shared" ref="AJ37:AJ64" si="13">IFERROR(IF(OR(AND(AF37="Muy Baja",AH37="Leve"),AND(AF37="Muy Baja",AH37="Menor"),AND(AF37="Baja",AH37="Leve")),"Bajo",IF(OR(AND(AF37="Muy baja",AH37="Moderado"),AND(AF37="Baja",AH37="Menor"),AND(AF37="Baja",AH37="Moderado"),AND(AF37="Media",AH37="Leve"),AND(AF37="Media",AH37="Menor"),AND(AF37="Media",AH37="Moderado"),AND(AF37="Alta",AH37="Leve"),AND(AF37="Alta",AH37="Menor")),"Moderado",IF(OR(AND(AF37="Muy Baja",AH37="Mayor"),AND(AF37="Baja",AH37="Mayor"),AND(AF37="Media",AH37="Mayor"),AND(AF37="Alta",AH37="Moderado"),AND(AF37="Alta",AH37="Mayor"),AND(AF37="Muy Alta",AH37="Leve"),AND(AF37="Muy Alta",AH37="Menor"),AND(AF37="Muy Alta",AH37="Moderado"),AND(AF37="Muy Alta",AH37="Mayor")),"Alto",IF(OR(AND(AF37="Muy Baja",AH37="Catastrófico"),AND(AF37="Baja",AH37="Catastrófico"),AND(AF37="Media",AH37="Catastrófico"),AND(AF37="Alta",AH37="Catastrófico"),AND(AF37="Muy Alta",AH37="Catastrófico")),"Extremo","")))),"")</f>
        <v/>
      </c>
      <c r="AK37" s="425"/>
      <c r="AL37" s="185"/>
      <c r="AM37" s="176"/>
      <c r="AN37" s="188"/>
      <c r="AO37" s="188"/>
      <c r="AP37" s="185"/>
      <c r="AQ37" s="188"/>
      <c r="AR37" s="185"/>
      <c r="AS37" s="99"/>
      <c r="AT37" s="170"/>
      <c r="AU37" s="99"/>
      <c r="AV37" s="170"/>
      <c r="AW37" s="131"/>
      <c r="AX37" s="185"/>
      <c r="AY37" s="185"/>
      <c r="AZ37" s="176"/>
      <c r="BA37" s="188"/>
      <c r="BB37" s="188"/>
      <c r="BC37" s="185"/>
      <c r="BD37" s="185"/>
      <c r="BE37" s="176"/>
      <c r="BF37" s="188"/>
      <c r="BG37" s="188"/>
      <c r="BH37" s="170"/>
      <c r="BI37" s="170"/>
      <c r="BJ37" s="131"/>
      <c r="BK37" s="99"/>
      <c r="BL37" s="99"/>
      <c r="BM37" s="170"/>
      <c r="BN37" s="170"/>
      <c r="BO37" s="131"/>
      <c r="BP37" s="99"/>
      <c r="BQ37" s="99"/>
      <c r="BR37" s="133"/>
      <c r="BS37" s="170"/>
      <c r="BT37" s="170"/>
      <c r="BU37" s="170"/>
      <c r="BV37" s="99"/>
      <c r="BW37" s="170"/>
      <c r="BX37" s="170"/>
      <c r="BY37" s="329"/>
      <c r="BZ37" s="323"/>
      <c r="CA37" s="324"/>
      <c r="CB37" s="323"/>
      <c r="CC37" s="134"/>
      <c r="CD37" s="134"/>
      <c r="CE37" s="134"/>
      <c r="CF37" s="134"/>
      <c r="CG37" s="134"/>
      <c r="CH37" s="134"/>
      <c r="CI37" s="134"/>
      <c r="CJ37" s="134"/>
      <c r="CK37" s="134"/>
      <c r="CL37" s="134"/>
      <c r="CM37" s="134"/>
      <c r="CN37" s="134"/>
      <c r="CO37" s="134"/>
      <c r="CP37" s="134"/>
      <c r="CQ37" s="134"/>
      <c r="CR37" s="134"/>
      <c r="CS37" s="134"/>
      <c r="CT37" s="134"/>
      <c r="CU37" s="134"/>
      <c r="CV37" s="134"/>
      <c r="CW37" s="134"/>
      <c r="CX37" s="134"/>
      <c r="CY37" s="134"/>
      <c r="CZ37" s="134"/>
      <c r="DA37" s="134"/>
      <c r="DB37" s="134"/>
    </row>
    <row r="38" spans="1:106" ht="16.5" customHeight="1" x14ac:dyDescent="0.3">
      <c r="A38" s="416"/>
      <c r="B38" s="417"/>
      <c r="C38" s="417"/>
      <c r="D38" s="417"/>
      <c r="E38" s="443"/>
      <c r="F38" s="417"/>
      <c r="G38" s="417"/>
      <c r="H38" s="417"/>
      <c r="I38" s="417"/>
      <c r="J38" s="416"/>
      <c r="K38" s="444"/>
      <c r="L38" s="441"/>
      <c r="M38" s="431"/>
      <c r="N38" s="431"/>
      <c r="O38" s="431"/>
      <c r="P38" s="441"/>
      <c r="Q38" s="442"/>
      <c r="R38" s="176">
        <v>4</v>
      </c>
      <c r="S38" s="184"/>
      <c r="T38" s="169" t="str">
        <f t="shared" ref="T38:T64" si="14">IF(OR(Y38="Preventivo",Y38="Detectivo"),"Probabilidad",IF(Y38="Correctivo","Impacto",""))</f>
        <v/>
      </c>
      <c r="U38" s="169"/>
      <c r="V38" s="169"/>
      <c r="W38" s="169"/>
      <c r="X38" s="169"/>
      <c r="Y38" s="195"/>
      <c r="Z38" s="195"/>
      <c r="AA38" s="97" t="str">
        <f t="shared" si="11"/>
        <v/>
      </c>
      <c r="AB38" s="195"/>
      <c r="AC38" s="195"/>
      <c r="AD38" s="195"/>
      <c r="AE38" s="142" t="str">
        <f>IFERROR(IF(AND(T37="Probabilidad",T38="Probabilidad"),(AG37-(+AG37*AA38)),IF(AND(T37="Impacto",T38="Probabilidad"),(AG36-(+AG36*AA38)),IF(T38="Impacto",AG37,""))),"")</f>
        <v/>
      </c>
      <c r="AF38" s="130" t="str">
        <f t="shared" si="4"/>
        <v/>
      </c>
      <c r="AG38" s="97" t="str">
        <f t="shared" si="12"/>
        <v/>
      </c>
      <c r="AH38" s="130" t="str">
        <f t="shared" si="5"/>
        <v/>
      </c>
      <c r="AI38" s="97" t="str">
        <f>IFERROR(IF(AND(T37="Impacto",T38="Impacto"),(AI37-(+AI37*AA38)),IF(AND(T37="Probabilidad",T38="Impacto"),(AI36-(+AI36*AA38)),IF(T38="Probabilidad",AI37,""))),"")</f>
        <v/>
      </c>
      <c r="AJ38" s="98" t="str">
        <f t="shared" si="13"/>
        <v/>
      </c>
      <c r="AK38" s="425"/>
      <c r="AL38" s="185"/>
      <c r="AM38" s="176"/>
      <c r="AN38" s="188"/>
      <c r="AO38" s="188"/>
      <c r="AP38" s="185"/>
      <c r="AQ38" s="188"/>
      <c r="AR38" s="185"/>
      <c r="AS38" s="99"/>
      <c r="AT38" s="170"/>
      <c r="AU38" s="99"/>
      <c r="AV38" s="170"/>
      <c r="AW38" s="131"/>
      <c r="AX38" s="185"/>
      <c r="AY38" s="185"/>
      <c r="AZ38" s="176"/>
      <c r="BA38" s="188"/>
      <c r="BB38" s="188"/>
      <c r="BC38" s="185"/>
      <c r="BD38" s="185"/>
      <c r="BE38" s="176"/>
      <c r="BF38" s="188"/>
      <c r="BG38" s="188"/>
      <c r="BH38" s="170"/>
      <c r="BI38" s="170"/>
      <c r="BJ38" s="131"/>
      <c r="BK38" s="99"/>
      <c r="BL38" s="99"/>
      <c r="BM38" s="170"/>
      <c r="BN38" s="170"/>
      <c r="BO38" s="131"/>
      <c r="BP38" s="99"/>
      <c r="BQ38" s="99"/>
      <c r="BR38" s="133"/>
      <c r="BS38" s="170"/>
      <c r="BT38" s="170"/>
      <c r="BU38" s="170"/>
      <c r="BV38" s="99"/>
      <c r="BW38" s="170"/>
      <c r="BX38" s="170"/>
      <c r="BY38" s="329"/>
      <c r="BZ38" s="323"/>
      <c r="CA38" s="324"/>
      <c r="CB38" s="323"/>
      <c r="CC38" s="134"/>
      <c r="CD38" s="134"/>
      <c r="CE38" s="134"/>
      <c r="CF38" s="134"/>
      <c r="CG38" s="134"/>
      <c r="CH38" s="134"/>
      <c r="CI38" s="134"/>
      <c r="CJ38" s="134"/>
      <c r="CK38" s="134"/>
      <c r="CL38" s="134"/>
      <c r="CM38" s="134"/>
      <c r="CN38" s="134"/>
      <c r="CO38" s="134"/>
      <c r="CP38" s="134"/>
      <c r="CQ38" s="134"/>
      <c r="CR38" s="134"/>
      <c r="CS38" s="134"/>
      <c r="CT38" s="134"/>
      <c r="CU38" s="134"/>
      <c r="CV38" s="134"/>
      <c r="CW38" s="134"/>
      <c r="CX38" s="134"/>
      <c r="CY38" s="134"/>
      <c r="CZ38" s="134"/>
      <c r="DA38" s="134"/>
      <c r="DB38" s="134"/>
    </row>
    <row r="39" spans="1:106" ht="16.5" customHeight="1" x14ac:dyDescent="0.3">
      <c r="A39" s="416"/>
      <c r="B39" s="417"/>
      <c r="C39" s="417"/>
      <c r="D39" s="417"/>
      <c r="E39" s="443"/>
      <c r="F39" s="417"/>
      <c r="G39" s="417"/>
      <c r="H39" s="417"/>
      <c r="I39" s="417"/>
      <c r="J39" s="416"/>
      <c r="K39" s="444"/>
      <c r="L39" s="441"/>
      <c r="M39" s="431"/>
      <c r="N39" s="431"/>
      <c r="O39" s="431"/>
      <c r="P39" s="441"/>
      <c r="Q39" s="442"/>
      <c r="R39" s="176">
        <v>5</v>
      </c>
      <c r="S39" s="184"/>
      <c r="T39" s="169" t="str">
        <f t="shared" si="14"/>
        <v/>
      </c>
      <c r="U39" s="169"/>
      <c r="V39" s="169"/>
      <c r="W39" s="169"/>
      <c r="X39" s="169"/>
      <c r="Y39" s="195"/>
      <c r="Z39" s="195"/>
      <c r="AA39" s="97" t="str">
        <f t="shared" si="11"/>
        <v/>
      </c>
      <c r="AB39" s="195"/>
      <c r="AC39" s="195"/>
      <c r="AD39" s="195"/>
      <c r="AE39" s="142" t="str">
        <f>IFERROR(IF(AND(T38="Probabilidad",T39="Probabilidad"),(AG38-(+AG38*AA39)),IF(AND(T38="Impacto",T39="Probabilidad"),(AG37-(+AG37*AA39)),IF(T39="Impacto",AG38,""))),"")</f>
        <v/>
      </c>
      <c r="AF39" s="130" t="str">
        <f t="shared" si="4"/>
        <v/>
      </c>
      <c r="AG39" s="97" t="str">
        <f t="shared" si="12"/>
        <v/>
      </c>
      <c r="AH39" s="130" t="str">
        <f t="shared" si="5"/>
        <v/>
      </c>
      <c r="AI39" s="97" t="str">
        <f>IFERROR(IF(AND(T38="Impacto",T39="Impacto"),(AI38-(+AI38*AA39)),IF(AND(T38="Probabilidad",T39="Impacto"),(AI37-(+AI37*AA39)),IF(T39="Probabilidad",AI38,""))),"")</f>
        <v/>
      </c>
      <c r="AJ39" s="98" t="str">
        <f t="shared" si="13"/>
        <v/>
      </c>
      <c r="AK39" s="425"/>
      <c r="AL39" s="185"/>
      <c r="AM39" s="176"/>
      <c r="AN39" s="188"/>
      <c r="AO39" s="188"/>
      <c r="AP39" s="185"/>
      <c r="AQ39" s="188"/>
      <c r="AR39" s="185"/>
      <c r="AS39" s="99"/>
      <c r="AT39" s="170"/>
      <c r="AU39" s="99"/>
      <c r="AV39" s="170"/>
      <c r="AW39" s="131"/>
      <c r="AX39" s="185"/>
      <c r="AY39" s="185"/>
      <c r="AZ39" s="176"/>
      <c r="BA39" s="188"/>
      <c r="BB39" s="188"/>
      <c r="BC39" s="185"/>
      <c r="BD39" s="185"/>
      <c r="BE39" s="176"/>
      <c r="BF39" s="188"/>
      <c r="BG39" s="188"/>
      <c r="BH39" s="170"/>
      <c r="BI39" s="170"/>
      <c r="BJ39" s="131"/>
      <c r="BK39" s="99"/>
      <c r="BL39" s="99"/>
      <c r="BM39" s="170"/>
      <c r="BN39" s="170"/>
      <c r="BO39" s="131"/>
      <c r="BP39" s="99"/>
      <c r="BQ39" s="99"/>
      <c r="BR39" s="133"/>
      <c r="BS39" s="170"/>
      <c r="BT39" s="170"/>
      <c r="BU39" s="170"/>
      <c r="BV39" s="99"/>
      <c r="BW39" s="170"/>
      <c r="BX39" s="170"/>
      <c r="BY39" s="329"/>
      <c r="BZ39" s="323"/>
      <c r="CA39" s="324"/>
      <c r="CB39" s="323"/>
      <c r="CC39" s="134"/>
      <c r="CD39" s="134"/>
      <c r="CE39" s="134"/>
      <c r="CF39" s="134"/>
      <c r="CG39" s="134"/>
      <c r="CH39" s="134"/>
      <c r="CI39" s="134"/>
      <c r="CJ39" s="134"/>
      <c r="CK39" s="134"/>
      <c r="CL39" s="134"/>
      <c r="CM39" s="134"/>
      <c r="CN39" s="134"/>
      <c r="CO39" s="134"/>
      <c r="CP39" s="134"/>
      <c r="CQ39" s="134"/>
      <c r="CR39" s="134"/>
      <c r="CS39" s="134"/>
      <c r="CT39" s="134"/>
      <c r="CU39" s="134"/>
      <c r="CV39" s="134"/>
      <c r="CW39" s="134"/>
      <c r="CX39" s="134"/>
      <c r="CY39" s="134"/>
      <c r="CZ39" s="134"/>
      <c r="DA39" s="134"/>
      <c r="DB39" s="134"/>
    </row>
    <row r="40" spans="1:106" ht="16.5" customHeight="1" x14ac:dyDescent="0.3">
      <c r="A40" s="416"/>
      <c r="B40" s="417"/>
      <c r="C40" s="417"/>
      <c r="D40" s="417"/>
      <c r="E40" s="443"/>
      <c r="F40" s="417"/>
      <c r="G40" s="417"/>
      <c r="H40" s="417"/>
      <c r="I40" s="417"/>
      <c r="J40" s="416"/>
      <c r="K40" s="444"/>
      <c r="L40" s="441"/>
      <c r="M40" s="432"/>
      <c r="N40" s="432"/>
      <c r="O40" s="432"/>
      <c r="P40" s="441"/>
      <c r="Q40" s="442"/>
      <c r="R40" s="176">
        <v>6</v>
      </c>
      <c r="S40" s="184"/>
      <c r="T40" s="169" t="str">
        <f t="shared" si="14"/>
        <v/>
      </c>
      <c r="U40" s="169"/>
      <c r="V40" s="169"/>
      <c r="W40" s="169"/>
      <c r="X40" s="169"/>
      <c r="Y40" s="195"/>
      <c r="Z40" s="195"/>
      <c r="AA40" s="97" t="str">
        <f t="shared" si="11"/>
        <v/>
      </c>
      <c r="AB40" s="195"/>
      <c r="AC40" s="195"/>
      <c r="AD40" s="195"/>
      <c r="AE40" s="142" t="str">
        <f>IFERROR(IF(AND(T39="Probabilidad",T40="Probabilidad"),(AG39-(+AG39*AA40)),IF(AND(T39="Impacto",T40="Probabilidad"),(AG38-(+AG38*AA40)),IF(T40="Impacto",AG39,""))),"")</f>
        <v/>
      </c>
      <c r="AF40" s="130" t="str">
        <f t="shared" si="4"/>
        <v/>
      </c>
      <c r="AG40" s="97" t="str">
        <f t="shared" si="12"/>
        <v/>
      </c>
      <c r="AH40" s="130" t="str">
        <f>IFERROR(IF(AI40="","",IF(AI40&lt;=0.2,"Leve",IF(AI40&lt;=0.4,"Menor",IF(AI40&lt;=0.6,"Moderado",IF(AI40&lt;=0.8,"Mayor","Catastrófico"))))),"")</f>
        <v/>
      </c>
      <c r="AI40" s="97" t="str">
        <f>IFERROR(IF(AND(T39="Impacto",T40="Impacto"),(AI39-(+AI39*AA40)),IF(AND(T39="Probabilidad",T40="Impacto"),(AI38-(+AI38*AA40)),IF(T40="Probabilidad",AI39,""))),"")</f>
        <v/>
      </c>
      <c r="AJ40" s="98" t="str">
        <f t="shared" si="13"/>
        <v/>
      </c>
      <c r="AK40" s="426"/>
      <c r="AL40" s="185"/>
      <c r="AM40" s="176"/>
      <c r="AN40" s="188"/>
      <c r="AO40" s="188"/>
      <c r="AP40" s="185"/>
      <c r="AQ40" s="188"/>
      <c r="AR40" s="185"/>
      <c r="AS40" s="99"/>
      <c r="AT40" s="170"/>
      <c r="AU40" s="99"/>
      <c r="AV40" s="170"/>
      <c r="AW40" s="131"/>
      <c r="AX40" s="185"/>
      <c r="AY40" s="185"/>
      <c r="AZ40" s="176"/>
      <c r="BA40" s="188"/>
      <c r="BB40" s="188"/>
      <c r="BC40" s="185"/>
      <c r="BD40" s="185"/>
      <c r="BE40" s="176"/>
      <c r="BF40" s="188"/>
      <c r="BG40" s="188"/>
      <c r="BH40" s="170"/>
      <c r="BI40" s="170"/>
      <c r="BJ40" s="131"/>
      <c r="BK40" s="99"/>
      <c r="BL40" s="99"/>
      <c r="BM40" s="170"/>
      <c r="BN40" s="170"/>
      <c r="BO40" s="131"/>
      <c r="BP40" s="99"/>
      <c r="BQ40" s="99"/>
      <c r="BR40" s="133"/>
      <c r="BS40" s="170"/>
      <c r="BT40" s="170"/>
      <c r="BU40" s="170"/>
      <c r="BV40" s="99"/>
      <c r="BW40" s="170"/>
      <c r="BX40" s="170"/>
      <c r="BY40" s="329"/>
      <c r="BZ40" s="323"/>
      <c r="CA40" s="324"/>
      <c r="CB40" s="323"/>
      <c r="CC40" s="134"/>
      <c r="CD40" s="134"/>
      <c r="CE40" s="134"/>
      <c r="CF40" s="134"/>
      <c r="CG40" s="134"/>
      <c r="CH40" s="134"/>
      <c r="CI40" s="134"/>
      <c r="CJ40" s="134"/>
      <c r="CK40" s="134"/>
      <c r="CL40" s="134"/>
      <c r="CM40" s="134"/>
      <c r="CN40" s="134"/>
      <c r="CO40" s="134"/>
      <c r="CP40" s="134"/>
      <c r="CQ40" s="134"/>
      <c r="CR40" s="134"/>
      <c r="CS40" s="134"/>
      <c r="CT40" s="134"/>
      <c r="CU40" s="134"/>
      <c r="CV40" s="134"/>
      <c r="CW40" s="134"/>
      <c r="CX40" s="134"/>
      <c r="CY40" s="134"/>
      <c r="CZ40" s="134"/>
      <c r="DA40" s="134"/>
      <c r="DB40" s="134"/>
    </row>
    <row r="41" spans="1:106" ht="16.5" customHeight="1" x14ac:dyDescent="0.3">
      <c r="A41" s="416">
        <v>7</v>
      </c>
      <c r="B41" s="417"/>
      <c r="C41" s="417"/>
      <c r="D41" s="417"/>
      <c r="E41" s="443"/>
      <c r="F41" s="417"/>
      <c r="G41" s="417"/>
      <c r="H41" s="417"/>
      <c r="I41" s="417"/>
      <c r="J41" s="416"/>
      <c r="K41" s="444" t="str">
        <f>IF(J41&lt;=0,"",IF(J41&lt;=2,"Muy Baja",IF(J41&lt;=24,"Baja",IF(J41&lt;=500,"Media",IF(J41&lt;=5000,"Alta","Muy Alta")))))</f>
        <v/>
      </c>
      <c r="L41" s="441" t="str">
        <f>IF(K41="","",IF(K41="Muy Baja",0.2,IF(K41="Baja",0.4,IF(K41="Media",0.6,IF(K41="Alta",0.8,IF(K41="Muy Alta",1,))))))</f>
        <v/>
      </c>
      <c r="M41" s="439"/>
      <c r="N41" s="439">
        <f ca="1">IF(NOT(ISERROR(MATCH(M41,'Tabla Impacto'!$B$221:$B$223,0))),'Tabla Impacto'!$F$223&amp;"Por favor no seleccionar los criterios de impacto(Afectación Económica o presupuestal y Pérdida Reputacional)",M41)</f>
        <v>0</v>
      </c>
      <c r="O41" s="440" t="str">
        <f ca="1">IF(OR(N41='Tabla Impacto'!$C$11,N41='Tabla Impacto'!$D$11),"Leve",IF(OR(N41='Tabla Impacto'!$C$12,N41='Tabla Impacto'!$D$12),"Menor",IF(OR(N41='Tabla Impacto'!$C$13,N41='Tabla Impacto'!$D$13),"Moderado",IF(OR(N41='Tabla Impacto'!$C$14,N41='Tabla Impacto'!$D$14),"Mayor",IF(OR(N41='Tabla Impacto'!$C$15,N41='Tabla Impacto'!$D$15),"Catastrófico","")))))</f>
        <v/>
      </c>
      <c r="P41" s="441" t="str">
        <f ca="1">IF(O41="","",IF(O41="Leve",0.2,IF(O41="Menor",0.4,IF(O41="Moderado",0.6,IF(O41="Mayor",0.8,IF(O41="Catastrófico",1,))))))</f>
        <v/>
      </c>
      <c r="Q41" s="442" t="str">
        <f t="shared" ref="Q41" ca="1" si="15">IF(OR(AND(K41="Muy Baja",O41="Leve"),AND(K41="Muy Baja",O41="Menor"),AND(K41="Baja",O41="Leve")),"Bajo",IF(OR(AND(K41="Muy baja",O41="Moderado"),AND(K41="Baja",O41="Menor"),AND(K41="Baja",O41="Moderado"),AND(K41="Media",O41="Leve"),AND(K41="Media",O41="Menor"),AND(K41="Media",O41="Moderado"),AND(K41="Alta",O41="Leve"),AND(K41="Alta",O41="Menor")),"Moderado",IF(OR(AND(K41="Muy Baja",O41="Mayor"),AND(K41="Baja",O41="Mayor"),AND(K41="Media",O41="Mayor"),AND(K41="Alta",O41="Moderado"),AND(K41="Alta",O41="Mayor"),AND(K41="Muy Alta",O41="Leve"),AND(K41="Muy Alta",O41="Menor"),AND(K41="Muy Alta",O41="Moderado"),AND(K41="Muy Alta",O41="Mayor")),"Alto",IF(OR(AND(K41="Muy Baja",O41="Catastrófico"),AND(K41="Baja",O41="Catastrófico"),AND(K41="Media",O41="Catastrófico"),AND(K41="Alta",O41="Catastrófico"),AND(K41="Muy Alta",O41="Catastrófico")),"Extremo",""))))</f>
        <v/>
      </c>
      <c r="R41" s="176">
        <v>1</v>
      </c>
      <c r="S41" s="184"/>
      <c r="T41" s="169" t="str">
        <f t="shared" si="14"/>
        <v/>
      </c>
      <c r="U41" s="169"/>
      <c r="V41" s="169"/>
      <c r="W41" s="169"/>
      <c r="X41" s="169"/>
      <c r="Y41" s="195"/>
      <c r="Z41" s="195"/>
      <c r="AA41" s="97" t="str">
        <f t="shared" si="11"/>
        <v/>
      </c>
      <c r="AB41" s="195"/>
      <c r="AC41" s="195"/>
      <c r="AD41" s="195"/>
      <c r="AE41" s="142" t="str">
        <f>IFERROR(IF(T41="Probabilidad",(L41-(+L41*AA41)),IF(T41="Impacto",L41,"")),"")</f>
        <v/>
      </c>
      <c r="AF41" s="130" t="str">
        <f>IFERROR(IF(AE41="","",IF(AE41&lt;=0.2,"Muy Baja",IF(AE41&lt;=0.4,"Baja",IF(AE41&lt;=0.6,"Media",IF(AE41&lt;=0.8,"Alta","Muy Alta"))))),"")</f>
        <v/>
      </c>
      <c r="AG41" s="97" t="str">
        <f t="shared" si="12"/>
        <v/>
      </c>
      <c r="AH41" s="130" t="str">
        <f>IFERROR(IF(AI41="","",IF(AI41&lt;=0.2,"Leve",IF(AI41&lt;=0.4,"Menor",IF(AI41&lt;=0.6,"Moderado",IF(AI41&lt;=0.8,"Mayor","Catastrófico"))))),"")</f>
        <v/>
      </c>
      <c r="AI41" s="97" t="str">
        <f>IFERROR(IF(T41="Impacto",(P41-(+P41*AA41)),IF(T41="Probabilidad",P41,"")),"")</f>
        <v/>
      </c>
      <c r="AJ41" s="98" t="str">
        <f t="shared" si="13"/>
        <v/>
      </c>
      <c r="AK41" s="424"/>
      <c r="AL41" s="185"/>
      <c r="AM41" s="176"/>
      <c r="AN41" s="188"/>
      <c r="AO41" s="188"/>
      <c r="AP41" s="185"/>
      <c r="AQ41" s="188"/>
      <c r="AR41" s="185"/>
      <c r="AS41" s="99"/>
      <c r="AT41" s="170"/>
      <c r="AU41" s="99"/>
      <c r="AV41" s="170"/>
      <c r="AW41" s="131"/>
      <c r="AX41" s="185"/>
      <c r="AY41" s="185"/>
      <c r="AZ41" s="176"/>
      <c r="BA41" s="188"/>
      <c r="BB41" s="188"/>
      <c r="BC41" s="185"/>
      <c r="BD41" s="185"/>
      <c r="BE41" s="176"/>
      <c r="BF41" s="188"/>
      <c r="BG41" s="188"/>
      <c r="BH41" s="170"/>
      <c r="BI41" s="170"/>
      <c r="BJ41" s="131"/>
      <c r="BK41" s="99"/>
      <c r="BL41" s="99"/>
      <c r="BM41" s="170"/>
      <c r="BN41" s="170"/>
      <c r="BO41" s="131"/>
      <c r="BP41" s="99"/>
      <c r="BQ41" s="99"/>
      <c r="BR41" s="133"/>
      <c r="BS41" s="170"/>
      <c r="BT41" s="170"/>
      <c r="BU41" s="170"/>
      <c r="BV41" s="99"/>
      <c r="BW41" s="170"/>
      <c r="BX41" s="170"/>
      <c r="BY41" s="329"/>
      <c r="BZ41" s="323"/>
      <c r="CA41" s="324"/>
      <c r="CB41" s="323"/>
      <c r="CC41" s="134"/>
      <c r="CD41" s="134"/>
      <c r="CE41" s="134"/>
      <c r="CF41" s="134"/>
      <c r="CG41" s="134"/>
      <c r="CH41" s="134"/>
      <c r="CI41" s="134"/>
      <c r="CJ41" s="134"/>
      <c r="CK41" s="134"/>
      <c r="CL41" s="134"/>
      <c r="CM41" s="134"/>
      <c r="CN41" s="134"/>
      <c r="CO41" s="134"/>
      <c r="CP41" s="134"/>
      <c r="CQ41" s="134"/>
      <c r="CR41" s="134"/>
      <c r="CS41" s="134"/>
      <c r="CT41" s="134"/>
      <c r="CU41" s="134"/>
      <c r="CV41" s="134"/>
      <c r="CW41" s="134"/>
      <c r="CX41" s="134"/>
      <c r="CY41" s="134"/>
      <c r="CZ41" s="134"/>
      <c r="DA41" s="134"/>
      <c r="DB41" s="134"/>
    </row>
    <row r="42" spans="1:106" ht="16.5" customHeight="1" x14ac:dyDescent="0.3">
      <c r="A42" s="416"/>
      <c r="B42" s="417"/>
      <c r="C42" s="417"/>
      <c r="D42" s="417"/>
      <c r="E42" s="443"/>
      <c r="F42" s="417"/>
      <c r="G42" s="417"/>
      <c r="H42" s="417"/>
      <c r="I42" s="417"/>
      <c r="J42" s="416"/>
      <c r="K42" s="444"/>
      <c r="L42" s="441"/>
      <c r="M42" s="431"/>
      <c r="N42" s="431"/>
      <c r="O42" s="431"/>
      <c r="P42" s="441"/>
      <c r="Q42" s="442"/>
      <c r="R42" s="176">
        <v>2</v>
      </c>
      <c r="S42" s="184"/>
      <c r="T42" s="169" t="str">
        <f t="shared" si="14"/>
        <v/>
      </c>
      <c r="U42" s="169"/>
      <c r="V42" s="169"/>
      <c r="W42" s="169"/>
      <c r="X42" s="169"/>
      <c r="Y42" s="195"/>
      <c r="Z42" s="195"/>
      <c r="AA42" s="97" t="str">
        <f t="shared" si="11"/>
        <v/>
      </c>
      <c r="AB42" s="195"/>
      <c r="AC42" s="195"/>
      <c r="AD42" s="195"/>
      <c r="AE42" s="142" t="str">
        <f>IFERROR(IF(AND(T41="Probabilidad",T42="Probabilidad"),(AG41-(+AG41*AA42)),IF(T42="Probabilidad",(L41-(+L41*AA42)),IF(T42="Impacto",AG41,""))),"")</f>
        <v/>
      </c>
      <c r="AF42" s="130" t="str">
        <f t="shared" si="4"/>
        <v/>
      </c>
      <c r="AG42" s="97" t="str">
        <f t="shared" si="12"/>
        <v/>
      </c>
      <c r="AH42" s="130" t="str">
        <f t="shared" si="5"/>
        <v/>
      </c>
      <c r="AI42" s="97" t="str">
        <f>IFERROR(IF(AND(T41="Impacto",T42="Impacto"),(AI35-(+AI35*AA42)),IF(T42="Impacto",($P$41-(+$P$41*AA42)),IF(T42="Probabilidad",AI35,""))),"")</f>
        <v/>
      </c>
      <c r="AJ42" s="98" t="str">
        <f t="shared" si="13"/>
        <v/>
      </c>
      <c r="AK42" s="425"/>
      <c r="AL42" s="185"/>
      <c r="AM42" s="176"/>
      <c r="AN42" s="188"/>
      <c r="AO42" s="188"/>
      <c r="AP42" s="185"/>
      <c r="AQ42" s="188"/>
      <c r="AR42" s="185"/>
      <c r="AS42" s="99"/>
      <c r="AT42" s="170"/>
      <c r="AU42" s="99"/>
      <c r="AV42" s="170"/>
      <c r="AW42" s="131"/>
      <c r="AX42" s="185"/>
      <c r="AY42" s="185"/>
      <c r="AZ42" s="176"/>
      <c r="BA42" s="188"/>
      <c r="BB42" s="188"/>
      <c r="BC42" s="185"/>
      <c r="BD42" s="185"/>
      <c r="BE42" s="176"/>
      <c r="BF42" s="188"/>
      <c r="BG42" s="188"/>
      <c r="BH42" s="170"/>
      <c r="BI42" s="170"/>
      <c r="BJ42" s="131"/>
      <c r="BK42" s="99"/>
      <c r="BL42" s="99"/>
      <c r="BM42" s="170"/>
      <c r="BN42" s="170"/>
      <c r="BO42" s="131"/>
      <c r="BP42" s="99"/>
      <c r="BQ42" s="99"/>
      <c r="BR42" s="133"/>
      <c r="BS42" s="170"/>
      <c r="BT42" s="170"/>
      <c r="BU42" s="170"/>
      <c r="BV42" s="99"/>
      <c r="BW42" s="170"/>
      <c r="BX42" s="170"/>
      <c r="BY42" s="329"/>
      <c r="BZ42" s="323"/>
      <c r="CA42" s="324"/>
      <c r="CB42" s="323"/>
      <c r="CC42" s="134"/>
      <c r="CD42" s="134"/>
      <c r="CE42" s="134"/>
      <c r="CF42" s="134"/>
      <c r="CG42" s="134"/>
      <c r="CH42" s="134"/>
      <c r="CI42" s="134"/>
      <c r="CJ42" s="134"/>
      <c r="CK42" s="134"/>
      <c r="CL42" s="134"/>
      <c r="CM42" s="134"/>
      <c r="CN42" s="134"/>
      <c r="CO42" s="134"/>
      <c r="CP42" s="134"/>
      <c r="CQ42" s="134"/>
      <c r="CR42" s="134"/>
      <c r="CS42" s="134"/>
      <c r="CT42" s="134"/>
      <c r="CU42" s="134"/>
      <c r="CV42" s="134"/>
      <c r="CW42" s="134"/>
      <c r="CX42" s="134"/>
      <c r="CY42" s="134"/>
      <c r="CZ42" s="134"/>
      <c r="DA42" s="134"/>
      <c r="DB42" s="134"/>
    </row>
    <row r="43" spans="1:106" ht="16.5" customHeight="1" x14ac:dyDescent="0.3">
      <c r="A43" s="416"/>
      <c r="B43" s="417"/>
      <c r="C43" s="417"/>
      <c r="D43" s="417"/>
      <c r="E43" s="443"/>
      <c r="F43" s="417"/>
      <c r="G43" s="417"/>
      <c r="H43" s="417"/>
      <c r="I43" s="417"/>
      <c r="J43" s="416"/>
      <c r="K43" s="444"/>
      <c r="L43" s="441"/>
      <c r="M43" s="431"/>
      <c r="N43" s="431"/>
      <c r="O43" s="431"/>
      <c r="P43" s="441"/>
      <c r="Q43" s="442"/>
      <c r="R43" s="176">
        <v>3</v>
      </c>
      <c r="S43" s="198"/>
      <c r="T43" s="169" t="str">
        <f t="shared" si="14"/>
        <v/>
      </c>
      <c r="U43" s="169"/>
      <c r="V43" s="169"/>
      <c r="W43" s="169"/>
      <c r="X43" s="169"/>
      <c r="Y43" s="195"/>
      <c r="Z43" s="195"/>
      <c r="AA43" s="97" t="str">
        <f t="shared" si="11"/>
        <v/>
      </c>
      <c r="AB43" s="195"/>
      <c r="AC43" s="195"/>
      <c r="AD43" s="195"/>
      <c r="AE43" s="142" t="str">
        <f>IFERROR(IF(AND(T42="Probabilidad",T43="Probabilidad"),(AG42-(+AG42*AA43)),IF(AND(T42="Impacto",T43="Probabilidad"),(AG41-(+AG41*AA43)),IF(T43="Impacto",AG42,""))),"")</f>
        <v/>
      </c>
      <c r="AF43" s="130" t="str">
        <f t="shared" si="4"/>
        <v/>
      </c>
      <c r="AG43" s="97" t="str">
        <f t="shared" si="12"/>
        <v/>
      </c>
      <c r="AH43" s="130" t="str">
        <f t="shared" si="5"/>
        <v/>
      </c>
      <c r="AI43" s="97" t="str">
        <f>IFERROR(IF(AND(T42="Impacto",T43="Impacto"),(AI42-(+AI42*AA43)),IF(AND(T42="Probabilidad",T43="Impacto"),(AI41-(+AI41*AA43)),IF(T43="Probabilidad",AI42,""))),"")</f>
        <v/>
      </c>
      <c r="AJ43" s="98" t="str">
        <f t="shared" si="13"/>
        <v/>
      </c>
      <c r="AK43" s="425"/>
      <c r="AL43" s="185"/>
      <c r="AM43" s="176"/>
      <c r="AN43" s="188"/>
      <c r="AO43" s="188"/>
      <c r="AP43" s="185"/>
      <c r="AQ43" s="188"/>
      <c r="AR43" s="185"/>
      <c r="AS43" s="99"/>
      <c r="AT43" s="170"/>
      <c r="AU43" s="99"/>
      <c r="AV43" s="170"/>
      <c r="AW43" s="131"/>
      <c r="AX43" s="185"/>
      <c r="AY43" s="185"/>
      <c r="AZ43" s="176"/>
      <c r="BA43" s="188"/>
      <c r="BB43" s="188"/>
      <c r="BC43" s="185"/>
      <c r="BD43" s="185"/>
      <c r="BE43" s="176"/>
      <c r="BF43" s="188"/>
      <c r="BG43" s="188"/>
      <c r="BH43" s="170"/>
      <c r="BI43" s="170"/>
      <c r="BJ43" s="131"/>
      <c r="BK43" s="99"/>
      <c r="BL43" s="99"/>
      <c r="BM43" s="170"/>
      <c r="BN43" s="170"/>
      <c r="BO43" s="131"/>
      <c r="BP43" s="99"/>
      <c r="BQ43" s="99"/>
      <c r="BR43" s="133"/>
      <c r="BS43" s="170"/>
      <c r="BT43" s="170"/>
      <c r="BU43" s="170"/>
      <c r="BV43" s="99"/>
      <c r="BW43" s="170"/>
      <c r="BX43" s="170"/>
      <c r="BY43" s="329"/>
      <c r="BZ43" s="323"/>
      <c r="CA43" s="324"/>
      <c r="CB43" s="323"/>
      <c r="CC43" s="134"/>
      <c r="CD43" s="134"/>
      <c r="CE43" s="134"/>
      <c r="CF43" s="134"/>
      <c r="CG43" s="134"/>
      <c r="CH43" s="134"/>
      <c r="CI43" s="134"/>
      <c r="CJ43" s="134"/>
      <c r="CK43" s="134"/>
      <c r="CL43" s="134"/>
      <c r="CM43" s="134"/>
      <c r="CN43" s="134"/>
      <c r="CO43" s="134"/>
      <c r="CP43" s="134"/>
      <c r="CQ43" s="134"/>
      <c r="CR43" s="134"/>
      <c r="CS43" s="134"/>
      <c r="CT43" s="134"/>
      <c r="CU43" s="134"/>
      <c r="CV43" s="134"/>
      <c r="CW43" s="134"/>
      <c r="CX43" s="134"/>
      <c r="CY43" s="134"/>
      <c r="CZ43" s="134"/>
      <c r="DA43" s="134"/>
      <c r="DB43" s="134"/>
    </row>
    <row r="44" spans="1:106" ht="16.5" customHeight="1" x14ac:dyDescent="0.3">
      <c r="A44" s="416"/>
      <c r="B44" s="417"/>
      <c r="C44" s="417"/>
      <c r="D44" s="417"/>
      <c r="E44" s="443"/>
      <c r="F44" s="417"/>
      <c r="G44" s="417"/>
      <c r="H44" s="417"/>
      <c r="I44" s="417"/>
      <c r="J44" s="416"/>
      <c r="K44" s="444"/>
      <c r="L44" s="441"/>
      <c r="M44" s="431"/>
      <c r="N44" s="431"/>
      <c r="O44" s="431"/>
      <c r="P44" s="441"/>
      <c r="Q44" s="442"/>
      <c r="R44" s="176">
        <v>4</v>
      </c>
      <c r="S44" s="184"/>
      <c r="T44" s="169" t="str">
        <f t="shared" si="14"/>
        <v/>
      </c>
      <c r="U44" s="169"/>
      <c r="V44" s="169"/>
      <c r="W44" s="169"/>
      <c r="X44" s="169"/>
      <c r="Y44" s="195"/>
      <c r="Z44" s="195"/>
      <c r="AA44" s="97" t="str">
        <f t="shared" si="11"/>
        <v/>
      </c>
      <c r="AB44" s="195"/>
      <c r="AC44" s="195"/>
      <c r="AD44" s="195"/>
      <c r="AE44" s="142" t="str">
        <f>IFERROR(IF(AND(T43="Probabilidad",T44="Probabilidad"),(AG43-(+AG43*AA44)),IF(AND(T43="Impacto",T44="Probabilidad"),(AG42-(+AG42*AA44)),IF(T44="Impacto",AG43,""))),"")</f>
        <v/>
      </c>
      <c r="AF44" s="130" t="str">
        <f t="shared" si="4"/>
        <v/>
      </c>
      <c r="AG44" s="97" t="str">
        <f t="shared" si="12"/>
        <v/>
      </c>
      <c r="AH44" s="130" t="str">
        <f t="shared" si="5"/>
        <v/>
      </c>
      <c r="AI44" s="97" t="str">
        <f>IFERROR(IF(AND(T43="Impacto",T44="Impacto"),(AI43-(+AI43*AA44)),IF(AND(T43="Probabilidad",T44="Impacto"),(AI42-(+AI42*AA44)),IF(T44="Probabilidad",AI43,""))),"")</f>
        <v/>
      </c>
      <c r="AJ44" s="98" t="str">
        <f t="shared" si="13"/>
        <v/>
      </c>
      <c r="AK44" s="425"/>
      <c r="AL44" s="185"/>
      <c r="AM44" s="176"/>
      <c r="AN44" s="188"/>
      <c r="AO44" s="188"/>
      <c r="AP44" s="185"/>
      <c r="AQ44" s="188"/>
      <c r="AR44" s="185"/>
      <c r="AS44" s="99"/>
      <c r="AT44" s="170"/>
      <c r="AU44" s="99"/>
      <c r="AV44" s="170"/>
      <c r="AW44" s="131"/>
      <c r="AX44" s="185"/>
      <c r="AY44" s="185"/>
      <c r="AZ44" s="176"/>
      <c r="BA44" s="188"/>
      <c r="BB44" s="188"/>
      <c r="BC44" s="185"/>
      <c r="BD44" s="185"/>
      <c r="BE44" s="176"/>
      <c r="BF44" s="188"/>
      <c r="BG44" s="188"/>
      <c r="BH44" s="170"/>
      <c r="BI44" s="170"/>
      <c r="BJ44" s="131"/>
      <c r="BK44" s="99"/>
      <c r="BL44" s="99"/>
      <c r="BM44" s="170"/>
      <c r="BN44" s="170"/>
      <c r="BO44" s="131"/>
      <c r="BP44" s="99"/>
      <c r="BQ44" s="99"/>
      <c r="BR44" s="133"/>
      <c r="BS44" s="170"/>
      <c r="BT44" s="170"/>
      <c r="BU44" s="170"/>
      <c r="BV44" s="99"/>
      <c r="BW44" s="170"/>
      <c r="BX44" s="170"/>
      <c r="BY44" s="329"/>
      <c r="BZ44" s="323"/>
      <c r="CA44" s="324"/>
      <c r="CB44" s="323"/>
      <c r="CC44" s="134"/>
      <c r="CD44" s="134"/>
      <c r="CE44" s="134"/>
      <c r="CF44" s="134"/>
      <c r="CG44" s="134"/>
      <c r="CH44" s="134"/>
      <c r="CI44" s="134"/>
      <c r="CJ44" s="134"/>
      <c r="CK44" s="134"/>
      <c r="CL44" s="134"/>
      <c r="CM44" s="134"/>
      <c r="CN44" s="134"/>
      <c r="CO44" s="134"/>
      <c r="CP44" s="134"/>
      <c r="CQ44" s="134"/>
      <c r="CR44" s="134"/>
      <c r="CS44" s="134"/>
      <c r="CT44" s="134"/>
      <c r="CU44" s="134"/>
      <c r="CV44" s="134"/>
      <c r="CW44" s="134"/>
      <c r="CX44" s="134"/>
      <c r="CY44" s="134"/>
      <c r="CZ44" s="134"/>
      <c r="DA44" s="134"/>
      <c r="DB44" s="134"/>
    </row>
    <row r="45" spans="1:106" ht="16.5" customHeight="1" x14ac:dyDescent="0.3">
      <c r="A45" s="416"/>
      <c r="B45" s="417"/>
      <c r="C45" s="417"/>
      <c r="D45" s="417"/>
      <c r="E45" s="443"/>
      <c r="F45" s="417"/>
      <c r="G45" s="417"/>
      <c r="H45" s="417"/>
      <c r="I45" s="417"/>
      <c r="J45" s="416"/>
      <c r="K45" s="444"/>
      <c r="L45" s="441"/>
      <c r="M45" s="431"/>
      <c r="N45" s="431"/>
      <c r="O45" s="431"/>
      <c r="P45" s="441"/>
      <c r="Q45" s="442"/>
      <c r="R45" s="176">
        <v>5</v>
      </c>
      <c r="S45" s="184"/>
      <c r="T45" s="169" t="str">
        <f t="shared" si="14"/>
        <v/>
      </c>
      <c r="U45" s="169"/>
      <c r="V45" s="169"/>
      <c r="W45" s="169"/>
      <c r="X45" s="169"/>
      <c r="Y45" s="195"/>
      <c r="Z45" s="195"/>
      <c r="AA45" s="97" t="str">
        <f t="shared" si="11"/>
        <v/>
      </c>
      <c r="AB45" s="195"/>
      <c r="AC45" s="195"/>
      <c r="AD45" s="195"/>
      <c r="AE45" s="142" t="str">
        <f>IFERROR(IF(AND(T44="Probabilidad",T45="Probabilidad"),(AG44-(+AG44*AA45)),IF(AND(T44="Impacto",T45="Probabilidad"),(AG43-(+AG43*AA45)),IF(T45="Impacto",AG44,""))),"")</f>
        <v/>
      </c>
      <c r="AF45" s="130" t="str">
        <f t="shared" si="4"/>
        <v/>
      </c>
      <c r="AG45" s="97" t="str">
        <f t="shared" si="12"/>
        <v/>
      </c>
      <c r="AH45" s="130" t="str">
        <f t="shared" si="5"/>
        <v/>
      </c>
      <c r="AI45" s="97" t="str">
        <f>IFERROR(IF(AND(T44="Impacto",T45="Impacto"),(AI44-(+AI44*AA45)),IF(AND(T44="Probabilidad",T45="Impacto"),(AI43-(+AI43*AA45)),IF(T45="Probabilidad",AI44,""))),"")</f>
        <v/>
      </c>
      <c r="AJ45" s="98" t="str">
        <f t="shared" si="13"/>
        <v/>
      </c>
      <c r="AK45" s="425"/>
      <c r="AL45" s="185"/>
      <c r="AM45" s="176"/>
      <c r="AN45" s="188"/>
      <c r="AO45" s="188"/>
      <c r="AP45" s="185"/>
      <c r="AQ45" s="188"/>
      <c r="AR45" s="185"/>
      <c r="AS45" s="99"/>
      <c r="AT45" s="170"/>
      <c r="AU45" s="99"/>
      <c r="AV45" s="170"/>
      <c r="AW45" s="131"/>
      <c r="AX45" s="185"/>
      <c r="AY45" s="185"/>
      <c r="AZ45" s="176"/>
      <c r="BA45" s="188"/>
      <c r="BB45" s="188"/>
      <c r="BC45" s="185"/>
      <c r="BD45" s="185"/>
      <c r="BE45" s="176"/>
      <c r="BF45" s="188"/>
      <c r="BG45" s="188"/>
      <c r="BH45" s="170"/>
      <c r="BI45" s="170"/>
      <c r="BJ45" s="131"/>
      <c r="BK45" s="99"/>
      <c r="BL45" s="99"/>
      <c r="BM45" s="170"/>
      <c r="BN45" s="170"/>
      <c r="BO45" s="131"/>
      <c r="BP45" s="99"/>
      <c r="BQ45" s="99"/>
      <c r="BR45" s="133"/>
      <c r="BS45" s="170"/>
      <c r="BT45" s="170"/>
      <c r="BU45" s="170"/>
      <c r="BV45" s="99"/>
      <c r="BW45" s="170"/>
      <c r="BX45" s="170"/>
      <c r="BY45" s="329"/>
      <c r="BZ45" s="323"/>
      <c r="CA45" s="324"/>
      <c r="CB45" s="323"/>
      <c r="CC45" s="134"/>
      <c r="CD45" s="134"/>
      <c r="CE45" s="134"/>
      <c r="CF45" s="134"/>
      <c r="CG45" s="134"/>
      <c r="CH45" s="134"/>
      <c r="CI45" s="134"/>
      <c r="CJ45" s="134"/>
      <c r="CK45" s="134"/>
      <c r="CL45" s="134"/>
      <c r="CM45" s="134"/>
      <c r="CN45" s="134"/>
      <c r="CO45" s="134"/>
      <c r="CP45" s="134"/>
      <c r="CQ45" s="134"/>
      <c r="CR45" s="134"/>
      <c r="CS45" s="134"/>
      <c r="CT45" s="134"/>
      <c r="CU45" s="134"/>
      <c r="CV45" s="134"/>
      <c r="CW45" s="134"/>
      <c r="CX45" s="134"/>
      <c r="CY45" s="134"/>
      <c r="CZ45" s="134"/>
      <c r="DA45" s="134"/>
      <c r="DB45" s="134"/>
    </row>
    <row r="46" spans="1:106" ht="16.5" customHeight="1" x14ac:dyDescent="0.3">
      <c r="A46" s="416"/>
      <c r="B46" s="417"/>
      <c r="C46" s="417"/>
      <c r="D46" s="417"/>
      <c r="E46" s="443"/>
      <c r="F46" s="417"/>
      <c r="G46" s="417"/>
      <c r="H46" s="417"/>
      <c r="I46" s="417"/>
      <c r="J46" s="416"/>
      <c r="K46" s="444"/>
      <c r="L46" s="441"/>
      <c r="M46" s="432"/>
      <c r="N46" s="432"/>
      <c r="O46" s="432"/>
      <c r="P46" s="441"/>
      <c r="Q46" s="442"/>
      <c r="R46" s="176">
        <v>6</v>
      </c>
      <c r="S46" s="184"/>
      <c r="T46" s="169" t="str">
        <f t="shared" si="14"/>
        <v/>
      </c>
      <c r="U46" s="169"/>
      <c r="V46" s="169"/>
      <c r="W46" s="169"/>
      <c r="X46" s="169"/>
      <c r="Y46" s="195"/>
      <c r="Z46" s="195"/>
      <c r="AA46" s="97" t="str">
        <f t="shared" si="11"/>
        <v/>
      </c>
      <c r="AB46" s="195"/>
      <c r="AC46" s="195"/>
      <c r="AD46" s="195"/>
      <c r="AE46" s="142" t="str">
        <f>IFERROR(IF(AND(T45="Probabilidad",T46="Probabilidad"),(AG45-(+AG45*AA46)),IF(AND(T45="Impacto",T46="Probabilidad"),(AG44-(+AG44*AA46)),IF(T46="Impacto",AG45,""))),"")</f>
        <v/>
      </c>
      <c r="AF46" s="130" t="str">
        <f t="shared" si="4"/>
        <v/>
      </c>
      <c r="AG46" s="97" t="str">
        <f t="shared" si="12"/>
        <v/>
      </c>
      <c r="AH46" s="130" t="str">
        <f t="shared" si="5"/>
        <v/>
      </c>
      <c r="AI46" s="97" t="str">
        <f>IFERROR(IF(AND(T45="Impacto",T46="Impacto"),(AI45-(+AI45*AA46)),IF(AND(T45="Probabilidad",T46="Impacto"),(AI44-(+AI44*AA46)),IF(T46="Probabilidad",AI45,""))),"")</f>
        <v/>
      </c>
      <c r="AJ46" s="98" t="str">
        <f t="shared" si="13"/>
        <v/>
      </c>
      <c r="AK46" s="426"/>
      <c r="AL46" s="185"/>
      <c r="AM46" s="176"/>
      <c r="AN46" s="188"/>
      <c r="AO46" s="188"/>
      <c r="AP46" s="185"/>
      <c r="AQ46" s="188"/>
      <c r="AR46" s="185"/>
      <c r="AS46" s="99"/>
      <c r="AT46" s="170"/>
      <c r="AU46" s="99"/>
      <c r="AV46" s="170"/>
      <c r="AW46" s="131"/>
      <c r="AX46" s="185"/>
      <c r="AY46" s="185"/>
      <c r="AZ46" s="176"/>
      <c r="BA46" s="188"/>
      <c r="BB46" s="188"/>
      <c r="BC46" s="185"/>
      <c r="BD46" s="185"/>
      <c r="BE46" s="176"/>
      <c r="BF46" s="188"/>
      <c r="BG46" s="188"/>
      <c r="BH46" s="170"/>
      <c r="BI46" s="170"/>
      <c r="BJ46" s="131"/>
      <c r="BK46" s="99"/>
      <c r="BL46" s="99"/>
      <c r="BM46" s="170"/>
      <c r="BN46" s="170"/>
      <c r="BO46" s="131"/>
      <c r="BP46" s="99"/>
      <c r="BQ46" s="99"/>
      <c r="BR46" s="133"/>
      <c r="BS46" s="170"/>
      <c r="BT46" s="170"/>
      <c r="BU46" s="170"/>
      <c r="BV46" s="99"/>
      <c r="BW46" s="170"/>
      <c r="BX46" s="170"/>
      <c r="BY46" s="329"/>
      <c r="BZ46" s="323"/>
      <c r="CA46" s="324"/>
      <c r="CB46" s="323"/>
      <c r="CC46" s="134"/>
      <c r="CD46" s="134"/>
      <c r="CE46" s="134"/>
      <c r="CF46" s="134"/>
      <c r="CG46" s="134"/>
      <c r="CH46" s="134"/>
      <c r="CI46" s="134"/>
      <c r="CJ46" s="134"/>
      <c r="CK46" s="134"/>
      <c r="CL46" s="134"/>
      <c r="CM46" s="134"/>
      <c r="CN46" s="134"/>
      <c r="CO46" s="134"/>
      <c r="CP46" s="134"/>
      <c r="CQ46" s="134"/>
      <c r="CR46" s="134"/>
      <c r="CS46" s="134"/>
      <c r="CT46" s="134"/>
      <c r="CU46" s="134"/>
      <c r="CV46" s="134"/>
      <c r="CW46" s="134"/>
      <c r="CX46" s="134"/>
      <c r="CY46" s="134"/>
      <c r="CZ46" s="134"/>
      <c r="DA46" s="134"/>
      <c r="DB46" s="134"/>
    </row>
    <row r="47" spans="1:106" ht="16.5" customHeight="1" x14ac:dyDescent="0.3">
      <c r="A47" s="416">
        <v>8</v>
      </c>
      <c r="B47" s="417"/>
      <c r="C47" s="417"/>
      <c r="D47" s="417"/>
      <c r="E47" s="443"/>
      <c r="F47" s="417"/>
      <c r="G47" s="417"/>
      <c r="H47" s="417"/>
      <c r="I47" s="417"/>
      <c r="J47" s="416"/>
      <c r="K47" s="444" t="str">
        <f>IF(J47&lt;=0,"",IF(J47&lt;=2,"Muy Baja",IF(J47&lt;=24,"Baja",IF(J47&lt;=500,"Media",IF(J47&lt;=5000,"Alta","Muy Alta")))))</f>
        <v/>
      </c>
      <c r="L47" s="441" t="str">
        <f>IF(K47="","",IF(K47="Muy Baja",0.2,IF(K47="Baja",0.4,IF(K47="Media",0.6,IF(K47="Alta",0.8,IF(K47="Muy Alta",1,))))))</f>
        <v/>
      </c>
      <c r="M47" s="439"/>
      <c r="N47" s="439">
        <f ca="1">IF(NOT(ISERROR(MATCH(M47,'Tabla Impacto'!$B$221:$B$223,0))),'Tabla Impacto'!$F$223&amp;"Por favor no seleccionar los criterios de impacto(Afectación Económica o presupuestal y Pérdida Reputacional)",M47)</f>
        <v>0</v>
      </c>
      <c r="O47" s="440" t="str">
        <f ca="1">IF(OR(N47='Tabla Impacto'!$C$11,N47='Tabla Impacto'!$D$11),"Leve",IF(OR(N47='Tabla Impacto'!$C$12,N47='Tabla Impacto'!$D$12),"Menor",IF(OR(N47='Tabla Impacto'!$C$13,N47='Tabla Impacto'!$D$13),"Moderado",IF(OR(N47='Tabla Impacto'!$C$14,N47='Tabla Impacto'!$D$14),"Mayor",IF(OR(N47='Tabla Impacto'!$C$15,N47='Tabla Impacto'!$D$15),"Catastrófico","")))))</f>
        <v/>
      </c>
      <c r="P47" s="441" t="str">
        <f ca="1">IF(O47="","",IF(O47="Leve",0.2,IF(O47="Menor",0.4,IF(O47="Moderado",0.6,IF(O47="Mayor",0.8,IF(O47="Catastrófico",1,))))))</f>
        <v/>
      </c>
      <c r="Q47" s="442" t="str">
        <f t="shared" ref="Q47" ca="1" si="16">IF(OR(AND(K47="Muy Baja",O47="Leve"),AND(K47="Muy Baja",O47="Menor"),AND(K47="Baja",O47="Leve")),"Bajo",IF(OR(AND(K47="Muy baja",O47="Moderado"),AND(K47="Baja",O47="Menor"),AND(K47="Baja",O47="Moderado"),AND(K47="Media",O47="Leve"),AND(K47="Media",O47="Menor"),AND(K47="Media",O47="Moderado"),AND(K47="Alta",O47="Leve"),AND(K47="Alta",O47="Menor")),"Moderado",IF(OR(AND(K47="Muy Baja",O47="Mayor"),AND(K47="Baja",O47="Mayor"),AND(K47="Media",O47="Mayor"),AND(K47="Alta",O47="Moderado"),AND(K47="Alta",O47="Mayor"),AND(K47="Muy Alta",O47="Leve"),AND(K47="Muy Alta",O47="Menor"),AND(K47="Muy Alta",O47="Moderado"),AND(K47="Muy Alta",O47="Mayor")),"Alto",IF(OR(AND(K47="Muy Baja",O47="Catastrófico"),AND(K47="Baja",O47="Catastrófico"),AND(K47="Media",O47="Catastrófico"),AND(K47="Alta",O47="Catastrófico"),AND(K47="Muy Alta",O47="Catastrófico")),"Extremo",""))))</f>
        <v/>
      </c>
      <c r="R47" s="176">
        <v>1</v>
      </c>
      <c r="S47" s="184"/>
      <c r="T47" s="169" t="str">
        <f t="shared" si="14"/>
        <v/>
      </c>
      <c r="U47" s="169"/>
      <c r="V47" s="169"/>
      <c r="W47" s="169"/>
      <c r="X47" s="169"/>
      <c r="Y47" s="195"/>
      <c r="Z47" s="195"/>
      <c r="AA47" s="97" t="str">
        <f t="shared" si="11"/>
        <v/>
      </c>
      <c r="AB47" s="195"/>
      <c r="AC47" s="195"/>
      <c r="AD47" s="195"/>
      <c r="AE47" s="142" t="str">
        <f>IFERROR(IF(T47="Probabilidad",(L47-(+L47*AA47)),IF(T47="Impacto",L47,"")),"")</f>
        <v/>
      </c>
      <c r="AF47" s="130" t="str">
        <f>IFERROR(IF(AE47="","",IF(AE47&lt;=0.2,"Muy Baja",IF(AE47&lt;=0.4,"Baja",IF(AE47&lt;=0.6,"Media",IF(AE47&lt;=0.8,"Alta","Muy Alta"))))),"")</f>
        <v/>
      </c>
      <c r="AG47" s="97" t="str">
        <f t="shared" si="12"/>
        <v/>
      </c>
      <c r="AH47" s="130" t="str">
        <f>IFERROR(IF(AI47="","",IF(AI47&lt;=0.2,"Leve",IF(AI47&lt;=0.4,"Menor",IF(AI47&lt;=0.6,"Moderado",IF(AI47&lt;=0.8,"Mayor","Catastrófico"))))),"")</f>
        <v/>
      </c>
      <c r="AI47" s="97" t="str">
        <f>IFERROR(IF(T47="Impacto",(P47-(+P47*AA47)),IF(T47="Probabilidad",P47,"")),"")</f>
        <v/>
      </c>
      <c r="AJ47" s="98" t="str">
        <f t="shared" si="13"/>
        <v/>
      </c>
      <c r="AK47" s="424"/>
      <c r="AL47" s="185"/>
      <c r="AM47" s="176"/>
      <c r="AN47" s="188"/>
      <c r="AO47" s="188"/>
      <c r="AP47" s="185"/>
      <c r="AQ47" s="188"/>
      <c r="AR47" s="185"/>
      <c r="AS47" s="99"/>
      <c r="AT47" s="170"/>
      <c r="AU47" s="99"/>
      <c r="AV47" s="170"/>
      <c r="AW47" s="131"/>
      <c r="AX47" s="185"/>
      <c r="AY47" s="185"/>
      <c r="AZ47" s="176"/>
      <c r="BA47" s="188"/>
      <c r="BB47" s="188"/>
      <c r="BC47" s="185"/>
      <c r="BD47" s="185"/>
      <c r="BE47" s="176"/>
      <c r="BF47" s="188"/>
      <c r="BG47" s="188"/>
      <c r="BH47" s="170"/>
      <c r="BI47" s="170"/>
      <c r="BJ47" s="131"/>
      <c r="BK47" s="99"/>
      <c r="BL47" s="99"/>
      <c r="BM47" s="170"/>
      <c r="BN47" s="170"/>
      <c r="BO47" s="131"/>
      <c r="BP47" s="99"/>
      <c r="BQ47" s="99"/>
      <c r="BR47" s="133"/>
      <c r="BS47" s="170"/>
      <c r="BT47" s="170"/>
      <c r="BU47" s="170"/>
      <c r="BV47" s="99"/>
      <c r="BW47" s="170"/>
      <c r="BX47" s="170"/>
      <c r="BY47" s="329"/>
      <c r="BZ47" s="323"/>
      <c r="CA47" s="324"/>
      <c r="CB47" s="323"/>
      <c r="CC47" s="134"/>
      <c r="CD47" s="134"/>
      <c r="CE47" s="134"/>
      <c r="CF47" s="134"/>
      <c r="CG47" s="134"/>
      <c r="CH47" s="134"/>
      <c r="CI47" s="134"/>
      <c r="CJ47" s="134"/>
      <c r="CK47" s="134"/>
      <c r="CL47" s="134"/>
      <c r="CM47" s="134"/>
      <c r="CN47" s="134"/>
      <c r="CO47" s="134"/>
      <c r="CP47" s="134"/>
      <c r="CQ47" s="134"/>
      <c r="CR47" s="134"/>
      <c r="CS47" s="134"/>
      <c r="CT47" s="134"/>
      <c r="CU47" s="134"/>
      <c r="CV47" s="134"/>
      <c r="CW47" s="134"/>
      <c r="CX47" s="134"/>
      <c r="CY47" s="134"/>
      <c r="CZ47" s="134"/>
      <c r="DA47" s="134"/>
      <c r="DB47" s="134"/>
    </row>
    <row r="48" spans="1:106" ht="16.5" customHeight="1" x14ac:dyDescent="0.3">
      <c r="A48" s="416"/>
      <c r="B48" s="417"/>
      <c r="C48" s="417"/>
      <c r="D48" s="417"/>
      <c r="E48" s="443"/>
      <c r="F48" s="417"/>
      <c r="G48" s="417"/>
      <c r="H48" s="417"/>
      <c r="I48" s="417"/>
      <c r="J48" s="416"/>
      <c r="K48" s="444"/>
      <c r="L48" s="441"/>
      <c r="M48" s="431"/>
      <c r="N48" s="431"/>
      <c r="O48" s="431"/>
      <c r="P48" s="441"/>
      <c r="Q48" s="442"/>
      <c r="R48" s="176">
        <v>2</v>
      </c>
      <c r="S48" s="184"/>
      <c r="T48" s="169" t="str">
        <f t="shared" si="14"/>
        <v/>
      </c>
      <c r="U48" s="169"/>
      <c r="V48" s="169"/>
      <c r="W48" s="169"/>
      <c r="X48" s="169"/>
      <c r="Y48" s="195"/>
      <c r="Z48" s="195"/>
      <c r="AA48" s="97" t="str">
        <f t="shared" si="11"/>
        <v/>
      </c>
      <c r="AB48" s="195"/>
      <c r="AC48" s="195"/>
      <c r="AD48" s="195"/>
      <c r="AE48" s="142" t="str">
        <f>IFERROR(IF(AND(T47="Probabilidad",T48="Probabilidad"),(AG47-(+AG47*AA48)),IF(T48="Probabilidad",(L47-(+L47*AA48)),IF(T48="Impacto",AG47,""))),"")</f>
        <v/>
      </c>
      <c r="AF48" s="130" t="str">
        <f t="shared" si="4"/>
        <v/>
      </c>
      <c r="AG48" s="97" t="str">
        <f t="shared" si="12"/>
        <v/>
      </c>
      <c r="AH48" s="130" t="str">
        <f t="shared" si="5"/>
        <v/>
      </c>
      <c r="AI48" s="97" t="str">
        <f>IFERROR(IF(AND(T47="Impacto",T48="Impacto"),(AI41-(+AI41*AA48)),IF(T48="Impacto",($P$47-(+$P$47*AA48)),IF(T48="Probabilidad",AI41,""))),"")</f>
        <v/>
      </c>
      <c r="AJ48" s="98" t="str">
        <f t="shared" si="13"/>
        <v/>
      </c>
      <c r="AK48" s="425"/>
      <c r="AL48" s="185"/>
      <c r="AM48" s="176"/>
      <c r="AN48" s="188"/>
      <c r="AO48" s="188"/>
      <c r="AP48" s="185"/>
      <c r="AQ48" s="188"/>
      <c r="AR48" s="185"/>
      <c r="AS48" s="99"/>
      <c r="AT48" s="170"/>
      <c r="AU48" s="99"/>
      <c r="AV48" s="170"/>
      <c r="AW48" s="131"/>
      <c r="AX48" s="185"/>
      <c r="AY48" s="185"/>
      <c r="AZ48" s="176"/>
      <c r="BA48" s="188"/>
      <c r="BB48" s="188"/>
      <c r="BC48" s="185"/>
      <c r="BD48" s="185"/>
      <c r="BE48" s="176"/>
      <c r="BF48" s="188"/>
      <c r="BG48" s="188"/>
      <c r="BH48" s="170"/>
      <c r="BI48" s="170"/>
      <c r="BJ48" s="131"/>
      <c r="BK48" s="99"/>
      <c r="BL48" s="99"/>
      <c r="BM48" s="170"/>
      <c r="BN48" s="170"/>
      <c r="BO48" s="131"/>
      <c r="BP48" s="99"/>
      <c r="BQ48" s="99"/>
      <c r="BR48" s="133"/>
      <c r="BS48" s="170"/>
      <c r="BT48" s="170"/>
      <c r="BU48" s="170"/>
      <c r="BV48" s="99"/>
      <c r="BW48" s="170"/>
      <c r="BX48" s="170"/>
      <c r="BY48" s="329"/>
      <c r="BZ48" s="323"/>
      <c r="CA48" s="324"/>
      <c r="CB48" s="323"/>
      <c r="CC48" s="134"/>
      <c r="CD48" s="134"/>
      <c r="CE48" s="134"/>
      <c r="CF48" s="134"/>
      <c r="CG48" s="134"/>
      <c r="CH48" s="134"/>
      <c r="CI48" s="134"/>
      <c r="CJ48" s="134"/>
      <c r="CK48" s="134"/>
      <c r="CL48" s="134"/>
      <c r="CM48" s="134"/>
      <c r="CN48" s="134"/>
      <c r="CO48" s="134"/>
      <c r="CP48" s="134"/>
      <c r="CQ48" s="134"/>
      <c r="CR48" s="134"/>
      <c r="CS48" s="134"/>
      <c r="CT48" s="134"/>
      <c r="CU48" s="134"/>
      <c r="CV48" s="134"/>
      <c r="CW48" s="134"/>
      <c r="CX48" s="134"/>
      <c r="CY48" s="134"/>
      <c r="CZ48" s="134"/>
      <c r="DA48" s="134"/>
      <c r="DB48" s="134"/>
    </row>
    <row r="49" spans="1:106" ht="16.5" customHeight="1" x14ac:dyDescent="0.3">
      <c r="A49" s="416"/>
      <c r="B49" s="417"/>
      <c r="C49" s="417"/>
      <c r="D49" s="417"/>
      <c r="E49" s="443"/>
      <c r="F49" s="417"/>
      <c r="G49" s="417"/>
      <c r="H49" s="417"/>
      <c r="I49" s="417"/>
      <c r="J49" s="416"/>
      <c r="K49" s="444"/>
      <c r="L49" s="441"/>
      <c r="M49" s="431"/>
      <c r="N49" s="431"/>
      <c r="O49" s="431"/>
      <c r="P49" s="441"/>
      <c r="Q49" s="442"/>
      <c r="R49" s="176">
        <v>3</v>
      </c>
      <c r="S49" s="198"/>
      <c r="T49" s="169" t="str">
        <f t="shared" si="14"/>
        <v/>
      </c>
      <c r="U49" s="169"/>
      <c r="V49" s="169"/>
      <c r="W49" s="169"/>
      <c r="X49" s="169"/>
      <c r="Y49" s="195"/>
      <c r="Z49" s="195"/>
      <c r="AA49" s="97" t="str">
        <f t="shared" si="11"/>
        <v/>
      </c>
      <c r="AB49" s="195"/>
      <c r="AC49" s="195"/>
      <c r="AD49" s="195"/>
      <c r="AE49" s="142" t="str">
        <f>IFERROR(IF(AND(T48="Probabilidad",T49="Probabilidad"),(AG48-(+AG48*AA49)),IF(AND(T48="Impacto",T49="Probabilidad"),(AG47-(+AG47*AA49)),IF(T49="Impacto",AG48,""))),"")</f>
        <v/>
      </c>
      <c r="AF49" s="130" t="str">
        <f t="shared" si="4"/>
        <v/>
      </c>
      <c r="AG49" s="97" t="str">
        <f t="shared" si="12"/>
        <v/>
      </c>
      <c r="AH49" s="130" t="str">
        <f t="shared" si="5"/>
        <v/>
      </c>
      <c r="AI49" s="97" t="str">
        <f>IFERROR(IF(AND(T48="Impacto",T49="Impacto"),(AI48-(+AI48*AA49)),IF(AND(T48="Probabilidad",T49="Impacto"),(AI47-(+AI47*AA49)),IF(T49="Probabilidad",AI48,""))),"")</f>
        <v/>
      </c>
      <c r="AJ49" s="98" t="str">
        <f t="shared" si="13"/>
        <v/>
      </c>
      <c r="AK49" s="425"/>
      <c r="AL49" s="185"/>
      <c r="AM49" s="176"/>
      <c r="AN49" s="188"/>
      <c r="AO49" s="188"/>
      <c r="AP49" s="185"/>
      <c r="AQ49" s="188"/>
      <c r="AR49" s="185"/>
      <c r="AS49" s="99"/>
      <c r="AT49" s="170"/>
      <c r="AU49" s="99"/>
      <c r="AV49" s="170"/>
      <c r="AW49" s="131"/>
      <c r="AX49" s="185"/>
      <c r="AY49" s="185"/>
      <c r="AZ49" s="176"/>
      <c r="BA49" s="188"/>
      <c r="BB49" s="188"/>
      <c r="BC49" s="185"/>
      <c r="BD49" s="185"/>
      <c r="BE49" s="176"/>
      <c r="BF49" s="188"/>
      <c r="BG49" s="188"/>
      <c r="BH49" s="170"/>
      <c r="BI49" s="170"/>
      <c r="BJ49" s="131"/>
      <c r="BK49" s="99"/>
      <c r="BL49" s="99"/>
      <c r="BM49" s="170"/>
      <c r="BN49" s="170"/>
      <c r="BO49" s="131"/>
      <c r="BP49" s="99"/>
      <c r="BQ49" s="99"/>
      <c r="BR49" s="133"/>
      <c r="BS49" s="170"/>
      <c r="BT49" s="170"/>
      <c r="BU49" s="170"/>
      <c r="BV49" s="99"/>
      <c r="BW49" s="170"/>
      <c r="BX49" s="170"/>
      <c r="BY49" s="329"/>
      <c r="BZ49" s="323"/>
      <c r="CA49" s="324"/>
      <c r="CB49" s="323"/>
      <c r="CC49" s="134"/>
      <c r="CD49" s="134"/>
      <c r="CE49" s="134"/>
      <c r="CF49" s="134"/>
      <c r="CG49" s="134"/>
      <c r="CH49" s="134"/>
      <c r="CI49" s="134"/>
      <c r="CJ49" s="134"/>
      <c r="CK49" s="134"/>
      <c r="CL49" s="134"/>
      <c r="CM49" s="134"/>
      <c r="CN49" s="134"/>
      <c r="CO49" s="134"/>
      <c r="CP49" s="134"/>
      <c r="CQ49" s="134"/>
      <c r="CR49" s="134"/>
      <c r="CS49" s="134"/>
      <c r="CT49" s="134"/>
      <c r="CU49" s="134"/>
      <c r="CV49" s="134"/>
      <c r="CW49" s="134"/>
      <c r="CX49" s="134"/>
      <c r="CY49" s="134"/>
      <c r="CZ49" s="134"/>
      <c r="DA49" s="134"/>
      <c r="DB49" s="134"/>
    </row>
    <row r="50" spans="1:106" ht="16.5" customHeight="1" x14ac:dyDescent="0.3">
      <c r="A50" s="416"/>
      <c r="B50" s="417"/>
      <c r="C50" s="417"/>
      <c r="D50" s="417"/>
      <c r="E50" s="443"/>
      <c r="F50" s="417"/>
      <c r="G50" s="417"/>
      <c r="H50" s="417"/>
      <c r="I50" s="417"/>
      <c r="J50" s="416"/>
      <c r="K50" s="444"/>
      <c r="L50" s="441"/>
      <c r="M50" s="431"/>
      <c r="N50" s="431"/>
      <c r="O50" s="431"/>
      <c r="P50" s="441"/>
      <c r="Q50" s="442"/>
      <c r="R50" s="176">
        <v>4</v>
      </c>
      <c r="S50" s="184"/>
      <c r="T50" s="169" t="str">
        <f t="shared" si="14"/>
        <v/>
      </c>
      <c r="U50" s="169"/>
      <c r="V50" s="169"/>
      <c r="W50" s="169"/>
      <c r="X50" s="169"/>
      <c r="Y50" s="195"/>
      <c r="Z50" s="195"/>
      <c r="AA50" s="97" t="str">
        <f t="shared" si="11"/>
        <v/>
      </c>
      <c r="AB50" s="195"/>
      <c r="AC50" s="195"/>
      <c r="AD50" s="195"/>
      <c r="AE50" s="142" t="str">
        <f>IFERROR(IF(AND(T49="Probabilidad",T50="Probabilidad"),(AG49-(+AG49*AA50)),IF(AND(T49="Impacto",T50="Probabilidad"),(AG48-(+AG48*AA50)),IF(T50="Impacto",AG49,""))),"")</f>
        <v/>
      </c>
      <c r="AF50" s="130" t="str">
        <f t="shared" si="4"/>
        <v/>
      </c>
      <c r="AG50" s="97" t="str">
        <f t="shared" si="12"/>
        <v/>
      </c>
      <c r="AH50" s="130" t="str">
        <f t="shared" si="5"/>
        <v/>
      </c>
      <c r="AI50" s="97" t="str">
        <f>IFERROR(IF(AND(T49="Impacto",T50="Impacto"),(AI49-(+AI49*AA50)),IF(AND(T49="Probabilidad",T50="Impacto"),(AI48-(+AI48*AA50)),IF(T50="Probabilidad",AI49,""))),"")</f>
        <v/>
      </c>
      <c r="AJ50" s="98" t="str">
        <f t="shared" si="13"/>
        <v/>
      </c>
      <c r="AK50" s="425"/>
      <c r="AL50" s="185"/>
      <c r="AM50" s="176"/>
      <c r="AN50" s="188"/>
      <c r="AO50" s="188"/>
      <c r="AP50" s="185"/>
      <c r="AQ50" s="188"/>
      <c r="AR50" s="185"/>
      <c r="AS50" s="99"/>
      <c r="AT50" s="170"/>
      <c r="AU50" s="99"/>
      <c r="AV50" s="170"/>
      <c r="AW50" s="131"/>
      <c r="AX50" s="185"/>
      <c r="AY50" s="185"/>
      <c r="AZ50" s="176"/>
      <c r="BA50" s="188"/>
      <c r="BB50" s="188"/>
      <c r="BC50" s="185"/>
      <c r="BD50" s="185"/>
      <c r="BE50" s="176"/>
      <c r="BF50" s="188"/>
      <c r="BG50" s="188"/>
      <c r="BH50" s="170"/>
      <c r="BI50" s="170"/>
      <c r="BJ50" s="131"/>
      <c r="BK50" s="99"/>
      <c r="BL50" s="99"/>
      <c r="BM50" s="170"/>
      <c r="BN50" s="170"/>
      <c r="BO50" s="131"/>
      <c r="BP50" s="99"/>
      <c r="BQ50" s="99"/>
      <c r="BR50" s="133"/>
      <c r="BS50" s="170"/>
      <c r="BT50" s="170"/>
      <c r="BU50" s="170"/>
      <c r="BV50" s="99"/>
      <c r="BW50" s="170"/>
      <c r="BX50" s="170"/>
      <c r="BY50" s="329"/>
      <c r="BZ50" s="323"/>
      <c r="CA50" s="324"/>
      <c r="CB50" s="323"/>
      <c r="CC50" s="134"/>
      <c r="CD50" s="134"/>
      <c r="CE50" s="134"/>
      <c r="CF50" s="134"/>
      <c r="CG50" s="134"/>
      <c r="CH50" s="134"/>
      <c r="CI50" s="134"/>
      <c r="CJ50" s="134"/>
      <c r="CK50" s="134"/>
      <c r="CL50" s="134"/>
      <c r="CM50" s="134"/>
      <c r="CN50" s="134"/>
      <c r="CO50" s="134"/>
      <c r="CP50" s="134"/>
      <c r="CQ50" s="134"/>
      <c r="CR50" s="134"/>
      <c r="CS50" s="134"/>
      <c r="CT50" s="134"/>
      <c r="CU50" s="134"/>
      <c r="CV50" s="134"/>
      <c r="CW50" s="134"/>
      <c r="CX50" s="134"/>
      <c r="CY50" s="134"/>
      <c r="CZ50" s="134"/>
      <c r="DA50" s="134"/>
      <c r="DB50" s="134"/>
    </row>
    <row r="51" spans="1:106" ht="16.5" customHeight="1" x14ac:dyDescent="0.3">
      <c r="A51" s="416"/>
      <c r="B51" s="417"/>
      <c r="C51" s="417"/>
      <c r="D51" s="417"/>
      <c r="E51" s="443"/>
      <c r="F51" s="417"/>
      <c r="G51" s="417"/>
      <c r="H51" s="417"/>
      <c r="I51" s="417"/>
      <c r="J51" s="416"/>
      <c r="K51" s="444"/>
      <c r="L51" s="441"/>
      <c r="M51" s="431"/>
      <c r="N51" s="431"/>
      <c r="O51" s="431"/>
      <c r="P51" s="441"/>
      <c r="Q51" s="442"/>
      <c r="R51" s="176">
        <v>5</v>
      </c>
      <c r="S51" s="184"/>
      <c r="T51" s="169" t="str">
        <f t="shared" si="14"/>
        <v/>
      </c>
      <c r="U51" s="169"/>
      <c r="V51" s="169"/>
      <c r="W51" s="169"/>
      <c r="X51" s="169"/>
      <c r="Y51" s="195"/>
      <c r="Z51" s="195"/>
      <c r="AA51" s="97" t="str">
        <f t="shared" si="11"/>
        <v/>
      </c>
      <c r="AB51" s="195"/>
      <c r="AC51" s="195"/>
      <c r="AD51" s="195"/>
      <c r="AE51" s="142" t="str">
        <f>IFERROR(IF(AND(T50="Probabilidad",T51="Probabilidad"),(AG50-(+AG50*AA51)),IF(AND(T50="Impacto",T51="Probabilidad"),(AG49-(+AG49*AA51)),IF(T51="Impacto",AG50,""))),"")</f>
        <v/>
      </c>
      <c r="AF51" s="130" t="str">
        <f t="shared" si="4"/>
        <v/>
      </c>
      <c r="AG51" s="97" t="str">
        <f t="shared" si="12"/>
        <v/>
      </c>
      <c r="AH51" s="130" t="str">
        <f t="shared" si="5"/>
        <v/>
      </c>
      <c r="AI51" s="97" t="str">
        <f>IFERROR(IF(AND(T50="Impacto",T51="Impacto"),(AI50-(+AI50*AA51)),IF(AND(T50="Probabilidad",T51="Impacto"),(AI49-(+AI49*AA51)),IF(T51="Probabilidad",AI50,""))),"")</f>
        <v/>
      </c>
      <c r="AJ51" s="98" t="str">
        <f t="shared" si="13"/>
        <v/>
      </c>
      <c r="AK51" s="425"/>
      <c r="AL51" s="185"/>
      <c r="AM51" s="176"/>
      <c r="AN51" s="188"/>
      <c r="AO51" s="99"/>
      <c r="AP51" s="170"/>
      <c r="AQ51" s="188"/>
      <c r="AR51" s="185"/>
      <c r="AS51" s="99"/>
      <c r="AT51" s="170"/>
      <c r="AU51" s="99"/>
      <c r="AV51" s="170"/>
      <c r="AW51" s="131"/>
      <c r="AX51" s="185"/>
      <c r="AY51" s="185"/>
      <c r="AZ51" s="176"/>
      <c r="BA51" s="188"/>
      <c r="BB51" s="188"/>
      <c r="BC51" s="185"/>
      <c r="BD51" s="185"/>
      <c r="BE51" s="176"/>
      <c r="BF51" s="188"/>
      <c r="BG51" s="188"/>
      <c r="BH51" s="170"/>
      <c r="BI51" s="170"/>
      <c r="BJ51" s="131"/>
      <c r="BK51" s="99"/>
      <c r="BL51" s="99"/>
      <c r="BM51" s="170"/>
      <c r="BN51" s="170"/>
      <c r="BO51" s="131"/>
      <c r="BP51" s="99"/>
      <c r="BQ51" s="99"/>
      <c r="BR51" s="133"/>
      <c r="BS51" s="170"/>
      <c r="BT51" s="170"/>
      <c r="BU51" s="170"/>
      <c r="BV51" s="99"/>
      <c r="BW51" s="170"/>
      <c r="BX51" s="170"/>
      <c r="BY51" s="329"/>
      <c r="BZ51" s="323"/>
      <c r="CA51" s="324"/>
      <c r="CB51" s="323"/>
      <c r="CC51" s="134"/>
      <c r="CD51" s="134"/>
      <c r="CE51" s="134"/>
      <c r="CF51" s="134"/>
      <c r="CG51" s="134"/>
      <c r="CH51" s="134"/>
      <c r="CI51" s="134"/>
      <c r="CJ51" s="134"/>
      <c r="CK51" s="134"/>
      <c r="CL51" s="134"/>
      <c r="CM51" s="134"/>
      <c r="CN51" s="134"/>
      <c r="CO51" s="134"/>
      <c r="CP51" s="134"/>
      <c r="CQ51" s="134"/>
      <c r="CR51" s="134"/>
      <c r="CS51" s="134"/>
      <c r="CT51" s="134"/>
      <c r="CU51" s="134"/>
      <c r="CV51" s="134"/>
      <c r="CW51" s="134"/>
      <c r="CX51" s="134"/>
      <c r="CY51" s="134"/>
      <c r="CZ51" s="134"/>
      <c r="DA51" s="134"/>
      <c r="DB51" s="134"/>
    </row>
    <row r="52" spans="1:106" ht="16.5" customHeight="1" x14ac:dyDescent="0.3">
      <c r="A52" s="416"/>
      <c r="B52" s="417"/>
      <c r="C52" s="417"/>
      <c r="D52" s="417"/>
      <c r="E52" s="443"/>
      <c r="F52" s="417"/>
      <c r="G52" s="417"/>
      <c r="H52" s="417"/>
      <c r="I52" s="417"/>
      <c r="J52" s="416"/>
      <c r="K52" s="444"/>
      <c r="L52" s="441"/>
      <c r="M52" s="432"/>
      <c r="N52" s="432"/>
      <c r="O52" s="432"/>
      <c r="P52" s="441"/>
      <c r="Q52" s="442"/>
      <c r="R52" s="176">
        <v>6</v>
      </c>
      <c r="S52" s="184"/>
      <c r="T52" s="169" t="str">
        <f t="shared" si="14"/>
        <v/>
      </c>
      <c r="U52" s="169"/>
      <c r="V52" s="169"/>
      <c r="W52" s="169"/>
      <c r="X52" s="169"/>
      <c r="Y52" s="195"/>
      <c r="Z52" s="195"/>
      <c r="AA52" s="97" t="str">
        <f t="shared" si="11"/>
        <v/>
      </c>
      <c r="AB52" s="195"/>
      <c r="AC52" s="195"/>
      <c r="AD52" s="195"/>
      <c r="AE52" s="142" t="str">
        <f>IFERROR(IF(AND(T51="Probabilidad",T52="Probabilidad"),(AG51-(+AG51*AA52)),IF(AND(T51="Impacto",T52="Probabilidad"),(AG50-(+AG50*AA52)),IF(T52="Impacto",AG51,""))),"")</f>
        <v/>
      </c>
      <c r="AF52" s="130" t="str">
        <f t="shared" si="4"/>
        <v/>
      </c>
      <c r="AG52" s="97" t="str">
        <f t="shared" si="12"/>
        <v/>
      </c>
      <c r="AH52" s="130" t="str">
        <f t="shared" si="5"/>
        <v/>
      </c>
      <c r="AI52" s="97" t="str">
        <f>IFERROR(IF(AND(T51="Impacto",T52="Impacto"),(AI51-(+AI51*AA52)),IF(AND(T51="Probabilidad",T52="Impacto"),(AI50-(+AI50*AA52)),IF(T52="Probabilidad",AI51,""))),"")</f>
        <v/>
      </c>
      <c r="AJ52" s="98" t="str">
        <f t="shared" si="13"/>
        <v/>
      </c>
      <c r="AK52" s="426"/>
      <c r="AL52" s="185"/>
      <c r="AM52" s="176"/>
      <c r="AN52" s="188"/>
      <c r="AO52" s="99"/>
      <c r="AP52" s="170"/>
      <c r="AQ52" s="188"/>
      <c r="AR52" s="185"/>
      <c r="AS52" s="99"/>
      <c r="AT52" s="170"/>
      <c r="AU52" s="99"/>
      <c r="AV52" s="170"/>
      <c r="AW52" s="131"/>
      <c r="AX52" s="185"/>
      <c r="AY52" s="185"/>
      <c r="AZ52" s="176"/>
      <c r="BA52" s="188"/>
      <c r="BB52" s="188"/>
      <c r="BC52" s="185"/>
      <c r="BD52" s="185"/>
      <c r="BE52" s="176"/>
      <c r="BF52" s="188"/>
      <c r="BG52" s="188"/>
      <c r="BH52" s="170"/>
      <c r="BI52" s="170"/>
      <c r="BJ52" s="131"/>
      <c r="BK52" s="99"/>
      <c r="BL52" s="99"/>
      <c r="BM52" s="170"/>
      <c r="BN52" s="170"/>
      <c r="BO52" s="131"/>
      <c r="BP52" s="99"/>
      <c r="BQ52" s="99"/>
      <c r="BR52" s="133"/>
      <c r="BS52" s="170"/>
      <c r="BT52" s="170"/>
      <c r="BU52" s="170"/>
      <c r="BV52" s="99"/>
      <c r="BW52" s="170"/>
      <c r="BX52" s="170"/>
      <c r="BY52" s="329"/>
      <c r="BZ52" s="323"/>
      <c r="CA52" s="324"/>
      <c r="CB52" s="323"/>
      <c r="CC52" s="134"/>
      <c r="CD52" s="134"/>
      <c r="CE52" s="134"/>
      <c r="CF52" s="134"/>
      <c r="CG52" s="134"/>
      <c r="CH52" s="134"/>
      <c r="CI52" s="134"/>
      <c r="CJ52" s="134"/>
      <c r="CK52" s="134"/>
      <c r="CL52" s="134"/>
      <c r="CM52" s="134"/>
      <c r="CN52" s="134"/>
      <c r="CO52" s="134"/>
      <c r="CP52" s="134"/>
      <c r="CQ52" s="134"/>
      <c r="CR52" s="134"/>
      <c r="CS52" s="134"/>
      <c r="CT52" s="134"/>
      <c r="CU52" s="134"/>
      <c r="CV52" s="134"/>
      <c r="CW52" s="134"/>
      <c r="CX52" s="134"/>
      <c r="CY52" s="134"/>
      <c r="CZ52" s="134"/>
      <c r="DA52" s="134"/>
      <c r="DB52" s="134"/>
    </row>
    <row r="53" spans="1:106" ht="16.5" customHeight="1" x14ac:dyDescent="0.3">
      <c r="A53" s="416">
        <v>9</v>
      </c>
      <c r="B53" s="417"/>
      <c r="C53" s="417"/>
      <c r="D53" s="417"/>
      <c r="E53" s="443"/>
      <c r="F53" s="417"/>
      <c r="G53" s="417"/>
      <c r="H53" s="417"/>
      <c r="I53" s="417"/>
      <c r="J53" s="416"/>
      <c r="K53" s="444" t="str">
        <f>IF(J53&lt;=0,"",IF(J53&lt;=2,"Muy Baja",IF(J53&lt;=24,"Baja",IF(J53&lt;=500,"Media",IF(J53&lt;=5000,"Alta","Muy Alta")))))</f>
        <v/>
      </c>
      <c r="L53" s="441" t="str">
        <f>IF(K53="","",IF(K53="Muy Baja",0.2,IF(K53="Baja",0.4,IF(K53="Media",0.6,IF(K53="Alta",0.8,IF(K53="Muy Alta",1,))))))</f>
        <v/>
      </c>
      <c r="M53" s="439"/>
      <c r="N53" s="439">
        <f ca="1">IF(NOT(ISERROR(MATCH(M53,'Tabla Impacto'!$B$221:$B$223,0))),'Tabla Impacto'!$F$223&amp;"Por favor no seleccionar los criterios de impacto(Afectación Económica o presupuestal y Pérdida Reputacional)",M53)</f>
        <v>0</v>
      </c>
      <c r="O53" s="440" t="str">
        <f ca="1">IF(OR(N53='Tabla Impacto'!$C$11,N53='Tabla Impacto'!$D$11),"Leve",IF(OR(N53='Tabla Impacto'!$C$12,N53='Tabla Impacto'!$D$12),"Menor",IF(OR(N53='Tabla Impacto'!$C$13,N53='Tabla Impacto'!$D$13),"Moderado",IF(OR(N53='Tabla Impacto'!$C$14,N53='Tabla Impacto'!$D$14),"Mayor",IF(OR(N53='Tabla Impacto'!$C$15,N53='Tabla Impacto'!$D$15),"Catastrófico","")))))</f>
        <v/>
      </c>
      <c r="P53" s="441" t="str">
        <f ca="1">IF(O53="","",IF(O53="Leve",0.2,IF(O53="Menor",0.4,IF(O53="Moderado",0.6,IF(O53="Mayor",0.8,IF(O53="Catastrófico",1,))))))</f>
        <v/>
      </c>
      <c r="Q53" s="442" t="str">
        <f t="shared" ref="Q53" ca="1" si="17">IF(OR(AND(K53="Muy Baja",O53="Leve"),AND(K53="Muy Baja",O53="Menor"),AND(K53="Baja",O53="Leve")),"Bajo",IF(OR(AND(K53="Muy baja",O53="Moderado"),AND(K53="Baja",O53="Menor"),AND(K53="Baja",O53="Moderado"),AND(K53="Media",O53="Leve"),AND(K53="Media",O53="Menor"),AND(K53="Media",O53="Moderado"),AND(K53="Alta",O53="Leve"),AND(K53="Alta",O53="Menor")),"Moderado",IF(OR(AND(K53="Muy Baja",O53="Mayor"),AND(K53="Baja",O53="Mayor"),AND(K53="Media",O53="Mayor"),AND(K53="Alta",O53="Moderado"),AND(K53="Alta",O53="Mayor"),AND(K53="Muy Alta",O53="Leve"),AND(K53="Muy Alta",O53="Menor"),AND(K53="Muy Alta",O53="Moderado"),AND(K53="Muy Alta",O53="Mayor")),"Alto",IF(OR(AND(K53="Muy Baja",O53="Catastrófico"),AND(K53="Baja",O53="Catastrófico"),AND(K53="Media",O53="Catastrófico"),AND(K53="Alta",O53="Catastrófico"),AND(K53="Muy Alta",O53="Catastrófico")),"Extremo",""))))</f>
        <v/>
      </c>
      <c r="R53" s="176">
        <v>1</v>
      </c>
      <c r="S53" s="184"/>
      <c r="T53" s="169" t="str">
        <f t="shared" si="14"/>
        <v/>
      </c>
      <c r="U53" s="169"/>
      <c r="V53" s="169"/>
      <c r="W53" s="169"/>
      <c r="X53" s="169"/>
      <c r="Y53" s="195"/>
      <c r="Z53" s="195"/>
      <c r="AA53" s="97" t="str">
        <f t="shared" si="11"/>
        <v/>
      </c>
      <c r="AB53" s="195"/>
      <c r="AC53" s="195"/>
      <c r="AD53" s="195"/>
      <c r="AE53" s="142" t="str">
        <f>IFERROR(IF(T53="Probabilidad",(L53-(+L53*AA53)),IF(T53="Impacto",L53,"")),"")</f>
        <v/>
      </c>
      <c r="AF53" s="130" t="str">
        <f>IFERROR(IF(AE53="","",IF(AE53&lt;=0.2,"Muy Baja",IF(AE53&lt;=0.4,"Baja",IF(AE53&lt;=0.6,"Media",IF(AE53&lt;=0.8,"Alta","Muy Alta"))))),"")</f>
        <v/>
      </c>
      <c r="AG53" s="97" t="str">
        <f t="shared" si="12"/>
        <v/>
      </c>
      <c r="AH53" s="130" t="str">
        <f>IFERROR(IF(AI53="","",IF(AI53&lt;=0.2,"Leve",IF(AI53&lt;=0.4,"Menor",IF(AI53&lt;=0.6,"Moderado",IF(AI53&lt;=0.8,"Mayor","Catastrófico"))))),"")</f>
        <v/>
      </c>
      <c r="AI53" s="97" t="str">
        <f>IFERROR(IF(T53="Impacto",(P53-(+P53*AA53)),IF(T53="Probabilidad",P53,"")),"")</f>
        <v/>
      </c>
      <c r="AJ53" s="98" t="str">
        <f t="shared" si="13"/>
        <v/>
      </c>
      <c r="AK53" s="424"/>
      <c r="AL53" s="185"/>
      <c r="AM53" s="176"/>
      <c r="AN53" s="188"/>
      <c r="AO53" s="99"/>
      <c r="AP53" s="170"/>
      <c r="AQ53" s="188"/>
      <c r="AR53" s="185"/>
      <c r="AS53" s="99"/>
      <c r="AT53" s="170"/>
      <c r="AU53" s="99"/>
      <c r="AV53" s="170"/>
      <c r="AW53" s="131"/>
      <c r="AX53" s="185"/>
      <c r="AY53" s="185"/>
      <c r="AZ53" s="176"/>
      <c r="BA53" s="188"/>
      <c r="BB53" s="188"/>
      <c r="BC53" s="185"/>
      <c r="BD53" s="185"/>
      <c r="BE53" s="176"/>
      <c r="BF53" s="188"/>
      <c r="BG53" s="188"/>
      <c r="BH53" s="170"/>
      <c r="BI53" s="170"/>
      <c r="BJ53" s="131"/>
      <c r="BK53" s="99"/>
      <c r="BL53" s="99"/>
      <c r="BM53" s="170"/>
      <c r="BN53" s="170"/>
      <c r="BO53" s="131"/>
      <c r="BP53" s="99"/>
      <c r="BQ53" s="99"/>
      <c r="BR53" s="133"/>
      <c r="BS53" s="170"/>
      <c r="BT53" s="170"/>
      <c r="BU53" s="170"/>
      <c r="BV53" s="99"/>
      <c r="BW53" s="170"/>
      <c r="BX53" s="170"/>
      <c r="BY53" s="329"/>
      <c r="BZ53" s="323"/>
      <c r="CA53" s="324"/>
      <c r="CB53" s="323"/>
      <c r="CC53" s="134"/>
      <c r="CD53" s="134"/>
      <c r="CE53" s="134"/>
      <c r="CF53" s="134"/>
      <c r="CG53" s="134"/>
      <c r="CH53" s="134"/>
      <c r="CI53" s="134"/>
      <c r="CJ53" s="134"/>
      <c r="CK53" s="134"/>
      <c r="CL53" s="134"/>
      <c r="CM53" s="134"/>
      <c r="CN53" s="134"/>
      <c r="CO53" s="134"/>
      <c r="CP53" s="134"/>
      <c r="CQ53" s="134"/>
      <c r="CR53" s="134"/>
      <c r="CS53" s="134"/>
      <c r="CT53" s="134"/>
      <c r="CU53" s="134"/>
      <c r="CV53" s="134"/>
      <c r="CW53" s="134"/>
      <c r="CX53" s="134"/>
      <c r="CY53" s="134"/>
      <c r="CZ53" s="134"/>
      <c r="DA53" s="134"/>
      <c r="DB53" s="134"/>
    </row>
    <row r="54" spans="1:106" ht="16.5" customHeight="1" x14ac:dyDescent="0.3">
      <c r="A54" s="416"/>
      <c r="B54" s="417"/>
      <c r="C54" s="417"/>
      <c r="D54" s="417"/>
      <c r="E54" s="443"/>
      <c r="F54" s="417"/>
      <c r="G54" s="417"/>
      <c r="H54" s="417"/>
      <c r="I54" s="417"/>
      <c r="J54" s="416"/>
      <c r="K54" s="444"/>
      <c r="L54" s="441"/>
      <c r="M54" s="431"/>
      <c r="N54" s="431"/>
      <c r="O54" s="431"/>
      <c r="P54" s="441"/>
      <c r="Q54" s="442"/>
      <c r="R54" s="176">
        <v>2</v>
      </c>
      <c r="S54" s="184"/>
      <c r="T54" s="169" t="str">
        <f t="shared" si="14"/>
        <v/>
      </c>
      <c r="U54" s="169"/>
      <c r="V54" s="169"/>
      <c r="W54" s="169"/>
      <c r="X54" s="169"/>
      <c r="Y54" s="195"/>
      <c r="Z54" s="195"/>
      <c r="AA54" s="97" t="str">
        <f t="shared" si="11"/>
        <v/>
      </c>
      <c r="AB54" s="195"/>
      <c r="AC54" s="195"/>
      <c r="AD54" s="195"/>
      <c r="AE54" s="142" t="str">
        <f>IFERROR(IF(AND(T53="Probabilidad",T54="Probabilidad"),(AG53-(+AG53*AA54)),IF(T54="Probabilidad",(L53-(+L53*AA54)),IF(T54="Impacto",AG53,""))),"")</f>
        <v/>
      </c>
      <c r="AF54" s="130" t="str">
        <f t="shared" si="4"/>
        <v/>
      </c>
      <c r="AG54" s="97" t="str">
        <f t="shared" si="12"/>
        <v/>
      </c>
      <c r="AH54" s="130" t="str">
        <f t="shared" si="5"/>
        <v/>
      </c>
      <c r="AI54" s="97" t="str">
        <f>IFERROR(IF(AND(T53="Impacto",T54="Impacto"),(AI47-(+AI47*AA54)),IF(T54="Impacto",($P$53-(+$P$53*AA54)),IF(T54="Probabilidad",AI47,""))),"")</f>
        <v/>
      </c>
      <c r="AJ54" s="98" t="str">
        <f t="shared" si="13"/>
        <v/>
      </c>
      <c r="AK54" s="425"/>
      <c r="AL54" s="185"/>
      <c r="AM54" s="176"/>
      <c r="AN54" s="188"/>
      <c r="AO54" s="99"/>
      <c r="AP54" s="170"/>
      <c r="AQ54" s="188"/>
      <c r="AR54" s="185"/>
      <c r="AS54" s="99"/>
      <c r="AT54" s="170"/>
      <c r="AU54" s="99"/>
      <c r="AV54" s="170"/>
      <c r="AW54" s="131"/>
      <c r="AX54" s="185"/>
      <c r="AY54" s="185"/>
      <c r="AZ54" s="176"/>
      <c r="BA54" s="188"/>
      <c r="BB54" s="188"/>
      <c r="BC54" s="185"/>
      <c r="BD54" s="185"/>
      <c r="BE54" s="176"/>
      <c r="BF54" s="188"/>
      <c r="BG54" s="188"/>
      <c r="BH54" s="170"/>
      <c r="BI54" s="170"/>
      <c r="BJ54" s="131"/>
      <c r="BK54" s="99"/>
      <c r="BL54" s="99"/>
      <c r="BM54" s="170"/>
      <c r="BN54" s="170"/>
      <c r="BO54" s="131"/>
      <c r="BP54" s="99"/>
      <c r="BQ54" s="99"/>
      <c r="BR54" s="133"/>
      <c r="BS54" s="170"/>
      <c r="BT54" s="170"/>
      <c r="BU54" s="170"/>
      <c r="BV54" s="99"/>
      <c r="BW54" s="170"/>
      <c r="BX54" s="170"/>
      <c r="BY54" s="329"/>
      <c r="BZ54" s="323"/>
      <c r="CA54" s="324"/>
      <c r="CB54" s="323"/>
      <c r="CC54" s="134"/>
      <c r="CD54" s="134"/>
      <c r="CE54" s="134"/>
      <c r="CF54" s="134"/>
      <c r="CG54" s="134"/>
      <c r="CH54" s="134"/>
      <c r="CI54" s="134"/>
      <c r="CJ54" s="134"/>
      <c r="CK54" s="134"/>
      <c r="CL54" s="134"/>
      <c r="CM54" s="134"/>
      <c r="CN54" s="134"/>
      <c r="CO54" s="134"/>
      <c r="CP54" s="134"/>
      <c r="CQ54" s="134"/>
      <c r="CR54" s="134"/>
      <c r="CS54" s="134"/>
      <c r="CT54" s="134"/>
      <c r="CU54" s="134"/>
      <c r="CV54" s="134"/>
      <c r="CW54" s="134"/>
      <c r="CX54" s="134"/>
      <c r="CY54" s="134"/>
      <c r="CZ54" s="134"/>
      <c r="DA54" s="134"/>
      <c r="DB54" s="134"/>
    </row>
    <row r="55" spans="1:106" ht="16.5" customHeight="1" x14ac:dyDescent="0.3">
      <c r="A55" s="416"/>
      <c r="B55" s="417"/>
      <c r="C55" s="417"/>
      <c r="D55" s="417"/>
      <c r="E55" s="443"/>
      <c r="F55" s="417"/>
      <c r="G55" s="417"/>
      <c r="H55" s="417"/>
      <c r="I55" s="417"/>
      <c r="J55" s="416"/>
      <c r="K55" s="444"/>
      <c r="L55" s="441"/>
      <c r="M55" s="431"/>
      <c r="N55" s="431"/>
      <c r="O55" s="431"/>
      <c r="P55" s="441"/>
      <c r="Q55" s="442"/>
      <c r="R55" s="176">
        <v>3</v>
      </c>
      <c r="S55" s="198"/>
      <c r="T55" s="169" t="str">
        <f t="shared" si="14"/>
        <v/>
      </c>
      <c r="U55" s="169"/>
      <c r="V55" s="169"/>
      <c r="W55" s="169"/>
      <c r="X55" s="169"/>
      <c r="Y55" s="195"/>
      <c r="Z55" s="195"/>
      <c r="AA55" s="97" t="str">
        <f t="shared" si="11"/>
        <v/>
      </c>
      <c r="AB55" s="195"/>
      <c r="AC55" s="195"/>
      <c r="AD55" s="195"/>
      <c r="AE55" s="142" t="str">
        <f>IFERROR(IF(AND(T54="Probabilidad",T55="Probabilidad"),(AG54-(+AG54*AA55)),IF(AND(T54="Impacto",T55="Probabilidad"),(AG53-(+AG53*AA55)),IF(T55="Impacto",AG54,""))),"")</f>
        <v/>
      </c>
      <c r="AF55" s="130" t="str">
        <f t="shared" si="4"/>
        <v/>
      </c>
      <c r="AG55" s="97" t="str">
        <f t="shared" si="12"/>
        <v/>
      </c>
      <c r="AH55" s="130" t="str">
        <f t="shared" si="5"/>
        <v/>
      </c>
      <c r="AI55" s="97" t="str">
        <f>IFERROR(IF(AND(T54="Impacto",T55="Impacto"),(AI54-(+AI54*AA55)),IF(AND(T54="Probabilidad",T55="Impacto"),(AI53-(+AI53*AA55)),IF(T55="Probabilidad",AI54,""))),"")</f>
        <v/>
      </c>
      <c r="AJ55" s="98" t="str">
        <f t="shared" si="13"/>
        <v/>
      </c>
      <c r="AK55" s="425"/>
      <c r="AL55" s="185"/>
      <c r="AM55" s="176"/>
      <c r="AN55" s="188"/>
      <c r="AO55" s="99"/>
      <c r="AP55" s="170"/>
      <c r="AQ55" s="188"/>
      <c r="AR55" s="185"/>
      <c r="AS55" s="99"/>
      <c r="AT55" s="170"/>
      <c r="AU55" s="99"/>
      <c r="AV55" s="170"/>
      <c r="AW55" s="131"/>
      <c r="AX55" s="185"/>
      <c r="AY55" s="185"/>
      <c r="AZ55" s="176"/>
      <c r="BA55" s="188"/>
      <c r="BB55" s="188"/>
      <c r="BC55" s="185"/>
      <c r="BD55" s="185"/>
      <c r="BE55" s="176"/>
      <c r="BF55" s="188"/>
      <c r="BG55" s="188"/>
      <c r="BH55" s="170"/>
      <c r="BI55" s="170"/>
      <c r="BJ55" s="131"/>
      <c r="BK55" s="99"/>
      <c r="BL55" s="99"/>
      <c r="BM55" s="170"/>
      <c r="BN55" s="170"/>
      <c r="BO55" s="131"/>
      <c r="BP55" s="99"/>
      <c r="BQ55" s="99"/>
      <c r="BR55" s="133"/>
      <c r="BS55" s="170"/>
      <c r="BT55" s="170"/>
      <c r="BU55" s="170"/>
      <c r="BV55" s="99"/>
      <c r="BW55" s="170"/>
      <c r="BX55" s="170"/>
      <c r="BY55" s="329"/>
      <c r="BZ55" s="323"/>
      <c r="CA55" s="324"/>
      <c r="CB55" s="323"/>
      <c r="CC55" s="134"/>
      <c r="CD55" s="134"/>
      <c r="CE55" s="134"/>
      <c r="CF55" s="134"/>
      <c r="CG55" s="134"/>
      <c r="CH55" s="134"/>
      <c r="CI55" s="134"/>
      <c r="CJ55" s="134"/>
      <c r="CK55" s="134"/>
      <c r="CL55" s="134"/>
      <c r="CM55" s="134"/>
      <c r="CN55" s="134"/>
      <c r="CO55" s="134"/>
      <c r="CP55" s="134"/>
      <c r="CQ55" s="134"/>
      <c r="CR55" s="134"/>
      <c r="CS55" s="134"/>
      <c r="CT55" s="134"/>
      <c r="CU55" s="134"/>
      <c r="CV55" s="134"/>
      <c r="CW55" s="134"/>
      <c r="CX55" s="134"/>
      <c r="CY55" s="134"/>
      <c r="CZ55" s="134"/>
      <c r="DA55" s="134"/>
      <c r="DB55" s="134"/>
    </row>
    <row r="56" spans="1:106" ht="16.5" customHeight="1" x14ac:dyDescent="0.3">
      <c r="A56" s="416"/>
      <c r="B56" s="417"/>
      <c r="C56" s="417"/>
      <c r="D56" s="417"/>
      <c r="E56" s="443"/>
      <c r="F56" s="417"/>
      <c r="G56" s="417"/>
      <c r="H56" s="417"/>
      <c r="I56" s="417"/>
      <c r="J56" s="416"/>
      <c r="K56" s="444"/>
      <c r="L56" s="441"/>
      <c r="M56" s="431"/>
      <c r="N56" s="431"/>
      <c r="O56" s="431"/>
      <c r="P56" s="441"/>
      <c r="Q56" s="442"/>
      <c r="R56" s="176">
        <v>4</v>
      </c>
      <c r="S56" s="184"/>
      <c r="T56" s="169" t="str">
        <f t="shared" si="14"/>
        <v/>
      </c>
      <c r="U56" s="169"/>
      <c r="V56" s="169"/>
      <c r="W56" s="169"/>
      <c r="X56" s="169"/>
      <c r="Y56" s="195"/>
      <c r="Z56" s="195"/>
      <c r="AA56" s="97" t="str">
        <f t="shared" si="11"/>
        <v/>
      </c>
      <c r="AB56" s="195"/>
      <c r="AC56" s="195"/>
      <c r="AD56" s="195"/>
      <c r="AE56" s="142" t="str">
        <f>IFERROR(IF(AND(T55="Probabilidad",T56="Probabilidad"),(AG55-(+AG55*AA56)),IF(AND(T55="Impacto",T56="Probabilidad"),(AG54-(+AG54*AA56)),IF(T56="Impacto",AG55,""))),"")</f>
        <v/>
      </c>
      <c r="AF56" s="130" t="str">
        <f t="shared" si="4"/>
        <v/>
      </c>
      <c r="AG56" s="97" t="str">
        <f t="shared" si="12"/>
        <v/>
      </c>
      <c r="AH56" s="130" t="str">
        <f t="shared" si="5"/>
        <v/>
      </c>
      <c r="AI56" s="97" t="str">
        <f>IFERROR(IF(AND(T55="Impacto",T56="Impacto"),(AI55-(+AI55*AA56)),IF(AND(T55="Probabilidad",T56="Impacto"),(AI54-(+AI54*AA56)),IF(T56="Probabilidad",AI55,""))),"")</f>
        <v/>
      </c>
      <c r="AJ56" s="98" t="str">
        <f t="shared" si="13"/>
        <v/>
      </c>
      <c r="AK56" s="425"/>
      <c r="AL56" s="185"/>
      <c r="AM56" s="176"/>
      <c r="AN56" s="188"/>
      <c r="AO56" s="99"/>
      <c r="AP56" s="170"/>
      <c r="AQ56" s="188"/>
      <c r="AR56" s="185"/>
      <c r="AS56" s="99"/>
      <c r="AT56" s="170"/>
      <c r="AU56" s="99"/>
      <c r="AV56" s="170"/>
      <c r="AW56" s="131"/>
      <c r="AX56" s="185"/>
      <c r="AY56" s="185"/>
      <c r="AZ56" s="176"/>
      <c r="BA56" s="188"/>
      <c r="BB56" s="188"/>
      <c r="BC56" s="185"/>
      <c r="BD56" s="185"/>
      <c r="BE56" s="176"/>
      <c r="BF56" s="188"/>
      <c r="BG56" s="188"/>
      <c r="BH56" s="170"/>
      <c r="BI56" s="170"/>
      <c r="BJ56" s="131"/>
      <c r="BK56" s="99"/>
      <c r="BL56" s="99"/>
      <c r="BM56" s="170"/>
      <c r="BN56" s="170"/>
      <c r="BO56" s="131"/>
      <c r="BP56" s="99"/>
      <c r="BQ56" s="99"/>
      <c r="BR56" s="133"/>
      <c r="BS56" s="170"/>
      <c r="BT56" s="170"/>
      <c r="BU56" s="170"/>
      <c r="BV56" s="99"/>
      <c r="BW56" s="170"/>
      <c r="BX56" s="170"/>
      <c r="BY56" s="329"/>
      <c r="BZ56" s="323"/>
      <c r="CA56" s="324"/>
      <c r="CB56" s="323"/>
      <c r="CC56" s="134"/>
      <c r="CD56" s="134"/>
      <c r="CE56" s="134"/>
      <c r="CF56" s="134"/>
      <c r="CG56" s="134"/>
      <c r="CH56" s="134"/>
      <c r="CI56" s="134"/>
      <c r="CJ56" s="134"/>
      <c r="CK56" s="134"/>
      <c r="CL56" s="134"/>
      <c r="CM56" s="134"/>
      <c r="CN56" s="134"/>
      <c r="CO56" s="134"/>
      <c r="CP56" s="134"/>
      <c r="CQ56" s="134"/>
      <c r="CR56" s="134"/>
      <c r="CS56" s="134"/>
      <c r="CT56" s="134"/>
      <c r="CU56" s="134"/>
      <c r="CV56" s="134"/>
      <c r="CW56" s="134"/>
      <c r="CX56" s="134"/>
      <c r="CY56" s="134"/>
      <c r="CZ56" s="134"/>
      <c r="DA56" s="134"/>
      <c r="DB56" s="134"/>
    </row>
    <row r="57" spans="1:106" ht="16.5" customHeight="1" x14ac:dyDescent="0.3">
      <c r="A57" s="416"/>
      <c r="B57" s="417"/>
      <c r="C57" s="417"/>
      <c r="D57" s="417"/>
      <c r="E57" s="443"/>
      <c r="F57" s="417"/>
      <c r="G57" s="417"/>
      <c r="H57" s="417"/>
      <c r="I57" s="417"/>
      <c r="J57" s="416"/>
      <c r="K57" s="444"/>
      <c r="L57" s="441"/>
      <c r="M57" s="431"/>
      <c r="N57" s="431"/>
      <c r="O57" s="431"/>
      <c r="P57" s="441"/>
      <c r="Q57" s="442"/>
      <c r="R57" s="176">
        <v>5</v>
      </c>
      <c r="S57" s="184"/>
      <c r="T57" s="169" t="str">
        <f t="shared" si="14"/>
        <v/>
      </c>
      <c r="U57" s="169"/>
      <c r="V57" s="169"/>
      <c r="W57" s="169"/>
      <c r="X57" s="169"/>
      <c r="Y57" s="195"/>
      <c r="Z57" s="195"/>
      <c r="AA57" s="97" t="str">
        <f t="shared" si="11"/>
        <v/>
      </c>
      <c r="AB57" s="195"/>
      <c r="AC57" s="195"/>
      <c r="AD57" s="195"/>
      <c r="AE57" s="142" t="str">
        <f>IFERROR(IF(AND(T56="Probabilidad",T57="Probabilidad"),(AG56-(+AG56*AA57)),IF(AND(T56="Impacto",T57="Probabilidad"),(AG55-(+AG55*AA57)),IF(T57="Impacto",AG56,""))),"")</f>
        <v/>
      </c>
      <c r="AF57" s="130" t="str">
        <f t="shared" si="4"/>
        <v/>
      </c>
      <c r="AG57" s="97" t="str">
        <f t="shared" si="12"/>
        <v/>
      </c>
      <c r="AH57" s="130" t="str">
        <f t="shared" si="5"/>
        <v/>
      </c>
      <c r="AI57" s="97" t="str">
        <f>IFERROR(IF(AND(T56="Impacto",T57="Impacto"),(AI56-(+AI56*AA57)),IF(AND(T56="Probabilidad",T57="Impacto"),(AI55-(+AI55*AA57)),IF(T57="Probabilidad",AI56,""))),"")</f>
        <v/>
      </c>
      <c r="AJ57" s="98" t="str">
        <f t="shared" si="13"/>
        <v/>
      </c>
      <c r="AK57" s="425"/>
      <c r="AL57" s="185"/>
      <c r="AM57" s="176"/>
      <c r="AN57" s="188"/>
      <c r="AO57" s="99"/>
      <c r="AP57" s="170"/>
      <c r="AQ57" s="188"/>
      <c r="AR57" s="185"/>
      <c r="AS57" s="99"/>
      <c r="AT57" s="170"/>
      <c r="AU57" s="99"/>
      <c r="AV57" s="170"/>
      <c r="AW57" s="131"/>
      <c r="AX57" s="185"/>
      <c r="AY57" s="185"/>
      <c r="AZ57" s="176"/>
      <c r="BA57" s="188"/>
      <c r="BB57" s="188"/>
      <c r="BC57" s="185"/>
      <c r="BD57" s="185"/>
      <c r="BE57" s="176"/>
      <c r="BF57" s="188"/>
      <c r="BG57" s="188"/>
      <c r="BH57" s="170"/>
      <c r="BI57" s="170"/>
      <c r="BJ57" s="131"/>
      <c r="BK57" s="99"/>
      <c r="BL57" s="99"/>
      <c r="BM57" s="170"/>
      <c r="BN57" s="170"/>
      <c r="BO57" s="131"/>
      <c r="BP57" s="99"/>
      <c r="BQ57" s="99"/>
      <c r="BR57" s="133"/>
      <c r="BS57" s="170"/>
      <c r="BT57" s="170"/>
      <c r="BU57" s="170"/>
      <c r="BV57" s="99"/>
      <c r="BW57" s="170"/>
      <c r="BX57" s="170"/>
      <c r="BY57" s="329"/>
      <c r="BZ57" s="170"/>
      <c r="CA57" s="131"/>
      <c r="CB57" s="170"/>
      <c r="CC57" s="134"/>
      <c r="CD57" s="134"/>
      <c r="CE57" s="134"/>
      <c r="CF57" s="134"/>
      <c r="CG57" s="134"/>
      <c r="CH57" s="134"/>
      <c r="CI57" s="134"/>
      <c r="CJ57" s="134"/>
      <c r="CK57" s="134"/>
      <c r="CL57" s="134"/>
      <c r="CM57" s="134"/>
      <c r="CN57" s="134"/>
      <c r="CO57" s="134"/>
      <c r="CP57" s="134"/>
      <c r="CQ57" s="134"/>
      <c r="CR57" s="134"/>
      <c r="CS57" s="134"/>
      <c r="CT57" s="134"/>
      <c r="CU57" s="134"/>
      <c r="CV57" s="134"/>
      <c r="CW57" s="134"/>
      <c r="CX57" s="134"/>
      <c r="CY57" s="134"/>
      <c r="CZ57" s="134"/>
      <c r="DA57" s="134"/>
      <c r="DB57" s="134"/>
    </row>
    <row r="58" spans="1:106" ht="16.5" customHeight="1" x14ac:dyDescent="0.3">
      <c r="A58" s="416"/>
      <c r="B58" s="417"/>
      <c r="C58" s="417"/>
      <c r="D58" s="417"/>
      <c r="E58" s="443"/>
      <c r="F58" s="417"/>
      <c r="G58" s="417"/>
      <c r="H58" s="417"/>
      <c r="I58" s="417"/>
      <c r="J58" s="416"/>
      <c r="K58" s="444"/>
      <c r="L58" s="441"/>
      <c r="M58" s="432"/>
      <c r="N58" s="432"/>
      <c r="O58" s="432"/>
      <c r="P58" s="441"/>
      <c r="Q58" s="442"/>
      <c r="R58" s="176">
        <v>6</v>
      </c>
      <c r="S58" s="184"/>
      <c r="T58" s="169" t="str">
        <f t="shared" si="14"/>
        <v/>
      </c>
      <c r="U58" s="169"/>
      <c r="V58" s="169"/>
      <c r="W58" s="169"/>
      <c r="X58" s="169"/>
      <c r="Y58" s="195"/>
      <c r="Z58" s="195"/>
      <c r="AA58" s="97" t="str">
        <f t="shared" si="11"/>
        <v/>
      </c>
      <c r="AB58" s="195"/>
      <c r="AC58" s="195"/>
      <c r="AD58" s="195"/>
      <c r="AE58" s="142" t="str">
        <f>IFERROR(IF(AND(T57="Probabilidad",T58="Probabilidad"),(AG57-(+AG57*AA58)),IF(AND(T57="Impacto",T58="Probabilidad"),(AG56-(+AG56*AA58)),IF(T58="Impacto",AG57,""))),"")</f>
        <v/>
      </c>
      <c r="AF58" s="130" t="str">
        <f t="shared" si="4"/>
        <v/>
      </c>
      <c r="AG58" s="97" t="str">
        <f t="shared" si="12"/>
        <v/>
      </c>
      <c r="AH58" s="130" t="str">
        <f t="shared" si="5"/>
        <v/>
      </c>
      <c r="AI58" s="97" t="str">
        <f>IFERROR(IF(AND(T57="Impacto",T58="Impacto"),(AI57-(+AI57*AA58)),IF(AND(T57="Probabilidad",T58="Impacto"),(AI56-(+AI56*AA58)),IF(T58="Probabilidad",AI57,""))),"")</f>
        <v/>
      </c>
      <c r="AJ58" s="98" t="str">
        <f t="shared" si="13"/>
        <v/>
      </c>
      <c r="AK58" s="426"/>
      <c r="AL58" s="185"/>
      <c r="AM58" s="176"/>
      <c r="AN58" s="188"/>
      <c r="AO58" s="99"/>
      <c r="AP58" s="170"/>
      <c r="AQ58" s="188"/>
      <c r="AR58" s="185"/>
      <c r="AS58" s="99"/>
      <c r="AT58" s="170"/>
      <c r="AU58" s="99"/>
      <c r="AV58" s="170"/>
      <c r="AW58" s="131"/>
      <c r="AX58" s="185"/>
      <c r="AY58" s="185"/>
      <c r="AZ58" s="176"/>
      <c r="BA58" s="188"/>
      <c r="BB58" s="188"/>
      <c r="BC58" s="185"/>
      <c r="BD58" s="185"/>
      <c r="BE58" s="176"/>
      <c r="BF58" s="188"/>
      <c r="BG58" s="188"/>
      <c r="BH58" s="170"/>
      <c r="BI58" s="170"/>
      <c r="BJ58" s="131"/>
      <c r="BK58" s="99"/>
      <c r="BL58" s="99"/>
      <c r="BM58" s="170"/>
      <c r="BN58" s="170"/>
      <c r="BO58" s="131"/>
      <c r="BP58" s="99"/>
      <c r="BQ58" s="99"/>
      <c r="BR58" s="133"/>
      <c r="BS58" s="170"/>
      <c r="BT58" s="170"/>
      <c r="BU58" s="170"/>
      <c r="BV58" s="99"/>
      <c r="BW58" s="170"/>
      <c r="BX58" s="170"/>
      <c r="BY58" s="329"/>
      <c r="BZ58" s="170"/>
      <c r="CA58" s="131"/>
      <c r="CB58" s="170"/>
      <c r="CC58" s="134"/>
      <c r="CD58" s="134"/>
      <c r="CE58" s="134"/>
      <c r="CF58" s="134"/>
      <c r="CG58" s="134"/>
      <c r="CH58" s="134"/>
      <c r="CI58" s="134"/>
      <c r="CJ58" s="134"/>
      <c r="CK58" s="134"/>
      <c r="CL58" s="134"/>
      <c r="CM58" s="134"/>
      <c r="CN58" s="134"/>
      <c r="CO58" s="134"/>
      <c r="CP58" s="134"/>
      <c r="CQ58" s="134"/>
      <c r="CR58" s="134"/>
      <c r="CS58" s="134"/>
      <c r="CT58" s="134"/>
      <c r="CU58" s="134"/>
      <c r="CV58" s="134"/>
      <c r="CW58" s="134"/>
      <c r="CX58" s="134"/>
      <c r="CY58" s="134"/>
      <c r="CZ58" s="134"/>
      <c r="DA58" s="134"/>
      <c r="DB58" s="134"/>
    </row>
    <row r="59" spans="1:106" ht="16.5" customHeight="1" x14ac:dyDescent="0.3">
      <c r="A59" s="416">
        <v>10</v>
      </c>
      <c r="B59" s="417"/>
      <c r="C59" s="417"/>
      <c r="D59" s="417"/>
      <c r="E59" s="443"/>
      <c r="F59" s="417"/>
      <c r="G59" s="417"/>
      <c r="H59" s="417"/>
      <c r="I59" s="417"/>
      <c r="J59" s="416"/>
      <c r="K59" s="444" t="str">
        <f>IF(J59&lt;=0,"",IF(J59&lt;=2,"Muy Baja",IF(J59&lt;=24,"Baja",IF(J59&lt;=500,"Media",IF(J59&lt;=5000,"Alta","Muy Alta")))))</f>
        <v/>
      </c>
      <c r="L59" s="441" t="str">
        <f>IF(K59="","",IF(K59="Muy Baja",0.2,IF(K59="Baja",0.4,IF(K59="Media",0.6,IF(K59="Alta",0.8,IF(K59="Muy Alta",1,))))))</f>
        <v/>
      </c>
      <c r="M59" s="439"/>
      <c r="N59" s="439">
        <f ca="1">IF(NOT(ISERROR(MATCH(M59,'Tabla Impacto'!$B$221:$B$223,0))),'Tabla Impacto'!$F$223&amp;"Por favor no seleccionar los criterios de impacto(Afectación Económica o presupuestal y Pérdida Reputacional)",M59)</f>
        <v>0</v>
      </c>
      <c r="O59" s="440" t="str">
        <f ca="1">IF(OR(N59='Tabla Impacto'!$C$11,N59='Tabla Impacto'!$D$11),"Leve",IF(OR(N59='Tabla Impacto'!$C$12,N59='Tabla Impacto'!$D$12),"Menor",IF(OR(N59='Tabla Impacto'!$C$13,N59='Tabla Impacto'!$D$13),"Moderado",IF(OR(N59='Tabla Impacto'!$C$14,N59='Tabla Impacto'!$D$14),"Mayor",IF(OR(N59='Tabla Impacto'!$C$15,N59='Tabla Impacto'!$D$15),"Catastrófico","")))))</f>
        <v/>
      </c>
      <c r="P59" s="441" t="str">
        <f ca="1">IF(O59="","",IF(O59="Leve",0.2,IF(O59="Menor",0.4,IF(O59="Moderado",0.6,IF(O59="Mayor",0.8,IF(O59="Catastrófico",1,))))))</f>
        <v/>
      </c>
      <c r="Q59" s="442" t="str">
        <f t="shared" ref="Q59" ca="1" si="18">IF(OR(AND(K59="Muy Baja",O59="Leve"),AND(K59="Muy Baja",O59="Menor"),AND(K59="Baja",O59="Leve")),"Bajo",IF(OR(AND(K59="Muy baja",O59="Moderado"),AND(K59="Baja",O59="Menor"),AND(K59="Baja",O59="Moderado"),AND(K59="Media",O59="Leve"),AND(K59="Media",O59="Menor"),AND(K59="Media",O59="Moderado"),AND(K59="Alta",O59="Leve"),AND(K59="Alta",O59="Menor")),"Moderado",IF(OR(AND(K59="Muy Baja",O59="Mayor"),AND(K59="Baja",O59="Mayor"),AND(K59="Media",O59="Mayor"),AND(K59="Alta",O59="Moderado"),AND(K59="Alta",O59="Mayor"),AND(K59="Muy Alta",O59="Leve"),AND(K59="Muy Alta",O59="Menor"),AND(K59="Muy Alta",O59="Moderado"),AND(K59="Muy Alta",O59="Mayor")),"Alto",IF(OR(AND(K59="Muy Baja",O59="Catastrófico"),AND(K59="Baja",O59="Catastrófico"),AND(K59="Media",O59="Catastrófico"),AND(K59="Alta",O59="Catastrófico"),AND(K59="Muy Alta",O59="Catastrófico")),"Extremo",""))))</f>
        <v/>
      </c>
      <c r="R59" s="176">
        <v>1</v>
      </c>
      <c r="S59" s="184"/>
      <c r="T59" s="169" t="str">
        <f t="shared" si="14"/>
        <v/>
      </c>
      <c r="U59" s="169"/>
      <c r="V59" s="169"/>
      <c r="W59" s="169"/>
      <c r="X59" s="169"/>
      <c r="Y59" s="195"/>
      <c r="Z59" s="195"/>
      <c r="AA59" s="97" t="str">
        <f t="shared" si="11"/>
        <v/>
      </c>
      <c r="AB59" s="195"/>
      <c r="AC59" s="195"/>
      <c r="AD59" s="195"/>
      <c r="AE59" s="142" t="str">
        <f>IFERROR(IF(T59="Probabilidad",(L59-(+L59*AA59)),IF(T59="Impacto",L59,"")),"")</f>
        <v/>
      </c>
      <c r="AF59" s="130" t="str">
        <f>IFERROR(IF(AE59="","",IF(AE59&lt;=0.2,"Muy Baja",IF(AE59&lt;=0.4,"Baja",IF(AE59&lt;=0.6,"Media",IF(AE59&lt;=0.8,"Alta","Muy Alta"))))),"")</f>
        <v/>
      </c>
      <c r="AG59" s="97" t="str">
        <f t="shared" si="12"/>
        <v/>
      </c>
      <c r="AH59" s="130" t="str">
        <f>IFERROR(IF(AI59="","",IF(AI59&lt;=0.2,"Leve",IF(AI59&lt;=0.4,"Menor",IF(AI59&lt;=0.6,"Moderado",IF(AI59&lt;=0.8,"Mayor","Catastrófico"))))),"")</f>
        <v/>
      </c>
      <c r="AI59" s="97" t="str">
        <f>IFERROR(IF(T59="Impacto",(P59-(+P59*AA59)),IF(T59="Probabilidad",P59,"")),"")</f>
        <v/>
      </c>
      <c r="AJ59" s="98" t="str">
        <f t="shared" si="13"/>
        <v/>
      </c>
      <c r="AK59" s="424"/>
      <c r="AL59" s="185"/>
      <c r="AM59" s="176"/>
      <c r="AN59" s="188"/>
      <c r="AO59" s="99"/>
      <c r="AP59" s="170"/>
      <c r="AQ59" s="99"/>
      <c r="AR59" s="170"/>
      <c r="AS59" s="99"/>
      <c r="AT59" s="170"/>
      <c r="AU59" s="99"/>
      <c r="AV59" s="170"/>
      <c r="AW59" s="131"/>
      <c r="AX59" s="170"/>
      <c r="AY59" s="170"/>
      <c r="AZ59" s="131"/>
      <c r="BA59" s="99"/>
      <c r="BB59" s="99"/>
      <c r="BC59" s="185"/>
      <c r="BD59" s="185"/>
      <c r="BE59" s="176"/>
      <c r="BF59" s="188"/>
      <c r="BG59" s="188"/>
      <c r="BH59" s="170"/>
      <c r="BI59" s="170"/>
      <c r="BJ59" s="131"/>
      <c r="BK59" s="99"/>
      <c r="BL59" s="99"/>
      <c r="BM59" s="170"/>
      <c r="BN59" s="170"/>
      <c r="BO59" s="131"/>
      <c r="BP59" s="99"/>
      <c r="BQ59" s="99"/>
      <c r="BR59" s="133"/>
      <c r="BS59" s="170"/>
      <c r="BT59" s="170"/>
      <c r="BU59" s="170"/>
      <c r="BV59" s="99"/>
      <c r="BW59" s="170"/>
      <c r="BX59" s="170"/>
      <c r="BY59" s="329"/>
      <c r="BZ59" s="170"/>
      <c r="CA59" s="131"/>
      <c r="CB59" s="170"/>
      <c r="CC59" s="134"/>
      <c r="CD59" s="134"/>
      <c r="CE59" s="134"/>
      <c r="CF59" s="134"/>
      <c r="CG59" s="134"/>
      <c r="CH59" s="134"/>
      <c r="CI59" s="134"/>
      <c r="CJ59" s="134"/>
      <c r="CK59" s="134"/>
      <c r="CL59" s="134"/>
      <c r="CM59" s="134"/>
      <c r="CN59" s="134"/>
      <c r="CO59" s="134"/>
      <c r="CP59" s="134"/>
      <c r="CQ59" s="134"/>
      <c r="CR59" s="134"/>
      <c r="CS59" s="134"/>
      <c r="CT59" s="134"/>
      <c r="CU59" s="134"/>
      <c r="CV59" s="134"/>
      <c r="CW59" s="134"/>
      <c r="CX59" s="134"/>
      <c r="CY59" s="134"/>
      <c r="CZ59" s="134"/>
      <c r="DA59" s="134"/>
      <c r="DB59" s="134"/>
    </row>
    <row r="60" spans="1:106" ht="16.5" customHeight="1" x14ac:dyDescent="0.3">
      <c r="A60" s="416"/>
      <c r="B60" s="417"/>
      <c r="C60" s="417"/>
      <c r="D60" s="417"/>
      <c r="E60" s="443"/>
      <c r="F60" s="417"/>
      <c r="G60" s="417"/>
      <c r="H60" s="417"/>
      <c r="I60" s="417"/>
      <c r="J60" s="416"/>
      <c r="K60" s="444"/>
      <c r="L60" s="441"/>
      <c r="M60" s="431"/>
      <c r="N60" s="431"/>
      <c r="O60" s="431"/>
      <c r="P60" s="441"/>
      <c r="Q60" s="442"/>
      <c r="R60" s="176">
        <v>2</v>
      </c>
      <c r="S60" s="184"/>
      <c r="T60" s="169" t="str">
        <f t="shared" si="14"/>
        <v/>
      </c>
      <c r="U60" s="169"/>
      <c r="V60" s="169"/>
      <c r="W60" s="169"/>
      <c r="X60" s="169"/>
      <c r="Y60" s="195"/>
      <c r="Z60" s="195"/>
      <c r="AA60" s="97" t="str">
        <f t="shared" si="11"/>
        <v/>
      </c>
      <c r="AB60" s="195"/>
      <c r="AC60" s="195"/>
      <c r="AD60" s="195"/>
      <c r="AE60" s="142" t="str">
        <f>IFERROR(IF(AND(T59="Probabilidad",T60="Probabilidad"),(AG59-(+AG59*AA60)),IF(T60="Probabilidad",(L59-(+L59*AA60)),IF(T60="Impacto",AG59,""))),"")</f>
        <v/>
      </c>
      <c r="AF60" s="130" t="str">
        <f t="shared" si="4"/>
        <v/>
      </c>
      <c r="AG60" s="97" t="str">
        <f t="shared" si="12"/>
        <v/>
      </c>
      <c r="AH60" s="130" t="str">
        <f t="shared" si="5"/>
        <v/>
      </c>
      <c r="AI60" s="97" t="str">
        <f>IFERROR(IF(AND(T59="Impacto",T60="Impacto"),(AI53-(+AI53*AA60)),IF(T60="Impacto",($P$59-(+$P$59*AA60)),IF(T60="Probabilidad",AI53,""))),"")</f>
        <v/>
      </c>
      <c r="AJ60" s="98" t="str">
        <f t="shared" si="13"/>
        <v/>
      </c>
      <c r="AK60" s="425"/>
      <c r="AL60" s="185"/>
      <c r="AM60" s="176"/>
      <c r="AN60" s="188"/>
      <c r="AO60" s="99"/>
      <c r="AP60" s="170"/>
      <c r="AQ60" s="99"/>
      <c r="AR60" s="170"/>
      <c r="AS60" s="99"/>
      <c r="AT60" s="170"/>
      <c r="AU60" s="99"/>
      <c r="AV60" s="170"/>
      <c r="AW60" s="131"/>
      <c r="AX60" s="170"/>
      <c r="AY60" s="170"/>
      <c r="AZ60" s="131"/>
      <c r="BA60" s="99"/>
      <c r="BB60" s="99"/>
      <c r="BC60" s="185"/>
      <c r="BD60" s="185"/>
      <c r="BE60" s="176"/>
      <c r="BF60" s="188"/>
      <c r="BG60" s="188"/>
      <c r="BH60" s="170"/>
      <c r="BI60" s="170"/>
      <c r="BJ60" s="131"/>
      <c r="BK60" s="99"/>
      <c r="BL60" s="99"/>
      <c r="BM60" s="170"/>
      <c r="BN60" s="170"/>
      <c r="BO60" s="131"/>
      <c r="BP60" s="99"/>
      <c r="BQ60" s="99"/>
      <c r="BR60" s="133"/>
      <c r="BS60" s="170"/>
      <c r="BT60" s="170"/>
      <c r="BU60" s="170"/>
      <c r="BV60" s="99"/>
      <c r="BW60" s="170"/>
      <c r="BX60" s="170"/>
      <c r="BY60" s="329"/>
      <c r="BZ60" s="170"/>
      <c r="CA60" s="131"/>
      <c r="CB60" s="170"/>
    </row>
    <row r="61" spans="1:106" ht="16.5" customHeight="1" x14ac:dyDescent="0.3">
      <c r="A61" s="416"/>
      <c r="B61" s="417"/>
      <c r="C61" s="417"/>
      <c r="D61" s="417"/>
      <c r="E61" s="443"/>
      <c r="F61" s="417"/>
      <c r="G61" s="417"/>
      <c r="H61" s="417"/>
      <c r="I61" s="417"/>
      <c r="J61" s="416"/>
      <c r="K61" s="444"/>
      <c r="L61" s="441"/>
      <c r="M61" s="431"/>
      <c r="N61" s="431"/>
      <c r="O61" s="431"/>
      <c r="P61" s="441"/>
      <c r="Q61" s="442"/>
      <c r="R61" s="176">
        <v>3</v>
      </c>
      <c r="S61" s="198"/>
      <c r="T61" s="169" t="str">
        <f t="shared" si="14"/>
        <v/>
      </c>
      <c r="U61" s="169"/>
      <c r="V61" s="169"/>
      <c r="W61" s="169"/>
      <c r="X61" s="169"/>
      <c r="Y61" s="195"/>
      <c r="Z61" s="195"/>
      <c r="AA61" s="97" t="str">
        <f t="shared" si="11"/>
        <v/>
      </c>
      <c r="AB61" s="195"/>
      <c r="AC61" s="195"/>
      <c r="AD61" s="195"/>
      <c r="AE61" s="142" t="str">
        <f>IFERROR(IF(AND(T60="Probabilidad",T61="Probabilidad"),(AG60-(+AG60*AA61)),IF(AND(T60="Impacto",T61="Probabilidad"),(AG59-(+AG59*AA61)),IF(T61="Impacto",AG60,""))),"")</f>
        <v/>
      </c>
      <c r="AF61" s="130" t="str">
        <f t="shared" si="4"/>
        <v/>
      </c>
      <c r="AG61" s="97" t="str">
        <f t="shared" si="12"/>
        <v/>
      </c>
      <c r="AH61" s="130" t="str">
        <f t="shared" si="5"/>
        <v/>
      </c>
      <c r="AI61" s="97" t="str">
        <f>IFERROR(IF(AND(T60="Impacto",T61="Impacto"),(AI60-(+AI60*AA61)),IF(AND(T60="Probabilidad",T61="Impacto"),(AI59-(+AI59*AA61)),IF(T61="Probabilidad",AI60,""))),"")</f>
        <v/>
      </c>
      <c r="AJ61" s="98" t="str">
        <f t="shared" si="13"/>
        <v/>
      </c>
      <c r="AK61" s="425"/>
      <c r="AL61" s="185"/>
      <c r="AM61" s="176"/>
      <c r="AN61" s="188"/>
      <c r="AO61" s="99"/>
      <c r="AP61" s="170"/>
      <c r="AQ61" s="188"/>
      <c r="AR61" s="185"/>
      <c r="AS61" s="99"/>
      <c r="AT61" s="170"/>
      <c r="AU61" s="99"/>
      <c r="AV61" s="170"/>
      <c r="AW61" s="131"/>
      <c r="AX61" s="170"/>
      <c r="AY61" s="170"/>
      <c r="AZ61" s="131"/>
      <c r="BA61" s="99"/>
      <c r="BB61" s="99"/>
      <c r="BC61" s="185"/>
      <c r="BD61" s="185"/>
      <c r="BE61" s="176"/>
      <c r="BF61" s="188"/>
      <c r="BG61" s="188"/>
      <c r="BH61" s="170"/>
      <c r="BI61" s="170"/>
      <c r="BJ61" s="131"/>
      <c r="BK61" s="99"/>
      <c r="BL61" s="99"/>
      <c r="BM61" s="170"/>
      <c r="BN61" s="170"/>
      <c r="BO61" s="131"/>
      <c r="BP61" s="99"/>
      <c r="BQ61" s="99"/>
      <c r="BR61" s="133"/>
      <c r="BS61" s="170"/>
      <c r="BT61" s="170"/>
      <c r="BU61" s="170"/>
      <c r="BV61" s="99"/>
      <c r="BW61" s="170"/>
      <c r="BX61" s="170"/>
      <c r="BY61" s="329"/>
      <c r="BZ61" s="170"/>
      <c r="CA61" s="131"/>
      <c r="CB61" s="170"/>
    </row>
    <row r="62" spans="1:106" ht="16.5" customHeight="1" x14ac:dyDescent="0.3">
      <c r="A62" s="416"/>
      <c r="B62" s="417"/>
      <c r="C62" s="417"/>
      <c r="D62" s="417"/>
      <c r="E62" s="443"/>
      <c r="F62" s="417"/>
      <c r="G62" s="417"/>
      <c r="H62" s="417"/>
      <c r="I62" s="417"/>
      <c r="J62" s="416"/>
      <c r="K62" s="444"/>
      <c r="L62" s="441"/>
      <c r="M62" s="431"/>
      <c r="N62" s="431"/>
      <c r="O62" s="431"/>
      <c r="P62" s="441"/>
      <c r="Q62" s="442"/>
      <c r="R62" s="176">
        <v>4</v>
      </c>
      <c r="S62" s="184"/>
      <c r="T62" s="169" t="str">
        <f t="shared" si="14"/>
        <v/>
      </c>
      <c r="U62" s="169"/>
      <c r="V62" s="169"/>
      <c r="W62" s="169"/>
      <c r="X62" s="169"/>
      <c r="Y62" s="195"/>
      <c r="Z62" s="195"/>
      <c r="AA62" s="97" t="str">
        <f t="shared" si="11"/>
        <v/>
      </c>
      <c r="AB62" s="195"/>
      <c r="AC62" s="195"/>
      <c r="AD62" s="195"/>
      <c r="AE62" s="142" t="str">
        <f>IFERROR(IF(AND(T61="Probabilidad",T62="Probabilidad"),(AG61-(+AG61*AA62)),IF(AND(T61="Impacto",T62="Probabilidad"),(AG60-(+AG60*AA62)),IF(T62="Impacto",AG61,""))),"")</f>
        <v/>
      </c>
      <c r="AF62" s="130" t="str">
        <f t="shared" si="4"/>
        <v/>
      </c>
      <c r="AG62" s="97" t="str">
        <f t="shared" si="12"/>
        <v/>
      </c>
      <c r="AH62" s="130" t="str">
        <f t="shared" si="5"/>
        <v/>
      </c>
      <c r="AI62" s="97" t="str">
        <f>IFERROR(IF(AND(T61="Impacto",T62="Impacto"),(AI61-(+AI61*AA62)),IF(AND(T61="Probabilidad",T62="Impacto"),(AI60-(+AI60*AA62)),IF(T62="Probabilidad",AI61,""))),"")</f>
        <v/>
      </c>
      <c r="AJ62" s="98" t="str">
        <f t="shared" si="13"/>
        <v/>
      </c>
      <c r="AK62" s="425"/>
      <c r="AL62" s="185"/>
      <c r="AM62" s="176"/>
      <c r="AN62" s="188"/>
      <c r="AO62" s="99"/>
      <c r="AP62" s="170"/>
      <c r="AQ62" s="188"/>
      <c r="AR62" s="185"/>
      <c r="AS62" s="99"/>
      <c r="AT62" s="170"/>
      <c r="AU62" s="99"/>
      <c r="AV62" s="170"/>
      <c r="AW62" s="131"/>
      <c r="AX62" s="170"/>
      <c r="AY62" s="170"/>
      <c r="AZ62" s="131"/>
      <c r="BA62" s="99"/>
      <c r="BB62" s="99"/>
      <c r="BC62" s="185"/>
      <c r="BD62" s="185"/>
      <c r="BE62" s="176"/>
      <c r="BF62" s="188"/>
      <c r="BG62" s="188"/>
      <c r="BH62" s="170"/>
      <c r="BI62" s="170"/>
      <c r="BJ62" s="131"/>
      <c r="BK62" s="99"/>
      <c r="BL62" s="99"/>
      <c r="BM62" s="170"/>
      <c r="BN62" s="170"/>
      <c r="BO62" s="131"/>
      <c r="BP62" s="99"/>
      <c r="BQ62" s="99"/>
      <c r="BR62" s="133"/>
      <c r="BS62" s="170"/>
      <c r="BT62" s="170"/>
      <c r="BU62" s="170"/>
      <c r="BV62" s="99"/>
      <c r="BW62" s="170"/>
      <c r="BX62" s="170"/>
      <c r="BY62" s="329"/>
      <c r="BZ62" s="170"/>
      <c r="CA62" s="131"/>
      <c r="CB62" s="170"/>
    </row>
    <row r="63" spans="1:106" ht="16.5" customHeight="1" x14ac:dyDescent="0.3">
      <c r="A63" s="416"/>
      <c r="B63" s="417"/>
      <c r="C63" s="417"/>
      <c r="D63" s="417"/>
      <c r="E63" s="443"/>
      <c r="F63" s="417"/>
      <c r="G63" s="417"/>
      <c r="H63" s="417"/>
      <c r="I63" s="417"/>
      <c r="J63" s="416"/>
      <c r="K63" s="444"/>
      <c r="L63" s="441"/>
      <c r="M63" s="431"/>
      <c r="N63" s="431"/>
      <c r="O63" s="431"/>
      <c r="P63" s="441"/>
      <c r="Q63" s="442"/>
      <c r="R63" s="176">
        <v>5</v>
      </c>
      <c r="S63" s="184"/>
      <c r="T63" s="169" t="str">
        <f t="shared" si="14"/>
        <v/>
      </c>
      <c r="U63" s="169"/>
      <c r="V63" s="169"/>
      <c r="W63" s="169"/>
      <c r="X63" s="169"/>
      <c r="Y63" s="195"/>
      <c r="Z63" s="195"/>
      <c r="AA63" s="97" t="str">
        <f t="shared" si="11"/>
        <v/>
      </c>
      <c r="AB63" s="195"/>
      <c r="AC63" s="195"/>
      <c r="AD63" s="195"/>
      <c r="AE63" s="142" t="str">
        <f>IFERROR(IF(AND(T62="Probabilidad",T63="Probabilidad"),(AG62-(+AG62*AA63)),IF(AND(T62="Impacto",T63="Probabilidad"),(AG61-(+AG61*AA63)),IF(T63="Impacto",AG62,""))),"")</f>
        <v/>
      </c>
      <c r="AF63" s="130" t="str">
        <f t="shared" si="4"/>
        <v/>
      </c>
      <c r="AG63" s="97" t="str">
        <f t="shared" si="12"/>
        <v/>
      </c>
      <c r="AH63" s="130" t="str">
        <f t="shared" si="5"/>
        <v/>
      </c>
      <c r="AI63" s="97" t="str">
        <f>IFERROR(IF(AND(T62="Impacto",T63="Impacto"),(AI62-(+AI62*AA63)),IF(AND(T62="Probabilidad",T63="Impacto"),(AI61-(+AI61*AA63)),IF(T63="Probabilidad",AI62,""))),"")</f>
        <v/>
      </c>
      <c r="AJ63" s="98" t="str">
        <f t="shared" si="13"/>
        <v/>
      </c>
      <c r="AK63" s="425"/>
      <c r="AL63" s="185"/>
      <c r="AM63" s="176"/>
      <c r="AN63" s="188"/>
      <c r="AO63" s="99"/>
      <c r="AP63" s="170"/>
      <c r="AQ63" s="188"/>
      <c r="AR63" s="185"/>
      <c r="AS63" s="99"/>
      <c r="AT63" s="170"/>
      <c r="AU63" s="99"/>
      <c r="AV63" s="170"/>
      <c r="AW63" s="131"/>
      <c r="AX63" s="170"/>
      <c r="AY63" s="170"/>
      <c r="AZ63" s="131"/>
      <c r="BA63" s="99"/>
      <c r="BB63" s="99"/>
      <c r="BC63" s="185"/>
      <c r="BD63" s="185"/>
      <c r="BE63" s="176"/>
      <c r="BF63" s="188"/>
      <c r="BG63" s="188"/>
      <c r="BH63" s="170"/>
      <c r="BI63" s="170"/>
      <c r="BJ63" s="131"/>
      <c r="BK63" s="99"/>
      <c r="BL63" s="99"/>
      <c r="BM63" s="170"/>
      <c r="BN63" s="170"/>
      <c r="BO63" s="131"/>
      <c r="BP63" s="99"/>
      <c r="BQ63" s="99"/>
      <c r="BR63" s="133"/>
      <c r="BS63" s="170"/>
      <c r="BT63" s="170"/>
      <c r="BU63" s="170"/>
      <c r="BV63" s="99"/>
      <c r="BW63" s="170"/>
      <c r="BX63" s="170"/>
      <c r="BY63" s="329"/>
      <c r="BZ63" s="170"/>
      <c r="CA63" s="131"/>
      <c r="CB63" s="170"/>
    </row>
    <row r="64" spans="1:106" ht="16.5" customHeight="1" x14ac:dyDescent="0.3">
      <c r="A64" s="416"/>
      <c r="B64" s="417"/>
      <c r="C64" s="417"/>
      <c r="D64" s="417"/>
      <c r="E64" s="443"/>
      <c r="F64" s="417"/>
      <c r="G64" s="417"/>
      <c r="H64" s="417"/>
      <c r="I64" s="417"/>
      <c r="J64" s="416"/>
      <c r="K64" s="444"/>
      <c r="L64" s="441"/>
      <c r="M64" s="432"/>
      <c r="N64" s="432"/>
      <c r="O64" s="432"/>
      <c r="P64" s="441"/>
      <c r="Q64" s="442"/>
      <c r="R64" s="176">
        <v>6</v>
      </c>
      <c r="S64" s="184"/>
      <c r="T64" s="169" t="str">
        <f t="shared" si="14"/>
        <v/>
      </c>
      <c r="U64" s="169"/>
      <c r="V64" s="169"/>
      <c r="W64" s="169"/>
      <c r="X64" s="169"/>
      <c r="Y64" s="195"/>
      <c r="Z64" s="195"/>
      <c r="AA64" s="97" t="str">
        <f t="shared" si="11"/>
        <v/>
      </c>
      <c r="AB64" s="195"/>
      <c r="AC64" s="195"/>
      <c r="AD64" s="195"/>
      <c r="AE64" s="142" t="str">
        <f>IFERROR(IF(AND(T63="Probabilidad",T64="Probabilidad"),(AG63-(+AG63*AA64)),IF(AND(T63="Impacto",T64="Probabilidad"),(AG62-(+AG62*AA64)),IF(T64="Impacto",AG63,""))),"")</f>
        <v/>
      </c>
      <c r="AF64" s="130" t="str">
        <f t="shared" si="4"/>
        <v/>
      </c>
      <c r="AG64" s="97" t="str">
        <f t="shared" si="12"/>
        <v/>
      </c>
      <c r="AH64" s="130" t="str">
        <f t="shared" si="5"/>
        <v/>
      </c>
      <c r="AI64" s="97" t="str">
        <f>IFERROR(IF(AND(T63="Impacto",T64="Impacto"),(AI63-(+AI63*AA64)),IF(AND(T63="Probabilidad",T64="Impacto"),(AI62-(+AI62*AA64)),IF(T64="Probabilidad",AI63,""))),"")</f>
        <v/>
      </c>
      <c r="AJ64" s="98" t="str">
        <f t="shared" si="13"/>
        <v/>
      </c>
      <c r="AK64" s="426"/>
      <c r="AL64" s="185"/>
      <c r="AM64" s="176"/>
      <c r="AN64" s="188"/>
      <c r="AO64" s="99"/>
      <c r="AP64" s="170"/>
      <c r="AQ64" s="188"/>
      <c r="AR64" s="185"/>
      <c r="AS64" s="99"/>
      <c r="AT64" s="170"/>
      <c r="AU64" s="99"/>
      <c r="AV64" s="170"/>
      <c r="AW64" s="131"/>
      <c r="AX64" s="170"/>
      <c r="AY64" s="170"/>
      <c r="AZ64" s="131"/>
      <c r="BA64" s="99"/>
      <c r="BB64" s="99"/>
      <c r="BC64" s="185"/>
      <c r="BD64" s="185"/>
      <c r="BE64" s="176"/>
      <c r="BF64" s="188"/>
      <c r="BG64" s="188"/>
      <c r="BH64" s="170"/>
      <c r="BI64" s="170"/>
      <c r="BJ64" s="131"/>
      <c r="BK64" s="99"/>
      <c r="BL64" s="99"/>
      <c r="BM64" s="170"/>
      <c r="BN64" s="170"/>
      <c r="BO64" s="131"/>
      <c r="BP64" s="99"/>
      <c r="BQ64" s="99"/>
      <c r="BR64" s="133"/>
      <c r="BS64" s="170"/>
      <c r="BT64" s="170"/>
      <c r="BU64" s="170"/>
      <c r="BV64" s="99"/>
      <c r="BW64" s="170"/>
      <c r="BX64" s="170"/>
      <c r="BY64" s="329"/>
      <c r="BZ64" s="170"/>
      <c r="CA64" s="131"/>
      <c r="CB64" s="170"/>
    </row>
  </sheetData>
  <sheetProtection algorithmName="SHA-512" hashValue="f73O2R9twrptl5N/WZxNTmIhPusJdwVRJAlf4IEQFA1bizGNAZoVrF0AVJGn3p8ZOxll+ti9rH9+GZN3TpDpvQ==" saltValue="MGCL/0xj19texaWoazxZ+g==" spinCount="100000" sheet="1" formatCells="0" formatColumns="0" formatRows="0"/>
  <dataConsolidate link="1"/>
  <mergeCells count="264">
    <mergeCell ref="C41:C46"/>
    <mergeCell ref="D41:D46"/>
    <mergeCell ref="B47:B52"/>
    <mergeCell ref="C47:C52"/>
    <mergeCell ref="D47:D52"/>
    <mergeCell ref="B53:B58"/>
    <mergeCell ref="C53:C58"/>
    <mergeCell ref="D53:D58"/>
    <mergeCell ref="B59:B64"/>
    <mergeCell ref="C59:C64"/>
    <mergeCell ref="D59:D64"/>
    <mergeCell ref="BZ3:BZ4"/>
    <mergeCell ref="CA3:CA4"/>
    <mergeCell ref="BS3:BS4"/>
    <mergeCell ref="BU3:BU4"/>
    <mergeCell ref="CB3:CB4"/>
    <mergeCell ref="AH3:AH4"/>
    <mergeCell ref="AF3:AF4"/>
    <mergeCell ref="AG3:AG4"/>
    <mergeCell ref="J3:J4"/>
    <mergeCell ref="AL3:AL4"/>
    <mergeCell ref="BY3:BY4"/>
    <mergeCell ref="BD3:BD4"/>
    <mergeCell ref="BE3:BE4"/>
    <mergeCell ref="BF3:BF4"/>
    <mergeCell ref="BG3:BG4"/>
    <mergeCell ref="BR2:BU2"/>
    <mergeCell ref="BR3:BR4"/>
    <mergeCell ref="BT3:BT4"/>
    <mergeCell ref="B3:B4"/>
    <mergeCell ref="C3:C4"/>
    <mergeCell ref="D3:D4"/>
    <mergeCell ref="AY3:AY4"/>
    <mergeCell ref="AZ3:AZ4"/>
    <mergeCell ref="BA3:BA4"/>
    <mergeCell ref="BB3:BB4"/>
    <mergeCell ref="AE2:AK2"/>
    <mergeCell ref="AL2:AW2"/>
    <mergeCell ref="R2:AD2"/>
    <mergeCell ref="Q3:Q4"/>
    <mergeCell ref="N3:N4"/>
    <mergeCell ref="T3:T4"/>
    <mergeCell ref="AT3:AT4"/>
    <mergeCell ref="AP3:AP4"/>
    <mergeCell ref="AR3:AR4"/>
    <mergeCell ref="AQ3:AQ4"/>
    <mergeCell ref="AS3:AS4"/>
    <mergeCell ref="AU3:AU4"/>
    <mergeCell ref="BC2:BG2"/>
    <mergeCell ref="BC3:BC4"/>
    <mergeCell ref="I5:I10"/>
    <mergeCell ref="J5:J10"/>
    <mergeCell ref="K5:K10"/>
    <mergeCell ref="A5:A10"/>
    <mergeCell ref="F5:F10"/>
    <mergeCell ref="G5:G10"/>
    <mergeCell ref="H5:H10"/>
    <mergeCell ref="E5:E10"/>
    <mergeCell ref="Q5:Q10"/>
    <mergeCell ref="L5:L10"/>
    <mergeCell ref="M5:M10"/>
    <mergeCell ref="N5:N10"/>
    <mergeCell ref="O5:O10"/>
    <mergeCell ref="P5:P10"/>
    <mergeCell ref="B5:B10"/>
    <mergeCell ref="C5:C10"/>
    <mergeCell ref="D5:D10"/>
    <mergeCell ref="C17:C22"/>
    <mergeCell ref="A3:A4"/>
    <mergeCell ref="I3:I4"/>
    <mergeCell ref="E3:E4"/>
    <mergeCell ref="H3:H4"/>
    <mergeCell ref="G3:G4"/>
    <mergeCell ref="AK3:AK4"/>
    <mergeCell ref="R3:R4"/>
    <mergeCell ref="AJ3:AJ4"/>
    <mergeCell ref="AI3:AI4"/>
    <mergeCell ref="AE3:AE4"/>
    <mergeCell ref="S3:S4"/>
    <mergeCell ref="Y3:AD3"/>
    <mergeCell ref="K3:K4"/>
    <mergeCell ref="L3:L4"/>
    <mergeCell ref="F3:F4"/>
    <mergeCell ref="M3:M4"/>
    <mergeCell ref="U3:X3"/>
    <mergeCell ref="N11:N16"/>
    <mergeCell ref="O11:O16"/>
    <mergeCell ref="P11:P16"/>
    <mergeCell ref="Q11:Q16"/>
    <mergeCell ref="O3:O4"/>
    <mergeCell ref="P3:P4"/>
    <mergeCell ref="D23:D28"/>
    <mergeCell ref="I11:I16"/>
    <mergeCell ref="J11:J16"/>
    <mergeCell ref="K11:K16"/>
    <mergeCell ref="L11:L16"/>
    <mergeCell ref="M11:M16"/>
    <mergeCell ref="A11:A16"/>
    <mergeCell ref="F11:F16"/>
    <mergeCell ref="G11:G16"/>
    <mergeCell ref="A17:A22"/>
    <mergeCell ref="F17:F22"/>
    <mergeCell ref="G17:G22"/>
    <mergeCell ref="H17:H22"/>
    <mergeCell ref="E17:E22"/>
    <mergeCell ref="I17:I22"/>
    <mergeCell ref="J17:J22"/>
    <mergeCell ref="K17:K22"/>
    <mergeCell ref="L17:L22"/>
    <mergeCell ref="H11:H16"/>
    <mergeCell ref="E11:E16"/>
    <mergeCell ref="B11:B16"/>
    <mergeCell ref="C11:C16"/>
    <mergeCell ref="D11:D16"/>
    <mergeCell ref="B17:B22"/>
    <mergeCell ref="J29:J34"/>
    <mergeCell ref="K29:K34"/>
    <mergeCell ref="P17:P22"/>
    <mergeCell ref="Q17:Q22"/>
    <mergeCell ref="A23:A28"/>
    <mergeCell ref="F23:F28"/>
    <mergeCell ref="G23:G28"/>
    <mergeCell ref="H23:H28"/>
    <mergeCell ref="E23:E28"/>
    <mergeCell ref="I23:I28"/>
    <mergeCell ref="J23:J28"/>
    <mergeCell ref="K23:K28"/>
    <mergeCell ref="L23:L28"/>
    <mergeCell ref="M23:M28"/>
    <mergeCell ref="N23:N28"/>
    <mergeCell ref="O23:O28"/>
    <mergeCell ref="P23:P28"/>
    <mergeCell ref="Q23:Q28"/>
    <mergeCell ref="M17:M22"/>
    <mergeCell ref="N17:N22"/>
    <mergeCell ref="O17:O22"/>
    <mergeCell ref="D17:D22"/>
    <mergeCell ref="B23:B28"/>
    <mergeCell ref="C23:C28"/>
    <mergeCell ref="A29:A34"/>
    <mergeCell ref="F29:F34"/>
    <mergeCell ref="G29:G34"/>
    <mergeCell ref="A35:A40"/>
    <mergeCell ref="F35:F40"/>
    <mergeCell ref="G35:G40"/>
    <mergeCell ref="H35:H40"/>
    <mergeCell ref="E35:E40"/>
    <mergeCell ref="I35:I40"/>
    <mergeCell ref="H29:H34"/>
    <mergeCell ref="E29:E34"/>
    <mergeCell ref="I29:I34"/>
    <mergeCell ref="L29:L34"/>
    <mergeCell ref="M29:M34"/>
    <mergeCell ref="J35:J40"/>
    <mergeCell ref="K35:K40"/>
    <mergeCell ref="L35:L40"/>
    <mergeCell ref="N29:N34"/>
    <mergeCell ref="O29:O34"/>
    <mergeCell ref="A47:A52"/>
    <mergeCell ref="F47:F52"/>
    <mergeCell ref="G47:G52"/>
    <mergeCell ref="H47:H52"/>
    <mergeCell ref="E47:E52"/>
    <mergeCell ref="A41:A46"/>
    <mergeCell ref="F41:F46"/>
    <mergeCell ref="G41:G46"/>
    <mergeCell ref="H41:H46"/>
    <mergeCell ref="E41:E46"/>
    <mergeCell ref="B29:B34"/>
    <mergeCell ref="C29:C34"/>
    <mergeCell ref="D29:D34"/>
    <mergeCell ref="B35:B40"/>
    <mergeCell ref="C35:C40"/>
    <mergeCell ref="D35:D40"/>
    <mergeCell ref="B41:B46"/>
    <mergeCell ref="G53:G58"/>
    <mergeCell ref="H53:H58"/>
    <mergeCell ref="E53:E58"/>
    <mergeCell ref="I53:I58"/>
    <mergeCell ref="J53:J58"/>
    <mergeCell ref="K53:K58"/>
    <mergeCell ref="L53:L58"/>
    <mergeCell ref="P41:P46"/>
    <mergeCell ref="Q41:Q46"/>
    <mergeCell ref="I47:I52"/>
    <mergeCell ref="J47:J52"/>
    <mergeCell ref="K47:K52"/>
    <mergeCell ref="L47:L52"/>
    <mergeCell ref="M47:M52"/>
    <mergeCell ref="I41:I46"/>
    <mergeCell ref="J41:J46"/>
    <mergeCell ref="K41:K46"/>
    <mergeCell ref="L41:L46"/>
    <mergeCell ref="N47:N52"/>
    <mergeCell ref="O47:O52"/>
    <mergeCell ref="P47:P52"/>
    <mergeCell ref="Q47:Q52"/>
    <mergeCell ref="P53:P58"/>
    <mergeCell ref="Q53:Q58"/>
    <mergeCell ref="A59:A64"/>
    <mergeCell ref="F59:F64"/>
    <mergeCell ref="G59:G64"/>
    <mergeCell ref="H59:H64"/>
    <mergeCell ref="E59:E64"/>
    <mergeCell ref="I59:I64"/>
    <mergeCell ref="J59:J64"/>
    <mergeCell ref="K59:K64"/>
    <mergeCell ref="L59:L64"/>
    <mergeCell ref="M59:M64"/>
    <mergeCell ref="N59:N64"/>
    <mergeCell ref="O59:O64"/>
    <mergeCell ref="P59:P64"/>
    <mergeCell ref="Q59:Q64"/>
    <mergeCell ref="M53:M58"/>
    <mergeCell ref="N53:N58"/>
    <mergeCell ref="O53:O58"/>
    <mergeCell ref="AK23:AK28"/>
    <mergeCell ref="AK59:AK64"/>
    <mergeCell ref="P29:P34"/>
    <mergeCell ref="Q29:Q34"/>
    <mergeCell ref="P35:P40"/>
    <mergeCell ref="Q35:Q40"/>
    <mergeCell ref="M41:M46"/>
    <mergeCell ref="N41:N46"/>
    <mergeCell ref="O41:O46"/>
    <mergeCell ref="M35:M40"/>
    <mergeCell ref="N35:N40"/>
    <mergeCell ref="O35:O40"/>
    <mergeCell ref="A53:A58"/>
    <mergeCell ref="F53:F58"/>
    <mergeCell ref="BY2:CB2"/>
    <mergeCell ref="A2:I2"/>
    <mergeCell ref="J2:Q2"/>
    <mergeCell ref="AK29:AK34"/>
    <mergeCell ref="AK35:AK40"/>
    <mergeCell ref="AK41:AK46"/>
    <mergeCell ref="AK47:AK52"/>
    <mergeCell ref="AK53:AK58"/>
    <mergeCell ref="BV2:BX2"/>
    <mergeCell ref="BV3:BV4"/>
    <mergeCell ref="BW3:BW4"/>
    <mergeCell ref="BX3:BX4"/>
    <mergeCell ref="AK5:AK10"/>
    <mergeCell ref="AK11:AK16"/>
    <mergeCell ref="AK17:AK22"/>
    <mergeCell ref="AW3:AW4"/>
    <mergeCell ref="AV3:AV4"/>
    <mergeCell ref="AO3:AO4"/>
    <mergeCell ref="AN3:AN4"/>
    <mergeCell ref="AM3:AM4"/>
    <mergeCell ref="AX3:AX4"/>
    <mergeCell ref="AX2:BB2"/>
    <mergeCell ref="BH2:BL2"/>
    <mergeCell ref="BH3:BH4"/>
    <mergeCell ref="BI3:BI4"/>
    <mergeCell ref="BJ3:BJ4"/>
    <mergeCell ref="BK3:BK4"/>
    <mergeCell ref="BL3:BL4"/>
    <mergeCell ref="BM2:BQ2"/>
    <mergeCell ref="BM3:BM4"/>
    <mergeCell ref="BN3:BN4"/>
    <mergeCell ref="BO3:BO4"/>
    <mergeCell ref="BP3:BP4"/>
    <mergeCell ref="BQ3:BQ4"/>
  </mergeCells>
  <conditionalFormatting sqref="K5 K11">
    <cfRule type="cellIs" dxfId="200" priority="248" operator="equal">
      <formula>"Baja"</formula>
    </cfRule>
    <cfRule type="cellIs" dxfId="199" priority="247" operator="equal">
      <formula>"Media"</formula>
    </cfRule>
    <cfRule type="cellIs" dxfId="198" priority="246" operator="equal">
      <formula>"Alta"</formula>
    </cfRule>
    <cfRule type="cellIs" dxfId="197" priority="245" operator="equal">
      <formula>"Muy Alta"</formula>
    </cfRule>
    <cfRule type="cellIs" dxfId="196" priority="249" operator="equal">
      <formula>"Muy Baja"</formula>
    </cfRule>
  </conditionalFormatting>
  <conditionalFormatting sqref="K17">
    <cfRule type="cellIs" dxfId="195" priority="203" operator="equal">
      <formula>"Muy Baja"</formula>
    </cfRule>
    <cfRule type="cellIs" dxfId="194" priority="202" operator="equal">
      <formula>"Baja"</formula>
    </cfRule>
    <cfRule type="cellIs" dxfId="193" priority="201" operator="equal">
      <formula>"Media"</formula>
    </cfRule>
    <cfRule type="cellIs" dxfId="192" priority="200" operator="equal">
      <formula>"Alta"</formula>
    </cfRule>
    <cfRule type="cellIs" dxfId="191" priority="199" operator="equal">
      <formula>"Muy Alta"</formula>
    </cfRule>
  </conditionalFormatting>
  <conditionalFormatting sqref="K23">
    <cfRule type="cellIs" dxfId="190" priority="178" operator="equal">
      <formula>"Media"</formula>
    </cfRule>
    <cfRule type="cellIs" dxfId="189" priority="180" operator="equal">
      <formula>"Muy Baja"</formula>
    </cfRule>
    <cfRule type="cellIs" dxfId="188" priority="179" operator="equal">
      <formula>"Baja"</formula>
    </cfRule>
    <cfRule type="cellIs" dxfId="187" priority="177" operator="equal">
      <formula>"Alta"</formula>
    </cfRule>
    <cfRule type="cellIs" dxfId="186" priority="176" operator="equal">
      <formula>"Muy Alta"</formula>
    </cfRule>
  </conditionalFormatting>
  <conditionalFormatting sqref="K29">
    <cfRule type="cellIs" dxfId="185" priority="157" operator="equal">
      <formula>"Muy Baja"</formula>
    </cfRule>
    <cfRule type="cellIs" dxfId="184" priority="156" operator="equal">
      <formula>"Baja"</formula>
    </cfRule>
    <cfRule type="cellIs" dxfId="183" priority="155" operator="equal">
      <formula>"Media"</formula>
    </cfRule>
    <cfRule type="cellIs" dxfId="182" priority="154" operator="equal">
      <formula>"Alta"</formula>
    </cfRule>
    <cfRule type="cellIs" dxfId="181" priority="153" operator="equal">
      <formula>"Muy Alta"</formula>
    </cfRule>
  </conditionalFormatting>
  <conditionalFormatting sqref="K35">
    <cfRule type="cellIs" dxfId="180" priority="134" operator="equal">
      <formula>"Muy Baja"</formula>
    </cfRule>
    <cfRule type="cellIs" dxfId="179" priority="133" operator="equal">
      <formula>"Baja"</formula>
    </cfRule>
    <cfRule type="cellIs" dxfId="178" priority="131" operator="equal">
      <formula>"Alta"</formula>
    </cfRule>
    <cfRule type="cellIs" dxfId="177" priority="130" operator="equal">
      <formula>"Muy Alta"</formula>
    </cfRule>
    <cfRule type="cellIs" dxfId="176" priority="132" operator="equal">
      <formula>"Media"</formula>
    </cfRule>
  </conditionalFormatting>
  <conditionalFormatting sqref="K41">
    <cfRule type="cellIs" dxfId="175" priority="111" operator="equal">
      <formula>"Muy Baja"</formula>
    </cfRule>
    <cfRule type="cellIs" dxfId="174" priority="110" operator="equal">
      <formula>"Baja"</formula>
    </cfRule>
    <cfRule type="cellIs" dxfId="173" priority="109" operator="equal">
      <formula>"Media"</formula>
    </cfRule>
    <cfRule type="cellIs" dxfId="172" priority="108" operator="equal">
      <formula>"Alta"</formula>
    </cfRule>
    <cfRule type="cellIs" dxfId="171" priority="107" operator="equal">
      <formula>"Muy Alta"</formula>
    </cfRule>
  </conditionalFormatting>
  <conditionalFormatting sqref="K47">
    <cfRule type="cellIs" dxfId="170" priority="84" operator="equal">
      <formula>"Muy Alta"</formula>
    </cfRule>
    <cfRule type="cellIs" dxfId="169" priority="85" operator="equal">
      <formula>"Alta"</formula>
    </cfRule>
    <cfRule type="cellIs" dxfId="168" priority="86" operator="equal">
      <formula>"Media"</formula>
    </cfRule>
    <cfRule type="cellIs" dxfId="167" priority="87" operator="equal">
      <formula>"Baja"</formula>
    </cfRule>
    <cfRule type="cellIs" dxfId="166" priority="88" operator="equal">
      <formula>"Muy Baja"</formula>
    </cfRule>
  </conditionalFormatting>
  <conditionalFormatting sqref="K53">
    <cfRule type="cellIs" dxfId="165" priority="65" operator="equal">
      <formula>"Muy Baja"</formula>
    </cfRule>
    <cfRule type="cellIs" dxfId="164" priority="64" operator="equal">
      <formula>"Baja"</formula>
    </cfRule>
    <cfRule type="cellIs" dxfId="163" priority="63" operator="equal">
      <formula>"Media"</formula>
    </cfRule>
    <cfRule type="cellIs" dxfId="162" priority="61" operator="equal">
      <formula>"Muy Alta"</formula>
    </cfRule>
    <cfRule type="cellIs" dxfId="161" priority="62" operator="equal">
      <formula>"Alta"</formula>
    </cfRule>
  </conditionalFormatting>
  <conditionalFormatting sqref="K59">
    <cfRule type="cellIs" dxfId="160" priority="42" operator="equal">
      <formula>"Muy Baja"</formula>
    </cfRule>
    <cfRule type="cellIs" dxfId="159" priority="41" operator="equal">
      <formula>"Baja"</formula>
    </cfRule>
    <cfRule type="cellIs" dxfId="158" priority="40" operator="equal">
      <formula>"Media"</formula>
    </cfRule>
    <cfRule type="cellIs" dxfId="157" priority="39" operator="equal">
      <formula>"Alta"</formula>
    </cfRule>
    <cfRule type="cellIs" dxfId="156" priority="38" operator="equal">
      <formula>"Muy Alta"</formula>
    </cfRule>
  </conditionalFormatting>
  <conditionalFormatting sqref="N5 N11 N17 N23 N29 N35 N41 N47 N53 N59">
    <cfRule type="containsText" dxfId="155" priority="6" operator="containsText" text="❌">
      <formula>NOT(ISERROR(SEARCH(("❌"),(N5))))</formula>
    </cfRule>
  </conditionalFormatting>
  <conditionalFormatting sqref="O5 O11 O17 O23 O29 O35 O41 O47 O53 O59">
    <cfRule type="cellIs" dxfId="154" priority="1" operator="equal">
      <formula>"Catastrófico"</formula>
    </cfRule>
    <cfRule type="cellIs" dxfId="153" priority="2" operator="equal">
      <formula>"Mayor"</formula>
    </cfRule>
    <cfRule type="cellIs" dxfId="152" priority="3" operator="equal">
      <formula>"Moderado"</formula>
    </cfRule>
    <cfRule type="cellIs" dxfId="151" priority="4" operator="equal">
      <formula>"Menor"</formula>
    </cfRule>
    <cfRule type="cellIs" dxfId="150" priority="5" operator="equal">
      <formula>"Leve"</formula>
    </cfRule>
  </conditionalFormatting>
  <conditionalFormatting sqref="Q5 Q11 Q17 Q23 Q29 Q35 Q41 Q47 Q53 Q59">
    <cfRule type="cellIs" dxfId="149" priority="239" operator="equal">
      <formula>"Bajo"</formula>
    </cfRule>
    <cfRule type="cellIs" dxfId="148" priority="236" operator="equal">
      <formula>"Extremo"</formula>
    </cfRule>
    <cfRule type="cellIs" dxfId="147" priority="237" operator="equal">
      <formula>"Alto"</formula>
    </cfRule>
    <cfRule type="cellIs" dxfId="146" priority="238" operator="equal">
      <formula>"Moderado"</formula>
    </cfRule>
  </conditionalFormatting>
  <conditionalFormatting sqref="AF5:AF64">
    <cfRule type="cellIs" dxfId="145" priority="33" operator="equal">
      <formula>"Muy Baja"</formula>
    </cfRule>
    <cfRule type="cellIs" dxfId="144" priority="30" operator="equal">
      <formula>"Alta"</formula>
    </cfRule>
    <cfRule type="cellIs" dxfId="143" priority="29" operator="equal">
      <formula>"Muy Alta"</formula>
    </cfRule>
    <cfRule type="cellIs" dxfId="142" priority="31" operator="equal">
      <formula>"Media"</formula>
    </cfRule>
    <cfRule type="cellIs" dxfId="141" priority="32" operator="equal">
      <formula>"Baja"</formula>
    </cfRule>
  </conditionalFormatting>
  <conditionalFormatting sqref="AH5:AH64">
    <cfRule type="cellIs" dxfId="140" priority="27" operator="equal">
      <formula>"Menor"</formula>
    </cfRule>
    <cfRule type="cellIs" dxfId="139" priority="28" operator="equal">
      <formula>"Leve"</formula>
    </cfRule>
    <cfRule type="cellIs" dxfId="138" priority="25" operator="equal">
      <formula>"Mayor"</formula>
    </cfRule>
    <cfRule type="cellIs" dxfId="137" priority="24" operator="equal">
      <formula>"Catastrófico"</formula>
    </cfRule>
    <cfRule type="cellIs" dxfId="136" priority="26" operator="equal">
      <formula>"Moderado"</formula>
    </cfRule>
  </conditionalFormatting>
  <conditionalFormatting sqref="AJ5:AJ64">
    <cfRule type="cellIs" dxfId="135" priority="21" operator="equal">
      <formula>"Alto"</formula>
    </cfRule>
    <cfRule type="cellIs" dxfId="134" priority="20" operator="equal">
      <formula>"Extremo"</formula>
    </cfRule>
    <cfRule type="cellIs" dxfId="133" priority="23" operator="equal">
      <formula>"Bajo"</formula>
    </cfRule>
    <cfRule type="cellIs" dxfId="132" priority="22" operator="equal">
      <formula>"Moderado"</formula>
    </cfRule>
  </conditionalFormatting>
  <pageMargins left="0.70866141732283472" right="0.70866141732283472" top="0.74803149606299213" bottom="0.74803149606299213" header="0.31496062992125984" footer="0.31496062992125984"/>
  <pageSetup paperSize="9" scale="32" orientation="landscape" r:id="rId1"/>
  <headerFooter>
    <oddHeader>&amp;L&amp;G&amp;C&amp;"Arial,Negrita"&amp;12MAPA Y PLAN DE MANEJO DE RIESGOS Y OPORTUNIDADES</oddHeader>
    <oddFooter>&amp;L&amp;G&amp;C&amp;N&amp;RDES-FM-12
V11</oddFooter>
  </headerFooter>
  <colBreaks count="3" manualBreakCount="3">
    <brk id="17" max="1048575" man="1"/>
    <brk id="49" max="1048575" man="1"/>
    <brk id="69" max="1048575" man="1"/>
  </colBreaks>
  <legacyDrawing r:id="rId2"/>
  <legacyDrawingHF r:id="rId3"/>
  <extLst>
    <ext xmlns:x14="http://schemas.microsoft.com/office/spreadsheetml/2009/9/main" uri="{CCE6A557-97BC-4b89-ADB6-D9C93CAAB3DF}">
      <x14:dataValidations xmlns:xm="http://schemas.microsoft.com/office/excel/2006/main" count="14">
        <x14:dataValidation type="list" allowBlank="1" showInputMessage="1" showErrorMessage="1" xr:uid="{C22113E0-40D4-4956-8699-E1C7595DCFAC}">
          <x14:formula1>
            <xm:f>Hoja1!$A$26:$A$39</xm:f>
          </x14:formula1>
          <xm:sqref>B5:B64</xm:sqref>
        </x14:dataValidation>
        <x14:dataValidation type="list" allowBlank="1" showInputMessage="1" showErrorMessage="1" xr:uid="{6789922C-7009-4358-823D-FB2E9E78A8C8}">
          <x14:formula1>
            <xm:f>Hoja1!$B$26:$B$39</xm:f>
          </x14:formula1>
          <xm:sqref>C5:C64</xm:sqref>
        </x14:dataValidation>
        <x14:dataValidation type="list" allowBlank="1" showInputMessage="1" showErrorMessage="1" xr:uid="{79E4EA97-376E-4D32-9A4B-281971BC3027}">
          <x14:formula1>
            <xm:f>'Opciones Tratamiento'!$E$2:$E$4</xm:f>
          </x14:formula1>
          <xm:sqref>F5:F10</xm:sqref>
        </x14:dataValidation>
        <x14:dataValidation type="list" allowBlank="1" showInputMessage="1" showErrorMessage="1" xr:uid="{20540207-01C6-4A72-AE1D-1F8E497C73DF}">
          <x14:formula1>
            <xm:f>'Tabla Impacto'!$F$210:$F$221</xm:f>
          </x14:formula1>
          <xm:sqref>M5:M64</xm:sqref>
        </x14:dataValidation>
        <x14:dataValidation type="list" allowBlank="1" showInputMessage="1" showErrorMessage="1" xr:uid="{D6AF0B02-295C-4044-8147-56CA9A900C69}">
          <x14:formula1>
            <xm:f>'Opciones Tratamiento'!$B$28:$B$29</xm:f>
          </x14:formula1>
          <xm:sqref>U5:X64</xm:sqref>
        </x14:dataValidation>
        <x14:dataValidation type="list" allowBlank="1" showInputMessage="1" showErrorMessage="1" xr:uid="{527F6F30-81E4-4B32-BD2C-A65AA023C9BF}">
          <x14:formula1>
            <xm:f>Hoja1!$A$3:$A$5</xm:f>
          </x14:formula1>
          <xm:sqref>Y5:Y64</xm:sqref>
        </x14:dataValidation>
        <x14:dataValidation type="list" allowBlank="1" showInputMessage="1" showErrorMessage="1" xr:uid="{85F0530E-F2BB-406F-BA73-85B7B4C815A7}">
          <x14:formula1>
            <xm:f>Hoja1!$A$6:$A$7</xm:f>
          </x14:formula1>
          <xm:sqref>Z5:Z64</xm:sqref>
        </x14:dataValidation>
        <x14:dataValidation type="list" allowBlank="1" showInputMessage="1" showErrorMessage="1" xr:uid="{21B7451D-57A2-442B-B656-70EAEEBE737E}">
          <x14:formula1>
            <xm:f>Hoja1!$A$8:$A$9</xm:f>
          </x14:formula1>
          <xm:sqref>AB5:AB64</xm:sqref>
        </x14:dataValidation>
        <x14:dataValidation type="list" allowBlank="1" showInputMessage="1" showErrorMessage="1" xr:uid="{51BE8435-9FE8-471A-B50E-3628D561F6AD}">
          <x14:formula1>
            <xm:f>Hoja1!$A$10:$A$11</xm:f>
          </x14:formula1>
          <xm:sqref>AC5:AC64</xm:sqref>
        </x14:dataValidation>
        <x14:dataValidation type="list" allowBlank="1" showInputMessage="1" showErrorMessage="1" xr:uid="{1B763439-AEA5-463C-BEA9-36367686F1D4}">
          <x14:formula1>
            <xm:f>Hoja1!$A$12:$A$14</xm:f>
          </x14:formula1>
          <xm:sqref>AD5:AD64</xm:sqref>
        </x14:dataValidation>
        <x14:dataValidation type="list" allowBlank="1" showInputMessage="1" showErrorMessage="1" xr:uid="{65DA67C1-8965-410A-8623-7B25469B31B4}">
          <x14:formula1>
            <xm:f>'Opciones Tratamiento'!$B$2:$B$5</xm:f>
          </x14:formula1>
          <xm:sqref>AK5:AK64</xm:sqref>
        </x14:dataValidation>
        <x14:dataValidation type="list" allowBlank="1" showInputMessage="1" showErrorMessage="1" xr:uid="{EC301CB8-4529-4B84-8749-B92ABF4385AC}">
          <x14:formula1>
            <xm:f>'Opciones Tratamiento'!$B$13:$B$17</xm:f>
          </x14:formula1>
          <xm:sqref>I5:I64</xm:sqref>
        </x14:dataValidation>
        <x14:dataValidation type="list" allowBlank="1" showInputMessage="1" showErrorMessage="1" xr:uid="{E6F74DCE-49CD-4778-A2EF-2824BDA98BDA}">
          <x14:formula1>
            <xm:f>'Opciones Tratamiento'!$B$20:$B$22</xm:f>
          </x14:formula1>
          <xm:sqref>AW5:AW64</xm:sqref>
        </x14:dataValidation>
        <x14:dataValidation type="list" allowBlank="1" showInputMessage="1" showErrorMessage="1" xr:uid="{2F66127B-362D-4FD8-8ECB-C272E752ABD2}">
          <x14:formula1>
            <xm:f>Hoja1!$A$23:$A$24</xm:f>
          </x14:formula1>
          <xm:sqref>BQ5:BQ64 BG5:BG64 BL5:BL64 BB5:BB64</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D65"/>
  <sheetViews>
    <sheetView showGridLines="0" topLeftCell="BX12" zoomScale="64" zoomScaleNormal="64" zoomScaleSheetLayoutView="10" zoomScalePageLayoutView="55" workbookViewId="0">
      <selection activeCell="CB17" sqref="CB17"/>
    </sheetView>
  </sheetViews>
  <sheetFormatPr baseColWidth="10" defaultColWidth="11.42578125" defaultRowHeight="21" customHeight="1" x14ac:dyDescent="0.3"/>
  <cols>
    <col min="1" max="1" width="4" style="2" bestFit="1" customWidth="1"/>
    <col min="2" max="2" width="15.7109375" style="93" customWidth="1"/>
    <col min="3" max="3" width="15.85546875" style="93" customWidth="1"/>
    <col min="4" max="4" width="13.7109375" style="93" customWidth="1"/>
    <col min="5" max="5" width="27.140625" style="1" customWidth="1"/>
    <col min="6" max="6" width="14.140625" style="2" customWidth="1"/>
    <col min="7" max="7" width="22.42578125" style="2" customWidth="1"/>
    <col min="8" max="8" width="18.5703125" style="2" customWidth="1"/>
    <col min="9" max="9" width="19" style="172" customWidth="1"/>
    <col min="10" max="12" width="17.85546875" style="1" customWidth="1"/>
    <col min="13" max="13" width="16.5703125" style="1" customWidth="1"/>
    <col min="14" max="14" width="5.85546875" style="1" customWidth="1"/>
    <col min="15" max="15" width="48.42578125" style="1" customWidth="1"/>
    <col min="16" max="24" width="31" style="1" hidden="1" customWidth="1"/>
    <col min="25" max="25" width="31" style="173" hidden="1" customWidth="1"/>
    <col min="26" max="26" width="31" style="174" hidden="1" customWidth="1"/>
    <col min="27" max="36" width="31" style="1" hidden="1" customWidth="1"/>
    <col min="37" max="37" width="17.85546875" style="1" hidden="1" customWidth="1"/>
    <col min="38" max="38" width="16.5703125" style="1" hidden="1" customWidth="1"/>
    <col min="39" max="39" width="31" style="1" hidden="1" customWidth="1"/>
    <col min="40" max="40" width="28.140625" style="1" customWidth="1"/>
    <col min="41" max="41" width="18.85546875" style="1" customWidth="1"/>
    <col min="42" max="42" width="22.140625" style="1" customWidth="1"/>
    <col min="43" max="43" width="20.5703125" style="1" hidden="1" customWidth="1"/>
    <col min="44" max="44" width="45" style="1" hidden="1" customWidth="1"/>
    <col min="45" max="45" width="20.5703125" style="1" hidden="1" customWidth="1"/>
    <col min="46" max="46" width="64.5703125" style="1" hidden="1" customWidth="1"/>
    <col min="47" max="47" width="20.5703125" style="1" customWidth="1"/>
    <col min="48" max="48" width="51.7109375" style="1" customWidth="1"/>
    <col min="49" max="49" width="20.5703125" style="1" hidden="1" customWidth="1"/>
    <col min="50" max="50" width="18.5703125" style="1" hidden="1" customWidth="1"/>
    <col min="51" max="51" width="11.28515625" style="1" hidden="1" customWidth="1"/>
    <col min="52" max="52" width="23" style="1" hidden="1" customWidth="1"/>
    <col min="53" max="53" width="68" style="1" hidden="1" customWidth="1"/>
    <col min="54" max="54" width="18.85546875" style="1" hidden="1" customWidth="1"/>
    <col min="55" max="55" width="16.85546875" style="1" hidden="1" customWidth="1"/>
    <col min="56" max="56" width="22.5703125" style="1" hidden="1" customWidth="1"/>
    <col min="57" max="57" width="23" style="135" hidden="1" customWidth="1"/>
    <col min="58" max="58" width="69.5703125" style="135" hidden="1" customWidth="1"/>
    <col min="59" max="59" width="18.85546875" style="135" hidden="1" customWidth="1"/>
    <col min="60" max="60" width="16.85546875" style="135" hidden="1" customWidth="1"/>
    <col min="61" max="61" width="19.5703125" style="135" hidden="1" customWidth="1"/>
    <col min="62" max="62" width="23" style="1" customWidth="1"/>
    <col min="63" max="63" width="63.140625" style="1" customWidth="1"/>
    <col min="64" max="64" width="18.85546875" style="1" customWidth="1"/>
    <col min="65" max="65" width="25.5703125" style="1" customWidth="1"/>
    <col min="66" max="66" width="19.5703125" style="1" customWidth="1"/>
    <col min="67" max="68" width="23" style="1" hidden="1" customWidth="1"/>
    <col min="69" max="69" width="18.85546875" style="1" hidden="1" customWidth="1"/>
    <col min="70" max="70" width="16.85546875" style="1" hidden="1" customWidth="1"/>
    <col min="71" max="71" width="19.5703125" style="1" hidden="1" customWidth="1"/>
    <col min="72" max="72" width="28.85546875" style="1" customWidth="1"/>
    <col min="73" max="74" width="23" style="1" customWidth="1"/>
    <col min="75" max="75" width="18.5703125" style="1" customWidth="1"/>
    <col min="76" max="76" width="20.5703125" style="1" customWidth="1"/>
    <col min="77" max="77" width="23" style="1" customWidth="1"/>
    <col min="78" max="78" width="18.5703125" style="1" customWidth="1"/>
    <col min="79" max="79" width="20.5703125" style="1" customWidth="1"/>
    <col min="80" max="80" width="239.28515625" style="1" customWidth="1"/>
    <col min="81" max="81" width="84.140625" style="1" customWidth="1"/>
    <col min="82" max="82" width="119.28515625" style="1" customWidth="1"/>
    <col min="83" max="16384" width="11.42578125" style="1"/>
  </cols>
  <sheetData>
    <row r="1" spans="1:108" ht="21" customHeight="1" x14ac:dyDescent="0.3">
      <c r="AN1" s="3"/>
      <c r="AO1" s="3"/>
      <c r="AP1" s="3"/>
      <c r="AQ1" s="3"/>
      <c r="AR1" s="3"/>
      <c r="AS1" s="3"/>
      <c r="AT1" s="3"/>
      <c r="AU1" s="3"/>
      <c r="AV1" s="3"/>
      <c r="AW1" s="3"/>
      <c r="AX1" s="3"/>
      <c r="AY1" s="3"/>
      <c r="AZ1" s="3"/>
      <c r="BA1" s="3"/>
      <c r="BB1" s="3"/>
      <c r="BC1" s="3"/>
      <c r="BD1" s="3"/>
      <c r="BE1" s="134"/>
      <c r="BF1" s="134"/>
      <c r="BG1" s="134"/>
      <c r="BH1" s="134"/>
      <c r="BI1" s="134"/>
      <c r="BJ1" s="3"/>
      <c r="BK1" s="3"/>
      <c r="BL1" s="3"/>
      <c r="BM1" s="3"/>
      <c r="BN1" s="3"/>
      <c r="BO1" s="3"/>
      <c r="BP1" s="3"/>
      <c r="BQ1" s="3"/>
      <c r="BR1" s="3"/>
      <c r="BS1" s="3"/>
    </row>
    <row r="2" spans="1:108" ht="21" customHeight="1" x14ac:dyDescent="0.3">
      <c r="A2" s="421" t="s">
        <v>137</v>
      </c>
      <c r="B2" s="422"/>
      <c r="C2" s="422"/>
      <c r="D2" s="422"/>
      <c r="E2" s="422"/>
      <c r="F2" s="422"/>
      <c r="G2" s="422"/>
      <c r="H2" s="422"/>
      <c r="I2" s="423"/>
      <c r="J2" s="421" t="s">
        <v>138</v>
      </c>
      <c r="K2" s="422"/>
      <c r="L2" s="422"/>
      <c r="M2" s="423"/>
      <c r="N2" s="421" t="s">
        <v>139</v>
      </c>
      <c r="O2" s="422"/>
      <c r="P2" s="422"/>
      <c r="Q2" s="422"/>
      <c r="R2" s="422"/>
      <c r="S2" s="422"/>
      <c r="T2" s="422"/>
      <c r="U2" s="422"/>
      <c r="V2" s="422"/>
      <c r="W2" s="422"/>
      <c r="X2" s="422"/>
      <c r="Y2" s="422"/>
      <c r="Z2" s="422"/>
      <c r="AA2" s="422"/>
      <c r="AB2" s="422"/>
      <c r="AC2" s="422"/>
      <c r="AD2" s="422"/>
      <c r="AE2" s="422"/>
      <c r="AF2" s="422"/>
      <c r="AG2" s="422"/>
      <c r="AH2" s="423"/>
      <c r="AI2" s="421" t="s">
        <v>319</v>
      </c>
      <c r="AJ2" s="422"/>
      <c r="AK2" s="422"/>
      <c r="AL2" s="423"/>
      <c r="AM2" s="175"/>
      <c r="AN2" s="460" t="s">
        <v>141</v>
      </c>
      <c r="AO2" s="460"/>
      <c r="AP2" s="460"/>
      <c r="AQ2" s="460"/>
      <c r="AR2" s="460"/>
      <c r="AS2" s="460"/>
      <c r="AT2" s="460"/>
      <c r="AU2" s="460"/>
      <c r="AV2" s="460"/>
      <c r="AW2" s="460"/>
      <c r="AX2" s="460"/>
      <c r="AY2" s="460"/>
      <c r="AZ2" s="414" t="s">
        <v>142</v>
      </c>
      <c r="BA2" s="414"/>
      <c r="BB2" s="414"/>
      <c r="BC2" s="414"/>
      <c r="BD2" s="414"/>
      <c r="BE2" s="510" t="s">
        <v>143</v>
      </c>
      <c r="BF2" s="510"/>
      <c r="BG2" s="510"/>
      <c r="BH2" s="510"/>
      <c r="BI2" s="510"/>
      <c r="BJ2" s="414" t="s">
        <v>144</v>
      </c>
      <c r="BK2" s="414"/>
      <c r="BL2" s="414"/>
      <c r="BM2" s="414"/>
      <c r="BN2" s="414"/>
      <c r="BO2" s="414" t="s">
        <v>145</v>
      </c>
      <c r="BP2" s="414"/>
      <c r="BQ2" s="414"/>
      <c r="BR2" s="414"/>
      <c r="BS2" s="414"/>
      <c r="BT2" s="458" t="s">
        <v>146</v>
      </c>
      <c r="BU2" s="458"/>
      <c r="BV2" s="458"/>
      <c r="BW2" s="458"/>
      <c r="BX2" s="427" t="s">
        <v>147</v>
      </c>
      <c r="BY2" s="427"/>
      <c r="BZ2" s="427"/>
      <c r="CA2" s="418" t="s">
        <v>148</v>
      </c>
      <c r="CB2" s="419"/>
      <c r="CC2" s="419"/>
      <c r="CD2" s="420"/>
      <c r="CE2" s="3"/>
      <c r="CF2" s="3"/>
      <c r="CG2" s="3"/>
      <c r="CH2" s="3"/>
      <c r="CI2" s="3"/>
      <c r="CJ2" s="3"/>
      <c r="CK2" s="3"/>
      <c r="CL2" s="3"/>
      <c r="CM2" s="3"/>
      <c r="CN2" s="3"/>
      <c r="CO2" s="3"/>
      <c r="CP2" s="3"/>
      <c r="CQ2" s="3"/>
      <c r="CR2" s="3"/>
      <c r="CS2" s="3"/>
      <c r="CT2" s="3"/>
      <c r="CU2" s="3"/>
      <c r="CV2" s="3"/>
      <c r="CW2" s="3"/>
      <c r="CX2" s="3"/>
      <c r="CY2" s="3"/>
      <c r="CZ2" s="3"/>
      <c r="DA2" s="3"/>
      <c r="DB2" s="3"/>
      <c r="DC2" s="3"/>
      <c r="DD2" s="3"/>
    </row>
    <row r="3" spans="1:108" s="164" customFormat="1" ht="21" customHeight="1" x14ac:dyDescent="0.3">
      <c r="A3" s="511" t="s">
        <v>149</v>
      </c>
      <c r="B3" s="448" t="s">
        <v>7</v>
      </c>
      <c r="C3" s="448" t="s">
        <v>9</v>
      </c>
      <c r="D3" s="448" t="s">
        <v>11</v>
      </c>
      <c r="E3" s="512" t="s">
        <v>21</v>
      </c>
      <c r="F3" s="512" t="s">
        <v>15</v>
      </c>
      <c r="G3" s="448" t="s">
        <v>17</v>
      </c>
      <c r="H3" s="448" t="s">
        <v>19</v>
      </c>
      <c r="I3" s="448" t="s">
        <v>23</v>
      </c>
      <c r="J3" s="448" t="s">
        <v>320</v>
      </c>
      <c r="K3" s="448" t="s">
        <v>15</v>
      </c>
      <c r="L3" s="448" t="s">
        <v>321</v>
      </c>
      <c r="M3" s="484" t="s">
        <v>29</v>
      </c>
      <c r="N3" s="505" t="s">
        <v>158</v>
      </c>
      <c r="O3" s="448" t="s">
        <v>31</v>
      </c>
      <c r="P3" s="448" t="s">
        <v>322</v>
      </c>
      <c r="Q3" s="484" t="s">
        <v>166</v>
      </c>
      <c r="R3" s="448" t="s">
        <v>166</v>
      </c>
      <c r="S3" s="448" t="s">
        <v>323</v>
      </c>
      <c r="T3" s="448" t="s">
        <v>324</v>
      </c>
      <c r="U3" s="448" t="s">
        <v>325</v>
      </c>
      <c r="V3" s="448" t="s">
        <v>326</v>
      </c>
      <c r="W3" s="448" t="s">
        <v>327</v>
      </c>
      <c r="X3" s="448" t="s">
        <v>328</v>
      </c>
      <c r="Y3" s="448" t="s">
        <v>329</v>
      </c>
      <c r="Z3" s="448" t="s">
        <v>330</v>
      </c>
      <c r="AA3" s="448" t="s">
        <v>331</v>
      </c>
      <c r="AB3" s="448" t="s">
        <v>332</v>
      </c>
      <c r="AC3" s="506" t="s">
        <v>333</v>
      </c>
      <c r="AD3" s="507"/>
      <c r="AE3" s="448" t="s">
        <v>334</v>
      </c>
      <c r="AF3" s="448" t="s">
        <v>335</v>
      </c>
      <c r="AG3" s="448" t="s">
        <v>336</v>
      </c>
      <c r="AH3" s="448" t="s">
        <v>337</v>
      </c>
      <c r="AI3" s="448" t="s">
        <v>320</v>
      </c>
      <c r="AJ3" s="448" t="s">
        <v>15</v>
      </c>
      <c r="AK3" s="448" t="s">
        <v>321</v>
      </c>
      <c r="AL3" s="484" t="s">
        <v>338</v>
      </c>
      <c r="AM3" s="448" t="s">
        <v>339</v>
      </c>
      <c r="AN3" s="436" t="s">
        <v>165</v>
      </c>
      <c r="AO3" s="436" t="s">
        <v>166</v>
      </c>
      <c r="AP3" s="436" t="s">
        <v>167</v>
      </c>
      <c r="AQ3" s="436" t="s">
        <v>168</v>
      </c>
      <c r="AR3" s="436" t="s">
        <v>169</v>
      </c>
      <c r="AS3" s="464" t="s">
        <v>168</v>
      </c>
      <c r="AT3" s="465" t="s">
        <v>170</v>
      </c>
      <c r="AU3" s="436" t="s">
        <v>168</v>
      </c>
      <c r="AV3" s="436" t="s">
        <v>171</v>
      </c>
      <c r="AW3" s="436" t="s">
        <v>168</v>
      </c>
      <c r="AX3" s="437" t="s">
        <v>172</v>
      </c>
      <c r="AY3" s="436" t="s">
        <v>53</v>
      </c>
      <c r="AZ3" s="415" t="s">
        <v>173</v>
      </c>
      <c r="BA3" s="415" t="s">
        <v>174</v>
      </c>
      <c r="BB3" s="415" t="s">
        <v>166</v>
      </c>
      <c r="BC3" s="415" t="s">
        <v>175</v>
      </c>
      <c r="BD3" s="415" t="s">
        <v>176</v>
      </c>
      <c r="BE3" s="467" t="s">
        <v>173</v>
      </c>
      <c r="BF3" s="467" t="s">
        <v>174</v>
      </c>
      <c r="BG3" s="467" t="s">
        <v>166</v>
      </c>
      <c r="BH3" s="467" t="s">
        <v>175</v>
      </c>
      <c r="BI3" s="467" t="s">
        <v>176</v>
      </c>
      <c r="BJ3" s="415" t="s">
        <v>173</v>
      </c>
      <c r="BK3" s="415" t="s">
        <v>174</v>
      </c>
      <c r="BL3" s="415" t="s">
        <v>166</v>
      </c>
      <c r="BM3" s="415" t="s">
        <v>175</v>
      </c>
      <c r="BN3" s="415" t="s">
        <v>176</v>
      </c>
      <c r="BO3" s="415" t="s">
        <v>173</v>
      </c>
      <c r="BP3" s="415" t="s">
        <v>174</v>
      </c>
      <c r="BQ3" s="415" t="s">
        <v>166</v>
      </c>
      <c r="BR3" s="415" t="s">
        <v>175</v>
      </c>
      <c r="BS3" s="415" t="s">
        <v>176</v>
      </c>
      <c r="BT3" s="495" t="s">
        <v>340</v>
      </c>
      <c r="BU3" s="495" t="s">
        <v>178</v>
      </c>
      <c r="BV3" s="495" t="s">
        <v>179</v>
      </c>
      <c r="BW3" s="495" t="s">
        <v>174</v>
      </c>
      <c r="BX3" s="428" t="s">
        <v>168</v>
      </c>
      <c r="BY3" s="428" t="s">
        <v>180</v>
      </c>
      <c r="BZ3" s="428" t="s">
        <v>181</v>
      </c>
      <c r="CA3" s="463" t="s">
        <v>182</v>
      </c>
      <c r="CB3" s="463" t="s">
        <v>183</v>
      </c>
      <c r="CC3" s="463" t="s">
        <v>184</v>
      </c>
      <c r="CD3" s="463" t="s">
        <v>185</v>
      </c>
      <c r="CE3" s="163"/>
      <c r="CF3" s="163"/>
      <c r="CG3" s="163"/>
      <c r="CH3" s="163"/>
      <c r="CI3" s="163"/>
      <c r="CJ3" s="163"/>
      <c r="CK3" s="163"/>
      <c r="CL3" s="163"/>
      <c r="CM3" s="163"/>
      <c r="CN3" s="163"/>
      <c r="CO3" s="163"/>
      <c r="CP3" s="163"/>
      <c r="CQ3" s="163"/>
      <c r="CR3" s="163"/>
      <c r="CS3" s="163"/>
      <c r="CT3" s="163"/>
      <c r="CU3" s="163"/>
      <c r="CV3" s="163"/>
      <c r="CW3" s="163"/>
      <c r="CX3" s="163"/>
      <c r="CY3" s="163"/>
      <c r="CZ3" s="163"/>
      <c r="DA3" s="163"/>
      <c r="DB3" s="163"/>
      <c r="DC3" s="163"/>
      <c r="DD3" s="163"/>
    </row>
    <row r="4" spans="1:108" s="166" customFormat="1" ht="21" customHeight="1" thickBot="1" x14ac:dyDescent="0.3">
      <c r="A4" s="511"/>
      <c r="B4" s="448"/>
      <c r="C4" s="448"/>
      <c r="D4" s="448"/>
      <c r="E4" s="512"/>
      <c r="F4" s="512"/>
      <c r="G4" s="448"/>
      <c r="H4" s="448"/>
      <c r="I4" s="448"/>
      <c r="J4" s="448"/>
      <c r="K4" s="448"/>
      <c r="L4" s="448"/>
      <c r="M4" s="485"/>
      <c r="N4" s="505"/>
      <c r="O4" s="448"/>
      <c r="P4" s="448"/>
      <c r="Q4" s="485"/>
      <c r="R4" s="448" t="s">
        <v>166</v>
      </c>
      <c r="S4" s="448"/>
      <c r="T4" s="448"/>
      <c r="U4" s="448"/>
      <c r="V4" s="448"/>
      <c r="W4" s="448" t="s">
        <v>327</v>
      </c>
      <c r="X4" s="448"/>
      <c r="Y4" s="448" t="s">
        <v>327</v>
      </c>
      <c r="Z4" s="448"/>
      <c r="AA4" s="448" t="s">
        <v>331</v>
      </c>
      <c r="AB4" s="448"/>
      <c r="AC4" s="508"/>
      <c r="AD4" s="509"/>
      <c r="AE4" s="448"/>
      <c r="AF4" s="448"/>
      <c r="AG4" s="448"/>
      <c r="AH4" s="448"/>
      <c r="AI4" s="448"/>
      <c r="AJ4" s="448"/>
      <c r="AK4" s="448"/>
      <c r="AL4" s="485"/>
      <c r="AM4" s="448"/>
      <c r="AN4" s="436"/>
      <c r="AO4" s="436"/>
      <c r="AP4" s="436"/>
      <c r="AQ4" s="436"/>
      <c r="AR4" s="436"/>
      <c r="AS4" s="464"/>
      <c r="AT4" s="466"/>
      <c r="AU4" s="436"/>
      <c r="AV4" s="436"/>
      <c r="AW4" s="436"/>
      <c r="AX4" s="438"/>
      <c r="AY4" s="436"/>
      <c r="AZ4" s="415"/>
      <c r="BA4" s="415"/>
      <c r="BB4" s="415"/>
      <c r="BC4" s="415"/>
      <c r="BD4" s="415"/>
      <c r="BE4" s="467"/>
      <c r="BF4" s="467"/>
      <c r="BG4" s="467"/>
      <c r="BH4" s="467"/>
      <c r="BI4" s="467"/>
      <c r="BJ4" s="415"/>
      <c r="BK4" s="415"/>
      <c r="BL4" s="415"/>
      <c r="BM4" s="415"/>
      <c r="BN4" s="415"/>
      <c r="BO4" s="415"/>
      <c r="BP4" s="415"/>
      <c r="BQ4" s="415"/>
      <c r="BR4" s="415"/>
      <c r="BS4" s="415"/>
      <c r="BT4" s="495"/>
      <c r="BU4" s="495"/>
      <c r="BV4" s="495"/>
      <c r="BW4" s="495"/>
      <c r="BX4" s="428"/>
      <c r="BY4" s="428"/>
      <c r="BZ4" s="428"/>
      <c r="CA4" s="463"/>
      <c r="CB4" s="463"/>
      <c r="CC4" s="463"/>
      <c r="CD4" s="463"/>
      <c r="CE4" s="165"/>
      <c r="CF4" s="165"/>
      <c r="CG4" s="165"/>
      <c r="CH4" s="165"/>
      <c r="CI4" s="165"/>
      <c r="CJ4" s="165"/>
      <c r="CK4" s="165"/>
      <c r="CL4" s="165"/>
      <c r="CM4" s="165"/>
      <c r="CN4" s="165"/>
      <c r="CO4" s="165"/>
      <c r="CP4" s="165"/>
      <c r="CQ4" s="165"/>
      <c r="CR4" s="165"/>
      <c r="CS4" s="165"/>
      <c r="CT4" s="165"/>
      <c r="CU4" s="165"/>
      <c r="CV4" s="165"/>
      <c r="CW4" s="165"/>
      <c r="CX4" s="165"/>
      <c r="CY4" s="165"/>
      <c r="CZ4" s="165"/>
      <c r="DA4" s="165"/>
      <c r="DB4" s="165"/>
      <c r="DC4" s="165"/>
      <c r="DD4" s="165"/>
    </row>
    <row r="5" spans="1:108" s="168" customFormat="1" ht="409.5" customHeight="1" thickTop="1" thickBot="1" x14ac:dyDescent="0.35">
      <c r="A5" s="416">
        <v>1</v>
      </c>
      <c r="B5" s="445" t="s">
        <v>72</v>
      </c>
      <c r="C5" s="445" t="s">
        <v>269</v>
      </c>
      <c r="D5" s="445" t="s">
        <v>270</v>
      </c>
      <c r="E5" s="445" t="s">
        <v>341</v>
      </c>
      <c r="F5" s="445" t="s">
        <v>342</v>
      </c>
      <c r="G5" s="445" t="s">
        <v>343</v>
      </c>
      <c r="H5" s="496" t="s">
        <v>344</v>
      </c>
      <c r="I5" s="499" t="s">
        <v>345</v>
      </c>
      <c r="J5" s="501">
        <v>1</v>
      </c>
      <c r="K5" s="494">
        <v>4</v>
      </c>
      <c r="L5" s="473">
        <f>+(J5*K5)*4</f>
        <v>16</v>
      </c>
      <c r="M5" s="470" t="str">
        <f>IF(OR(AND(J5=3,K5=4),AND(J5=2,K5=5),AND(J5=2,K5=5),AND(L5=20),AND(L5&gt;=52,L5&lt;=100)),"ZONA RIESGO EXTREMA",IF(OR(AND(J5=5,K5=2),AND(J5=4,K5=3),AND(J5=1,K5=4),AND(L5=16),AND(L5&gt;=28,L5&lt;=48)),"ZONA RIESGO ALTA",IF(OR(AND(J5=1,K5=3),AND(J5=4,K5=1),AND(L5=24)),"ZONA RIESGO MODERADA",IF(AND(L5&gt;=4,L5&lt;=16),"ZONA RIESGO BAJA"))))</f>
        <v>ZONA RIESGO ALTA</v>
      </c>
      <c r="N5" s="176">
        <v>1</v>
      </c>
      <c r="O5" s="255" t="s">
        <v>346</v>
      </c>
      <c r="P5" s="246">
        <v>15</v>
      </c>
      <c r="Q5" s="246">
        <v>15</v>
      </c>
      <c r="R5" s="246">
        <v>15</v>
      </c>
      <c r="S5" s="246">
        <v>15</v>
      </c>
      <c r="T5" s="246">
        <v>15</v>
      </c>
      <c r="U5" s="246">
        <v>15</v>
      </c>
      <c r="V5" s="246">
        <v>10</v>
      </c>
      <c r="W5" s="248">
        <f>SUM(P5:V5)</f>
        <v>100</v>
      </c>
      <c r="X5" s="249" t="str">
        <f t="shared" ref="X5:X64" si="0">IF(AND(W5&gt;=86,W5&lt;=95),"MODERADO",IF(AND(W5&gt;=96), "FUERTE",IF(AND(W5&lt;=85), "DEBIL")))</f>
        <v>FUERTE</v>
      </c>
      <c r="Y5" s="250" t="s">
        <v>347</v>
      </c>
      <c r="Z5" s="251" t="str">
        <f>IFERROR((_xlfn.IFS(AND(X5="FUERTE",Y5="FUERTE"),"FUERTE",AND(X5="FUERTE",Y5="MODERADO"),"MODERADO",AND(X5="FUERTE",Y5="DEBIL"),"DEBIL",AND(X5="MODERADO",Y5="FUERTE"),"MODERADO",AND(X5="MODERADO",Y5="MODERADO"),"MODERADO",AND(X5="MODERADO",Y5="DEBIL"),"DEBIL",AND(X5="DEBIL",Y5="FUERTE"),"DEBIL",AND(X5="DEBIL",Y5="MODERADO"),"DEBIL",AND(X5="DEBIL",Y5="DEBIL"),"DEBIL")),"")</f>
        <v>MODERADO</v>
      </c>
      <c r="AA5" s="248" t="str">
        <f>IF(AND(Z5="FUERTE"),"NO", "SI")</f>
        <v>SI</v>
      </c>
      <c r="AB5" s="246" t="s">
        <v>348</v>
      </c>
      <c r="AC5" s="474">
        <f>IF(AND(W5&gt;0,SUM(W6:W10)=0),W5,IF(AND(SUM(W5:W6)&gt;0,SUM(W7:W10)=0),AVERAGE(W5:W6),IF(AND(SUM(W5:W7)&gt;0,SUM(W8:W10)=0),AVERAGE(W5:W7),IF(AND(SUM(W5:W8)&gt;0,SUM(W9:W10)=0),AVERAGE(W5:W8),IF(AND(SUM(W5:W9)&gt;0,W10=0),AVERAGE(W5:W9),AVERAGE(W5:W10))))))</f>
        <v>100</v>
      </c>
      <c r="AD5" s="474" t="str">
        <f>IF(AND(AC5&gt;=50,AC5&lt;=99),"MODERADO",IF(AND(AC5=100), "FUERTE",IF(AND(AC5&lt;50), "DEBIL")))</f>
        <v>FUERTE</v>
      </c>
      <c r="AE5" s="493" t="s">
        <v>349</v>
      </c>
      <c r="AF5" s="493" t="s">
        <v>350</v>
      </c>
      <c r="AG5" s="483">
        <f>IFERROR(_xlfn.IFS(AND(AD5="MODERADO",AE5="Directamente"),1,AND(AD5="FUERTE",AE5="Directamente"),2),"0")</f>
        <v>2</v>
      </c>
      <c r="AH5" s="483">
        <f>IFERROR(_xlfn.IFS(AND(AD5="MODERADO",AF5="Directamente"),1,AND(AD5="FUERTE",AF5="Directamente"),2,AND(AD5="FUERTE",AF5="Indirectamente"),1),"0")</f>
        <v>1</v>
      </c>
      <c r="AI5" s="468">
        <v>1</v>
      </c>
      <c r="AJ5" s="468">
        <v>3</v>
      </c>
      <c r="AK5" s="486">
        <f>+(AI5*AJ5)*4</f>
        <v>12</v>
      </c>
      <c r="AL5" s="487" t="str">
        <f>IF(OR(AND(AI5=3,AJ5=4),AND(AI5=2,AJ5=5),AND(AI5=2,AJ5=5),AND(AK5=20),AND(AK5&gt;=52,AK5&lt;=100)),"ZONA RIESGO EXTREMA",IF(OR(AND(AI5=5,AJ5=2),AND(AI5=4,AJ5=3),AND(AI5=1,AJ5=4),AND(AK5=16),AND(AK5&gt;=28,AK5&lt;=48)),"ZONA RIESGO ALTA",IF(OR(AND(AI5=1,AJ5=3),AND(AI5=4,AJ5=1),AND(AK5=24)),"ZONA RIESGO MODERADA",IF(AND(AK5&gt;=4,AK5&lt;=16),"ZONA RIESGO BAJA"))))</f>
        <v>ZONA RIESGO MODERADA</v>
      </c>
      <c r="AM5" s="478" t="s">
        <v>351</v>
      </c>
      <c r="AN5" s="254" t="s">
        <v>352</v>
      </c>
      <c r="AO5" s="254" t="s">
        <v>278</v>
      </c>
      <c r="AP5" s="186">
        <v>45291</v>
      </c>
      <c r="AQ5" s="199" t="s">
        <v>353</v>
      </c>
      <c r="AR5" s="265" t="s">
        <v>354</v>
      </c>
      <c r="AS5" s="199" t="s">
        <v>355</v>
      </c>
      <c r="AT5" s="257" t="s">
        <v>356</v>
      </c>
      <c r="AU5" s="312" t="s">
        <v>357</v>
      </c>
      <c r="AV5" t="s">
        <v>358</v>
      </c>
      <c r="AW5" s="99"/>
      <c r="AX5" s="170"/>
      <c r="AY5" s="131"/>
      <c r="AZ5" s="274" t="s">
        <v>359</v>
      </c>
      <c r="BA5" s="262" t="s">
        <v>360</v>
      </c>
      <c r="BB5" s="185" t="s">
        <v>361</v>
      </c>
      <c r="BC5" s="188" t="s">
        <v>362</v>
      </c>
      <c r="BD5" s="188" t="s">
        <v>221</v>
      </c>
      <c r="BE5" s="199" t="s">
        <v>363</v>
      </c>
      <c r="BF5" s="290" t="s">
        <v>364</v>
      </c>
      <c r="BG5" s="185" t="s">
        <v>365</v>
      </c>
      <c r="BH5" s="185" t="s">
        <v>366</v>
      </c>
      <c r="BI5" s="188"/>
      <c r="BJ5" s="133" t="s">
        <v>367</v>
      </c>
      <c r="BK5" s="316" t="s">
        <v>368</v>
      </c>
      <c r="BL5" s="170" t="s">
        <v>369</v>
      </c>
      <c r="BM5" s="298" t="s">
        <v>370</v>
      </c>
      <c r="BN5" s="99"/>
      <c r="BO5" s="170"/>
      <c r="BP5" s="170"/>
      <c r="BQ5" s="131"/>
      <c r="BR5" s="99"/>
      <c r="BS5" s="99"/>
      <c r="BT5" s="133" t="s">
        <v>371</v>
      </c>
      <c r="BU5" s="170"/>
      <c r="BV5" s="170"/>
      <c r="BW5" s="170"/>
      <c r="BX5" s="133" t="s">
        <v>231</v>
      </c>
      <c r="BY5" s="259" t="s">
        <v>372</v>
      </c>
      <c r="BZ5" s="259" t="s">
        <v>255</v>
      </c>
      <c r="CA5" s="681" t="s">
        <v>785</v>
      </c>
      <c r="CB5" s="682" t="s">
        <v>789</v>
      </c>
      <c r="CC5" s="682" t="s">
        <v>804</v>
      </c>
      <c r="CD5" s="682" t="s">
        <v>790</v>
      </c>
      <c r="CE5" s="167"/>
      <c r="CF5" s="167"/>
      <c r="CG5" s="167"/>
      <c r="CH5" s="167"/>
      <c r="CI5" s="167"/>
      <c r="CJ5" s="167"/>
      <c r="CK5" s="167"/>
      <c r="CL5" s="167"/>
      <c r="CM5" s="167"/>
      <c r="CN5" s="167"/>
      <c r="CO5" s="167"/>
      <c r="CP5" s="167"/>
      <c r="CQ5" s="167"/>
      <c r="CR5" s="167"/>
      <c r="CS5" s="167"/>
      <c r="CT5" s="167"/>
      <c r="CU5" s="167"/>
      <c r="CV5" s="167"/>
      <c r="CW5" s="167"/>
      <c r="CX5" s="167"/>
      <c r="CY5" s="167"/>
      <c r="CZ5" s="167"/>
      <c r="DA5" s="167"/>
      <c r="DB5" s="167"/>
      <c r="DC5" s="167"/>
      <c r="DD5" s="167"/>
    </row>
    <row r="6" spans="1:108" ht="409.6" thickTop="1" thickBot="1" x14ac:dyDescent="0.35">
      <c r="A6" s="416"/>
      <c r="B6" s="431"/>
      <c r="C6" s="431"/>
      <c r="D6" s="431"/>
      <c r="E6" s="431"/>
      <c r="F6" s="431"/>
      <c r="G6" s="431"/>
      <c r="H6" s="497"/>
      <c r="I6" s="500"/>
      <c r="J6" s="502"/>
      <c r="K6" s="431"/>
      <c r="L6" s="473"/>
      <c r="M6" s="471"/>
      <c r="N6" s="176">
        <v>2</v>
      </c>
      <c r="O6" s="178" t="s">
        <v>373</v>
      </c>
      <c r="P6" s="179">
        <v>15</v>
      </c>
      <c r="Q6" s="179">
        <v>15</v>
      </c>
      <c r="R6" s="179">
        <v>15</v>
      </c>
      <c r="S6" s="179">
        <v>15</v>
      </c>
      <c r="T6" s="179">
        <v>15</v>
      </c>
      <c r="U6" s="179">
        <v>15</v>
      </c>
      <c r="V6" s="179">
        <v>10</v>
      </c>
      <c r="W6" s="101">
        <f t="shared" ref="W6:W64" si="1">SUM(P6:V6)</f>
        <v>100</v>
      </c>
      <c r="X6" s="102" t="str">
        <f t="shared" si="0"/>
        <v>FUERTE</v>
      </c>
      <c r="Y6" s="180"/>
      <c r="Z6" s="103" t="str">
        <f t="shared" ref="Z6:Z64" si="2">IFERROR((_xlfn.IFS(AND(X6="FUERTE",Y6="FUERTE"),"FUERTE",AND(X6="FUERTE",Y6="MODERADO"),"MODERADO",AND(X6="FUERTE",Y6="DEBIL"),"DEBIL",AND(X6="MODERADO",Y6="FUERTE"),"MODERADO",AND(X6="MODERADO",Y6="MODERADO"),"MODERADO",AND(X6="MODERADO",Y6="DEBIL"),"DEBIL",AND(X6="DEBIL",Y6="FUERTE"),"DEBIL",AND(X6="DEBIL",Y6="MODERADO"),"DEBIL",AND(X6="DEBIL",Y6="DEBIL"),"DEBIL")),"")</f>
        <v/>
      </c>
      <c r="AA6" s="101" t="str">
        <f t="shared" ref="AA6:AA64" si="3">IF(AND(Z6="FUERTE"),"NO", "SI")</f>
        <v>SI</v>
      </c>
      <c r="AB6" s="179"/>
      <c r="AC6" s="475"/>
      <c r="AD6" s="475"/>
      <c r="AE6" s="476"/>
      <c r="AF6" s="476"/>
      <c r="AG6" s="477"/>
      <c r="AH6" s="477"/>
      <c r="AI6" s="469"/>
      <c r="AJ6" s="469"/>
      <c r="AK6" s="473"/>
      <c r="AL6" s="471"/>
      <c r="AM6" s="479"/>
      <c r="AN6" s="177" t="s">
        <v>374</v>
      </c>
      <c r="AO6" s="177" t="s">
        <v>210</v>
      </c>
      <c r="AP6" s="186">
        <v>45291</v>
      </c>
      <c r="AQ6" s="199">
        <v>45026</v>
      </c>
      <c r="AR6" s="261" t="s">
        <v>375</v>
      </c>
      <c r="AS6" s="199" t="s">
        <v>376</v>
      </c>
      <c r="AT6" s="185" t="s">
        <v>377</v>
      </c>
      <c r="AU6" s="133" t="s">
        <v>378</v>
      </c>
      <c r="AV6" s="170" t="s">
        <v>379</v>
      </c>
      <c r="AW6" s="99"/>
      <c r="AX6" s="170"/>
      <c r="AY6" s="131"/>
      <c r="AZ6" s="199" t="s">
        <v>243</v>
      </c>
      <c r="BA6" s="261" t="s">
        <v>380</v>
      </c>
      <c r="BB6" s="176" t="s">
        <v>381</v>
      </c>
      <c r="BC6" s="188" t="s">
        <v>382</v>
      </c>
      <c r="BD6" s="188" t="s">
        <v>221</v>
      </c>
      <c r="BE6" s="199" t="s">
        <v>383</v>
      </c>
      <c r="BF6" s="185" t="s">
        <v>384</v>
      </c>
      <c r="BG6" s="185" t="s">
        <v>365</v>
      </c>
      <c r="BH6" s="185" t="s">
        <v>385</v>
      </c>
      <c r="BI6" s="188"/>
      <c r="BJ6" s="133" t="s">
        <v>386</v>
      </c>
      <c r="BK6" s="170" t="s">
        <v>387</v>
      </c>
      <c r="BL6" s="170" t="s">
        <v>388</v>
      </c>
      <c r="BM6" s="133" t="s">
        <v>389</v>
      </c>
      <c r="BN6" s="99"/>
      <c r="BO6" s="170"/>
      <c r="BP6" s="170"/>
      <c r="BQ6" s="131"/>
      <c r="BR6" s="99"/>
      <c r="BS6" s="99"/>
      <c r="BT6" s="133" t="s">
        <v>390</v>
      </c>
      <c r="BU6" s="170"/>
      <c r="BV6" s="170"/>
      <c r="BW6" s="170"/>
      <c r="BX6" s="133" t="s">
        <v>231</v>
      </c>
      <c r="BY6" s="259" t="s">
        <v>391</v>
      </c>
      <c r="BZ6" s="170" t="s">
        <v>392</v>
      </c>
      <c r="CA6" s="681" t="s">
        <v>785</v>
      </c>
      <c r="CB6" s="682" t="s">
        <v>786</v>
      </c>
      <c r="CC6" s="682" t="s">
        <v>791</v>
      </c>
      <c r="CD6" s="682" t="s">
        <v>792</v>
      </c>
      <c r="CE6" s="3"/>
      <c r="CF6" s="3"/>
      <c r="CG6" s="3"/>
      <c r="CH6" s="3"/>
      <c r="CI6" s="3"/>
      <c r="CJ6" s="3"/>
      <c r="CK6" s="3"/>
      <c r="CL6" s="3"/>
      <c r="CM6" s="3"/>
      <c r="CN6" s="3"/>
      <c r="CO6" s="3"/>
      <c r="CP6" s="3"/>
      <c r="CQ6" s="3"/>
      <c r="CR6" s="3"/>
      <c r="CS6" s="3"/>
      <c r="CT6" s="3"/>
      <c r="CU6" s="3"/>
      <c r="CV6" s="3"/>
      <c r="CW6" s="3"/>
      <c r="CX6" s="3"/>
      <c r="CY6" s="3"/>
      <c r="CZ6" s="3"/>
      <c r="DA6" s="3"/>
      <c r="DB6" s="3"/>
      <c r="DC6" s="3"/>
      <c r="DD6" s="3"/>
    </row>
    <row r="7" spans="1:108" ht="21" customHeight="1" thickTop="1" thickBot="1" x14ac:dyDescent="0.35">
      <c r="A7" s="416"/>
      <c r="B7" s="431"/>
      <c r="C7" s="431"/>
      <c r="D7" s="431"/>
      <c r="E7" s="431"/>
      <c r="F7" s="431"/>
      <c r="G7" s="431"/>
      <c r="H7" s="497"/>
      <c r="I7" s="500"/>
      <c r="J7" s="502"/>
      <c r="K7" s="431"/>
      <c r="L7" s="473"/>
      <c r="M7" s="471"/>
      <c r="N7" s="176">
        <v>3</v>
      </c>
      <c r="O7" s="181"/>
      <c r="P7" s="179"/>
      <c r="Q7" s="179"/>
      <c r="R7" s="179"/>
      <c r="S7" s="179"/>
      <c r="T7" s="179"/>
      <c r="U7" s="179"/>
      <c r="V7" s="179"/>
      <c r="W7" s="101">
        <f t="shared" si="1"/>
        <v>0</v>
      </c>
      <c r="X7" s="102" t="str">
        <f t="shared" si="0"/>
        <v>DEBIL</v>
      </c>
      <c r="Y7" s="180"/>
      <c r="Z7" s="103" t="str">
        <f t="shared" si="2"/>
        <v/>
      </c>
      <c r="AA7" s="101" t="str">
        <f t="shared" si="3"/>
        <v>SI</v>
      </c>
      <c r="AB7" s="179"/>
      <c r="AC7" s="475"/>
      <c r="AD7" s="475"/>
      <c r="AE7" s="476"/>
      <c r="AF7" s="476"/>
      <c r="AG7" s="477"/>
      <c r="AH7" s="477"/>
      <c r="AI7" s="469"/>
      <c r="AJ7" s="469"/>
      <c r="AK7" s="473"/>
      <c r="AL7" s="471"/>
      <c r="AM7" s="479"/>
      <c r="AN7" s="177"/>
      <c r="AO7" s="187"/>
      <c r="AP7" s="186"/>
      <c r="AQ7" s="188"/>
      <c r="AR7" s="185"/>
      <c r="AS7" s="188"/>
      <c r="AT7" s="185"/>
      <c r="AU7" s="99"/>
      <c r="AV7" s="170"/>
      <c r="AW7" s="99"/>
      <c r="AX7" s="170"/>
      <c r="AY7" s="131"/>
      <c r="AZ7" s="185"/>
      <c r="BA7" s="185"/>
      <c r="BB7" s="176"/>
      <c r="BC7" s="188"/>
      <c r="BD7" s="188"/>
      <c r="BE7" s="185"/>
      <c r="BF7" s="185"/>
      <c r="BG7" s="176"/>
      <c r="BH7" s="188"/>
      <c r="BI7" s="188"/>
      <c r="BJ7" s="170"/>
      <c r="BK7" s="170"/>
      <c r="BL7" s="131"/>
      <c r="BM7" s="99"/>
      <c r="BN7" s="99"/>
      <c r="BO7" s="170"/>
      <c r="BP7" s="170"/>
      <c r="BQ7" s="131"/>
      <c r="BR7" s="99"/>
      <c r="BS7" s="99"/>
      <c r="BT7" s="99"/>
      <c r="BU7" s="170"/>
      <c r="BV7" s="170"/>
      <c r="BW7" s="170"/>
      <c r="BX7" s="99"/>
      <c r="BY7" s="170"/>
      <c r="BZ7" s="170"/>
      <c r="CA7" s="683"/>
      <c r="CB7" s="684"/>
      <c r="CC7" s="685"/>
      <c r="CD7" s="684"/>
      <c r="CE7" s="3"/>
      <c r="CF7" s="3"/>
      <c r="CG7" s="3"/>
      <c r="CH7" s="3"/>
      <c r="CI7" s="3"/>
      <c r="CJ7" s="3"/>
      <c r="CK7" s="3"/>
      <c r="CL7" s="3"/>
      <c r="CM7" s="3"/>
      <c r="CN7" s="3"/>
      <c r="CO7" s="3"/>
      <c r="CP7" s="3"/>
      <c r="CQ7" s="3"/>
      <c r="CR7" s="3"/>
      <c r="CS7" s="3"/>
      <c r="CT7" s="3"/>
      <c r="CU7" s="3"/>
      <c r="CV7" s="3"/>
      <c r="CW7" s="3"/>
      <c r="CX7" s="3"/>
      <c r="CY7" s="3"/>
      <c r="CZ7" s="3"/>
      <c r="DA7" s="3"/>
      <c r="DB7" s="3"/>
      <c r="DC7" s="3"/>
      <c r="DD7" s="3"/>
    </row>
    <row r="8" spans="1:108" ht="21" customHeight="1" thickTop="1" thickBot="1" x14ac:dyDescent="0.35">
      <c r="A8" s="416"/>
      <c r="B8" s="431"/>
      <c r="C8" s="431"/>
      <c r="D8" s="431"/>
      <c r="E8" s="431"/>
      <c r="F8" s="431"/>
      <c r="G8" s="431"/>
      <c r="H8" s="497"/>
      <c r="I8" s="500"/>
      <c r="J8" s="502"/>
      <c r="K8" s="431"/>
      <c r="L8" s="473"/>
      <c r="M8" s="471"/>
      <c r="N8" s="176">
        <v>4</v>
      </c>
      <c r="O8" s="178"/>
      <c r="P8" s="179"/>
      <c r="Q8" s="179"/>
      <c r="R8" s="179"/>
      <c r="S8" s="179"/>
      <c r="T8" s="179"/>
      <c r="U8" s="179"/>
      <c r="V8" s="179"/>
      <c r="W8" s="101">
        <f t="shared" si="1"/>
        <v>0</v>
      </c>
      <c r="X8" s="102" t="str">
        <f t="shared" si="0"/>
        <v>DEBIL</v>
      </c>
      <c r="Y8" s="180"/>
      <c r="Z8" s="103" t="str">
        <f t="shared" si="2"/>
        <v/>
      </c>
      <c r="AA8" s="101" t="str">
        <f t="shared" si="3"/>
        <v>SI</v>
      </c>
      <c r="AB8" s="179"/>
      <c r="AC8" s="475"/>
      <c r="AD8" s="475"/>
      <c r="AE8" s="476"/>
      <c r="AF8" s="476"/>
      <c r="AG8" s="477"/>
      <c r="AH8" s="477"/>
      <c r="AI8" s="469"/>
      <c r="AJ8" s="469"/>
      <c r="AK8" s="473"/>
      <c r="AL8" s="471"/>
      <c r="AM8" s="479"/>
      <c r="AN8" s="177"/>
      <c r="AO8" s="187"/>
      <c r="AP8" s="186"/>
      <c r="AQ8" s="188"/>
      <c r="AR8" s="185"/>
      <c r="AS8" s="188"/>
      <c r="AT8" s="185"/>
      <c r="AU8" s="99"/>
      <c r="AV8" s="170"/>
      <c r="AW8" s="99"/>
      <c r="AX8" s="170"/>
      <c r="AY8" s="131"/>
      <c r="AZ8" s="185"/>
      <c r="BA8" s="185"/>
      <c r="BB8" s="176"/>
      <c r="BC8" s="188"/>
      <c r="BD8" s="188"/>
      <c r="BE8" s="185"/>
      <c r="BF8" s="185"/>
      <c r="BG8" s="176"/>
      <c r="BH8" s="188"/>
      <c r="BI8" s="188"/>
      <c r="BJ8" s="170"/>
      <c r="BK8" s="170"/>
      <c r="BL8" s="131"/>
      <c r="BM8" s="99"/>
      <c r="BN8" s="99"/>
      <c r="BO8" s="170"/>
      <c r="BP8" s="170"/>
      <c r="BQ8" s="131"/>
      <c r="BR8" s="99"/>
      <c r="BS8" s="99"/>
      <c r="BT8" s="99"/>
      <c r="BU8" s="170"/>
      <c r="BV8" s="170"/>
      <c r="BW8" s="170"/>
      <c r="BX8" s="99"/>
      <c r="BY8" s="170"/>
      <c r="BZ8" s="170"/>
      <c r="CA8" s="683"/>
      <c r="CB8" s="684"/>
      <c r="CC8" s="685"/>
      <c r="CD8" s="684"/>
      <c r="CE8" s="3"/>
      <c r="CF8" s="3"/>
      <c r="CG8" s="3"/>
      <c r="CH8" s="3"/>
      <c r="CI8" s="3"/>
      <c r="CJ8" s="3"/>
      <c r="CK8" s="3"/>
      <c r="CL8" s="3"/>
      <c r="CM8" s="3"/>
      <c r="CN8" s="3"/>
      <c r="CO8" s="3"/>
      <c r="CP8" s="3"/>
      <c r="CQ8" s="3"/>
      <c r="CR8" s="3"/>
      <c r="CS8" s="3"/>
      <c r="CT8" s="3"/>
      <c r="CU8" s="3"/>
      <c r="CV8" s="3"/>
      <c r="CW8" s="3"/>
      <c r="CX8" s="3"/>
      <c r="CY8" s="3"/>
      <c r="CZ8" s="3"/>
      <c r="DA8" s="3"/>
      <c r="DB8" s="3"/>
      <c r="DC8" s="3"/>
      <c r="DD8" s="3"/>
    </row>
    <row r="9" spans="1:108" ht="21" customHeight="1" thickTop="1" thickBot="1" x14ac:dyDescent="0.35">
      <c r="A9" s="416"/>
      <c r="B9" s="431"/>
      <c r="C9" s="431"/>
      <c r="D9" s="431"/>
      <c r="E9" s="431"/>
      <c r="F9" s="431"/>
      <c r="G9" s="431"/>
      <c r="H9" s="497"/>
      <c r="I9" s="500"/>
      <c r="J9" s="502"/>
      <c r="K9" s="431"/>
      <c r="L9" s="473"/>
      <c r="M9" s="471"/>
      <c r="N9" s="176">
        <v>5</v>
      </c>
      <c r="O9" s="178"/>
      <c r="P9" s="179"/>
      <c r="Q9" s="179"/>
      <c r="R9" s="179"/>
      <c r="S9" s="179"/>
      <c r="T9" s="179"/>
      <c r="U9" s="179"/>
      <c r="V9" s="179"/>
      <c r="W9" s="101">
        <f t="shared" si="1"/>
        <v>0</v>
      </c>
      <c r="X9" s="102" t="str">
        <f t="shared" si="0"/>
        <v>DEBIL</v>
      </c>
      <c r="Y9" s="180"/>
      <c r="Z9" s="103" t="str">
        <f t="shared" si="2"/>
        <v/>
      </c>
      <c r="AA9" s="101" t="str">
        <f t="shared" si="3"/>
        <v>SI</v>
      </c>
      <c r="AB9" s="179"/>
      <c r="AC9" s="475"/>
      <c r="AD9" s="475"/>
      <c r="AE9" s="476"/>
      <c r="AF9" s="476"/>
      <c r="AG9" s="477"/>
      <c r="AH9" s="477"/>
      <c r="AI9" s="469"/>
      <c r="AJ9" s="469"/>
      <c r="AK9" s="473"/>
      <c r="AL9" s="471"/>
      <c r="AM9" s="479"/>
      <c r="AN9" s="177"/>
      <c r="AO9" s="187"/>
      <c r="AP9" s="186"/>
      <c r="AQ9" s="188"/>
      <c r="AR9" s="185"/>
      <c r="AS9" s="188"/>
      <c r="AT9" s="185"/>
      <c r="AU9" s="99"/>
      <c r="AV9" s="170"/>
      <c r="AW9" s="99"/>
      <c r="AX9" s="170"/>
      <c r="AY9" s="131"/>
      <c r="AZ9" s="185"/>
      <c r="BA9" s="185"/>
      <c r="BB9" s="176"/>
      <c r="BC9" s="188"/>
      <c r="BD9" s="188"/>
      <c r="BE9" s="185"/>
      <c r="BF9" s="185"/>
      <c r="BG9" s="176"/>
      <c r="BH9" s="188"/>
      <c r="BI9" s="188"/>
      <c r="BJ9" s="170"/>
      <c r="BK9" s="170"/>
      <c r="BL9" s="131"/>
      <c r="BM9" s="99"/>
      <c r="BN9" s="99"/>
      <c r="BO9" s="170"/>
      <c r="BP9" s="170"/>
      <c r="BQ9" s="131"/>
      <c r="BR9" s="99"/>
      <c r="BS9" s="99"/>
      <c r="BT9" s="99"/>
      <c r="BU9" s="170"/>
      <c r="BV9" s="170"/>
      <c r="BW9" s="170"/>
      <c r="BX9" s="99"/>
      <c r="BY9" s="170"/>
      <c r="BZ9" s="170"/>
      <c r="CA9" s="683"/>
      <c r="CB9" s="684"/>
      <c r="CC9" s="685"/>
      <c r="CD9" s="684"/>
      <c r="CE9" s="3"/>
      <c r="CF9" s="3"/>
      <c r="CG9" s="3"/>
      <c r="CH9" s="3"/>
      <c r="CI9" s="3"/>
      <c r="CJ9" s="3"/>
      <c r="CK9" s="3"/>
      <c r="CL9" s="3"/>
      <c r="CM9" s="3"/>
      <c r="CN9" s="3"/>
      <c r="CO9" s="3"/>
      <c r="CP9" s="3"/>
      <c r="CQ9" s="3"/>
      <c r="CR9" s="3"/>
      <c r="CS9" s="3"/>
      <c r="CT9" s="3"/>
      <c r="CU9" s="3"/>
      <c r="CV9" s="3"/>
      <c r="CW9" s="3"/>
      <c r="CX9" s="3"/>
      <c r="CY9" s="3"/>
      <c r="CZ9" s="3"/>
      <c r="DA9" s="3"/>
      <c r="DB9" s="3"/>
      <c r="DC9" s="3"/>
      <c r="DD9" s="3"/>
    </row>
    <row r="10" spans="1:108" ht="21" customHeight="1" thickTop="1" thickBot="1" x14ac:dyDescent="0.35">
      <c r="A10" s="416"/>
      <c r="B10" s="432"/>
      <c r="C10" s="432"/>
      <c r="D10" s="432"/>
      <c r="E10" s="432"/>
      <c r="F10" s="432"/>
      <c r="G10" s="432"/>
      <c r="H10" s="498"/>
      <c r="I10" s="500"/>
      <c r="J10" s="503"/>
      <c r="K10" s="432"/>
      <c r="L10" s="473"/>
      <c r="M10" s="472"/>
      <c r="N10" s="176">
        <v>6</v>
      </c>
      <c r="O10" s="178"/>
      <c r="P10" s="179"/>
      <c r="Q10" s="179"/>
      <c r="R10" s="179"/>
      <c r="S10" s="179"/>
      <c r="T10" s="179"/>
      <c r="U10" s="179"/>
      <c r="V10" s="179"/>
      <c r="W10" s="101">
        <f t="shared" si="1"/>
        <v>0</v>
      </c>
      <c r="X10" s="102" t="str">
        <f t="shared" si="0"/>
        <v>DEBIL</v>
      </c>
      <c r="Y10" s="180"/>
      <c r="Z10" s="103" t="str">
        <f t="shared" si="2"/>
        <v/>
      </c>
      <c r="AA10" s="101" t="str">
        <f t="shared" si="3"/>
        <v>SI</v>
      </c>
      <c r="AB10" s="179"/>
      <c r="AC10" s="475"/>
      <c r="AD10" s="475"/>
      <c r="AE10" s="476"/>
      <c r="AF10" s="476"/>
      <c r="AG10" s="477"/>
      <c r="AH10" s="477"/>
      <c r="AI10" s="469"/>
      <c r="AJ10" s="469"/>
      <c r="AK10" s="473"/>
      <c r="AL10" s="472"/>
      <c r="AM10" s="480"/>
      <c r="AN10" s="177"/>
      <c r="AO10" s="187"/>
      <c r="AP10" s="186"/>
      <c r="AQ10" s="188"/>
      <c r="AR10" s="185"/>
      <c r="AS10" s="188"/>
      <c r="AT10" s="185"/>
      <c r="AU10" s="99"/>
      <c r="AV10" s="170"/>
      <c r="AW10" s="99"/>
      <c r="AX10" s="170"/>
      <c r="AY10" s="131"/>
      <c r="AZ10" s="185"/>
      <c r="BA10" s="185"/>
      <c r="BB10" s="176"/>
      <c r="BC10" s="188"/>
      <c r="BD10" s="188"/>
      <c r="BE10" s="185"/>
      <c r="BF10" s="185"/>
      <c r="BG10" s="176"/>
      <c r="BH10" s="188"/>
      <c r="BI10" s="188"/>
      <c r="BJ10" s="170"/>
      <c r="BK10" s="170"/>
      <c r="BL10" s="131"/>
      <c r="BM10" s="99"/>
      <c r="BN10" s="99"/>
      <c r="BO10" s="170"/>
      <c r="BP10" s="170"/>
      <c r="BQ10" s="131"/>
      <c r="BR10" s="99"/>
      <c r="BS10" s="99"/>
      <c r="BT10" s="99"/>
      <c r="BU10" s="170"/>
      <c r="BV10" s="170"/>
      <c r="BW10" s="170"/>
      <c r="BX10" s="99"/>
      <c r="BY10" s="170"/>
      <c r="BZ10" s="170"/>
      <c r="CA10" s="683"/>
      <c r="CB10" s="684"/>
      <c r="CC10" s="685"/>
      <c r="CD10" s="684"/>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row>
    <row r="11" spans="1:108" ht="409.5" customHeight="1" thickTop="1" thickBot="1" x14ac:dyDescent="0.35">
      <c r="A11" s="416">
        <v>2</v>
      </c>
      <c r="B11" s="445" t="s">
        <v>72</v>
      </c>
      <c r="C11" s="445" t="s">
        <v>269</v>
      </c>
      <c r="D11" s="445" t="s">
        <v>270</v>
      </c>
      <c r="E11" s="445" t="s">
        <v>393</v>
      </c>
      <c r="F11" s="445" t="s">
        <v>196</v>
      </c>
      <c r="G11" s="445" t="s">
        <v>394</v>
      </c>
      <c r="H11" s="445" t="s">
        <v>395</v>
      </c>
      <c r="I11" s="504" t="s">
        <v>345</v>
      </c>
      <c r="J11" s="494">
        <v>1</v>
      </c>
      <c r="K11" s="494">
        <v>4</v>
      </c>
      <c r="L11" s="473">
        <f>+(J11*K11)*4</f>
        <v>16</v>
      </c>
      <c r="M11" s="470" t="str">
        <f>IF(OR(AND(J11=3,K11=4),AND(J11=2,K11=5),AND(J11=2,K11=5),AND(L11=20),AND(L11&gt;=52,L11&lt;=100)),"ZONA RIESGO EXTREMA",IF(OR(AND(J11=5,K11=2),AND(J11=4,K11=3),AND(J11=1,K11=4),AND(L11=16),AND(L11&gt;=28,L11&lt;=48)),"ZONA RIESGO ALTA",IF(OR(AND(J11=1,K11=3),AND(J11=4,K11=1),AND(L11=24)),"ZONA RIESGO MODERADA",IF(AND(L11&gt;=4,L11&lt;=16),"ZONA RIESGO BAJA"))))</f>
        <v>ZONA RIESGO ALTA</v>
      </c>
      <c r="N11" s="176">
        <v>1</v>
      </c>
      <c r="O11" s="255" t="s">
        <v>396</v>
      </c>
      <c r="P11" s="246">
        <v>15</v>
      </c>
      <c r="Q11" s="246">
        <v>15</v>
      </c>
      <c r="R11" s="246">
        <v>15</v>
      </c>
      <c r="S11" s="246">
        <v>15</v>
      </c>
      <c r="T11" s="246">
        <v>15</v>
      </c>
      <c r="U11" s="246">
        <v>15</v>
      </c>
      <c r="V11" s="246">
        <v>10</v>
      </c>
      <c r="W11" s="248">
        <f t="shared" si="1"/>
        <v>100</v>
      </c>
      <c r="X11" s="249" t="str">
        <f t="shared" si="0"/>
        <v>FUERTE</v>
      </c>
      <c r="Y11" s="250" t="s">
        <v>347</v>
      </c>
      <c r="Z11" s="251" t="str">
        <f t="shared" si="2"/>
        <v>MODERADO</v>
      </c>
      <c r="AA11" s="248" t="str">
        <f t="shared" si="3"/>
        <v>SI</v>
      </c>
      <c r="AB11" s="246" t="s">
        <v>397</v>
      </c>
      <c r="AC11" s="474">
        <f>IF(AND(W11&gt;0,SUM(W12:W16)=0),W11,IF(AND(SUM(W11:W12)&gt;0,SUM(W13:W16)=0),AVERAGE(W11:W12),IF(AND(SUM(W11:W13)&gt;0,SUM(W14:W16)=0),AVERAGE(W11:W13),IF(AND(SUM(W11:W14)&gt;0,SUM(W15:W16)=0),AVERAGE(W11:W14),IF(AND(SUM(W11:W15)&gt;0,W16=0),AVERAGE(W11:W15),AVERAGE(W11:W16))))))</f>
        <v>100</v>
      </c>
      <c r="AD11" s="474" t="str">
        <f>IF(AND(AC11&gt;=50,AC11&lt;=99),"MODERADO",IF(AND(AC11=100), "FUERTE",IF(AND(AC11&lt;50), "DEBIL")))</f>
        <v>FUERTE</v>
      </c>
      <c r="AE11" s="489" t="s">
        <v>349</v>
      </c>
      <c r="AF11" s="489" t="s">
        <v>350</v>
      </c>
      <c r="AG11" s="483">
        <f>IFERROR(_xlfn.IFS(AND(AD11="MODERADO",AE11="Directamente"),1,AND(AD11="FUERTE",AE11="Directamente"),2),"0")</f>
        <v>2</v>
      </c>
      <c r="AH11" s="483">
        <f>IFERROR(_xlfn.IFS(AND(AD11="MODERADO",AF11="Directamente"),1,AND(AD11="FUERTE",AF11="Directamente"),2,AND(AD11="FUERTE",AF11="Indirectamente"),1),"0")</f>
        <v>1</v>
      </c>
      <c r="AI11" s="468">
        <v>1</v>
      </c>
      <c r="AJ11" s="468">
        <v>3</v>
      </c>
      <c r="AK11" s="486">
        <f>+(AI11*AJ11)*4</f>
        <v>12</v>
      </c>
      <c r="AL11" s="487" t="str">
        <f>IF(OR(AND(AI11=3,AJ11=4),AND(AI11=2,AJ11=5),AND(AI11=2,AJ11=5),AND(AK11=20),AND(AK11&gt;=52,AK11&lt;=100)),"ZONA RIESGO EXTREMA",IF(OR(AND(AI11=5,AJ11=2),AND(AI11=4,AJ11=3),AND(AI11=1,AJ11=4),AND(AK11=16),AND(AK11&gt;=28,AK11&lt;=48)),"ZONA RIESGO ALTA",IF(OR(AND(AI11=1,AJ11=3),AND(AI11=4,AJ11=1),AND(AK11=24)),"ZONA RIESGO MODERADA",IF(AND(AK11&gt;=4,AK11&lt;=16),"ZONA RIESGO BAJA"))))</f>
        <v>ZONA RIESGO MODERADA</v>
      </c>
      <c r="AM11" s="478" t="s">
        <v>351</v>
      </c>
      <c r="AN11" s="254" t="s">
        <v>398</v>
      </c>
      <c r="AO11" s="254" t="s">
        <v>399</v>
      </c>
      <c r="AP11" s="186">
        <v>45291</v>
      </c>
      <c r="AQ11" s="266" t="s">
        <v>400</v>
      </c>
      <c r="AR11" s="271" t="s">
        <v>401</v>
      </c>
      <c r="AS11" s="294">
        <v>45056</v>
      </c>
      <c r="AT11" s="295" t="s">
        <v>402</v>
      </c>
      <c r="AU11" s="301" t="s">
        <v>403</v>
      </c>
      <c r="AV11" s="319" t="s">
        <v>404</v>
      </c>
      <c r="AW11" s="99"/>
      <c r="AX11" s="170"/>
      <c r="AY11" s="131"/>
      <c r="AZ11" s="266" t="s">
        <v>405</v>
      </c>
      <c r="BA11" s="267" t="s">
        <v>406</v>
      </c>
      <c r="BB11" s="268"/>
      <c r="BC11" s="269"/>
      <c r="BD11" s="269"/>
      <c r="BE11" s="291" t="s">
        <v>407</v>
      </c>
      <c r="BF11" s="267" t="s">
        <v>408</v>
      </c>
      <c r="BG11" s="185" t="s">
        <v>409</v>
      </c>
      <c r="BH11" s="199" t="s">
        <v>410</v>
      </c>
      <c r="BI11" s="188" t="s">
        <v>221</v>
      </c>
      <c r="BJ11" s="301" t="s">
        <v>403</v>
      </c>
      <c r="BK11" s="321" t="s">
        <v>411</v>
      </c>
      <c r="BL11" s="311" t="s">
        <v>412</v>
      </c>
      <c r="BM11" s="299" t="s">
        <v>413</v>
      </c>
      <c r="BN11" s="99"/>
      <c r="BO11" s="170"/>
      <c r="BP11" s="170"/>
      <c r="BQ11" s="131"/>
      <c r="BR11" s="99"/>
      <c r="BS11" s="99"/>
      <c r="BT11" s="133" t="s">
        <v>371</v>
      </c>
      <c r="BU11" s="170"/>
      <c r="BV11" s="170"/>
      <c r="BW11" s="170"/>
      <c r="BX11" s="133" t="s">
        <v>231</v>
      </c>
      <c r="BY11" s="170" t="s">
        <v>414</v>
      </c>
      <c r="BZ11" s="170" t="s">
        <v>415</v>
      </c>
      <c r="CA11" s="681" t="s">
        <v>785</v>
      </c>
      <c r="CB11" s="682" t="s">
        <v>793</v>
      </c>
      <c r="CC11" s="682" t="s">
        <v>794</v>
      </c>
      <c r="CD11" s="686" t="s">
        <v>795</v>
      </c>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row>
    <row r="12" spans="1:108" ht="409.5" customHeight="1" thickTop="1" thickBot="1" x14ac:dyDescent="0.35">
      <c r="A12" s="416"/>
      <c r="B12" s="431"/>
      <c r="C12" s="431"/>
      <c r="D12" s="431"/>
      <c r="E12" s="431"/>
      <c r="F12" s="431"/>
      <c r="G12" s="431"/>
      <c r="H12" s="431"/>
      <c r="I12" s="431"/>
      <c r="J12" s="431"/>
      <c r="K12" s="431"/>
      <c r="L12" s="473"/>
      <c r="M12" s="471"/>
      <c r="N12" s="176">
        <v>2</v>
      </c>
      <c r="O12" s="255" t="s">
        <v>416</v>
      </c>
      <c r="P12" s="245">
        <v>15</v>
      </c>
      <c r="Q12" s="246">
        <v>15</v>
      </c>
      <c r="R12" s="247">
        <v>15</v>
      </c>
      <c r="S12" s="247">
        <v>15</v>
      </c>
      <c r="T12" s="247">
        <v>15</v>
      </c>
      <c r="U12" s="247">
        <v>15</v>
      </c>
      <c r="V12" s="247">
        <v>10</v>
      </c>
      <c r="W12" s="248">
        <f t="shared" si="1"/>
        <v>100</v>
      </c>
      <c r="X12" s="249" t="str">
        <f t="shared" si="0"/>
        <v>FUERTE</v>
      </c>
      <c r="Y12" s="250" t="s">
        <v>417</v>
      </c>
      <c r="Z12" s="251" t="str">
        <f t="shared" si="2"/>
        <v>FUERTE</v>
      </c>
      <c r="AA12" s="248" t="str">
        <f t="shared" si="3"/>
        <v>NO</v>
      </c>
      <c r="AB12" s="247"/>
      <c r="AC12" s="474"/>
      <c r="AD12" s="474"/>
      <c r="AE12" s="490"/>
      <c r="AF12" s="490"/>
      <c r="AG12" s="483"/>
      <c r="AH12" s="483"/>
      <c r="AI12" s="468"/>
      <c r="AJ12" s="468"/>
      <c r="AK12" s="486"/>
      <c r="AL12" s="488"/>
      <c r="AM12" s="481"/>
      <c r="AN12" s="257" t="s">
        <v>418</v>
      </c>
      <c r="AO12" s="254" t="s">
        <v>399</v>
      </c>
      <c r="AP12" s="186">
        <v>45291</v>
      </c>
      <c r="AQ12" s="266" t="s">
        <v>400</v>
      </c>
      <c r="AR12" s="271" t="s">
        <v>419</v>
      </c>
      <c r="AS12" s="294">
        <v>45056</v>
      </c>
      <c r="AT12" s="295" t="s">
        <v>420</v>
      </c>
      <c r="AU12" s="301" t="s">
        <v>403</v>
      </c>
      <c r="AV12" s="317" t="s">
        <v>421</v>
      </c>
      <c r="AW12" s="99"/>
      <c r="AX12" s="170"/>
      <c r="AY12" s="131"/>
      <c r="AZ12" s="266" t="s">
        <v>405</v>
      </c>
      <c r="BA12" s="267" t="s">
        <v>422</v>
      </c>
      <c r="BB12" s="268"/>
      <c r="BC12" s="269"/>
      <c r="BD12" s="269"/>
      <c r="BE12" s="291" t="s">
        <v>407</v>
      </c>
      <c r="BF12" s="267" t="s">
        <v>423</v>
      </c>
      <c r="BG12" s="185" t="s">
        <v>409</v>
      </c>
      <c r="BH12" s="199" t="s">
        <v>424</v>
      </c>
      <c r="BI12" s="188" t="s">
        <v>221</v>
      </c>
      <c r="BJ12" s="301" t="s">
        <v>403</v>
      </c>
      <c r="BK12" s="320" t="s">
        <v>425</v>
      </c>
      <c r="BL12" s="311" t="s">
        <v>412</v>
      </c>
      <c r="BM12" s="301" t="s">
        <v>426</v>
      </c>
      <c r="BN12" s="99"/>
      <c r="BO12" s="170"/>
      <c r="BP12" s="170"/>
      <c r="BQ12" s="131"/>
      <c r="BR12" s="99"/>
      <c r="BS12" s="99"/>
      <c r="BT12" s="133" t="s">
        <v>390</v>
      </c>
      <c r="BU12" s="170"/>
      <c r="BV12" s="170"/>
      <c r="BW12" s="170"/>
      <c r="BX12" s="99">
        <v>45042</v>
      </c>
      <c r="BY12" s="170" t="s">
        <v>427</v>
      </c>
      <c r="BZ12" s="170" t="s">
        <v>428</v>
      </c>
      <c r="CA12" s="681" t="s">
        <v>785</v>
      </c>
      <c r="CB12" s="684" t="s">
        <v>796</v>
      </c>
      <c r="CC12" s="684" t="s">
        <v>797</v>
      </c>
      <c r="CD12" s="684" t="s">
        <v>798</v>
      </c>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row>
    <row r="13" spans="1:108" ht="21" customHeight="1" thickTop="1" thickBot="1" x14ac:dyDescent="0.35">
      <c r="A13" s="416"/>
      <c r="B13" s="431"/>
      <c r="C13" s="431"/>
      <c r="D13" s="431"/>
      <c r="E13" s="431"/>
      <c r="F13" s="431"/>
      <c r="G13" s="431"/>
      <c r="H13" s="431"/>
      <c r="I13" s="431"/>
      <c r="J13" s="431"/>
      <c r="K13" s="431"/>
      <c r="L13" s="473"/>
      <c r="M13" s="471"/>
      <c r="N13" s="176">
        <v>3</v>
      </c>
      <c r="O13" s="183"/>
      <c r="P13" s="182"/>
      <c r="Q13" s="182"/>
      <c r="R13" s="182"/>
      <c r="S13" s="182"/>
      <c r="T13" s="182"/>
      <c r="U13" s="182"/>
      <c r="V13" s="182"/>
      <c r="W13" s="101">
        <f t="shared" si="1"/>
        <v>0</v>
      </c>
      <c r="X13" s="102" t="str">
        <f t="shared" si="0"/>
        <v>DEBIL</v>
      </c>
      <c r="Y13" s="180"/>
      <c r="Z13" s="103" t="str">
        <f t="shared" si="2"/>
        <v/>
      </c>
      <c r="AA13" s="101" t="str">
        <f t="shared" si="3"/>
        <v>SI</v>
      </c>
      <c r="AB13" s="182"/>
      <c r="AC13" s="475"/>
      <c r="AD13" s="475"/>
      <c r="AE13" s="491"/>
      <c r="AF13" s="491"/>
      <c r="AG13" s="477"/>
      <c r="AH13" s="477"/>
      <c r="AI13" s="469"/>
      <c r="AJ13" s="469"/>
      <c r="AK13" s="473"/>
      <c r="AL13" s="471"/>
      <c r="AM13" s="479"/>
      <c r="AO13" s="176"/>
      <c r="AP13" s="188"/>
      <c r="AQ13" s="188"/>
      <c r="AR13" s="185"/>
      <c r="AS13" s="188"/>
      <c r="AT13" s="185"/>
      <c r="AU13" s="99"/>
      <c r="AV13" s="170"/>
      <c r="AW13" s="99"/>
      <c r="AX13" s="170"/>
      <c r="AY13" s="131"/>
      <c r="AZ13" s="185"/>
      <c r="BA13" s="185"/>
      <c r="BB13" s="176"/>
      <c r="BC13" s="188"/>
      <c r="BD13" s="188"/>
      <c r="BE13" s="185"/>
      <c r="BF13" s="185"/>
      <c r="BG13" s="176"/>
      <c r="BH13" s="188"/>
      <c r="BI13" s="188"/>
      <c r="BJ13" s="170"/>
      <c r="BK13" s="170"/>
      <c r="BL13" s="131"/>
      <c r="BM13" s="99"/>
      <c r="BN13" s="99"/>
      <c r="BO13" s="170"/>
      <c r="BP13" s="170"/>
      <c r="BQ13" s="131"/>
      <c r="BR13" s="99"/>
      <c r="BS13" s="99"/>
      <c r="BT13" s="99"/>
      <c r="BU13" s="170"/>
      <c r="BV13" s="170"/>
      <c r="BW13" s="170"/>
      <c r="BX13" s="99"/>
      <c r="BY13" s="170"/>
      <c r="BZ13" s="170"/>
      <c r="CA13" s="683"/>
      <c r="CB13" s="684"/>
      <c r="CC13" s="685"/>
      <c r="CD13" s="684"/>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row>
    <row r="14" spans="1:108" ht="21" customHeight="1" thickTop="1" thickBot="1" x14ac:dyDescent="0.35">
      <c r="A14" s="416"/>
      <c r="B14" s="431"/>
      <c r="C14" s="431"/>
      <c r="D14" s="431"/>
      <c r="E14" s="431"/>
      <c r="F14" s="431"/>
      <c r="G14" s="431"/>
      <c r="H14" s="431"/>
      <c r="I14" s="431"/>
      <c r="J14" s="431"/>
      <c r="K14" s="431"/>
      <c r="L14" s="473"/>
      <c r="M14" s="471"/>
      <c r="N14" s="176">
        <v>4</v>
      </c>
      <c r="O14" s="184"/>
      <c r="P14" s="182"/>
      <c r="Q14" s="182"/>
      <c r="R14" s="182"/>
      <c r="S14" s="182"/>
      <c r="T14" s="182"/>
      <c r="U14" s="182"/>
      <c r="V14" s="182"/>
      <c r="W14" s="101">
        <f t="shared" si="1"/>
        <v>0</v>
      </c>
      <c r="X14" s="102" t="str">
        <f t="shared" si="0"/>
        <v>DEBIL</v>
      </c>
      <c r="Y14" s="180"/>
      <c r="Z14" s="103" t="str">
        <f t="shared" si="2"/>
        <v/>
      </c>
      <c r="AA14" s="101" t="str">
        <f t="shared" si="3"/>
        <v>SI</v>
      </c>
      <c r="AB14" s="182"/>
      <c r="AC14" s="475"/>
      <c r="AD14" s="475"/>
      <c r="AE14" s="491"/>
      <c r="AF14" s="491"/>
      <c r="AG14" s="477"/>
      <c r="AH14" s="477"/>
      <c r="AI14" s="469"/>
      <c r="AJ14" s="469"/>
      <c r="AK14" s="473"/>
      <c r="AL14" s="471"/>
      <c r="AM14" s="479"/>
      <c r="AN14" s="185"/>
      <c r="AO14" s="176"/>
      <c r="AP14" s="188"/>
      <c r="AQ14" s="188"/>
      <c r="AR14" s="185"/>
      <c r="AS14" s="188"/>
      <c r="AT14" s="185"/>
      <c r="AU14" s="99"/>
      <c r="AV14" s="170"/>
      <c r="AW14" s="99"/>
      <c r="AX14" s="170"/>
      <c r="AY14" s="131"/>
      <c r="AZ14" s="185"/>
      <c r="BA14" s="185"/>
      <c r="BB14" s="176"/>
      <c r="BC14" s="188"/>
      <c r="BD14" s="188"/>
      <c r="BE14" s="185"/>
      <c r="BF14" s="185"/>
      <c r="BG14" s="176"/>
      <c r="BH14" s="188"/>
      <c r="BI14" s="188"/>
      <c r="BJ14" s="170"/>
      <c r="BK14" s="170"/>
      <c r="BL14" s="131"/>
      <c r="BM14" s="99"/>
      <c r="BN14" s="99"/>
      <c r="BO14" s="170"/>
      <c r="BP14" s="170"/>
      <c r="BQ14" s="131"/>
      <c r="BR14" s="99"/>
      <c r="BS14" s="99"/>
      <c r="BT14" s="99"/>
      <c r="BU14" s="170"/>
      <c r="BV14" s="170"/>
      <c r="BW14" s="170"/>
      <c r="BX14" s="99"/>
      <c r="BY14" s="170"/>
      <c r="BZ14" s="170"/>
      <c r="CA14" s="683"/>
      <c r="CB14" s="684"/>
      <c r="CC14" s="685"/>
      <c r="CD14" s="684"/>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row>
    <row r="15" spans="1:108" ht="21" customHeight="1" thickTop="1" thickBot="1" x14ac:dyDescent="0.35">
      <c r="A15" s="416"/>
      <c r="B15" s="431"/>
      <c r="C15" s="431"/>
      <c r="D15" s="431"/>
      <c r="E15" s="431"/>
      <c r="F15" s="431"/>
      <c r="G15" s="431"/>
      <c r="H15" s="431"/>
      <c r="I15" s="431"/>
      <c r="J15" s="431"/>
      <c r="K15" s="431"/>
      <c r="L15" s="473"/>
      <c r="M15" s="471"/>
      <c r="N15" s="176">
        <v>5</v>
      </c>
      <c r="O15" s="184"/>
      <c r="P15" s="182"/>
      <c r="Q15" s="182"/>
      <c r="R15" s="182"/>
      <c r="S15" s="182"/>
      <c r="T15" s="182"/>
      <c r="U15" s="182"/>
      <c r="V15" s="182"/>
      <c r="W15" s="101">
        <f t="shared" si="1"/>
        <v>0</v>
      </c>
      <c r="X15" s="102" t="str">
        <f t="shared" si="0"/>
        <v>DEBIL</v>
      </c>
      <c r="Y15" s="180"/>
      <c r="Z15" s="103" t="str">
        <f t="shared" si="2"/>
        <v/>
      </c>
      <c r="AA15" s="101" t="str">
        <f t="shared" si="3"/>
        <v>SI</v>
      </c>
      <c r="AB15" s="182"/>
      <c r="AC15" s="475"/>
      <c r="AD15" s="475"/>
      <c r="AE15" s="491"/>
      <c r="AF15" s="491"/>
      <c r="AG15" s="477"/>
      <c r="AH15" s="477"/>
      <c r="AI15" s="469"/>
      <c r="AJ15" s="469"/>
      <c r="AK15" s="473"/>
      <c r="AL15" s="471"/>
      <c r="AM15" s="479"/>
      <c r="AN15" s="185"/>
      <c r="AO15" s="176"/>
      <c r="AP15" s="188"/>
      <c r="AQ15" s="188"/>
      <c r="AR15" s="185"/>
      <c r="AS15" s="188"/>
      <c r="AT15" s="185"/>
      <c r="AU15" s="99"/>
      <c r="AV15" s="170"/>
      <c r="AW15" s="99"/>
      <c r="AX15" s="170"/>
      <c r="AY15" s="131"/>
      <c r="AZ15" s="185"/>
      <c r="BA15" s="185"/>
      <c r="BB15" s="176"/>
      <c r="BC15" s="188"/>
      <c r="BD15" s="188"/>
      <c r="BE15" s="185"/>
      <c r="BF15" s="185"/>
      <c r="BG15" s="176"/>
      <c r="BH15" s="188"/>
      <c r="BI15" s="188"/>
      <c r="BJ15" s="170"/>
      <c r="BK15" s="170"/>
      <c r="BL15" s="131"/>
      <c r="BM15" s="99"/>
      <c r="BN15" s="99"/>
      <c r="BO15" s="170"/>
      <c r="BP15" s="170"/>
      <c r="BQ15" s="131"/>
      <c r="BR15" s="99"/>
      <c r="BS15" s="99"/>
      <c r="BT15" s="99"/>
      <c r="BU15" s="170"/>
      <c r="BV15" s="170"/>
      <c r="BW15" s="170"/>
      <c r="BX15" s="99"/>
      <c r="BY15" s="170"/>
      <c r="BZ15" s="170"/>
      <c r="CA15" s="683"/>
      <c r="CB15" s="684"/>
      <c r="CC15" s="685"/>
      <c r="CD15" s="684"/>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row>
    <row r="16" spans="1:108" ht="21" customHeight="1" thickTop="1" thickBot="1" x14ac:dyDescent="0.35">
      <c r="A16" s="416"/>
      <c r="B16" s="432"/>
      <c r="C16" s="432"/>
      <c r="D16" s="432"/>
      <c r="E16" s="432"/>
      <c r="F16" s="432"/>
      <c r="G16" s="432"/>
      <c r="H16" s="432"/>
      <c r="I16" s="432"/>
      <c r="J16" s="432"/>
      <c r="K16" s="432"/>
      <c r="L16" s="473"/>
      <c r="M16" s="472"/>
      <c r="N16" s="176">
        <v>6</v>
      </c>
      <c r="O16" s="184"/>
      <c r="P16" s="182"/>
      <c r="Q16" s="182"/>
      <c r="R16" s="182"/>
      <c r="S16" s="182"/>
      <c r="T16" s="182"/>
      <c r="U16" s="182"/>
      <c r="V16" s="182"/>
      <c r="W16" s="101">
        <f t="shared" si="1"/>
        <v>0</v>
      </c>
      <c r="X16" s="102" t="str">
        <f t="shared" si="0"/>
        <v>DEBIL</v>
      </c>
      <c r="Y16" s="180"/>
      <c r="Z16" s="103" t="str">
        <f t="shared" si="2"/>
        <v/>
      </c>
      <c r="AA16" s="101" t="str">
        <f t="shared" si="3"/>
        <v>SI</v>
      </c>
      <c r="AB16" s="182"/>
      <c r="AC16" s="475"/>
      <c r="AD16" s="475"/>
      <c r="AE16" s="492"/>
      <c r="AF16" s="492"/>
      <c r="AG16" s="477"/>
      <c r="AH16" s="477"/>
      <c r="AI16" s="469"/>
      <c r="AJ16" s="469"/>
      <c r="AK16" s="473"/>
      <c r="AL16" s="472"/>
      <c r="AM16" s="480"/>
      <c r="AN16" s="185"/>
      <c r="AO16" s="176"/>
      <c r="AP16" s="188"/>
      <c r="AQ16" s="188"/>
      <c r="AR16" s="185"/>
      <c r="AS16" s="188"/>
      <c r="AT16" s="185"/>
      <c r="AU16" s="99"/>
      <c r="AV16" s="170"/>
      <c r="AW16" s="99"/>
      <c r="AX16" s="170"/>
      <c r="AY16" s="131"/>
      <c r="AZ16" s="185"/>
      <c r="BA16" s="185"/>
      <c r="BB16" s="176"/>
      <c r="BC16" s="188"/>
      <c r="BD16" s="188"/>
      <c r="BE16" s="185"/>
      <c r="BF16" s="185"/>
      <c r="BG16" s="176"/>
      <c r="BH16" s="188"/>
      <c r="BI16" s="188"/>
      <c r="BJ16" s="170"/>
      <c r="BK16" s="170"/>
      <c r="BL16" s="131"/>
      <c r="BM16" s="99"/>
      <c r="BN16" s="99"/>
      <c r="BO16" s="170"/>
      <c r="BP16" s="170"/>
      <c r="BQ16" s="131"/>
      <c r="BR16" s="99"/>
      <c r="BS16" s="99"/>
      <c r="BT16" s="99"/>
      <c r="BU16" s="170"/>
      <c r="BV16" s="170"/>
      <c r="BW16" s="170"/>
      <c r="BX16" s="99"/>
      <c r="BY16" s="170"/>
      <c r="BZ16" s="170"/>
      <c r="CA16" s="683"/>
      <c r="CB16" s="684"/>
      <c r="CC16" s="685"/>
      <c r="CD16" s="684"/>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row>
    <row r="17" spans="1:108" ht="408" customHeight="1" thickTop="1" thickBot="1" x14ac:dyDescent="0.35">
      <c r="A17" s="416">
        <v>3</v>
      </c>
      <c r="B17" s="445" t="s">
        <v>72</v>
      </c>
      <c r="C17" s="445" t="s">
        <v>269</v>
      </c>
      <c r="D17" s="445" t="s">
        <v>270</v>
      </c>
      <c r="E17" s="443" t="s">
        <v>430</v>
      </c>
      <c r="F17" s="417" t="s">
        <v>196</v>
      </c>
      <c r="G17" s="417" t="s">
        <v>431</v>
      </c>
      <c r="H17" s="417" t="s">
        <v>432</v>
      </c>
      <c r="I17" s="417" t="s">
        <v>345</v>
      </c>
      <c r="J17" s="494">
        <v>1</v>
      </c>
      <c r="K17" s="494">
        <v>4</v>
      </c>
      <c r="L17" s="473">
        <f>+(J17*K17)*4</f>
        <v>16</v>
      </c>
      <c r="M17" s="470" t="str">
        <f>IF(OR(AND(J17=3,K17=4),AND(J17=2,K17=5),AND(J17=2,K17=5),AND(L17=20),AND(L17&gt;=52,L17&lt;=100)),"ZONA RIESGO EXTREMA",IF(OR(AND(J17=5,K17=2),AND(J17=4,K17=3),AND(J17=1,K17=4),AND(L17=16),AND(L17&gt;=28,L17&lt;=48)),"ZONA RIESGO ALTA",IF(OR(AND(J17=1,K17=3),AND(J17=4,K17=1),AND(L17=24)),"ZONA RIESGO MODERADA",IF(AND(L17&gt;=4,L17&lt;=16),"ZONA RIESGO BAJA"))))</f>
        <v>ZONA RIESGO ALTA</v>
      </c>
      <c r="N17" s="176">
        <v>1</v>
      </c>
      <c r="O17" s="256" t="s">
        <v>433</v>
      </c>
      <c r="P17" s="245">
        <v>15</v>
      </c>
      <c r="Q17" s="246">
        <v>15</v>
      </c>
      <c r="R17" s="247">
        <v>15</v>
      </c>
      <c r="S17" s="247">
        <v>15</v>
      </c>
      <c r="T17" s="247">
        <v>15</v>
      </c>
      <c r="U17" s="247">
        <v>15</v>
      </c>
      <c r="V17" s="247">
        <v>10</v>
      </c>
      <c r="W17" s="248">
        <f t="shared" si="1"/>
        <v>100</v>
      </c>
      <c r="X17" s="249" t="str">
        <f t="shared" si="0"/>
        <v>FUERTE</v>
      </c>
      <c r="Y17" s="250" t="s">
        <v>417</v>
      </c>
      <c r="Z17" s="251" t="str">
        <f t="shared" si="2"/>
        <v>FUERTE</v>
      </c>
      <c r="AA17" s="248" t="str">
        <f t="shared" si="3"/>
        <v>NO</v>
      </c>
      <c r="AB17" s="247"/>
      <c r="AC17" s="474">
        <f>IF(AND(W17&gt;0,SUM(W18:W22)=0),W17,IF(AND(SUM(W17:W18)&gt;0,SUM(W19:W22)=0),AVERAGE(W17:W18),IF(AND(SUM(W17:W19)&gt;0,SUM(W20:W22)=0),AVERAGE(W17:W19),IF(AND(SUM(W17:W20)&gt;0,SUM(W21:W22)=0),AVERAGE(W17:W20),IF(AND(SUM(W17:W21)&gt;0,W22=0),AVERAGE(W17:W21),AVERAGE(W17:W22))))))</f>
        <v>100</v>
      </c>
      <c r="AD17" s="474" t="str">
        <f>IF(AND(AC17&gt;=50,AC17&lt;=99),"MODERADO",IF(AND(AC17=100), "FUERTE",IF(AND(AC17&lt;50), "DEBIL")))</f>
        <v>FUERTE</v>
      </c>
      <c r="AE17" s="493" t="s">
        <v>349</v>
      </c>
      <c r="AF17" s="493" t="s">
        <v>350</v>
      </c>
      <c r="AG17" s="483">
        <f>IFERROR(_xlfn.IFS(AND(AD17="MODERADO",AE17="Directamente"),1,AND(AD17="FUERTE",AE17="Directamente"),2),"0")</f>
        <v>2</v>
      </c>
      <c r="AH17" s="483">
        <f>IFERROR(_xlfn.IFS(AND(AD17="MODERADO",AF17="Directamente"),1,AND(AD17="FUERTE",AF17="Directamente"),2,AND(AD17="FUERTE",AF17="Indirectamente"),1),"0")</f>
        <v>1</v>
      </c>
      <c r="AI17" s="468">
        <v>1</v>
      </c>
      <c r="AJ17" s="468">
        <v>3</v>
      </c>
      <c r="AK17" s="486">
        <f>+(AI17*AJ17)*4</f>
        <v>12</v>
      </c>
      <c r="AL17" s="487" t="str">
        <f>IF(OR(AND(AI17=3,AJ17=4),AND(AI17=2,AJ17=5),AND(AI17=2,AJ17=5),AND(AK17=20),AND(AK17&gt;=52,AK17&lt;=100)),"ZONA RIESGO EXTREMA",IF(OR(AND(AI17=5,AJ17=2),AND(AI17=4,AJ17=3),AND(AI17=1,AJ17=4),AND(AK17=16),AND(AK17&gt;=28,AK17&lt;=48)),"ZONA RIESGO ALTA",IF(OR(AND(AI17=1,AJ17=3),AND(AI17=4,AJ17=1),AND(AK17=24)),"ZONA RIESGO MODERADA",IF(AND(AK17&gt;=4,AK17&lt;=16),"ZONA RIESGO BAJA"))))</f>
        <v>ZONA RIESGO MODERADA</v>
      </c>
      <c r="AM17" s="478" t="s">
        <v>351</v>
      </c>
      <c r="AN17" s="277" t="s">
        <v>434</v>
      </c>
      <c r="AO17" s="254" t="s">
        <v>435</v>
      </c>
      <c r="AP17" s="186">
        <v>45291</v>
      </c>
      <c r="AQ17" s="266" t="s">
        <v>400</v>
      </c>
      <c r="AR17" s="271" t="s">
        <v>436</v>
      </c>
      <c r="AS17" s="294">
        <v>45056</v>
      </c>
      <c r="AT17" s="296" t="s">
        <v>437</v>
      </c>
      <c r="AU17" s="281" t="s">
        <v>438</v>
      </c>
      <c r="AV17" s="281" t="s">
        <v>438</v>
      </c>
      <c r="AW17" s="279" t="s">
        <v>438</v>
      </c>
      <c r="AX17" s="279" t="s">
        <v>438</v>
      </c>
      <c r="AY17" s="280" t="s">
        <v>439</v>
      </c>
      <c r="AZ17" s="266" t="s">
        <v>405</v>
      </c>
      <c r="BA17" s="267" t="s">
        <v>440</v>
      </c>
      <c r="BB17" s="268"/>
      <c r="BC17" s="269"/>
      <c r="BD17" s="269"/>
      <c r="BE17" s="292">
        <v>45056</v>
      </c>
      <c r="BF17" s="293" t="s">
        <v>441</v>
      </c>
      <c r="BG17" s="185" t="s">
        <v>442</v>
      </c>
      <c r="BH17" s="199" t="s">
        <v>443</v>
      </c>
      <c r="BI17" s="199" t="s">
        <v>221</v>
      </c>
      <c r="BJ17" s="133" t="s">
        <v>403</v>
      </c>
      <c r="BK17" s="302" t="s">
        <v>444</v>
      </c>
      <c r="BL17" s="131"/>
      <c r="BM17" s="99"/>
      <c r="BN17" s="99"/>
      <c r="BO17" s="170"/>
      <c r="BP17" s="170"/>
      <c r="BQ17" s="131"/>
      <c r="BR17" s="99"/>
      <c r="BS17" s="99"/>
      <c r="BT17" s="99"/>
      <c r="BU17" s="170"/>
      <c r="BV17" s="170"/>
      <c r="BW17" s="170"/>
      <c r="BX17" s="133" t="s">
        <v>445</v>
      </c>
      <c r="BY17" s="170" t="s">
        <v>446</v>
      </c>
      <c r="BZ17" s="278" t="s">
        <v>447</v>
      </c>
      <c r="CA17" s="681" t="s">
        <v>785</v>
      </c>
      <c r="CB17" s="682" t="s">
        <v>799</v>
      </c>
      <c r="CC17" s="682" t="s">
        <v>800</v>
      </c>
      <c r="CD17" s="686" t="s">
        <v>801</v>
      </c>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row>
    <row r="18" spans="1:108" ht="135.75" customHeight="1" thickTop="1" thickBot="1" x14ac:dyDescent="0.35">
      <c r="A18" s="416"/>
      <c r="B18" s="431"/>
      <c r="C18" s="431"/>
      <c r="D18" s="431"/>
      <c r="E18" s="443"/>
      <c r="F18" s="417"/>
      <c r="G18" s="417"/>
      <c r="H18" s="417"/>
      <c r="I18" s="417"/>
      <c r="J18" s="431"/>
      <c r="K18" s="431"/>
      <c r="L18" s="473"/>
      <c r="M18" s="471"/>
      <c r="N18" s="176">
        <v>2</v>
      </c>
      <c r="O18" s="256"/>
      <c r="P18" s="247"/>
      <c r="Q18" s="247"/>
      <c r="R18" s="247"/>
      <c r="S18" s="247"/>
      <c r="T18" s="247"/>
      <c r="U18" s="247"/>
      <c r="V18" s="247"/>
      <c r="W18" s="248">
        <f t="shared" si="1"/>
        <v>0</v>
      </c>
      <c r="X18" s="249" t="str">
        <f t="shared" si="0"/>
        <v>DEBIL</v>
      </c>
      <c r="Y18" s="250"/>
      <c r="Z18" s="251" t="str">
        <f t="shared" si="2"/>
        <v/>
      </c>
      <c r="AA18" s="248" t="str">
        <f t="shared" si="3"/>
        <v>SI</v>
      </c>
      <c r="AB18" s="247"/>
      <c r="AC18" s="474"/>
      <c r="AD18" s="474"/>
      <c r="AE18" s="493"/>
      <c r="AF18" s="493"/>
      <c r="AG18" s="483"/>
      <c r="AH18" s="483"/>
      <c r="AI18" s="468"/>
      <c r="AJ18" s="468"/>
      <c r="AK18" s="486"/>
      <c r="AL18" s="488"/>
      <c r="AM18" s="481"/>
      <c r="AN18" s="257" t="s">
        <v>448</v>
      </c>
      <c r="AO18" s="254" t="s">
        <v>307</v>
      </c>
      <c r="AP18" s="188">
        <v>45016</v>
      </c>
      <c r="AQ18" s="188"/>
      <c r="AR18" s="271" t="s">
        <v>449</v>
      </c>
      <c r="AS18" s="294">
        <v>45056</v>
      </c>
      <c r="AT18" s="295" t="s">
        <v>450</v>
      </c>
      <c r="AU18" s="301" t="s">
        <v>403</v>
      </c>
      <c r="AV18" s="300" t="s">
        <v>451</v>
      </c>
      <c r="AW18" s="99"/>
      <c r="AX18" s="170"/>
      <c r="AY18" s="131"/>
      <c r="AZ18" s="185"/>
      <c r="BA18" s="270"/>
      <c r="BB18" s="176"/>
      <c r="BC18" s="188"/>
      <c r="BD18" s="188"/>
      <c r="BE18" s="185"/>
      <c r="BF18" s="293" t="s">
        <v>413</v>
      </c>
      <c r="BG18" s="176"/>
      <c r="BH18" s="188"/>
      <c r="BI18" s="188"/>
      <c r="BJ18" s="170"/>
      <c r="BK18" s="306" t="s">
        <v>413</v>
      </c>
      <c r="BL18" s="131"/>
      <c r="BM18" s="99"/>
      <c r="BN18" s="99"/>
      <c r="BO18" s="170"/>
      <c r="BP18" s="170"/>
      <c r="BQ18" s="131"/>
      <c r="BR18" s="99"/>
      <c r="BS18" s="99"/>
      <c r="BT18" s="99"/>
      <c r="BU18" s="170"/>
      <c r="BV18" s="170"/>
      <c r="BW18" s="170"/>
      <c r="BX18" s="133" t="s">
        <v>452</v>
      </c>
      <c r="BY18" s="170"/>
      <c r="BZ18" s="170" t="s">
        <v>453</v>
      </c>
      <c r="CA18" s="681" t="s">
        <v>785</v>
      </c>
      <c r="CB18" s="687" t="s">
        <v>787</v>
      </c>
      <c r="CC18" s="687" t="s">
        <v>429</v>
      </c>
      <c r="CD18" s="687" t="s">
        <v>788</v>
      </c>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row>
    <row r="19" spans="1:108" ht="209.25" customHeight="1" thickTop="1" thickBot="1" x14ac:dyDescent="0.35">
      <c r="A19" s="416"/>
      <c r="B19" s="431"/>
      <c r="C19" s="431"/>
      <c r="D19" s="431"/>
      <c r="E19" s="443"/>
      <c r="F19" s="417"/>
      <c r="G19" s="417"/>
      <c r="H19" s="417"/>
      <c r="I19" s="417"/>
      <c r="J19" s="431"/>
      <c r="K19" s="431"/>
      <c r="L19" s="473"/>
      <c r="M19" s="471"/>
      <c r="N19" s="176">
        <v>3</v>
      </c>
      <c r="O19" s="183"/>
      <c r="P19" s="182"/>
      <c r="Q19" s="182"/>
      <c r="R19" s="182"/>
      <c r="S19" s="182"/>
      <c r="T19" s="182"/>
      <c r="U19" s="182"/>
      <c r="V19" s="182"/>
      <c r="W19" s="101">
        <f t="shared" si="1"/>
        <v>0</v>
      </c>
      <c r="X19" s="102" t="str">
        <f t="shared" si="0"/>
        <v>DEBIL</v>
      </c>
      <c r="Y19" s="180"/>
      <c r="Z19" s="103" t="str">
        <f t="shared" si="2"/>
        <v/>
      </c>
      <c r="AA19" s="101" t="str">
        <f t="shared" si="3"/>
        <v>SI</v>
      </c>
      <c r="AB19" s="182"/>
      <c r="AC19" s="475"/>
      <c r="AD19" s="475"/>
      <c r="AE19" s="476"/>
      <c r="AF19" s="476"/>
      <c r="AG19" s="477"/>
      <c r="AH19" s="477"/>
      <c r="AI19" s="469"/>
      <c r="AJ19" s="469"/>
      <c r="AK19" s="473"/>
      <c r="AL19" s="471"/>
      <c r="AM19" s="479"/>
      <c r="AN19" s="303" t="s">
        <v>454</v>
      </c>
      <c r="AO19" s="254" t="s">
        <v>307</v>
      </c>
      <c r="AP19" s="186">
        <v>45291</v>
      </c>
      <c r="AQ19" s="188"/>
      <c r="AR19" s="185"/>
      <c r="AS19" s="188"/>
      <c r="AT19" s="295" t="s">
        <v>455</v>
      </c>
      <c r="AU19" s="301" t="s">
        <v>403</v>
      </c>
      <c r="AV19" s="318" t="s">
        <v>456</v>
      </c>
      <c r="AW19" s="99"/>
      <c r="AX19" s="170"/>
      <c r="AY19" s="131"/>
      <c r="AZ19" s="185"/>
      <c r="BA19" s="185"/>
      <c r="BB19" s="176"/>
      <c r="BC19" s="188"/>
      <c r="BD19" s="188"/>
      <c r="BE19" s="185"/>
      <c r="BF19" s="185"/>
      <c r="BG19" s="176"/>
      <c r="BH19" s="188"/>
      <c r="BI19" s="188"/>
      <c r="BJ19" s="170"/>
      <c r="BK19" s="306" t="s">
        <v>413</v>
      </c>
      <c r="BL19" s="131"/>
      <c r="BM19" s="99"/>
      <c r="BN19" s="99"/>
      <c r="BO19" s="170"/>
      <c r="BP19" s="170"/>
      <c r="BQ19" s="131"/>
      <c r="BR19" s="99"/>
      <c r="BS19" s="99"/>
      <c r="BT19" s="99"/>
      <c r="BU19" s="170"/>
      <c r="BV19" s="170"/>
      <c r="BW19" s="170"/>
      <c r="BX19" s="99">
        <v>45125</v>
      </c>
      <c r="BY19" s="170"/>
      <c r="BZ19" s="170" t="s">
        <v>457</v>
      </c>
      <c r="CA19" s="688">
        <v>45181</v>
      </c>
      <c r="CB19" s="687" t="s">
        <v>802</v>
      </c>
      <c r="CC19" s="687" t="s">
        <v>802</v>
      </c>
      <c r="CD19" s="684" t="s">
        <v>803</v>
      </c>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row>
    <row r="20" spans="1:108" ht="21" customHeight="1" thickTop="1" thickBot="1" x14ac:dyDescent="0.35">
      <c r="A20" s="416"/>
      <c r="B20" s="431"/>
      <c r="C20" s="431"/>
      <c r="D20" s="431"/>
      <c r="E20" s="443"/>
      <c r="F20" s="417"/>
      <c r="G20" s="417"/>
      <c r="H20" s="417"/>
      <c r="I20" s="417"/>
      <c r="J20" s="431"/>
      <c r="K20" s="431"/>
      <c r="L20" s="473"/>
      <c r="M20" s="471"/>
      <c r="N20" s="176">
        <v>4</v>
      </c>
      <c r="O20" s="184"/>
      <c r="P20" s="182"/>
      <c r="Q20" s="182"/>
      <c r="R20" s="182"/>
      <c r="S20" s="182"/>
      <c r="T20" s="182"/>
      <c r="U20" s="182"/>
      <c r="V20" s="182"/>
      <c r="W20" s="101">
        <f t="shared" si="1"/>
        <v>0</v>
      </c>
      <c r="X20" s="102" t="str">
        <f t="shared" si="0"/>
        <v>DEBIL</v>
      </c>
      <c r="Y20" s="180"/>
      <c r="Z20" s="103" t="str">
        <f t="shared" si="2"/>
        <v/>
      </c>
      <c r="AA20" s="101" t="str">
        <f t="shared" si="3"/>
        <v>SI</v>
      </c>
      <c r="AB20" s="182"/>
      <c r="AC20" s="475"/>
      <c r="AD20" s="475"/>
      <c r="AE20" s="476"/>
      <c r="AF20" s="476"/>
      <c r="AG20" s="477"/>
      <c r="AH20" s="477"/>
      <c r="AI20" s="469"/>
      <c r="AJ20" s="469"/>
      <c r="AK20" s="473"/>
      <c r="AL20" s="471"/>
      <c r="AM20" s="479"/>
      <c r="AN20" s="185"/>
      <c r="AO20" s="176"/>
      <c r="AP20" s="188"/>
      <c r="AQ20" s="188"/>
      <c r="AR20" s="185"/>
      <c r="AS20" s="188"/>
      <c r="AT20" s="185"/>
      <c r="AU20" s="99"/>
      <c r="AV20" s="170"/>
      <c r="AW20" s="99"/>
      <c r="AX20" s="170"/>
      <c r="AY20" s="131"/>
      <c r="AZ20" s="185"/>
      <c r="BA20" s="185"/>
      <c r="BB20" s="176"/>
      <c r="BC20" s="188"/>
      <c r="BD20" s="188"/>
      <c r="BE20" s="185"/>
      <c r="BF20" s="185"/>
      <c r="BG20" s="176"/>
      <c r="BH20" s="188"/>
      <c r="BI20" s="188"/>
      <c r="BJ20" s="170"/>
      <c r="BK20" s="170"/>
      <c r="BL20" s="131"/>
      <c r="BM20" s="99"/>
      <c r="BN20" s="99"/>
      <c r="BO20" s="170"/>
      <c r="BP20" s="170"/>
      <c r="BQ20" s="131"/>
      <c r="BR20" s="99"/>
      <c r="BS20" s="99"/>
      <c r="BT20" s="99"/>
      <c r="BU20" s="170"/>
      <c r="BV20" s="170"/>
      <c r="BW20" s="170"/>
      <c r="BX20" s="99"/>
      <c r="BY20" s="170"/>
      <c r="BZ20" s="170"/>
      <c r="CA20" s="689"/>
      <c r="CB20" s="684"/>
      <c r="CC20" s="685"/>
      <c r="CD20" s="684"/>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row>
    <row r="21" spans="1:108" ht="21" customHeight="1" thickTop="1" thickBot="1" x14ac:dyDescent="0.35">
      <c r="A21" s="416"/>
      <c r="B21" s="431"/>
      <c r="C21" s="431"/>
      <c r="D21" s="431"/>
      <c r="E21" s="443"/>
      <c r="F21" s="417"/>
      <c r="G21" s="417"/>
      <c r="H21" s="417"/>
      <c r="I21" s="417"/>
      <c r="J21" s="431"/>
      <c r="K21" s="431"/>
      <c r="L21" s="473"/>
      <c r="M21" s="471"/>
      <c r="N21" s="176">
        <v>5</v>
      </c>
      <c r="O21" s="184"/>
      <c r="P21" s="182"/>
      <c r="Q21" s="182"/>
      <c r="R21" s="182"/>
      <c r="S21" s="182"/>
      <c r="T21" s="182"/>
      <c r="U21" s="182"/>
      <c r="V21" s="182"/>
      <c r="W21" s="101">
        <f t="shared" si="1"/>
        <v>0</v>
      </c>
      <c r="X21" s="102" t="str">
        <f t="shared" si="0"/>
        <v>DEBIL</v>
      </c>
      <c r="Y21" s="180"/>
      <c r="Z21" s="103" t="str">
        <f t="shared" si="2"/>
        <v/>
      </c>
      <c r="AA21" s="101" t="str">
        <f t="shared" si="3"/>
        <v>SI</v>
      </c>
      <c r="AB21" s="182"/>
      <c r="AC21" s="475"/>
      <c r="AD21" s="475"/>
      <c r="AE21" s="476"/>
      <c r="AF21" s="476"/>
      <c r="AG21" s="477"/>
      <c r="AH21" s="477"/>
      <c r="AI21" s="469"/>
      <c r="AJ21" s="469"/>
      <c r="AK21" s="473"/>
      <c r="AL21" s="471"/>
      <c r="AM21" s="479"/>
      <c r="AN21" s="185"/>
      <c r="AO21" s="176"/>
      <c r="AP21" s="188"/>
      <c r="AQ21" s="188"/>
      <c r="AR21" s="185"/>
      <c r="AS21" s="188"/>
      <c r="AT21" s="185"/>
      <c r="AU21" s="99"/>
      <c r="AV21" s="170"/>
      <c r="AW21" s="99"/>
      <c r="AX21" s="170"/>
      <c r="AY21" s="131"/>
      <c r="AZ21" s="185"/>
      <c r="BA21" s="185"/>
      <c r="BB21" s="176"/>
      <c r="BC21" s="188"/>
      <c r="BD21" s="188"/>
      <c r="BE21" s="185"/>
      <c r="BF21" s="185"/>
      <c r="BG21" s="176"/>
      <c r="BH21" s="188"/>
      <c r="BI21" s="188"/>
      <c r="BJ21" s="170"/>
      <c r="BK21" s="170"/>
      <c r="BL21" s="131"/>
      <c r="BM21" s="99"/>
      <c r="BN21" s="99"/>
      <c r="BO21" s="170"/>
      <c r="BP21" s="170"/>
      <c r="BQ21" s="131"/>
      <c r="BR21" s="99"/>
      <c r="BS21" s="99"/>
      <c r="BT21" s="99"/>
      <c r="BU21" s="170"/>
      <c r="BV21" s="170"/>
      <c r="BW21" s="170"/>
      <c r="BX21" s="99"/>
      <c r="BY21" s="170"/>
      <c r="BZ21" s="170"/>
      <c r="CA21" s="689"/>
      <c r="CB21" s="684"/>
      <c r="CC21" s="685"/>
      <c r="CD21" s="684"/>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row>
    <row r="22" spans="1:108" ht="21" customHeight="1" thickTop="1" thickBot="1" x14ac:dyDescent="0.35">
      <c r="A22" s="416"/>
      <c r="B22" s="432"/>
      <c r="C22" s="432"/>
      <c r="D22" s="432"/>
      <c r="E22" s="443"/>
      <c r="F22" s="417"/>
      <c r="G22" s="417"/>
      <c r="H22" s="417"/>
      <c r="I22" s="417"/>
      <c r="J22" s="432"/>
      <c r="K22" s="432"/>
      <c r="L22" s="473"/>
      <c r="M22" s="472"/>
      <c r="N22" s="176">
        <v>6</v>
      </c>
      <c r="O22" s="184"/>
      <c r="P22" s="182"/>
      <c r="Q22" s="182"/>
      <c r="R22" s="182"/>
      <c r="S22" s="182"/>
      <c r="T22" s="182"/>
      <c r="U22" s="182"/>
      <c r="V22" s="182"/>
      <c r="W22" s="101">
        <f t="shared" si="1"/>
        <v>0</v>
      </c>
      <c r="X22" s="102" t="str">
        <f t="shared" si="0"/>
        <v>DEBIL</v>
      </c>
      <c r="Y22" s="180"/>
      <c r="Z22" s="103" t="str">
        <f t="shared" si="2"/>
        <v/>
      </c>
      <c r="AA22" s="101" t="str">
        <f t="shared" si="3"/>
        <v>SI</v>
      </c>
      <c r="AB22" s="182"/>
      <c r="AC22" s="475"/>
      <c r="AD22" s="475"/>
      <c r="AE22" s="476"/>
      <c r="AF22" s="476"/>
      <c r="AG22" s="477"/>
      <c r="AH22" s="477"/>
      <c r="AI22" s="469"/>
      <c r="AJ22" s="469"/>
      <c r="AK22" s="473"/>
      <c r="AL22" s="472"/>
      <c r="AM22" s="480"/>
      <c r="AN22" s="185"/>
      <c r="AO22" s="176"/>
      <c r="AP22" s="188"/>
      <c r="AQ22" s="188"/>
      <c r="AR22" s="185"/>
      <c r="AS22" s="188"/>
      <c r="AT22" s="185"/>
      <c r="AU22" s="99"/>
      <c r="AV22" s="170"/>
      <c r="AW22" s="99"/>
      <c r="AX22" s="170"/>
      <c r="AY22" s="131"/>
      <c r="AZ22" s="185"/>
      <c r="BA22" s="185"/>
      <c r="BB22" s="176"/>
      <c r="BC22" s="188"/>
      <c r="BD22" s="188"/>
      <c r="BE22" s="185"/>
      <c r="BF22" s="185"/>
      <c r="BG22" s="176"/>
      <c r="BH22" s="188"/>
      <c r="BI22" s="188"/>
      <c r="BJ22" s="170"/>
      <c r="BK22" s="170"/>
      <c r="BL22" s="131"/>
      <c r="BM22" s="99"/>
      <c r="BN22" s="99"/>
      <c r="BO22" s="170"/>
      <c r="BP22" s="170"/>
      <c r="BQ22" s="131"/>
      <c r="BR22" s="99"/>
      <c r="BS22" s="99"/>
      <c r="BT22" s="99"/>
      <c r="BU22" s="170"/>
      <c r="BV22" s="170"/>
      <c r="BW22" s="170"/>
      <c r="BX22" s="99"/>
      <c r="BY22" s="170"/>
      <c r="BZ22" s="170"/>
      <c r="CA22" s="689"/>
      <c r="CB22" s="684"/>
      <c r="CC22" s="685"/>
      <c r="CD22" s="684"/>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row>
    <row r="23" spans="1:108" ht="21" customHeight="1" thickTop="1" thickBot="1" x14ac:dyDescent="0.35">
      <c r="A23" s="416">
        <v>4</v>
      </c>
      <c r="B23" s="417"/>
      <c r="C23" s="417"/>
      <c r="D23" s="417"/>
      <c r="E23" s="443"/>
      <c r="F23" s="417"/>
      <c r="G23" s="417"/>
      <c r="H23" s="417"/>
      <c r="I23" s="417"/>
      <c r="J23" s="416"/>
      <c r="K23" s="416"/>
      <c r="L23" s="473">
        <f>+(J23*K23)*4</f>
        <v>0</v>
      </c>
      <c r="M23" s="470" t="b">
        <f>IF(OR(AND(J23=3,K23=4),AND(J23=2,K23=5),AND(J23=2,K23=5),AND(L23=20),AND(L23&gt;=52,L23&lt;=100)),"ZONA RIESGO EXTREMA",IF(OR(AND(J23=5,K23=2),AND(J23=4,K23=3),AND(J23=1,K23=4),AND(L23=16),AND(L23&gt;=28,L23&lt;=48)),"ZONA RIESGO ALTA",IF(OR(AND(J23=1,K23=3),AND(J23=4,K23=1),AND(L23=24)),"ZONA RIESGO MODERADA",IF(AND(L23&gt;=4,L23&lt;=16),"ZONA RIESGO BAJA"))))</f>
        <v>0</v>
      </c>
      <c r="N23" s="176">
        <v>1</v>
      </c>
      <c r="O23" s="184"/>
      <c r="P23" s="182"/>
      <c r="Q23" s="182"/>
      <c r="R23" s="182"/>
      <c r="S23" s="182"/>
      <c r="T23" s="182"/>
      <c r="U23" s="182"/>
      <c r="V23" s="182"/>
      <c r="W23" s="101">
        <f t="shared" si="1"/>
        <v>0</v>
      </c>
      <c r="X23" s="102" t="str">
        <f t="shared" si="0"/>
        <v>DEBIL</v>
      </c>
      <c r="Y23" s="180"/>
      <c r="Z23" s="103" t="str">
        <f t="shared" si="2"/>
        <v/>
      </c>
      <c r="AA23" s="101" t="str">
        <f t="shared" si="3"/>
        <v>SI</v>
      </c>
      <c r="AB23" s="182"/>
      <c r="AC23" s="475">
        <f>IF(AND(W23&gt;0,SUM(W24:W28)=0),W23,IF(AND(SUM(W23:W24)&gt;0,SUM(W25:W28)=0),AVERAGE(W23:W24),IF(AND(SUM(W23:W25)&gt;0,SUM(W26:W28)=0),AVERAGE(W23:W25),IF(AND(SUM(W23:W26)&gt;0,SUM(W27:W28)=0),AVERAGE(W23:W26),IF(AND(SUM(W23:W27)&gt;0,W28=0),AVERAGE(W23:W27),AVERAGE(W23:W28))))))</f>
        <v>0</v>
      </c>
      <c r="AD23" s="475" t="str">
        <f>IF(AND(AC23&gt;=50,AC23&lt;=99),"MODERADO",IF(AND(AC23=100), "FUERTE",IF(AND(AC23&lt;50), "DEBIL")))</f>
        <v>DEBIL</v>
      </c>
      <c r="AE23" s="476"/>
      <c r="AF23" s="476"/>
      <c r="AG23" s="477" t="str">
        <f>IFERROR(_xlfn.IFS(AND(AD23="MODERADO",AE23="Directamente"),1,AND(AD23="FUERTE",AE23="Directamente"),2),"0")</f>
        <v>0</v>
      </c>
      <c r="AH23" s="477" t="str">
        <f>IFERROR(_xlfn.IFS(AND(AD23="MODERADO",AF23="Directamente"),1,AND(AD23="FUERTE",AF23="Directamente"),2,AND(AD23="FUERTE",AF23="Indirectamente"),1),"0")</f>
        <v>0</v>
      </c>
      <c r="AI23" s="469"/>
      <c r="AJ23" s="469"/>
      <c r="AK23" s="473">
        <f>+(AI23*AJ23)*4</f>
        <v>0</v>
      </c>
      <c r="AL23" s="470" t="b">
        <f>IF(OR(AND(AI23=3,AJ23=4),AND(AI23=2,AJ23=5),AND(AI23=2,AJ23=5),AND(AK23=20),AND(AK23&gt;=52,AK23&lt;=100)),"ZONA RIESGO EXTREMA",IF(OR(AND(AI23=5,AJ23=2),AND(AI23=4,AJ23=3),AND(AI23=1,AJ23=4),AND(AK23=16),AND(AK23&gt;=28,AK23&lt;=48)),"ZONA RIESGO ALTA",IF(OR(AND(AI23=1,AJ23=3),AND(AI23=4,AJ23=1),AND(AK23=24)),"ZONA RIESGO MODERADA",IF(AND(AK23&gt;=4,AK23&lt;=16),"ZONA RIESGO BAJA"))))</f>
        <v>0</v>
      </c>
      <c r="AM23" s="482"/>
      <c r="AN23" s="185"/>
      <c r="AO23" s="176"/>
      <c r="AP23" s="188"/>
      <c r="AQ23" s="188"/>
      <c r="AR23" s="185"/>
      <c r="AS23" s="188"/>
      <c r="AT23" s="185"/>
      <c r="AU23" s="99"/>
      <c r="AV23" s="170"/>
      <c r="AW23" s="99"/>
      <c r="AX23" s="170"/>
      <c r="AY23" s="131"/>
      <c r="AZ23" s="185"/>
      <c r="BA23" s="185"/>
      <c r="BB23" s="176"/>
      <c r="BC23" s="188"/>
      <c r="BD23" s="188"/>
      <c r="BE23" s="185"/>
      <c r="BF23" s="185"/>
      <c r="BG23" s="176"/>
      <c r="BH23" s="188"/>
      <c r="BI23" s="188"/>
      <c r="BJ23" s="170"/>
      <c r="BK23" s="170"/>
      <c r="BL23" s="131"/>
      <c r="BM23" s="99"/>
      <c r="BN23" s="99"/>
      <c r="BO23" s="170"/>
      <c r="BP23" s="170"/>
      <c r="BQ23" s="131"/>
      <c r="BR23" s="99"/>
      <c r="BS23" s="99"/>
      <c r="BT23" s="99"/>
      <c r="BU23" s="170"/>
      <c r="BV23" s="170"/>
      <c r="BW23" s="170"/>
      <c r="BX23" s="99"/>
      <c r="BY23" s="170"/>
      <c r="BZ23" s="170"/>
      <c r="CA23" s="689"/>
      <c r="CB23" s="684"/>
      <c r="CC23" s="685"/>
      <c r="CD23" s="684"/>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row>
    <row r="24" spans="1:108" ht="21" customHeight="1" thickTop="1" thickBot="1" x14ac:dyDescent="0.35">
      <c r="A24" s="416"/>
      <c r="B24" s="417"/>
      <c r="C24" s="417"/>
      <c r="D24" s="417"/>
      <c r="E24" s="443"/>
      <c r="F24" s="417"/>
      <c r="G24" s="417"/>
      <c r="H24" s="417"/>
      <c r="I24" s="417"/>
      <c r="J24" s="416"/>
      <c r="K24" s="416"/>
      <c r="L24" s="473"/>
      <c r="M24" s="471"/>
      <c r="N24" s="176">
        <v>2</v>
      </c>
      <c r="O24" s="184"/>
      <c r="P24" s="182"/>
      <c r="Q24" s="182"/>
      <c r="R24" s="182"/>
      <c r="S24" s="182"/>
      <c r="T24" s="182"/>
      <c r="U24" s="182"/>
      <c r="V24" s="182"/>
      <c r="W24" s="101">
        <f t="shared" si="1"/>
        <v>0</v>
      </c>
      <c r="X24" s="102" t="str">
        <f t="shared" si="0"/>
        <v>DEBIL</v>
      </c>
      <c r="Y24" s="180"/>
      <c r="Z24" s="103" t="str">
        <f t="shared" si="2"/>
        <v/>
      </c>
      <c r="AA24" s="101" t="str">
        <f t="shared" si="3"/>
        <v>SI</v>
      </c>
      <c r="AB24" s="182"/>
      <c r="AC24" s="475"/>
      <c r="AD24" s="475"/>
      <c r="AE24" s="476"/>
      <c r="AF24" s="476"/>
      <c r="AG24" s="477"/>
      <c r="AH24" s="477"/>
      <c r="AI24" s="469"/>
      <c r="AJ24" s="469"/>
      <c r="AK24" s="473"/>
      <c r="AL24" s="471"/>
      <c r="AM24" s="479"/>
      <c r="AN24" s="185"/>
      <c r="AO24" s="176"/>
      <c r="AP24" s="188"/>
      <c r="AQ24" s="188"/>
      <c r="AR24" s="185"/>
      <c r="AS24" s="188"/>
      <c r="AT24" s="185"/>
      <c r="AU24" s="99"/>
      <c r="AV24" s="170"/>
      <c r="AW24" s="99"/>
      <c r="AX24" s="170"/>
      <c r="AY24" s="131"/>
      <c r="AZ24" s="185"/>
      <c r="BA24" s="185"/>
      <c r="BB24" s="176"/>
      <c r="BC24" s="188"/>
      <c r="BD24" s="188"/>
      <c r="BE24" s="185"/>
      <c r="BF24" s="185"/>
      <c r="BG24" s="176"/>
      <c r="BH24" s="188"/>
      <c r="BI24" s="188"/>
      <c r="BJ24" s="170"/>
      <c r="BK24" s="170"/>
      <c r="BL24" s="131"/>
      <c r="BM24" s="99"/>
      <c r="BN24" s="99"/>
      <c r="BO24" s="170"/>
      <c r="BP24" s="170"/>
      <c r="BQ24" s="131"/>
      <c r="BR24" s="99"/>
      <c r="BS24" s="99"/>
      <c r="BT24" s="99"/>
      <c r="BU24" s="170"/>
      <c r="BV24" s="170"/>
      <c r="BW24" s="170"/>
      <c r="BX24" s="99"/>
      <c r="BY24" s="170"/>
      <c r="BZ24" s="170"/>
      <c r="CA24" s="689"/>
      <c r="CB24" s="684"/>
      <c r="CC24" s="685"/>
      <c r="CD24" s="684"/>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row>
    <row r="25" spans="1:108" ht="21" customHeight="1" thickTop="1" thickBot="1" x14ac:dyDescent="0.35">
      <c r="A25" s="416"/>
      <c r="B25" s="417"/>
      <c r="C25" s="417"/>
      <c r="D25" s="417"/>
      <c r="E25" s="443"/>
      <c r="F25" s="417"/>
      <c r="G25" s="417"/>
      <c r="H25" s="417"/>
      <c r="I25" s="417"/>
      <c r="J25" s="416"/>
      <c r="K25" s="416"/>
      <c r="L25" s="473"/>
      <c r="M25" s="471"/>
      <c r="N25" s="176">
        <v>3</v>
      </c>
      <c r="O25" s="183"/>
      <c r="P25" s="182"/>
      <c r="Q25" s="182"/>
      <c r="R25" s="182"/>
      <c r="S25" s="182"/>
      <c r="T25" s="182"/>
      <c r="U25" s="182"/>
      <c r="V25" s="182"/>
      <c r="W25" s="101">
        <f t="shared" si="1"/>
        <v>0</v>
      </c>
      <c r="X25" s="102" t="str">
        <f t="shared" si="0"/>
        <v>DEBIL</v>
      </c>
      <c r="Y25" s="180"/>
      <c r="Z25" s="103" t="str">
        <f t="shared" si="2"/>
        <v/>
      </c>
      <c r="AA25" s="101" t="str">
        <f t="shared" si="3"/>
        <v>SI</v>
      </c>
      <c r="AB25" s="182"/>
      <c r="AC25" s="475"/>
      <c r="AD25" s="475"/>
      <c r="AE25" s="476"/>
      <c r="AF25" s="476"/>
      <c r="AG25" s="477"/>
      <c r="AH25" s="477"/>
      <c r="AI25" s="469"/>
      <c r="AJ25" s="469"/>
      <c r="AK25" s="473"/>
      <c r="AL25" s="471"/>
      <c r="AM25" s="479"/>
      <c r="AN25" s="185"/>
      <c r="AO25" s="176"/>
      <c r="AP25" s="188"/>
      <c r="AQ25" s="188"/>
      <c r="AR25" s="185"/>
      <c r="AS25" s="188"/>
      <c r="AT25" s="185"/>
      <c r="AU25" s="99"/>
      <c r="AV25" s="170"/>
      <c r="AW25" s="99"/>
      <c r="AX25" s="170"/>
      <c r="AY25" s="131"/>
      <c r="AZ25" s="185"/>
      <c r="BA25" s="185"/>
      <c r="BB25" s="176"/>
      <c r="BC25" s="188"/>
      <c r="BD25" s="188"/>
      <c r="BE25" s="185"/>
      <c r="BF25" s="185"/>
      <c r="BG25" s="176"/>
      <c r="BH25" s="188"/>
      <c r="BI25" s="188"/>
      <c r="BJ25" s="170"/>
      <c r="BK25" s="170"/>
      <c r="BL25" s="131"/>
      <c r="BM25" s="99"/>
      <c r="BN25" s="99"/>
      <c r="BO25" s="170"/>
      <c r="BP25" s="170"/>
      <c r="BQ25" s="131"/>
      <c r="BR25" s="99"/>
      <c r="BS25" s="99"/>
      <c r="BT25" s="99"/>
      <c r="BU25" s="170"/>
      <c r="BV25" s="170"/>
      <c r="BW25" s="170"/>
      <c r="BX25" s="99"/>
      <c r="BY25" s="170"/>
      <c r="BZ25" s="170"/>
      <c r="CA25" s="689"/>
      <c r="CB25" s="684"/>
      <c r="CC25" s="685"/>
      <c r="CD25" s="684"/>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row>
    <row r="26" spans="1:108" ht="21" customHeight="1" thickTop="1" thickBot="1" x14ac:dyDescent="0.35">
      <c r="A26" s="416"/>
      <c r="B26" s="417"/>
      <c r="C26" s="417"/>
      <c r="D26" s="417"/>
      <c r="E26" s="443"/>
      <c r="F26" s="417"/>
      <c r="G26" s="417"/>
      <c r="H26" s="417"/>
      <c r="I26" s="417"/>
      <c r="J26" s="416"/>
      <c r="K26" s="416"/>
      <c r="L26" s="473"/>
      <c r="M26" s="471"/>
      <c r="N26" s="176">
        <v>4</v>
      </c>
      <c r="O26" s="184"/>
      <c r="P26" s="182"/>
      <c r="Q26" s="182"/>
      <c r="R26" s="182"/>
      <c r="S26" s="182"/>
      <c r="T26" s="182"/>
      <c r="U26" s="182"/>
      <c r="V26" s="182"/>
      <c r="W26" s="101">
        <f t="shared" si="1"/>
        <v>0</v>
      </c>
      <c r="X26" s="102" t="str">
        <f t="shared" si="0"/>
        <v>DEBIL</v>
      </c>
      <c r="Y26" s="180"/>
      <c r="Z26" s="103" t="str">
        <f t="shared" si="2"/>
        <v/>
      </c>
      <c r="AA26" s="101" t="str">
        <f t="shared" si="3"/>
        <v>SI</v>
      </c>
      <c r="AB26" s="182"/>
      <c r="AC26" s="475"/>
      <c r="AD26" s="475"/>
      <c r="AE26" s="476"/>
      <c r="AF26" s="476"/>
      <c r="AG26" s="477"/>
      <c r="AH26" s="477"/>
      <c r="AI26" s="469"/>
      <c r="AJ26" s="469"/>
      <c r="AK26" s="473"/>
      <c r="AL26" s="471"/>
      <c r="AM26" s="479"/>
      <c r="AN26" s="185"/>
      <c r="AO26" s="176"/>
      <c r="AP26" s="188"/>
      <c r="AQ26" s="188"/>
      <c r="AR26" s="185"/>
      <c r="AS26" s="188"/>
      <c r="AT26" s="185"/>
      <c r="AU26" s="99"/>
      <c r="AV26" s="170"/>
      <c r="AW26" s="99"/>
      <c r="AX26" s="170"/>
      <c r="AY26" s="131"/>
      <c r="AZ26" s="185"/>
      <c r="BA26" s="185"/>
      <c r="BB26" s="176"/>
      <c r="BC26" s="188"/>
      <c r="BD26" s="188"/>
      <c r="BE26" s="185"/>
      <c r="BF26" s="185"/>
      <c r="BG26" s="176"/>
      <c r="BH26" s="188"/>
      <c r="BI26" s="188"/>
      <c r="BJ26" s="170"/>
      <c r="BK26" s="170"/>
      <c r="BL26" s="131"/>
      <c r="BM26" s="99"/>
      <c r="BN26" s="99"/>
      <c r="BO26" s="170"/>
      <c r="BP26" s="170"/>
      <c r="BQ26" s="131"/>
      <c r="BR26" s="99"/>
      <c r="BS26" s="99"/>
      <c r="BT26" s="99"/>
      <c r="BU26" s="170"/>
      <c r="BV26" s="170"/>
      <c r="BW26" s="170"/>
      <c r="BX26" s="99"/>
      <c r="BY26" s="170"/>
      <c r="BZ26" s="170"/>
      <c r="CA26" s="689"/>
      <c r="CB26" s="684"/>
      <c r="CC26" s="685"/>
      <c r="CD26" s="684"/>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row>
    <row r="27" spans="1:108" ht="21" customHeight="1" thickTop="1" thickBot="1" x14ac:dyDescent="0.35">
      <c r="A27" s="416"/>
      <c r="B27" s="417"/>
      <c r="C27" s="417"/>
      <c r="D27" s="417"/>
      <c r="E27" s="443"/>
      <c r="F27" s="417"/>
      <c r="G27" s="417"/>
      <c r="H27" s="417"/>
      <c r="I27" s="417"/>
      <c r="J27" s="416"/>
      <c r="K27" s="416"/>
      <c r="L27" s="473"/>
      <c r="M27" s="471"/>
      <c r="N27" s="176">
        <v>5</v>
      </c>
      <c r="O27" s="184"/>
      <c r="P27" s="182"/>
      <c r="Q27" s="182"/>
      <c r="R27" s="182"/>
      <c r="S27" s="182"/>
      <c r="T27" s="182"/>
      <c r="U27" s="182"/>
      <c r="V27" s="182"/>
      <c r="W27" s="101">
        <f t="shared" si="1"/>
        <v>0</v>
      </c>
      <c r="X27" s="102" t="str">
        <f t="shared" si="0"/>
        <v>DEBIL</v>
      </c>
      <c r="Y27" s="180"/>
      <c r="Z27" s="103" t="str">
        <f t="shared" si="2"/>
        <v/>
      </c>
      <c r="AA27" s="101" t="str">
        <f t="shared" si="3"/>
        <v>SI</v>
      </c>
      <c r="AB27" s="182"/>
      <c r="AC27" s="475"/>
      <c r="AD27" s="475"/>
      <c r="AE27" s="476"/>
      <c r="AF27" s="476"/>
      <c r="AG27" s="477"/>
      <c r="AH27" s="477"/>
      <c r="AI27" s="469"/>
      <c r="AJ27" s="469"/>
      <c r="AK27" s="473"/>
      <c r="AL27" s="471"/>
      <c r="AM27" s="479"/>
      <c r="AN27" s="185"/>
      <c r="AO27" s="176"/>
      <c r="AP27" s="188"/>
      <c r="AQ27" s="188"/>
      <c r="AR27" s="185"/>
      <c r="AS27" s="188"/>
      <c r="AT27" s="185"/>
      <c r="AU27" s="99"/>
      <c r="AV27" s="170"/>
      <c r="AW27" s="99"/>
      <c r="AX27" s="170"/>
      <c r="AY27" s="131"/>
      <c r="AZ27" s="185"/>
      <c r="BA27" s="185"/>
      <c r="BB27" s="176"/>
      <c r="BC27" s="188"/>
      <c r="BD27" s="188"/>
      <c r="BE27" s="170"/>
      <c r="BF27" s="170"/>
      <c r="BG27" s="131"/>
      <c r="BH27" s="99"/>
      <c r="BI27" s="99"/>
      <c r="BJ27" s="170"/>
      <c r="BK27" s="170"/>
      <c r="BL27" s="131"/>
      <c r="BM27" s="99"/>
      <c r="BN27" s="99"/>
      <c r="BO27" s="170"/>
      <c r="BP27" s="170"/>
      <c r="BQ27" s="131"/>
      <c r="BR27" s="99"/>
      <c r="BS27" s="99"/>
      <c r="BT27" s="99"/>
      <c r="BU27" s="170"/>
      <c r="BV27" s="170"/>
      <c r="BW27" s="170"/>
      <c r="BX27" s="99"/>
      <c r="BY27" s="170"/>
      <c r="BZ27" s="170"/>
      <c r="CA27" s="689"/>
      <c r="CB27" s="684"/>
      <c r="CC27" s="685"/>
      <c r="CD27" s="684"/>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row>
    <row r="28" spans="1:108" ht="21" customHeight="1" thickTop="1" thickBot="1" x14ac:dyDescent="0.35">
      <c r="A28" s="416"/>
      <c r="B28" s="417"/>
      <c r="C28" s="417"/>
      <c r="D28" s="417"/>
      <c r="E28" s="443"/>
      <c r="F28" s="417"/>
      <c r="G28" s="417"/>
      <c r="H28" s="417"/>
      <c r="I28" s="417"/>
      <c r="J28" s="416"/>
      <c r="K28" s="416"/>
      <c r="L28" s="473"/>
      <c r="M28" s="472"/>
      <c r="N28" s="176">
        <v>6</v>
      </c>
      <c r="O28" s="184"/>
      <c r="P28" s="182"/>
      <c r="Q28" s="182"/>
      <c r="R28" s="182"/>
      <c r="S28" s="182"/>
      <c r="T28" s="182"/>
      <c r="U28" s="182"/>
      <c r="V28" s="182"/>
      <c r="W28" s="101">
        <f t="shared" si="1"/>
        <v>0</v>
      </c>
      <c r="X28" s="102" t="str">
        <f t="shared" si="0"/>
        <v>DEBIL</v>
      </c>
      <c r="Y28" s="180"/>
      <c r="Z28" s="103" t="str">
        <f t="shared" si="2"/>
        <v/>
      </c>
      <c r="AA28" s="101" t="str">
        <f t="shared" si="3"/>
        <v>SI</v>
      </c>
      <c r="AB28" s="182"/>
      <c r="AC28" s="475"/>
      <c r="AD28" s="475"/>
      <c r="AE28" s="476"/>
      <c r="AF28" s="476"/>
      <c r="AG28" s="477"/>
      <c r="AH28" s="477"/>
      <c r="AI28" s="469"/>
      <c r="AJ28" s="469"/>
      <c r="AK28" s="473"/>
      <c r="AL28" s="472"/>
      <c r="AM28" s="480"/>
      <c r="AN28" s="185"/>
      <c r="AO28" s="176"/>
      <c r="AP28" s="188"/>
      <c r="AQ28" s="188"/>
      <c r="AR28" s="185"/>
      <c r="AS28" s="188"/>
      <c r="AT28" s="185"/>
      <c r="AU28" s="99"/>
      <c r="AV28" s="170"/>
      <c r="AW28" s="99"/>
      <c r="AX28" s="170"/>
      <c r="AY28" s="131"/>
      <c r="AZ28" s="185"/>
      <c r="BA28" s="185"/>
      <c r="BB28" s="176"/>
      <c r="BC28" s="188"/>
      <c r="BD28" s="188"/>
      <c r="BE28" s="170"/>
      <c r="BF28" s="170"/>
      <c r="BG28" s="131"/>
      <c r="BH28" s="99"/>
      <c r="BI28" s="99"/>
      <c r="BJ28" s="170"/>
      <c r="BK28" s="170"/>
      <c r="BL28" s="131"/>
      <c r="BM28" s="99"/>
      <c r="BN28" s="99"/>
      <c r="BO28" s="170"/>
      <c r="BP28" s="170"/>
      <c r="BQ28" s="131"/>
      <c r="BR28" s="99"/>
      <c r="BS28" s="99"/>
      <c r="BT28" s="99"/>
      <c r="BU28" s="170"/>
      <c r="BV28" s="170"/>
      <c r="BW28" s="170"/>
      <c r="BX28" s="99"/>
      <c r="BY28" s="170"/>
      <c r="BZ28" s="170"/>
      <c r="CA28" s="689"/>
      <c r="CB28" s="684"/>
      <c r="CC28" s="685"/>
      <c r="CD28" s="684"/>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row>
    <row r="29" spans="1:108" ht="21" customHeight="1" thickTop="1" thickBot="1" x14ac:dyDescent="0.35">
      <c r="A29" s="416">
        <v>5</v>
      </c>
      <c r="B29" s="417"/>
      <c r="C29" s="417"/>
      <c r="D29" s="417"/>
      <c r="E29" s="443"/>
      <c r="F29" s="417"/>
      <c r="G29" s="417"/>
      <c r="H29" s="417"/>
      <c r="I29" s="417"/>
      <c r="J29" s="416"/>
      <c r="K29" s="416"/>
      <c r="L29" s="473">
        <f>+(J29*K29)*4</f>
        <v>0</v>
      </c>
      <c r="M29" s="470" t="b">
        <f>IF(OR(AND(J29=3,K29=4),AND(J29=2,K29=5),AND(J29=2,K29=5),AND(L29=20),AND(L29&gt;=52,L29&lt;=100)),"ZONA RIESGO EXTREMA",IF(OR(AND(J29=5,K29=2),AND(J29=4,K29=3),AND(J29=1,K29=4),AND(L29=16),AND(L29&gt;=28,L29&lt;=48)),"ZONA RIESGO ALTA",IF(OR(AND(J29=1,K29=3),AND(J29=4,K29=1),AND(L29=24)),"ZONA RIESGO MODERADA",IF(AND(L29&gt;=4,L29&lt;=16),"ZONA RIESGO BAJA"))))</f>
        <v>0</v>
      </c>
      <c r="N29" s="176">
        <v>1</v>
      </c>
      <c r="O29" s="184"/>
      <c r="P29" s="182"/>
      <c r="Q29" s="182"/>
      <c r="R29" s="182"/>
      <c r="S29" s="182"/>
      <c r="T29" s="182"/>
      <c r="U29" s="182"/>
      <c r="V29" s="182"/>
      <c r="W29" s="101">
        <f t="shared" si="1"/>
        <v>0</v>
      </c>
      <c r="X29" s="102" t="str">
        <f t="shared" si="0"/>
        <v>DEBIL</v>
      </c>
      <c r="Y29" s="180"/>
      <c r="Z29" s="103" t="str">
        <f t="shared" si="2"/>
        <v/>
      </c>
      <c r="AA29" s="101" t="str">
        <f t="shared" si="3"/>
        <v>SI</v>
      </c>
      <c r="AB29" s="182"/>
      <c r="AC29" s="475">
        <f>IF(AND(W29&gt;0,SUM(W30:W34)=0),W29,IF(AND(SUM(W29:W30)&gt;0,SUM(W31:W34)=0),AVERAGE(W29:W30),IF(AND(SUM(W29:W31)&gt;0,SUM(W32:W34)=0),AVERAGE(W29:W31),IF(AND(SUM(W29:W32)&gt;0,SUM(W33:W34)=0),AVERAGE(W29:W32),IF(AND(SUM(W29:W33)&gt;0,W34=0),AVERAGE(W29:W33),AVERAGE(W29:W34))))))</f>
        <v>0</v>
      </c>
      <c r="AD29" s="475" t="str">
        <f>IF(AND(AC29&gt;=50,AC29&lt;=99),"MODERADO",IF(AND(AC29=100), "FUERTE",IF(AND(AC29&lt;50), "DEBIL")))</f>
        <v>DEBIL</v>
      </c>
      <c r="AE29" s="476"/>
      <c r="AF29" s="476"/>
      <c r="AG29" s="477" t="str">
        <f>IFERROR(_xlfn.IFS(AND(AD29="MODERADO",AE29="Directamente"),1,AND(AD29="FUERTE",AE29="Directamente"),2),"0")</f>
        <v>0</v>
      </c>
      <c r="AH29" s="477" t="str">
        <f>IFERROR(_xlfn.IFS(AND(AD29="MODERADO",AF29="Directamente"),1,AND(AD29="FUERTE",AF29="Directamente"),2,AND(AD29="FUERTE",AF29="Indirectamente"),1),"0")</f>
        <v>0</v>
      </c>
      <c r="AI29" s="469"/>
      <c r="AJ29" s="469"/>
      <c r="AK29" s="473">
        <f>+(AI29*AJ29)*4</f>
        <v>0</v>
      </c>
      <c r="AL29" s="470" t="b">
        <f>IF(OR(AND(AI29=3,AJ29=4),AND(AI29=2,AJ29=5),AND(AI29=2,AJ29=5),AND(AK29=20),AND(AK29&gt;=52,AK29&lt;=100)),"ZONA RIESGO EXTREMA",IF(OR(AND(AI29=5,AJ29=2),AND(AI29=4,AJ29=3),AND(AI29=1,AJ29=4),AND(AK29=16),AND(AK29&gt;=28,AK29&lt;=48)),"ZONA RIESGO ALTA",IF(OR(AND(AI29=1,AJ29=3),AND(AI29=4,AJ29=1),AND(AK29=24)),"ZONA RIESGO MODERADA",IF(AND(AK29&gt;=4,AK29&lt;=16),"ZONA RIESGO BAJA"))))</f>
        <v>0</v>
      </c>
      <c r="AM29" s="482"/>
      <c r="AN29" s="185"/>
      <c r="AO29" s="176"/>
      <c r="AP29" s="188"/>
      <c r="AQ29" s="188"/>
      <c r="AR29" s="185"/>
      <c r="AS29" s="188"/>
      <c r="AT29" s="185"/>
      <c r="AU29" s="99"/>
      <c r="AV29" s="170"/>
      <c r="AW29" s="99"/>
      <c r="AX29" s="170"/>
      <c r="AY29" s="131"/>
      <c r="AZ29" s="185"/>
      <c r="BA29" s="185"/>
      <c r="BB29" s="176"/>
      <c r="BC29" s="188"/>
      <c r="BD29" s="188"/>
      <c r="BE29" s="170"/>
      <c r="BF29" s="170"/>
      <c r="BG29" s="131"/>
      <c r="BH29" s="99"/>
      <c r="BI29" s="99"/>
      <c r="BJ29" s="170"/>
      <c r="BK29" s="170"/>
      <c r="BL29" s="131"/>
      <c r="BM29" s="99"/>
      <c r="BN29" s="99"/>
      <c r="BO29" s="170"/>
      <c r="BP29" s="170"/>
      <c r="BQ29" s="131"/>
      <c r="BR29" s="99"/>
      <c r="BS29" s="99"/>
      <c r="BT29" s="99"/>
      <c r="BU29" s="170"/>
      <c r="BV29" s="170"/>
      <c r="BW29" s="170"/>
      <c r="BX29" s="99"/>
      <c r="BY29" s="170"/>
      <c r="BZ29" s="170"/>
      <c r="CA29" s="689"/>
      <c r="CB29" s="684"/>
      <c r="CC29" s="685"/>
      <c r="CD29" s="684"/>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row>
    <row r="30" spans="1:108" ht="21" customHeight="1" thickTop="1" thickBot="1" x14ac:dyDescent="0.35">
      <c r="A30" s="416"/>
      <c r="B30" s="417"/>
      <c r="C30" s="417"/>
      <c r="D30" s="417"/>
      <c r="E30" s="443"/>
      <c r="F30" s="417"/>
      <c r="G30" s="417"/>
      <c r="H30" s="417"/>
      <c r="I30" s="417"/>
      <c r="J30" s="416"/>
      <c r="K30" s="416"/>
      <c r="L30" s="473"/>
      <c r="M30" s="471"/>
      <c r="N30" s="176">
        <v>2</v>
      </c>
      <c r="O30" s="184"/>
      <c r="P30" s="182"/>
      <c r="Q30" s="182"/>
      <c r="R30" s="182"/>
      <c r="S30" s="182"/>
      <c r="T30" s="182"/>
      <c r="U30" s="182"/>
      <c r="V30" s="182"/>
      <c r="W30" s="101">
        <f t="shared" si="1"/>
        <v>0</v>
      </c>
      <c r="X30" s="102" t="str">
        <f t="shared" si="0"/>
        <v>DEBIL</v>
      </c>
      <c r="Y30" s="180"/>
      <c r="Z30" s="103" t="str">
        <f t="shared" si="2"/>
        <v/>
      </c>
      <c r="AA30" s="101" t="str">
        <f t="shared" si="3"/>
        <v>SI</v>
      </c>
      <c r="AB30" s="182"/>
      <c r="AC30" s="475"/>
      <c r="AD30" s="475"/>
      <c r="AE30" s="476"/>
      <c r="AF30" s="476"/>
      <c r="AG30" s="477"/>
      <c r="AH30" s="477"/>
      <c r="AI30" s="469"/>
      <c r="AJ30" s="469"/>
      <c r="AK30" s="473"/>
      <c r="AL30" s="471"/>
      <c r="AM30" s="479"/>
      <c r="AN30" s="185"/>
      <c r="AO30" s="176"/>
      <c r="AP30" s="188"/>
      <c r="AQ30" s="188"/>
      <c r="AR30" s="185"/>
      <c r="AS30" s="188"/>
      <c r="AT30" s="185"/>
      <c r="AU30" s="99"/>
      <c r="AV30" s="170"/>
      <c r="AW30" s="99"/>
      <c r="AX30" s="170"/>
      <c r="AY30" s="131"/>
      <c r="AZ30" s="185"/>
      <c r="BA30" s="185"/>
      <c r="BB30" s="176"/>
      <c r="BC30" s="188"/>
      <c r="BD30" s="188"/>
      <c r="BE30" s="170"/>
      <c r="BF30" s="170"/>
      <c r="BG30" s="131"/>
      <c r="BH30" s="99"/>
      <c r="BI30" s="99"/>
      <c r="BJ30" s="170"/>
      <c r="BK30" s="170"/>
      <c r="BL30" s="131"/>
      <c r="BM30" s="99"/>
      <c r="BN30" s="99"/>
      <c r="BO30" s="170"/>
      <c r="BP30" s="170"/>
      <c r="BQ30" s="131"/>
      <c r="BR30" s="99"/>
      <c r="BS30" s="99"/>
      <c r="BT30" s="99"/>
      <c r="BU30" s="170"/>
      <c r="BV30" s="170"/>
      <c r="BW30" s="170"/>
      <c r="BX30" s="99"/>
      <c r="BY30" s="170"/>
      <c r="BZ30" s="170"/>
      <c r="CA30" s="689"/>
      <c r="CB30" s="684"/>
      <c r="CC30" s="685"/>
      <c r="CD30" s="684"/>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row>
    <row r="31" spans="1:108" ht="21" customHeight="1" thickTop="1" thickBot="1" x14ac:dyDescent="0.35">
      <c r="A31" s="416"/>
      <c r="B31" s="417"/>
      <c r="C31" s="417"/>
      <c r="D31" s="417"/>
      <c r="E31" s="443"/>
      <c r="F31" s="417"/>
      <c r="G31" s="417"/>
      <c r="H31" s="417"/>
      <c r="I31" s="417"/>
      <c r="J31" s="416"/>
      <c r="K31" s="416"/>
      <c r="L31" s="473"/>
      <c r="M31" s="471"/>
      <c r="N31" s="176">
        <v>3</v>
      </c>
      <c r="O31" s="183"/>
      <c r="P31" s="182"/>
      <c r="Q31" s="182"/>
      <c r="R31" s="182"/>
      <c r="S31" s="182"/>
      <c r="T31" s="182"/>
      <c r="U31" s="182"/>
      <c r="V31" s="182"/>
      <c r="W31" s="101">
        <f t="shared" si="1"/>
        <v>0</v>
      </c>
      <c r="X31" s="102" t="str">
        <f t="shared" si="0"/>
        <v>DEBIL</v>
      </c>
      <c r="Y31" s="180"/>
      <c r="Z31" s="103" t="str">
        <f t="shared" si="2"/>
        <v/>
      </c>
      <c r="AA31" s="101" t="str">
        <f t="shared" si="3"/>
        <v>SI</v>
      </c>
      <c r="AB31" s="182"/>
      <c r="AC31" s="475"/>
      <c r="AD31" s="475"/>
      <c r="AE31" s="476"/>
      <c r="AF31" s="476"/>
      <c r="AG31" s="477"/>
      <c r="AH31" s="477"/>
      <c r="AI31" s="469"/>
      <c r="AJ31" s="469"/>
      <c r="AK31" s="473"/>
      <c r="AL31" s="471"/>
      <c r="AM31" s="479"/>
      <c r="AN31" s="185"/>
      <c r="AO31" s="176"/>
      <c r="AP31" s="188"/>
      <c r="AQ31" s="188"/>
      <c r="AR31" s="185"/>
      <c r="AS31" s="188"/>
      <c r="AT31" s="185"/>
      <c r="AU31" s="99"/>
      <c r="AV31" s="170"/>
      <c r="AW31" s="99"/>
      <c r="AX31" s="170"/>
      <c r="AY31" s="131"/>
      <c r="AZ31" s="185"/>
      <c r="BA31" s="185"/>
      <c r="BB31" s="176"/>
      <c r="BC31" s="188"/>
      <c r="BD31" s="188"/>
      <c r="BE31" s="170"/>
      <c r="BF31" s="170"/>
      <c r="BG31" s="131"/>
      <c r="BH31" s="99"/>
      <c r="BI31" s="99"/>
      <c r="BJ31" s="170"/>
      <c r="BK31" s="170"/>
      <c r="BL31" s="131"/>
      <c r="BM31" s="99"/>
      <c r="BN31" s="99"/>
      <c r="BO31" s="170"/>
      <c r="BP31" s="170"/>
      <c r="BQ31" s="131"/>
      <c r="BR31" s="99"/>
      <c r="BS31" s="99"/>
      <c r="BT31" s="99"/>
      <c r="BU31" s="170"/>
      <c r="BV31" s="170"/>
      <c r="BW31" s="170"/>
      <c r="BX31" s="99"/>
      <c r="BY31" s="170"/>
      <c r="BZ31" s="170"/>
      <c r="CA31" s="689"/>
      <c r="CB31" s="684"/>
      <c r="CC31" s="685"/>
      <c r="CD31" s="684"/>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row>
    <row r="32" spans="1:108" ht="21" customHeight="1" thickTop="1" thickBot="1" x14ac:dyDescent="0.35">
      <c r="A32" s="416"/>
      <c r="B32" s="417"/>
      <c r="C32" s="417"/>
      <c r="D32" s="417"/>
      <c r="E32" s="443"/>
      <c r="F32" s="417"/>
      <c r="G32" s="417"/>
      <c r="H32" s="417"/>
      <c r="I32" s="417"/>
      <c r="J32" s="416"/>
      <c r="K32" s="416"/>
      <c r="L32" s="473"/>
      <c r="M32" s="471"/>
      <c r="N32" s="176">
        <v>4</v>
      </c>
      <c r="O32" s="184"/>
      <c r="P32" s="182"/>
      <c r="Q32" s="182"/>
      <c r="R32" s="182"/>
      <c r="S32" s="182"/>
      <c r="T32" s="182"/>
      <c r="U32" s="182"/>
      <c r="V32" s="182"/>
      <c r="W32" s="101">
        <f t="shared" si="1"/>
        <v>0</v>
      </c>
      <c r="X32" s="102" t="str">
        <f t="shared" si="0"/>
        <v>DEBIL</v>
      </c>
      <c r="Y32" s="180"/>
      <c r="Z32" s="103" t="str">
        <f t="shared" si="2"/>
        <v/>
      </c>
      <c r="AA32" s="101" t="str">
        <f t="shared" si="3"/>
        <v>SI</v>
      </c>
      <c r="AB32" s="182"/>
      <c r="AC32" s="475"/>
      <c r="AD32" s="475"/>
      <c r="AE32" s="476"/>
      <c r="AF32" s="476"/>
      <c r="AG32" s="477"/>
      <c r="AH32" s="477"/>
      <c r="AI32" s="469"/>
      <c r="AJ32" s="469"/>
      <c r="AK32" s="473"/>
      <c r="AL32" s="471"/>
      <c r="AM32" s="479"/>
      <c r="AN32" s="185"/>
      <c r="AO32" s="176"/>
      <c r="AP32" s="188"/>
      <c r="AQ32" s="188"/>
      <c r="AR32" s="185"/>
      <c r="AS32" s="188"/>
      <c r="AT32" s="185"/>
      <c r="AU32" s="99"/>
      <c r="AV32" s="170"/>
      <c r="AW32" s="99"/>
      <c r="AX32" s="170"/>
      <c r="AY32" s="131"/>
      <c r="AZ32" s="185"/>
      <c r="BA32" s="185"/>
      <c r="BB32" s="176"/>
      <c r="BC32" s="188"/>
      <c r="BD32" s="188"/>
      <c r="BE32" s="170"/>
      <c r="BF32" s="170"/>
      <c r="BG32" s="131"/>
      <c r="BH32" s="99"/>
      <c r="BI32" s="99"/>
      <c r="BJ32" s="170"/>
      <c r="BK32" s="170"/>
      <c r="BL32" s="131"/>
      <c r="BM32" s="99"/>
      <c r="BN32" s="99"/>
      <c r="BO32" s="170"/>
      <c r="BP32" s="170"/>
      <c r="BQ32" s="131"/>
      <c r="BR32" s="99"/>
      <c r="BS32" s="99"/>
      <c r="BT32" s="99"/>
      <c r="BU32" s="170"/>
      <c r="BV32" s="170"/>
      <c r="BW32" s="170"/>
      <c r="BX32" s="99"/>
      <c r="BY32" s="170"/>
      <c r="BZ32" s="170"/>
      <c r="CA32" s="689"/>
      <c r="CB32" s="684"/>
      <c r="CC32" s="685"/>
      <c r="CD32" s="684"/>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row>
    <row r="33" spans="1:108" ht="21" customHeight="1" thickTop="1" thickBot="1" x14ac:dyDescent="0.35">
      <c r="A33" s="416"/>
      <c r="B33" s="417"/>
      <c r="C33" s="417"/>
      <c r="D33" s="417"/>
      <c r="E33" s="443"/>
      <c r="F33" s="417"/>
      <c r="G33" s="417"/>
      <c r="H33" s="417"/>
      <c r="I33" s="417"/>
      <c r="J33" s="416"/>
      <c r="K33" s="416"/>
      <c r="L33" s="473"/>
      <c r="M33" s="471"/>
      <c r="N33" s="176">
        <v>5</v>
      </c>
      <c r="O33" s="184"/>
      <c r="P33" s="182"/>
      <c r="Q33" s="182"/>
      <c r="R33" s="182"/>
      <c r="S33" s="182"/>
      <c r="T33" s="182"/>
      <c r="U33" s="182"/>
      <c r="V33" s="182"/>
      <c r="W33" s="101">
        <f t="shared" si="1"/>
        <v>0</v>
      </c>
      <c r="X33" s="102" t="str">
        <f t="shared" si="0"/>
        <v>DEBIL</v>
      </c>
      <c r="Y33" s="180"/>
      <c r="Z33" s="103" t="str">
        <f t="shared" si="2"/>
        <v/>
      </c>
      <c r="AA33" s="101" t="str">
        <f t="shared" si="3"/>
        <v>SI</v>
      </c>
      <c r="AB33" s="182"/>
      <c r="AC33" s="475"/>
      <c r="AD33" s="475"/>
      <c r="AE33" s="476"/>
      <c r="AF33" s="476"/>
      <c r="AG33" s="477"/>
      <c r="AH33" s="477"/>
      <c r="AI33" s="469"/>
      <c r="AJ33" s="469"/>
      <c r="AK33" s="473"/>
      <c r="AL33" s="471"/>
      <c r="AM33" s="479"/>
      <c r="AN33" s="185"/>
      <c r="AO33" s="176"/>
      <c r="AP33" s="188"/>
      <c r="AQ33" s="188"/>
      <c r="AR33" s="185"/>
      <c r="AS33" s="188"/>
      <c r="AT33" s="185"/>
      <c r="AU33" s="99"/>
      <c r="AV33" s="170"/>
      <c r="AW33" s="99"/>
      <c r="AX33" s="170"/>
      <c r="AY33" s="131"/>
      <c r="AZ33" s="185"/>
      <c r="BA33" s="185"/>
      <c r="BB33" s="176"/>
      <c r="BC33" s="188"/>
      <c r="BD33" s="188"/>
      <c r="BE33" s="170"/>
      <c r="BF33" s="170"/>
      <c r="BG33" s="131"/>
      <c r="BH33" s="99"/>
      <c r="BI33" s="99"/>
      <c r="BJ33" s="170"/>
      <c r="BK33" s="170"/>
      <c r="BL33" s="131"/>
      <c r="BM33" s="99"/>
      <c r="BN33" s="99"/>
      <c r="BO33" s="170"/>
      <c r="BP33" s="170"/>
      <c r="BQ33" s="131"/>
      <c r="BR33" s="99"/>
      <c r="BS33" s="99"/>
      <c r="BT33" s="99"/>
      <c r="BU33" s="170"/>
      <c r="BV33" s="170"/>
      <c r="BW33" s="170"/>
      <c r="BX33" s="99"/>
      <c r="BY33" s="170"/>
      <c r="BZ33" s="170"/>
      <c r="CA33" s="689"/>
      <c r="CB33" s="684"/>
      <c r="CC33" s="685"/>
      <c r="CD33" s="684"/>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row>
    <row r="34" spans="1:108" ht="21" customHeight="1" thickTop="1" thickBot="1" x14ac:dyDescent="0.35">
      <c r="A34" s="416"/>
      <c r="B34" s="417"/>
      <c r="C34" s="417"/>
      <c r="D34" s="417"/>
      <c r="E34" s="443"/>
      <c r="F34" s="417"/>
      <c r="G34" s="417"/>
      <c r="H34" s="417"/>
      <c r="I34" s="417"/>
      <c r="J34" s="416"/>
      <c r="K34" s="416"/>
      <c r="L34" s="473"/>
      <c r="M34" s="472"/>
      <c r="N34" s="176">
        <v>6</v>
      </c>
      <c r="O34" s="184"/>
      <c r="P34" s="182"/>
      <c r="Q34" s="182"/>
      <c r="R34" s="182"/>
      <c r="S34" s="182"/>
      <c r="T34" s="182"/>
      <c r="U34" s="182"/>
      <c r="V34" s="182"/>
      <c r="W34" s="101">
        <f t="shared" si="1"/>
        <v>0</v>
      </c>
      <c r="X34" s="102" t="str">
        <f t="shared" si="0"/>
        <v>DEBIL</v>
      </c>
      <c r="Y34" s="180"/>
      <c r="Z34" s="103" t="str">
        <f t="shared" si="2"/>
        <v/>
      </c>
      <c r="AA34" s="101" t="str">
        <f t="shared" si="3"/>
        <v>SI</v>
      </c>
      <c r="AB34" s="182"/>
      <c r="AC34" s="475"/>
      <c r="AD34" s="475"/>
      <c r="AE34" s="476"/>
      <c r="AF34" s="476"/>
      <c r="AG34" s="477"/>
      <c r="AH34" s="477"/>
      <c r="AI34" s="469"/>
      <c r="AJ34" s="469"/>
      <c r="AK34" s="473"/>
      <c r="AL34" s="472"/>
      <c r="AM34" s="480"/>
      <c r="AN34" s="185"/>
      <c r="AO34" s="176"/>
      <c r="AP34" s="188"/>
      <c r="AQ34" s="188"/>
      <c r="AR34" s="185"/>
      <c r="AS34" s="188"/>
      <c r="AT34" s="185"/>
      <c r="AU34" s="99"/>
      <c r="AV34" s="170"/>
      <c r="AW34" s="99"/>
      <c r="AX34" s="170"/>
      <c r="AY34" s="131"/>
      <c r="AZ34" s="185"/>
      <c r="BA34" s="185"/>
      <c r="BB34" s="176"/>
      <c r="BC34" s="188"/>
      <c r="BD34" s="188"/>
      <c r="BE34" s="170"/>
      <c r="BF34" s="170"/>
      <c r="BG34" s="131"/>
      <c r="BH34" s="99"/>
      <c r="BI34" s="99"/>
      <c r="BJ34" s="170"/>
      <c r="BK34" s="170"/>
      <c r="BL34" s="131"/>
      <c r="BM34" s="99"/>
      <c r="BN34" s="99"/>
      <c r="BO34" s="170"/>
      <c r="BP34" s="170"/>
      <c r="BQ34" s="131"/>
      <c r="BR34" s="99"/>
      <c r="BS34" s="99"/>
      <c r="BT34" s="99"/>
      <c r="BU34" s="170"/>
      <c r="BV34" s="170"/>
      <c r="BW34" s="170"/>
      <c r="BX34" s="99"/>
      <c r="BY34" s="170"/>
      <c r="BZ34" s="170"/>
      <c r="CA34" s="689"/>
      <c r="CB34" s="684"/>
      <c r="CC34" s="685"/>
      <c r="CD34" s="684"/>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row>
    <row r="35" spans="1:108" ht="21" customHeight="1" thickTop="1" thickBot="1" x14ac:dyDescent="0.35">
      <c r="A35" s="416">
        <v>6</v>
      </c>
      <c r="B35" s="417"/>
      <c r="C35" s="417"/>
      <c r="D35" s="417"/>
      <c r="E35" s="443"/>
      <c r="F35" s="417"/>
      <c r="G35" s="417"/>
      <c r="H35" s="417"/>
      <c r="I35" s="417"/>
      <c r="J35" s="416"/>
      <c r="K35" s="416"/>
      <c r="L35" s="473">
        <f>+(J35*K35)*4</f>
        <v>0</v>
      </c>
      <c r="M35" s="470" t="b">
        <f>IF(OR(AND(J35=3,K35=4),AND(J35=2,K35=5),AND(J35=2,K35=5),AND(L35=20),AND(L35&gt;=52,L35&lt;=100)),"ZONA RIESGO EXTREMA",IF(OR(AND(J35=5,K35=2),AND(J35=4,K35=3),AND(J35=1,K35=4),AND(L35=16),AND(L35&gt;=28,L35&lt;=48)),"ZONA RIESGO ALTA",IF(OR(AND(J35=1,K35=3),AND(J35=4,K35=1),AND(L35=24)),"ZONA RIESGO MODERADA",IF(AND(L35&gt;=4,L35&lt;=16),"ZONA RIESGO BAJA"))))</f>
        <v>0</v>
      </c>
      <c r="N35" s="176">
        <v>1</v>
      </c>
      <c r="O35" s="184"/>
      <c r="P35" s="182"/>
      <c r="Q35" s="182"/>
      <c r="R35" s="182"/>
      <c r="S35" s="182"/>
      <c r="T35" s="182"/>
      <c r="U35" s="182"/>
      <c r="V35" s="182"/>
      <c r="W35" s="101">
        <f t="shared" si="1"/>
        <v>0</v>
      </c>
      <c r="X35" s="102" t="str">
        <f t="shared" si="0"/>
        <v>DEBIL</v>
      </c>
      <c r="Y35" s="180"/>
      <c r="Z35" s="103" t="str">
        <f t="shared" si="2"/>
        <v/>
      </c>
      <c r="AA35" s="101" t="str">
        <f t="shared" si="3"/>
        <v>SI</v>
      </c>
      <c r="AB35" s="182"/>
      <c r="AC35" s="475">
        <f>IF(AND(W35&gt;0,SUM(W36:W40)=0),W35,IF(AND(SUM(W35:W36)&gt;0,SUM(W37:W40)=0),AVERAGE(W35:W36),IF(AND(SUM(W35:W37)&gt;0,SUM(W38:W40)=0),AVERAGE(W35:W37),IF(AND(SUM(W35:W38)&gt;0,SUM(W39:W40)=0),AVERAGE(W35:W38),IF(AND(SUM(W35:W39)&gt;0,W40=0),AVERAGE(W35:W39),AVERAGE(W35:W40))))))</f>
        <v>0</v>
      </c>
      <c r="AD35" s="475" t="str">
        <f>IF(AND(AC35&gt;=50,AC35&lt;=99),"MODERADO",IF(AND(AC35=100), "FUERTE",IF(AND(AC35&lt;50), "DEBIL")))</f>
        <v>DEBIL</v>
      </c>
      <c r="AE35" s="476"/>
      <c r="AF35" s="476"/>
      <c r="AG35" s="477" t="str">
        <f>IFERROR(_xlfn.IFS(AND(AD35="MODERADO",AE35="Directamente"),1,AND(AD35="FUERTE",AE35="Directamente"),2),"0")</f>
        <v>0</v>
      </c>
      <c r="AH35" s="477" t="str">
        <f>IFERROR(_xlfn.IFS(AND(AD35="MODERADO",AF35="Directamente"),1,AND(AD35="FUERTE",AF35="Directamente"),2,AND(AD35="FUERTE",AF35="Indirectamente"),1),"0")</f>
        <v>0</v>
      </c>
      <c r="AI35" s="469"/>
      <c r="AJ35" s="469"/>
      <c r="AK35" s="473">
        <f>+(AI35*AJ35)*4</f>
        <v>0</v>
      </c>
      <c r="AL35" s="470" t="b">
        <f>IF(OR(AND(AI35=3,AJ35=4),AND(AI35=2,AJ35=5),AND(AI35=2,AJ35=5),AND(AK35=20),AND(AK35&gt;=52,AK35&lt;=100)),"ZONA RIESGO EXTREMA",IF(OR(AND(AI35=5,AJ35=2),AND(AI35=4,AJ35=3),AND(AI35=1,AJ35=4),AND(AK35=16),AND(AK35&gt;=28,AK35&lt;=48)),"ZONA RIESGO ALTA",IF(OR(AND(AI35=1,AJ35=3),AND(AI35=4,AJ35=1),AND(AK35=24)),"ZONA RIESGO MODERADA",IF(AND(AK35&gt;=4,AK35&lt;=16),"ZONA RIESGO BAJA"))))</f>
        <v>0</v>
      </c>
      <c r="AM35" s="482"/>
      <c r="AN35" s="185"/>
      <c r="AO35" s="176"/>
      <c r="AP35" s="188"/>
      <c r="AQ35" s="188"/>
      <c r="AR35" s="185"/>
      <c r="AS35" s="188"/>
      <c r="AT35" s="185"/>
      <c r="AU35" s="99"/>
      <c r="AV35" s="170"/>
      <c r="AW35" s="99"/>
      <c r="AX35" s="170"/>
      <c r="AY35" s="131"/>
      <c r="AZ35" s="185"/>
      <c r="BA35" s="185"/>
      <c r="BB35" s="176"/>
      <c r="BC35" s="188"/>
      <c r="BD35" s="188"/>
      <c r="BE35" s="170"/>
      <c r="BF35" s="170"/>
      <c r="BG35" s="131"/>
      <c r="BH35" s="99"/>
      <c r="BI35" s="99"/>
      <c r="BJ35" s="170"/>
      <c r="BK35" s="170"/>
      <c r="BL35" s="131"/>
      <c r="BM35" s="99"/>
      <c r="BN35" s="99"/>
      <c r="BO35" s="170"/>
      <c r="BP35" s="170"/>
      <c r="BQ35" s="131"/>
      <c r="BR35" s="99"/>
      <c r="BS35" s="99"/>
      <c r="BT35" s="99"/>
      <c r="BU35" s="170"/>
      <c r="BV35" s="170"/>
      <c r="BW35" s="170"/>
      <c r="BX35" s="99"/>
      <c r="BY35" s="170"/>
      <c r="BZ35" s="170"/>
      <c r="CA35" s="689"/>
      <c r="CB35" s="684"/>
      <c r="CC35" s="685"/>
      <c r="CD35" s="684"/>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row>
    <row r="36" spans="1:108" ht="21" customHeight="1" thickTop="1" thickBot="1" x14ac:dyDescent="0.35">
      <c r="A36" s="416"/>
      <c r="B36" s="417"/>
      <c r="C36" s="417"/>
      <c r="D36" s="417"/>
      <c r="E36" s="443"/>
      <c r="F36" s="417"/>
      <c r="G36" s="417"/>
      <c r="H36" s="417"/>
      <c r="I36" s="417"/>
      <c r="J36" s="416"/>
      <c r="K36" s="416"/>
      <c r="L36" s="473"/>
      <c r="M36" s="471"/>
      <c r="N36" s="176">
        <v>2</v>
      </c>
      <c r="O36" s="184"/>
      <c r="P36" s="182"/>
      <c r="Q36" s="182"/>
      <c r="R36" s="182"/>
      <c r="S36" s="182"/>
      <c r="T36" s="182"/>
      <c r="U36" s="182"/>
      <c r="V36" s="182"/>
      <c r="W36" s="101">
        <f t="shared" si="1"/>
        <v>0</v>
      </c>
      <c r="X36" s="102" t="str">
        <f t="shared" si="0"/>
        <v>DEBIL</v>
      </c>
      <c r="Y36" s="180"/>
      <c r="Z36" s="103" t="str">
        <f t="shared" si="2"/>
        <v/>
      </c>
      <c r="AA36" s="101" t="str">
        <f t="shared" si="3"/>
        <v>SI</v>
      </c>
      <c r="AB36" s="182"/>
      <c r="AC36" s="475"/>
      <c r="AD36" s="475"/>
      <c r="AE36" s="476"/>
      <c r="AF36" s="476"/>
      <c r="AG36" s="477"/>
      <c r="AH36" s="477"/>
      <c r="AI36" s="469"/>
      <c r="AJ36" s="469"/>
      <c r="AK36" s="473"/>
      <c r="AL36" s="471"/>
      <c r="AM36" s="479"/>
      <c r="AN36" s="185"/>
      <c r="AO36" s="176"/>
      <c r="AP36" s="188"/>
      <c r="AQ36" s="188"/>
      <c r="AR36" s="185"/>
      <c r="AS36" s="188"/>
      <c r="AT36" s="185"/>
      <c r="AU36" s="99"/>
      <c r="AV36" s="170"/>
      <c r="AW36" s="99"/>
      <c r="AX36" s="170"/>
      <c r="AY36" s="131"/>
      <c r="AZ36" s="185"/>
      <c r="BA36" s="185"/>
      <c r="BB36" s="176"/>
      <c r="BC36" s="188"/>
      <c r="BD36" s="188"/>
      <c r="BE36" s="170"/>
      <c r="BF36" s="170"/>
      <c r="BG36" s="131"/>
      <c r="BH36" s="99"/>
      <c r="BI36" s="99"/>
      <c r="BJ36" s="170"/>
      <c r="BK36" s="170"/>
      <c r="BL36" s="131"/>
      <c r="BM36" s="99"/>
      <c r="BN36" s="99"/>
      <c r="BO36" s="170"/>
      <c r="BP36" s="170"/>
      <c r="BQ36" s="131"/>
      <c r="BR36" s="99"/>
      <c r="BS36" s="99"/>
      <c r="BT36" s="99"/>
      <c r="BU36" s="170"/>
      <c r="BV36" s="170"/>
      <c r="BW36" s="170"/>
      <c r="BX36" s="99"/>
      <c r="BY36" s="170"/>
      <c r="BZ36" s="170"/>
      <c r="CA36" s="689"/>
      <c r="CB36" s="684"/>
      <c r="CC36" s="685"/>
      <c r="CD36" s="684"/>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row>
    <row r="37" spans="1:108" ht="21" customHeight="1" thickTop="1" thickBot="1" x14ac:dyDescent="0.35">
      <c r="A37" s="416"/>
      <c r="B37" s="417"/>
      <c r="C37" s="417"/>
      <c r="D37" s="417"/>
      <c r="E37" s="443"/>
      <c r="F37" s="417"/>
      <c r="G37" s="417"/>
      <c r="H37" s="417"/>
      <c r="I37" s="417"/>
      <c r="J37" s="416"/>
      <c r="K37" s="416"/>
      <c r="L37" s="473"/>
      <c r="M37" s="471"/>
      <c r="N37" s="176">
        <v>3</v>
      </c>
      <c r="O37" s="183"/>
      <c r="P37" s="182"/>
      <c r="Q37" s="182"/>
      <c r="R37" s="182"/>
      <c r="S37" s="182"/>
      <c r="T37" s="182"/>
      <c r="U37" s="182"/>
      <c r="V37" s="182"/>
      <c r="W37" s="101">
        <f t="shared" si="1"/>
        <v>0</v>
      </c>
      <c r="X37" s="102" t="str">
        <f t="shared" si="0"/>
        <v>DEBIL</v>
      </c>
      <c r="Y37" s="180"/>
      <c r="Z37" s="103" t="str">
        <f t="shared" si="2"/>
        <v/>
      </c>
      <c r="AA37" s="101" t="str">
        <f t="shared" si="3"/>
        <v>SI</v>
      </c>
      <c r="AB37" s="182"/>
      <c r="AC37" s="475"/>
      <c r="AD37" s="475"/>
      <c r="AE37" s="476"/>
      <c r="AF37" s="476"/>
      <c r="AG37" s="477"/>
      <c r="AH37" s="477"/>
      <c r="AI37" s="469"/>
      <c r="AJ37" s="469"/>
      <c r="AK37" s="473"/>
      <c r="AL37" s="471"/>
      <c r="AM37" s="479"/>
      <c r="AN37" s="185"/>
      <c r="AO37" s="176"/>
      <c r="AP37" s="188"/>
      <c r="AQ37" s="188"/>
      <c r="AR37" s="185"/>
      <c r="AS37" s="188"/>
      <c r="AT37" s="185"/>
      <c r="AU37" s="99"/>
      <c r="AV37" s="170"/>
      <c r="AW37" s="99"/>
      <c r="AX37" s="170"/>
      <c r="AY37" s="131"/>
      <c r="AZ37" s="185"/>
      <c r="BA37" s="185"/>
      <c r="BB37" s="176"/>
      <c r="BC37" s="188"/>
      <c r="BD37" s="188"/>
      <c r="BE37" s="170"/>
      <c r="BF37" s="170"/>
      <c r="BG37" s="131"/>
      <c r="BH37" s="99"/>
      <c r="BI37" s="99"/>
      <c r="BJ37" s="170"/>
      <c r="BK37" s="170"/>
      <c r="BL37" s="131"/>
      <c r="BM37" s="99"/>
      <c r="BN37" s="99"/>
      <c r="BO37" s="170"/>
      <c r="BP37" s="170"/>
      <c r="BQ37" s="131"/>
      <c r="BR37" s="99"/>
      <c r="BS37" s="99"/>
      <c r="BT37" s="99"/>
      <c r="BU37" s="170"/>
      <c r="BV37" s="170"/>
      <c r="BW37" s="170"/>
      <c r="BX37" s="99"/>
      <c r="BY37" s="170"/>
      <c r="BZ37" s="170"/>
      <c r="CA37" s="689"/>
      <c r="CB37" s="684"/>
      <c r="CC37" s="685"/>
      <c r="CD37" s="684"/>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row>
    <row r="38" spans="1:108" ht="21" customHeight="1" thickTop="1" thickBot="1" x14ac:dyDescent="0.35">
      <c r="A38" s="416"/>
      <c r="B38" s="417"/>
      <c r="C38" s="417"/>
      <c r="D38" s="417"/>
      <c r="E38" s="443"/>
      <c r="F38" s="417"/>
      <c r="G38" s="417"/>
      <c r="H38" s="417"/>
      <c r="I38" s="417"/>
      <c r="J38" s="416"/>
      <c r="K38" s="416"/>
      <c r="L38" s="473"/>
      <c r="M38" s="471"/>
      <c r="N38" s="176">
        <v>4</v>
      </c>
      <c r="O38" s="184"/>
      <c r="P38" s="182"/>
      <c r="Q38" s="182"/>
      <c r="R38" s="182"/>
      <c r="S38" s="182"/>
      <c r="T38" s="182"/>
      <c r="U38" s="182"/>
      <c r="V38" s="182"/>
      <c r="W38" s="101">
        <f t="shared" si="1"/>
        <v>0</v>
      </c>
      <c r="X38" s="102" t="str">
        <f t="shared" si="0"/>
        <v>DEBIL</v>
      </c>
      <c r="Y38" s="180"/>
      <c r="Z38" s="103" t="str">
        <f t="shared" si="2"/>
        <v/>
      </c>
      <c r="AA38" s="101" t="str">
        <f t="shared" si="3"/>
        <v>SI</v>
      </c>
      <c r="AB38" s="182"/>
      <c r="AC38" s="475"/>
      <c r="AD38" s="475"/>
      <c r="AE38" s="476"/>
      <c r="AF38" s="476"/>
      <c r="AG38" s="477"/>
      <c r="AH38" s="477"/>
      <c r="AI38" s="469"/>
      <c r="AJ38" s="469"/>
      <c r="AK38" s="473"/>
      <c r="AL38" s="471"/>
      <c r="AM38" s="479"/>
      <c r="AN38" s="185"/>
      <c r="AO38" s="176"/>
      <c r="AP38" s="188"/>
      <c r="AQ38" s="188"/>
      <c r="AR38" s="185"/>
      <c r="AS38" s="188"/>
      <c r="AT38" s="185"/>
      <c r="AU38" s="99"/>
      <c r="AV38" s="170"/>
      <c r="AW38" s="99"/>
      <c r="AX38" s="170"/>
      <c r="AY38" s="131"/>
      <c r="AZ38" s="185"/>
      <c r="BA38" s="185"/>
      <c r="BB38" s="176"/>
      <c r="BC38" s="188"/>
      <c r="BD38" s="188"/>
      <c r="BE38" s="170"/>
      <c r="BF38" s="170"/>
      <c r="BG38" s="131"/>
      <c r="BH38" s="99"/>
      <c r="BI38" s="99"/>
      <c r="BJ38" s="170"/>
      <c r="BK38" s="170"/>
      <c r="BL38" s="131"/>
      <c r="BM38" s="99"/>
      <c r="BN38" s="99"/>
      <c r="BO38" s="170"/>
      <c r="BP38" s="170"/>
      <c r="BQ38" s="131"/>
      <c r="BR38" s="99"/>
      <c r="BS38" s="99"/>
      <c r="BT38" s="99"/>
      <c r="BU38" s="170"/>
      <c r="BV38" s="170"/>
      <c r="BW38" s="170"/>
      <c r="BX38" s="99"/>
      <c r="BY38" s="170"/>
      <c r="BZ38" s="170"/>
      <c r="CA38" s="689"/>
      <c r="CB38" s="684"/>
      <c r="CC38" s="685"/>
      <c r="CD38" s="684"/>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row>
    <row r="39" spans="1:108" ht="21" customHeight="1" thickTop="1" thickBot="1" x14ac:dyDescent="0.35">
      <c r="A39" s="416"/>
      <c r="B39" s="417"/>
      <c r="C39" s="417"/>
      <c r="D39" s="417"/>
      <c r="E39" s="443"/>
      <c r="F39" s="417"/>
      <c r="G39" s="417"/>
      <c r="H39" s="417"/>
      <c r="I39" s="417"/>
      <c r="J39" s="416"/>
      <c r="K39" s="416"/>
      <c r="L39" s="473"/>
      <c r="M39" s="471"/>
      <c r="N39" s="176">
        <v>5</v>
      </c>
      <c r="O39" s="184"/>
      <c r="P39" s="182"/>
      <c r="Q39" s="182"/>
      <c r="R39" s="182"/>
      <c r="S39" s="182"/>
      <c r="T39" s="182"/>
      <c r="U39" s="182"/>
      <c r="V39" s="182"/>
      <c r="W39" s="101">
        <f t="shared" si="1"/>
        <v>0</v>
      </c>
      <c r="X39" s="102" t="str">
        <f t="shared" si="0"/>
        <v>DEBIL</v>
      </c>
      <c r="Y39" s="180"/>
      <c r="Z39" s="103" t="str">
        <f t="shared" si="2"/>
        <v/>
      </c>
      <c r="AA39" s="101" t="str">
        <f t="shared" si="3"/>
        <v>SI</v>
      </c>
      <c r="AB39" s="182"/>
      <c r="AC39" s="475"/>
      <c r="AD39" s="475"/>
      <c r="AE39" s="476"/>
      <c r="AF39" s="476"/>
      <c r="AG39" s="477"/>
      <c r="AH39" s="477"/>
      <c r="AI39" s="469"/>
      <c r="AJ39" s="469"/>
      <c r="AK39" s="473"/>
      <c r="AL39" s="471"/>
      <c r="AM39" s="479"/>
      <c r="AN39" s="185"/>
      <c r="AO39" s="176"/>
      <c r="AP39" s="188"/>
      <c r="AQ39" s="188"/>
      <c r="AR39" s="185"/>
      <c r="AS39" s="188"/>
      <c r="AT39" s="185"/>
      <c r="AU39" s="99"/>
      <c r="AV39" s="170"/>
      <c r="AW39" s="99"/>
      <c r="AX39" s="170"/>
      <c r="AY39" s="131"/>
      <c r="AZ39" s="185"/>
      <c r="BA39" s="185"/>
      <c r="BB39" s="176"/>
      <c r="BC39" s="188"/>
      <c r="BD39" s="188"/>
      <c r="BE39" s="170"/>
      <c r="BF39" s="170"/>
      <c r="BG39" s="131"/>
      <c r="BH39" s="99"/>
      <c r="BI39" s="99"/>
      <c r="BJ39" s="170"/>
      <c r="BK39" s="170"/>
      <c r="BL39" s="131"/>
      <c r="BM39" s="99"/>
      <c r="BN39" s="99"/>
      <c r="BO39" s="170"/>
      <c r="BP39" s="170"/>
      <c r="BQ39" s="131"/>
      <c r="BR39" s="99"/>
      <c r="BS39" s="99"/>
      <c r="BT39" s="99"/>
      <c r="BU39" s="170"/>
      <c r="BV39" s="170"/>
      <c r="BW39" s="170"/>
      <c r="BX39" s="99"/>
      <c r="BY39" s="170"/>
      <c r="BZ39" s="170"/>
      <c r="CA39" s="689"/>
      <c r="CB39" s="684"/>
      <c r="CC39" s="685"/>
      <c r="CD39" s="684"/>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row>
    <row r="40" spans="1:108" ht="21" customHeight="1" thickTop="1" thickBot="1" x14ac:dyDescent="0.35">
      <c r="A40" s="416"/>
      <c r="B40" s="417"/>
      <c r="C40" s="417"/>
      <c r="D40" s="417"/>
      <c r="E40" s="443"/>
      <c r="F40" s="417"/>
      <c r="G40" s="417"/>
      <c r="H40" s="417"/>
      <c r="I40" s="417"/>
      <c r="J40" s="416"/>
      <c r="K40" s="416"/>
      <c r="L40" s="473"/>
      <c r="M40" s="472"/>
      <c r="N40" s="176">
        <v>6</v>
      </c>
      <c r="O40" s="184"/>
      <c r="P40" s="182"/>
      <c r="Q40" s="182"/>
      <c r="R40" s="182"/>
      <c r="S40" s="182"/>
      <c r="T40" s="182"/>
      <c r="U40" s="182"/>
      <c r="V40" s="182"/>
      <c r="W40" s="101">
        <f t="shared" si="1"/>
        <v>0</v>
      </c>
      <c r="X40" s="102" t="str">
        <f t="shared" si="0"/>
        <v>DEBIL</v>
      </c>
      <c r="Y40" s="180"/>
      <c r="Z40" s="103" t="str">
        <f t="shared" si="2"/>
        <v/>
      </c>
      <c r="AA40" s="101" t="str">
        <f t="shared" si="3"/>
        <v>SI</v>
      </c>
      <c r="AB40" s="182"/>
      <c r="AC40" s="475"/>
      <c r="AD40" s="475"/>
      <c r="AE40" s="476"/>
      <c r="AF40" s="476"/>
      <c r="AG40" s="477"/>
      <c r="AH40" s="477"/>
      <c r="AI40" s="469"/>
      <c r="AJ40" s="469"/>
      <c r="AK40" s="473"/>
      <c r="AL40" s="472"/>
      <c r="AM40" s="480"/>
      <c r="AN40" s="185"/>
      <c r="AO40" s="176"/>
      <c r="AP40" s="188"/>
      <c r="AQ40" s="188"/>
      <c r="AR40" s="185"/>
      <c r="AS40" s="188"/>
      <c r="AT40" s="185"/>
      <c r="AU40" s="99"/>
      <c r="AV40" s="170"/>
      <c r="AW40" s="99"/>
      <c r="AX40" s="170"/>
      <c r="AY40" s="131"/>
      <c r="AZ40" s="185"/>
      <c r="BA40" s="185"/>
      <c r="BB40" s="176"/>
      <c r="BC40" s="188"/>
      <c r="BD40" s="188"/>
      <c r="BE40" s="170"/>
      <c r="BF40" s="170"/>
      <c r="BG40" s="131"/>
      <c r="BH40" s="99"/>
      <c r="BI40" s="99"/>
      <c r="BJ40" s="170"/>
      <c r="BK40" s="170"/>
      <c r="BL40" s="131"/>
      <c r="BM40" s="99"/>
      <c r="BN40" s="99"/>
      <c r="BO40" s="170"/>
      <c r="BP40" s="170"/>
      <c r="BQ40" s="131"/>
      <c r="BR40" s="99"/>
      <c r="BS40" s="99"/>
      <c r="BT40" s="99"/>
      <c r="BU40" s="170"/>
      <c r="BV40" s="170"/>
      <c r="BW40" s="170"/>
      <c r="BX40" s="99"/>
      <c r="BY40" s="170"/>
      <c r="BZ40" s="170"/>
      <c r="CA40" s="689"/>
      <c r="CB40" s="684"/>
      <c r="CC40" s="685"/>
      <c r="CD40" s="684"/>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row>
    <row r="41" spans="1:108" ht="21" customHeight="1" thickTop="1" thickBot="1" x14ac:dyDescent="0.35">
      <c r="A41" s="416">
        <v>7</v>
      </c>
      <c r="B41" s="417"/>
      <c r="C41" s="417"/>
      <c r="D41" s="417"/>
      <c r="E41" s="443"/>
      <c r="F41" s="417"/>
      <c r="G41" s="417"/>
      <c r="H41" s="417"/>
      <c r="I41" s="417"/>
      <c r="J41" s="416"/>
      <c r="K41" s="416"/>
      <c r="L41" s="473">
        <f>+(J41*K41)*4</f>
        <v>0</v>
      </c>
      <c r="M41" s="470" t="b">
        <f>IF(OR(AND(J41=3,K41=4),AND(J41=2,K41=5),AND(J41=2,K41=5),AND(L41=20),AND(L41&gt;=52,L41&lt;=100)),"ZONA RIESGO EXTREMA",IF(OR(AND(J41=5,K41=2),AND(J41=4,K41=3),AND(J41=1,K41=4),AND(L41=16),AND(L41&gt;=28,L41&lt;=48)),"ZONA RIESGO ALTA",IF(OR(AND(J41=1,K41=3),AND(J41=4,K41=1),AND(L41=24)),"ZONA RIESGO MODERADA",IF(AND(L41&gt;=4,L41&lt;=16),"ZONA RIESGO BAJA"))))</f>
        <v>0</v>
      </c>
      <c r="N41" s="176">
        <v>1</v>
      </c>
      <c r="O41" s="184"/>
      <c r="P41" s="182"/>
      <c r="Q41" s="182"/>
      <c r="R41" s="182"/>
      <c r="S41" s="182"/>
      <c r="T41" s="182"/>
      <c r="U41" s="182"/>
      <c r="V41" s="182"/>
      <c r="W41" s="101">
        <f t="shared" si="1"/>
        <v>0</v>
      </c>
      <c r="X41" s="102" t="str">
        <f t="shared" si="0"/>
        <v>DEBIL</v>
      </c>
      <c r="Y41" s="180"/>
      <c r="Z41" s="103" t="str">
        <f t="shared" si="2"/>
        <v/>
      </c>
      <c r="AA41" s="101" t="str">
        <f t="shared" si="3"/>
        <v>SI</v>
      </c>
      <c r="AB41" s="182"/>
      <c r="AC41" s="475">
        <f>IF(AND(W41&gt;0,SUM(W42:W46)=0),W41,IF(AND(SUM(W41:W42)&gt;0,SUM(W43:W46)=0),AVERAGE(W41:W42),IF(AND(SUM(W41:W43)&gt;0,SUM(W44:W46)=0),AVERAGE(W41:W43),IF(AND(SUM(W41:W44)&gt;0,SUM(W45:W46)=0),AVERAGE(W41:W44),IF(AND(SUM(W41:W45)&gt;0,W46=0),AVERAGE(W41:W45),AVERAGE(W41:W46))))))</f>
        <v>0</v>
      </c>
      <c r="AD41" s="475" t="str">
        <f>IF(AND(AC41&gt;=50,AC41&lt;=99),"MODERADO",IF(AND(AC41=100), "FUERTE",IF(AND(AC41&lt;50), "DEBIL")))</f>
        <v>DEBIL</v>
      </c>
      <c r="AE41" s="476"/>
      <c r="AF41" s="476"/>
      <c r="AG41" s="477" t="str">
        <f>IFERROR(_xlfn.IFS(AND(AD41="MODERADO",AE41="Directamente"),1,AND(AD41="FUERTE",AE41="Directamente"),2),"0")</f>
        <v>0</v>
      </c>
      <c r="AH41" s="477" t="str">
        <f>IFERROR(_xlfn.IFS(AND(AD41="MODERADO",AF41="Directamente"),1,AND(AD41="FUERTE",AF41="Directamente"),2,AND(AD41="FUERTE",AF41="Indirectamente"),1),"0")</f>
        <v>0</v>
      </c>
      <c r="AI41" s="469"/>
      <c r="AJ41" s="469"/>
      <c r="AK41" s="473">
        <f>+(AI41*AJ41)*4</f>
        <v>0</v>
      </c>
      <c r="AL41" s="470" t="b">
        <f>IF(OR(AND(AI41=3,AJ41=4),AND(AI41=2,AJ41=5),AND(AI41=2,AJ41=5),AND(AK41=20),AND(AK41&gt;=52,AK41&lt;=100)),"ZONA RIESGO EXTREMA",IF(OR(AND(AI41=5,AJ41=2),AND(AI41=4,AJ41=3),AND(AI41=1,AJ41=4),AND(AK41=16),AND(AK41&gt;=28,AK41&lt;=48)),"ZONA RIESGO ALTA",IF(OR(AND(AI41=1,AJ41=3),AND(AI41=4,AJ41=1),AND(AK41=24)),"ZONA RIESGO MODERADA",IF(AND(AK41&gt;=4,AK41&lt;=16),"ZONA RIESGO BAJA"))))</f>
        <v>0</v>
      </c>
      <c r="AM41" s="482"/>
      <c r="AN41" s="185"/>
      <c r="AO41" s="176"/>
      <c r="AP41" s="188"/>
      <c r="AQ41" s="188"/>
      <c r="AR41" s="185"/>
      <c r="AS41" s="188"/>
      <c r="AT41" s="185"/>
      <c r="AU41" s="99"/>
      <c r="AV41" s="170"/>
      <c r="AW41" s="99"/>
      <c r="AX41" s="170"/>
      <c r="AY41" s="131"/>
      <c r="AZ41" s="185"/>
      <c r="BA41" s="185"/>
      <c r="BB41" s="176"/>
      <c r="BC41" s="188"/>
      <c r="BD41" s="188"/>
      <c r="BE41" s="170"/>
      <c r="BF41" s="170"/>
      <c r="BG41" s="131"/>
      <c r="BH41" s="99"/>
      <c r="BI41" s="99"/>
      <c r="BJ41" s="170"/>
      <c r="BK41" s="170"/>
      <c r="BL41" s="131"/>
      <c r="BM41" s="99"/>
      <c r="BN41" s="99"/>
      <c r="BO41" s="170"/>
      <c r="BP41" s="170"/>
      <c r="BQ41" s="131"/>
      <c r="BR41" s="99"/>
      <c r="BS41" s="99"/>
      <c r="BT41" s="99"/>
      <c r="BU41" s="170"/>
      <c r="BV41" s="170"/>
      <c r="BW41" s="170"/>
      <c r="BX41" s="99"/>
      <c r="BY41" s="170"/>
      <c r="BZ41" s="170"/>
      <c r="CA41" s="689"/>
      <c r="CB41" s="684"/>
      <c r="CC41" s="685"/>
      <c r="CD41" s="684"/>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row>
    <row r="42" spans="1:108" ht="21" customHeight="1" thickTop="1" thickBot="1" x14ac:dyDescent="0.35">
      <c r="A42" s="416"/>
      <c r="B42" s="417"/>
      <c r="C42" s="417"/>
      <c r="D42" s="417"/>
      <c r="E42" s="443"/>
      <c r="F42" s="417"/>
      <c r="G42" s="417"/>
      <c r="H42" s="417"/>
      <c r="I42" s="417"/>
      <c r="J42" s="416"/>
      <c r="K42" s="416"/>
      <c r="L42" s="473"/>
      <c r="M42" s="471"/>
      <c r="N42" s="176">
        <v>2</v>
      </c>
      <c r="O42" s="184"/>
      <c r="P42" s="182"/>
      <c r="Q42" s="182"/>
      <c r="R42" s="182"/>
      <c r="S42" s="182"/>
      <c r="T42" s="182"/>
      <c r="U42" s="182"/>
      <c r="V42" s="182"/>
      <c r="W42" s="101">
        <f t="shared" si="1"/>
        <v>0</v>
      </c>
      <c r="X42" s="102" t="str">
        <f t="shared" si="0"/>
        <v>DEBIL</v>
      </c>
      <c r="Y42" s="180"/>
      <c r="Z42" s="103" t="str">
        <f t="shared" si="2"/>
        <v/>
      </c>
      <c r="AA42" s="101" t="str">
        <f t="shared" si="3"/>
        <v>SI</v>
      </c>
      <c r="AB42" s="182"/>
      <c r="AC42" s="475"/>
      <c r="AD42" s="475"/>
      <c r="AE42" s="476"/>
      <c r="AF42" s="476"/>
      <c r="AG42" s="477"/>
      <c r="AH42" s="477"/>
      <c r="AI42" s="469"/>
      <c r="AJ42" s="469"/>
      <c r="AK42" s="473"/>
      <c r="AL42" s="471"/>
      <c r="AM42" s="479"/>
      <c r="AN42" s="185"/>
      <c r="AO42" s="176"/>
      <c r="AP42" s="188"/>
      <c r="AQ42" s="188"/>
      <c r="AR42" s="185"/>
      <c r="AS42" s="188"/>
      <c r="AT42" s="185"/>
      <c r="AU42" s="99"/>
      <c r="AV42" s="170"/>
      <c r="AW42" s="99"/>
      <c r="AX42" s="170"/>
      <c r="AY42" s="131"/>
      <c r="AZ42" s="185"/>
      <c r="BA42" s="185"/>
      <c r="BB42" s="176"/>
      <c r="BC42" s="188"/>
      <c r="BD42" s="188"/>
      <c r="BE42" s="170"/>
      <c r="BF42" s="170"/>
      <c r="BG42" s="131"/>
      <c r="BH42" s="99"/>
      <c r="BI42" s="99"/>
      <c r="BJ42" s="170"/>
      <c r="BK42" s="170"/>
      <c r="BL42" s="131"/>
      <c r="BM42" s="99"/>
      <c r="BN42" s="99"/>
      <c r="BO42" s="170"/>
      <c r="BP42" s="170"/>
      <c r="BQ42" s="131"/>
      <c r="BR42" s="99"/>
      <c r="BS42" s="99"/>
      <c r="BT42" s="99"/>
      <c r="BU42" s="170"/>
      <c r="BV42" s="170"/>
      <c r="BW42" s="170"/>
      <c r="BX42" s="99"/>
      <c r="BY42" s="170"/>
      <c r="BZ42" s="170"/>
      <c r="CA42" s="689"/>
      <c r="CB42" s="684"/>
      <c r="CC42" s="685"/>
      <c r="CD42" s="684"/>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row>
    <row r="43" spans="1:108" ht="21" customHeight="1" thickTop="1" thickBot="1" x14ac:dyDescent="0.35">
      <c r="A43" s="416"/>
      <c r="B43" s="417"/>
      <c r="C43" s="417"/>
      <c r="D43" s="417"/>
      <c r="E43" s="443"/>
      <c r="F43" s="417"/>
      <c r="G43" s="417"/>
      <c r="H43" s="417"/>
      <c r="I43" s="417"/>
      <c r="J43" s="416"/>
      <c r="K43" s="416"/>
      <c r="L43" s="473"/>
      <c r="M43" s="471"/>
      <c r="N43" s="176">
        <v>3</v>
      </c>
      <c r="O43" s="183"/>
      <c r="P43" s="182"/>
      <c r="Q43" s="182"/>
      <c r="R43" s="182"/>
      <c r="S43" s="182"/>
      <c r="T43" s="182"/>
      <c r="U43" s="182"/>
      <c r="V43" s="182"/>
      <c r="W43" s="101">
        <f t="shared" si="1"/>
        <v>0</v>
      </c>
      <c r="X43" s="102" t="str">
        <f t="shared" si="0"/>
        <v>DEBIL</v>
      </c>
      <c r="Y43" s="180"/>
      <c r="Z43" s="103" t="str">
        <f t="shared" si="2"/>
        <v/>
      </c>
      <c r="AA43" s="101" t="str">
        <f t="shared" si="3"/>
        <v>SI</v>
      </c>
      <c r="AB43" s="182"/>
      <c r="AC43" s="475"/>
      <c r="AD43" s="475"/>
      <c r="AE43" s="476"/>
      <c r="AF43" s="476"/>
      <c r="AG43" s="477"/>
      <c r="AH43" s="477"/>
      <c r="AI43" s="469"/>
      <c r="AJ43" s="469"/>
      <c r="AK43" s="473"/>
      <c r="AL43" s="471"/>
      <c r="AM43" s="479"/>
      <c r="AN43" s="185"/>
      <c r="AO43" s="176"/>
      <c r="AP43" s="188"/>
      <c r="AQ43" s="188"/>
      <c r="AR43" s="185"/>
      <c r="AS43" s="188"/>
      <c r="AT43" s="185"/>
      <c r="AU43" s="99"/>
      <c r="AV43" s="170"/>
      <c r="AW43" s="99"/>
      <c r="AX43" s="170"/>
      <c r="AY43" s="131"/>
      <c r="AZ43" s="185"/>
      <c r="BA43" s="185"/>
      <c r="BB43" s="176"/>
      <c r="BC43" s="188"/>
      <c r="BD43" s="188"/>
      <c r="BE43" s="170"/>
      <c r="BF43" s="170"/>
      <c r="BG43" s="131"/>
      <c r="BH43" s="99"/>
      <c r="BI43" s="99"/>
      <c r="BJ43" s="170"/>
      <c r="BK43" s="170"/>
      <c r="BL43" s="131"/>
      <c r="BM43" s="99"/>
      <c r="BN43" s="99"/>
      <c r="BO43" s="170"/>
      <c r="BP43" s="170"/>
      <c r="BQ43" s="131"/>
      <c r="BR43" s="99"/>
      <c r="BS43" s="99"/>
      <c r="BT43" s="99"/>
      <c r="BU43" s="170"/>
      <c r="BV43" s="170"/>
      <c r="BW43" s="170"/>
      <c r="BX43" s="99"/>
      <c r="BY43" s="170"/>
      <c r="BZ43" s="170"/>
      <c r="CA43" s="689"/>
      <c r="CB43" s="690"/>
      <c r="CC43" s="691"/>
      <c r="CD43" s="690"/>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row>
    <row r="44" spans="1:108" ht="21" customHeight="1" thickTop="1" thickBot="1" x14ac:dyDescent="0.35">
      <c r="A44" s="416"/>
      <c r="B44" s="417"/>
      <c r="C44" s="417"/>
      <c r="D44" s="417"/>
      <c r="E44" s="443"/>
      <c r="F44" s="417"/>
      <c r="G44" s="417"/>
      <c r="H44" s="417"/>
      <c r="I44" s="417"/>
      <c r="J44" s="416"/>
      <c r="K44" s="416"/>
      <c r="L44" s="473"/>
      <c r="M44" s="471"/>
      <c r="N44" s="176">
        <v>4</v>
      </c>
      <c r="O44" s="184"/>
      <c r="P44" s="182"/>
      <c r="Q44" s="182"/>
      <c r="R44" s="182"/>
      <c r="S44" s="182"/>
      <c r="T44" s="182"/>
      <c r="U44" s="182"/>
      <c r="V44" s="182"/>
      <c r="W44" s="101">
        <f t="shared" si="1"/>
        <v>0</v>
      </c>
      <c r="X44" s="102" t="str">
        <f t="shared" si="0"/>
        <v>DEBIL</v>
      </c>
      <c r="Y44" s="180"/>
      <c r="Z44" s="103" t="str">
        <f t="shared" si="2"/>
        <v/>
      </c>
      <c r="AA44" s="101" t="str">
        <f t="shared" si="3"/>
        <v>SI</v>
      </c>
      <c r="AB44" s="182"/>
      <c r="AC44" s="475"/>
      <c r="AD44" s="475"/>
      <c r="AE44" s="476"/>
      <c r="AF44" s="476"/>
      <c r="AG44" s="477"/>
      <c r="AH44" s="477"/>
      <c r="AI44" s="469"/>
      <c r="AJ44" s="469"/>
      <c r="AK44" s="473"/>
      <c r="AL44" s="471"/>
      <c r="AM44" s="479"/>
      <c r="AN44" s="185"/>
      <c r="AO44" s="176"/>
      <c r="AP44" s="188"/>
      <c r="AQ44" s="188"/>
      <c r="AR44" s="185"/>
      <c r="AS44" s="188"/>
      <c r="AT44" s="185"/>
      <c r="AU44" s="99"/>
      <c r="AV44" s="170"/>
      <c r="AW44" s="99"/>
      <c r="AX44" s="170"/>
      <c r="AY44" s="131"/>
      <c r="AZ44" s="185"/>
      <c r="BA44" s="185"/>
      <c r="BB44" s="176"/>
      <c r="BC44" s="188"/>
      <c r="BD44" s="188"/>
      <c r="BE44" s="170"/>
      <c r="BF44" s="170"/>
      <c r="BG44" s="131"/>
      <c r="BH44" s="99"/>
      <c r="BI44" s="99"/>
      <c r="BJ44" s="170"/>
      <c r="BK44" s="170"/>
      <c r="BL44" s="131"/>
      <c r="BM44" s="99"/>
      <c r="BN44" s="99"/>
      <c r="BO44" s="170"/>
      <c r="BP44" s="170"/>
      <c r="BQ44" s="131"/>
      <c r="BR44" s="99"/>
      <c r="BS44" s="99"/>
      <c r="BT44" s="99"/>
      <c r="BU44" s="170"/>
      <c r="BV44" s="170"/>
      <c r="BW44" s="170"/>
      <c r="BX44" s="99"/>
      <c r="BY44" s="170"/>
      <c r="BZ44" s="170"/>
      <c r="CA44" s="689"/>
      <c r="CB44" s="690"/>
      <c r="CC44" s="691"/>
      <c r="CD44" s="690"/>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row>
    <row r="45" spans="1:108" ht="21" customHeight="1" thickTop="1" thickBot="1" x14ac:dyDescent="0.35">
      <c r="A45" s="416"/>
      <c r="B45" s="417"/>
      <c r="C45" s="417"/>
      <c r="D45" s="417"/>
      <c r="E45" s="443"/>
      <c r="F45" s="417"/>
      <c r="G45" s="417"/>
      <c r="H45" s="417"/>
      <c r="I45" s="417"/>
      <c r="J45" s="416"/>
      <c r="K45" s="416"/>
      <c r="L45" s="473"/>
      <c r="M45" s="471"/>
      <c r="N45" s="176">
        <v>5</v>
      </c>
      <c r="O45" s="184"/>
      <c r="P45" s="182"/>
      <c r="Q45" s="182"/>
      <c r="R45" s="182"/>
      <c r="S45" s="182"/>
      <c r="T45" s="182"/>
      <c r="U45" s="182"/>
      <c r="V45" s="182"/>
      <c r="W45" s="101">
        <f t="shared" si="1"/>
        <v>0</v>
      </c>
      <c r="X45" s="102" t="str">
        <f t="shared" si="0"/>
        <v>DEBIL</v>
      </c>
      <c r="Y45" s="180"/>
      <c r="Z45" s="103" t="str">
        <f t="shared" si="2"/>
        <v/>
      </c>
      <c r="AA45" s="101" t="str">
        <f t="shared" si="3"/>
        <v>SI</v>
      </c>
      <c r="AB45" s="182"/>
      <c r="AC45" s="475"/>
      <c r="AD45" s="475"/>
      <c r="AE45" s="476"/>
      <c r="AF45" s="476"/>
      <c r="AG45" s="477"/>
      <c r="AH45" s="477"/>
      <c r="AI45" s="469"/>
      <c r="AJ45" s="469"/>
      <c r="AK45" s="473"/>
      <c r="AL45" s="471"/>
      <c r="AM45" s="479"/>
      <c r="AN45" s="185"/>
      <c r="AO45" s="176"/>
      <c r="AP45" s="188"/>
      <c r="AQ45" s="188"/>
      <c r="AR45" s="185"/>
      <c r="AS45" s="188"/>
      <c r="AT45" s="185"/>
      <c r="AU45" s="99"/>
      <c r="AV45" s="170"/>
      <c r="AW45" s="99"/>
      <c r="AX45" s="170"/>
      <c r="AY45" s="131"/>
      <c r="AZ45" s="185"/>
      <c r="BA45" s="185"/>
      <c r="BB45" s="176"/>
      <c r="BC45" s="188"/>
      <c r="BD45" s="188"/>
      <c r="BE45" s="170"/>
      <c r="BF45" s="170"/>
      <c r="BG45" s="131"/>
      <c r="BH45" s="99"/>
      <c r="BI45" s="99"/>
      <c r="BJ45" s="170"/>
      <c r="BK45" s="170"/>
      <c r="BL45" s="131"/>
      <c r="BM45" s="99"/>
      <c r="BN45" s="99"/>
      <c r="BO45" s="170"/>
      <c r="BP45" s="170"/>
      <c r="BQ45" s="131"/>
      <c r="BR45" s="99"/>
      <c r="BS45" s="99"/>
      <c r="BT45" s="99"/>
      <c r="BU45" s="170"/>
      <c r="BV45" s="170"/>
      <c r="BW45" s="170"/>
      <c r="BX45" s="99"/>
      <c r="BY45" s="170"/>
      <c r="BZ45" s="170"/>
      <c r="CA45" s="689"/>
      <c r="CB45" s="690"/>
      <c r="CC45" s="691"/>
      <c r="CD45" s="690"/>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row>
    <row r="46" spans="1:108" ht="21" customHeight="1" thickTop="1" thickBot="1" x14ac:dyDescent="0.35">
      <c r="A46" s="416"/>
      <c r="B46" s="417"/>
      <c r="C46" s="417"/>
      <c r="D46" s="417"/>
      <c r="E46" s="443"/>
      <c r="F46" s="417"/>
      <c r="G46" s="417"/>
      <c r="H46" s="417"/>
      <c r="I46" s="417"/>
      <c r="J46" s="416"/>
      <c r="K46" s="416"/>
      <c r="L46" s="473"/>
      <c r="M46" s="472"/>
      <c r="N46" s="176">
        <v>6</v>
      </c>
      <c r="O46" s="184"/>
      <c r="P46" s="182"/>
      <c r="Q46" s="182"/>
      <c r="R46" s="182"/>
      <c r="S46" s="182"/>
      <c r="T46" s="182"/>
      <c r="U46" s="182"/>
      <c r="V46" s="182"/>
      <c r="W46" s="101">
        <f t="shared" si="1"/>
        <v>0</v>
      </c>
      <c r="X46" s="102" t="str">
        <f t="shared" si="0"/>
        <v>DEBIL</v>
      </c>
      <c r="Y46" s="180"/>
      <c r="Z46" s="103" t="str">
        <f t="shared" si="2"/>
        <v/>
      </c>
      <c r="AA46" s="101" t="str">
        <f t="shared" si="3"/>
        <v>SI</v>
      </c>
      <c r="AB46" s="182"/>
      <c r="AC46" s="475"/>
      <c r="AD46" s="475"/>
      <c r="AE46" s="476"/>
      <c r="AF46" s="476"/>
      <c r="AG46" s="477"/>
      <c r="AH46" s="477"/>
      <c r="AI46" s="469"/>
      <c r="AJ46" s="469"/>
      <c r="AK46" s="473"/>
      <c r="AL46" s="472"/>
      <c r="AM46" s="480"/>
      <c r="AN46" s="185"/>
      <c r="AO46" s="176"/>
      <c r="AP46" s="188"/>
      <c r="AQ46" s="188"/>
      <c r="AR46" s="185"/>
      <c r="AS46" s="188"/>
      <c r="AT46" s="185"/>
      <c r="AU46" s="99"/>
      <c r="AV46" s="170"/>
      <c r="AW46" s="99"/>
      <c r="AX46" s="170"/>
      <c r="AY46" s="131"/>
      <c r="AZ46" s="185"/>
      <c r="BA46" s="185"/>
      <c r="BB46" s="176"/>
      <c r="BC46" s="188"/>
      <c r="BD46" s="188"/>
      <c r="BE46" s="170"/>
      <c r="BF46" s="170"/>
      <c r="BG46" s="131"/>
      <c r="BH46" s="99"/>
      <c r="BI46" s="99"/>
      <c r="BJ46" s="170"/>
      <c r="BK46" s="170"/>
      <c r="BL46" s="131"/>
      <c r="BM46" s="99"/>
      <c r="BN46" s="99"/>
      <c r="BO46" s="170"/>
      <c r="BP46" s="170"/>
      <c r="BQ46" s="131"/>
      <c r="BR46" s="99"/>
      <c r="BS46" s="99"/>
      <c r="BT46" s="99"/>
      <c r="BU46" s="170"/>
      <c r="BV46" s="170"/>
      <c r="BW46" s="170"/>
      <c r="BX46" s="99"/>
      <c r="BY46" s="170"/>
      <c r="BZ46" s="170"/>
      <c r="CA46" s="689"/>
      <c r="CB46" s="690"/>
      <c r="CC46" s="691"/>
      <c r="CD46" s="690"/>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row>
    <row r="47" spans="1:108" ht="21" customHeight="1" thickTop="1" thickBot="1" x14ac:dyDescent="0.35">
      <c r="A47" s="416">
        <v>8</v>
      </c>
      <c r="B47" s="417"/>
      <c r="C47" s="417"/>
      <c r="D47" s="417"/>
      <c r="E47" s="443"/>
      <c r="F47" s="417"/>
      <c r="G47" s="417"/>
      <c r="H47" s="417"/>
      <c r="I47" s="417"/>
      <c r="J47" s="416"/>
      <c r="K47" s="416"/>
      <c r="L47" s="473">
        <f>+(J47*K47)*4</f>
        <v>0</v>
      </c>
      <c r="M47" s="470" t="b">
        <f>IF(OR(AND(J47=3,K47=4),AND(J47=2,K47=5),AND(J47=2,K47=5),AND(L47=20),AND(L47&gt;=52,L47&lt;=100)),"ZONA RIESGO EXTREMA",IF(OR(AND(J47=5,K47=2),AND(J47=4,K47=3),AND(J47=1,K47=4),AND(L47=16),AND(L47&gt;=28,L47&lt;=48)),"ZONA RIESGO ALTA",IF(OR(AND(J47=1,K47=3),AND(J47=4,K47=1),AND(L47=24)),"ZONA RIESGO MODERADA",IF(AND(L47&gt;=4,L47&lt;=16),"ZONA RIESGO BAJA"))))</f>
        <v>0</v>
      </c>
      <c r="N47" s="176">
        <v>1</v>
      </c>
      <c r="O47" s="184"/>
      <c r="P47" s="182"/>
      <c r="Q47" s="182"/>
      <c r="R47" s="182"/>
      <c r="S47" s="182"/>
      <c r="T47" s="182"/>
      <c r="U47" s="182"/>
      <c r="V47" s="182"/>
      <c r="W47" s="101">
        <f t="shared" si="1"/>
        <v>0</v>
      </c>
      <c r="X47" s="102" t="str">
        <f t="shared" si="0"/>
        <v>DEBIL</v>
      </c>
      <c r="Y47" s="180"/>
      <c r="Z47" s="103" t="str">
        <f t="shared" si="2"/>
        <v/>
      </c>
      <c r="AA47" s="101" t="str">
        <f t="shared" si="3"/>
        <v>SI</v>
      </c>
      <c r="AB47" s="182"/>
      <c r="AC47" s="475">
        <f>IF(AND(W47&gt;0,SUM(W48:W52)=0),W47,IF(AND(SUM(W47:W48)&gt;0,SUM(W49:W52)=0),AVERAGE(W47:W48),IF(AND(SUM(W47:W49)&gt;0,SUM(W50:W52)=0),AVERAGE(W47:W49),IF(AND(SUM(W47:W50)&gt;0,SUM(W51:W52)=0),AVERAGE(W47:W50),IF(AND(SUM(W47:W51)&gt;0,W52=0),AVERAGE(W47:W51),AVERAGE(W47:W52))))))</f>
        <v>0</v>
      </c>
      <c r="AD47" s="475" t="str">
        <f>IF(AND(AC47&gt;=50,AC47&lt;=99),"MODERADO",IF(AND(AC47=100), "FUERTE",IF(AND(AC47&lt;50), "DEBIL")))</f>
        <v>DEBIL</v>
      </c>
      <c r="AE47" s="476"/>
      <c r="AF47" s="476"/>
      <c r="AG47" s="477" t="str">
        <f>IFERROR(_xlfn.IFS(AND(AD47="MODERADO",AE47="Directamente"),1,AND(AD47="FUERTE",AE47="Directamente"),2),"0")</f>
        <v>0</v>
      </c>
      <c r="AH47" s="477" t="str">
        <f>IFERROR(_xlfn.IFS(AND(AD47="MODERADO",AF47="Directamente"),1,AND(AD47="FUERTE",AF47="Directamente"),2,AND(AD47="FUERTE",AF47="Indirectamente"),1),"0")</f>
        <v>0</v>
      </c>
      <c r="AI47" s="469"/>
      <c r="AJ47" s="469"/>
      <c r="AK47" s="473">
        <f>+(AI47*AJ47)*4</f>
        <v>0</v>
      </c>
      <c r="AL47" s="470" t="b">
        <f>IF(OR(AND(AI47=3,AJ47=4),AND(AI47=2,AJ47=5),AND(AI47=2,AJ47=5),AND(AK47=20),AND(AK47&gt;=52,AK47&lt;=100)),"ZONA RIESGO EXTREMA",IF(OR(AND(AI47=5,AJ47=2),AND(AI47=4,AJ47=3),AND(AI47=1,AJ47=4),AND(AK47=16),AND(AK47&gt;=28,AK47&lt;=48)),"ZONA RIESGO ALTA",IF(OR(AND(AI47=1,AJ47=3),AND(AI47=4,AJ47=1),AND(AK47=24)),"ZONA RIESGO MODERADA",IF(AND(AK47&gt;=4,AK47&lt;=16),"ZONA RIESGO BAJA"))))</f>
        <v>0</v>
      </c>
      <c r="AM47" s="482"/>
      <c r="AN47" s="185"/>
      <c r="AO47" s="176"/>
      <c r="AP47" s="188"/>
      <c r="AQ47" s="188"/>
      <c r="AR47" s="185"/>
      <c r="AS47" s="188"/>
      <c r="AT47" s="185"/>
      <c r="AU47" s="99"/>
      <c r="AV47" s="170"/>
      <c r="AW47" s="99"/>
      <c r="AX47" s="170"/>
      <c r="AY47" s="131"/>
      <c r="AZ47" s="170"/>
      <c r="BA47" s="170"/>
      <c r="BB47" s="131"/>
      <c r="BC47" s="99"/>
      <c r="BD47" s="99"/>
      <c r="BE47" s="170"/>
      <c r="BF47" s="170"/>
      <c r="BG47" s="131"/>
      <c r="BH47" s="99"/>
      <c r="BI47" s="99"/>
      <c r="BJ47" s="170"/>
      <c r="BK47" s="170"/>
      <c r="BL47" s="131"/>
      <c r="BM47" s="99"/>
      <c r="BN47" s="99"/>
      <c r="BO47" s="170"/>
      <c r="BP47" s="170"/>
      <c r="BQ47" s="131"/>
      <c r="BR47" s="99"/>
      <c r="BS47" s="99"/>
      <c r="BT47" s="99"/>
      <c r="BU47" s="170"/>
      <c r="BV47" s="170"/>
      <c r="BW47" s="170"/>
      <c r="BX47" s="99"/>
      <c r="BY47" s="170"/>
      <c r="BZ47" s="170"/>
      <c r="CA47" s="689"/>
      <c r="CB47" s="690"/>
      <c r="CC47" s="691"/>
      <c r="CD47" s="690"/>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row>
    <row r="48" spans="1:108" ht="21" customHeight="1" thickTop="1" thickBot="1" x14ac:dyDescent="0.35">
      <c r="A48" s="416"/>
      <c r="B48" s="417"/>
      <c r="C48" s="417"/>
      <c r="D48" s="417"/>
      <c r="E48" s="443"/>
      <c r="F48" s="417"/>
      <c r="G48" s="417"/>
      <c r="H48" s="417"/>
      <c r="I48" s="417"/>
      <c r="J48" s="416"/>
      <c r="K48" s="416"/>
      <c r="L48" s="473"/>
      <c r="M48" s="471"/>
      <c r="N48" s="176">
        <v>2</v>
      </c>
      <c r="O48" s="184"/>
      <c r="P48" s="182"/>
      <c r="Q48" s="182"/>
      <c r="R48" s="182"/>
      <c r="S48" s="182"/>
      <c r="T48" s="182"/>
      <c r="U48" s="182"/>
      <c r="V48" s="182"/>
      <c r="W48" s="101">
        <f t="shared" si="1"/>
        <v>0</v>
      </c>
      <c r="X48" s="102" t="str">
        <f t="shared" si="0"/>
        <v>DEBIL</v>
      </c>
      <c r="Y48" s="180"/>
      <c r="Z48" s="103" t="str">
        <f t="shared" si="2"/>
        <v/>
      </c>
      <c r="AA48" s="101" t="str">
        <f t="shared" si="3"/>
        <v>SI</v>
      </c>
      <c r="AB48" s="182"/>
      <c r="AC48" s="475"/>
      <c r="AD48" s="475"/>
      <c r="AE48" s="476"/>
      <c r="AF48" s="476"/>
      <c r="AG48" s="477"/>
      <c r="AH48" s="477"/>
      <c r="AI48" s="469"/>
      <c r="AJ48" s="469"/>
      <c r="AK48" s="473"/>
      <c r="AL48" s="471"/>
      <c r="AM48" s="479"/>
      <c r="AN48" s="185"/>
      <c r="AO48" s="176"/>
      <c r="AP48" s="188"/>
      <c r="AQ48" s="99"/>
      <c r="AR48" s="170"/>
      <c r="AS48" s="188"/>
      <c r="AT48" s="185"/>
      <c r="AU48" s="99"/>
      <c r="AV48" s="170"/>
      <c r="AW48" s="99"/>
      <c r="AX48" s="170"/>
      <c r="AY48" s="131"/>
      <c r="AZ48" s="170"/>
      <c r="BA48" s="170"/>
      <c r="BB48" s="131"/>
      <c r="BC48" s="99"/>
      <c r="BD48" s="99"/>
      <c r="BE48" s="170"/>
      <c r="BF48" s="170"/>
      <c r="BG48" s="131"/>
      <c r="BH48" s="99"/>
      <c r="BI48" s="99"/>
      <c r="BJ48" s="170"/>
      <c r="BK48" s="170"/>
      <c r="BL48" s="131"/>
      <c r="BM48" s="99"/>
      <c r="BN48" s="99"/>
      <c r="BO48" s="170"/>
      <c r="BP48" s="170"/>
      <c r="BQ48" s="131"/>
      <c r="BR48" s="99"/>
      <c r="BS48" s="99"/>
      <c r="BT48" s="99"/>
      <c r="BU48" s="170"/>
      <c r="BV48" s="170"/>
      <c r="BW48" s="170"/>
      <c r="BX48" s="99"/>
      <c r="BY48" s="170"/>
      <c r="BZ48" s="170"/>
      <c r="CA48" s="689"/>
      <c r="CB48" s="690"/>
      <c r="CC48" s="691"/>
      <c r="CD48" s="690"/>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row>
    <row r="49" spans="1:108" ht="21" customHeight="1" thickTop="1" thickBot="1" x14ac:dyDescent="0.35">
      <c r="A49" s="416"/>
      <c r="B49" s="417"/>
      <c r="C49" s="417"/>
      <c r="D49" s="417"/>
      <c r="E49" s="443"/>
      <c r="F49" s="417"/>
      <c r="G49" s="417"/>
      <c r="H49" s="417"/>
      <c r="I49" s="417"/>
      <c r="J49" s="416"/>
      <c r="K49" s="416"/>
      <c r="L49" s="473"/>
      <c r="M49" s="471"/>
      <c r="N49" s="176">
        <v>3</v>
      </c>
      <c r="O49" s="183"/>
      <c r="P49" s="182"/>
      <c r="Q49" s="182"/>
      <c r="R49" s="182"/>
      <c r="S49" s="182"/>
      <c r="T49" s="182"/>
      <c r="U49" s="182"/>
      <c r="V49" s="182"/>
      <c r="W49" s="101">
        <f t="shared" si="1"/>
        <v>0</v>
      </c>
      <c r="X49" s="102" t="str">
        <f t="shared" si="0"/>
        <v>DEBIL</v>
      </c>
      <c r="Y49" s="180"/>
      <c r="Z49" s="103" t="str">
        <f t="shared" si="2"/>
        <v/>
      </c>
      <c r="AA49" s="101" t="str">
        <f t="shared" si="3"/>
        <v>SI</v>
      </c>
      <c r="AB49" s="182"/>
      <c r="AC49" s="475"/>
      <c r="AD49" s="475"/>
      <c r="AE49" s="476"/>
      <c r="AF49" s="476"/>
      <c r="AG49" s="477"/>
      <c r="AH49" s="477"/>
      <c r="AI49" s="469"/>
      <c r="AJ49" s="469"/>
      <c r="AK49" s="473"/>
      <c r="AL49" s="471"/>
      <c r="AM49" s="479"/>
      <c r="AN49" s="185"/>
      <c r="AO49" s="176"/>
      <c r="AP49" s="188"/>
      <c r="AQ49" s="99"/>
      <c r="AR49" s="170"/>
      <c r="AS49" s="188"/>
      <c r="AT49" s="185"/>
      <c r="AU49" s="99"/>
      <c r="AV49" s="170"/>
      <c r="AW49" s="99"/>
      <c r="AX49" s="170"/>
      <c r="AY49" s="131"/>
      <c r="AZ49" s="170"/>
      <c r="BA49" s="170"/>
      <c r="BB49" s="131"/>
      <c r="BC49" s="99"/>
      <c r="BD49" s="99"/>
      <c r="BE49" s="170"/>
      <c r="BF49" s="170"/>
      <c r="BG49" s="131"/>
      <c r="BH49" s="99"/>
      <c r="BI49" s="99"/>
      <c r="BJ49" s="170"/>
      <c r="BK49" s="170"/>
      <c r="BL49" s="131"/>
      <c r="BM49" s="99"/>
      <c r="BN49" s="99"/>
      <c r="BO49" s="170"/>
      <c r="BP49" s="170"/>
      <c r="BQ49" s="131"/>
      <c r="BR49" s="99"/>
      <c r="BS49" s="99"/>
      <c r="BT49" s="99"/>
      <c r="BU49" s="170"/>
      <c r="BV49" s="170"/>
      <c r="BW49" s="170"/>
      <c r="BX49" s="99"/>
      <c r="BY49" s="170"/>
      <c r="BZ49" s="170"/>
      <c r="CA49" s="689"/>
      <c r="CB49" s="690"/>
      <c r="CC49" s="691"/>
      <c r="CD49" s="690"/>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row>
    <row r="50" spans="1:108" ht="21" customHeight="1" thickTop="1" thickBot="1" x14ac:dyDescent="0.35">
      <c r="A50" s="416"/>
      <c r="B50" s="417"/>
      <c r="C50" s="417"/>
      <c r="D50" s="417"/>
      <c r="E50" s="443"/>
      <c r="F50" s="417"/>
      <c r="G50" s="417"/>
      <c r="H50" s="417"/>
      <c r="I50" s="417"/>
      <c r="J50" s="416"/>
      <c r="K50" s="416"/>
      <c r="L50" s="473"/>
      <c r="M50" s="471"/>
      <c r="N50" s="176">
        <v>4</v>
      </c>
      <c r="O50" s="184"/>
      <c r="P50" s="182"/>
      <c r="Q50" s="182"/>
      <c r="R50" s="182"/>
      <c r="S50" s="182"/>
      <c r="T50" s="182"/>
      <c r="U50" s="182"/>
      <c r="V50" s="182"/>
      <c r="W50" s="101">
        <f t="shared" si="1"/>
        <v>0</v>
      </c>
      <c r="X50" s="102" t="str">
        <f t="shared" si="0"/>
        <v>DEBIL</v>
      </c>
      <c r="Y50" s="180"/>
      <c r="Z50" s="103" t="str">
        <f t="shared" si="2"/>
        <v/>
      </c>
      <c r="AA50" s="101" t="str">
        <f t="shared" si="3"/>
        <v>SI</v>
      </c>
      <c r="AB50" s="182"/>
      <c r="AC50" s="475"/>
      <c r="AD50" s="475"/>
      <c r="AE50" s="476"/>
      <c r="AF50" s="476"/>
      <c r="AG50" s="477"/>
      <c r="AH50" s="477"/>
      <c r="AI50" s="469"/>
      <c r="AJ50" s="469"/>
      <c r="AK50" s="473"/>
      <c r="AL50" s="471"/>
      <c r="AM50" s="479"/>
      <c r="AN50" s="185"/>
      <c r="AO50" s="176"/>
      <c r="AP50" s="188"/>
      <c r="AQ50" s="99"/>
      <c r="AR50" s="170"/>
      <c r="AS50" s="188"/>
      <c r="AT50" s="185"/>
      <c r="AU50" s="99"/>
      <c r="AV50" s="170"/>
      <c r="AW50" s="99"/>
      <c r="AX50" s="170"/>
      <c r="AY50" s="131"/>
      <c r="AZ50" s="170"/>
      <c r="BA50" s="170"/>
      <c r="BB50" s="131"/>
      <c r="BC50" s="99"/>
      <c r="BD50" s="99"/>
      <c r="BE50" s="170"/>
      <c r="BF50" s="170"/>
      <c r="BG50" s="131"/>
      <c r="BH50" s="99"/>
      <c r="BI50" s="99"/>
      <c r="BJ50" s="170"/>
      <c r="BK50" s="170"/>
      <c r="BL50" s="131"/>
      <c r="BM50" s="99"/>
      <c r="BN50" s="99"/>
      <c r="BO50" s="170"/>
      <c r="BP50" s="170"/>
      <c r="BQ50" s="131"/>
      <c r="BR50" s="99"/>
      <c r="BS50" s="99"/>
      <c r="BT50" s="99"/>
      <c r="BU50" s="170"/>
      <c r="BV50" s="170"/>
      <c r="BW50" s="170"/>
      <c r="BX50" s="99"/>
      <c r="BY50" s="170"/>
      <c r="BZ50" s="170"/>
      <c r="CA50" s="99"/>
      <c r="CB50" s="323"/>
      <c r="CC50" s="324"/>
      <c r="CD50" s="32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row>
    <row r="51" spans="1:108" ht="21" customHeight="1" thickTop="1" thickBot="1" x14ac:dyDescent="0.35">
      <c r="A51" s="416"/>
      <c r="B51" s="417"/>
      <c r="C51" s="417"/>
      <c r="D51" s="417"/>
      <c r="E51" s="443"/>
      <c r="F51" s="417"/>
      <c r="G51" s="417"/>
      <c r="H51" s="417"/>
      <c r="I51" s="417"/>
      <c r="J51" s="416"/>
      <c r="K51" s="416"/>
      <c r="L51" s="473"/>
      <c r="M51" s="471"/>
      <c r="N51" s="176">
        <v>5</v>
      </c>
      <c r="O51" s="184"/>
      <c r="P51" s="182"/>
      <c r="Q51" s="182"/>
      <c r="R51" s="182"/>
      <c r="S51" s="182"/>
      <c r="T51" s="182"/>
      <c r="U51" s="182"/>
      <c r="V51" s="182"/>
      <c r="W51" s="101">
        <f t="shared" si="1"/>
        <v>0</v>
      </c>
      <c r="X51" s="102" t="str">
        <f t="shared" si="0"/>
        <v>DEBIL</v>
      </c>
      <c r="Y51" s="180"/>
      <c r="Z51" s="103" t="str">
        <f t="shared" si="2"/>
        <v/>
      </c>
      <c r="AA51" s="101" t="str">
        <f t="shared" si="3"/>
        <v>SI</v>
      </c>
      <c r="AB51" s="182"/>
      <c r="AC51" s="475"/>
      <c r="AD51" s="475"/>
      <c r="AE51" s="476"/>
      <c r="AF51" s="476"/>
      <c r="AG51" s="477"/>
      <c r="AH51" s="477"/>
      <c r="AI51" s="469"/>
      <c r="AJ51" s="469"/>
      <c r="AK51" s="473"/>
      <c r="AL51" s="471"/>
      <c r="AM51" s="479"/>
      <c r="AN51" s="185"/>
      <c r="AO51" s="176"/>
      <c r="AP51" s="188"/>
      <c r="AQ51" s="99"/>
      <c r="AR51" s="170"/>
      <c r="AS51" s="188"/>
      <c r="AT51" s="185"/>
      <c r="AU51" s="99"/>
      <c r="AV51" s="170"/>
      <c r="AW51" s="99"/>
      <c r="AX51" s="170"/>
      <c r="AY51" s="131"/>
      <c r="AZ51" s="170"/>
      <c r="BA51" s="170"/>
      <c r="BB51" s="131"/>
      <c r="BC51" s="99"/>
      <c r="BD51" s="99"/>
      <c r="BE51" s="170"/>
      <c r="BF51" s="170"/>
      <c r="BG51" s="131"/>
      <c r="BH51" s="99"/>
      <c r="BI51" s="99"/>
      <c r="BJ51" s="170"/>
      <c r="BK51" s="170"/>
      <c r="BL51" s="131"/>
      <c r="BM51" s="99"/>
      <c r="BN51" s="99"/>
      <c r="BO51" s="170"/>
      <c r="BP51" s="170"/>
      <c r="BQ51" s="131"/>
      <c r="BR51" s="99"/>
      <c r="BS51" s="99"/>
      <c r="BT51" s="99"/>
      <c r="BU51" s="170"/>
      <c r="BV51" s="170"/>
      <c r="BW51" s="170"/>
      <c r="BX51" s="99"/>
      <c r="BY51" s="170"/>
      <c r="BZ51" s="170"/>
      <c r="CA51" s="99"/>
      <c r="CB51" s="323"/>
      <c r="CC51" s="324"/>
      <c r="CD51" s="32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row>
    <row r="52" spans="1:108" ht="21" customHeight="1" thickTop="1" thickBot="1" x14ac:dyDescent="0.35">
      <c r="A52" s="416"/>
      <c r="B52" s="417"/>
      <c r="C52" s="417"/>
      <c r="D52" s="417"/>
      <c r="E52" s="443"/>
      <c r="F52" s="417"/>
      <c r="G52" s="417"/>
      <c r="H52" s="417"/>
      <c r="I52" s="417"/>
      <c r="J52" s="416"/>
      <c r="K52" s="416"/>
      <c r="L52" s="473"/>
      <c r="M52" s="472"/>
      <c r="N52" s="176">
        <v>6</v>
      </c>
      <c r="O52" s="184"/>
      <c r="P52" s="182"/>
      <c r="Q52" s="182"/>
      <c r="R52" s="182"/>
      <c r="S52" s="182"/>
      <c r="T52" s="182"/>
      <c r="U52" s="182"/>
      <c r="V52" s="182"/>
      <c r="W52" s="101">
        <f t="shared" si="1"/>
        <v>0</v>
      </c>
      <c r="X52" s="102" t="str">
        <f t="shared" si="0"/>
        <v>DEBIL</v>
      </c>
      <c r="Y52" s="180"/>
      <c r="Z52" s="103" t="str">
        <f t="shared" si="2"/>
        <v/>
      </c>
      <c r="AA52" s="101" t="str">
        <f t="shared" si="3"/>
        <v>SI</v>
      </c>
      <c r="AB52" s="182"/>
      <c r="AC52" s="475"/>
      <c r="AD52" s="475"/>
      <c r="AE52" s="476"/>
      <c r="AF52" s="476"/>
      <c r="AG52" s="477"/>
      <c r="AH52" s="477"/>
      <c r="AI52" s="469"/>
      <c r="AJ52" s="469"/>
      <c r="AK52" s="473"/>
      <c r="AL52" s="472"/>
      <c r="AM52" s="480"/>
      <c r="AN52" s="185"/>
      <c r="AO52" s="176"/>
      <c r="AP52" s="188"/>
      <c r="AQ52" s="99"/>
      <c r="AR52" s="170"/>
      <c r="AS52" s="188"/>
      <c r="AT52" s="185"/>
      <c r="AU52" s="99"/>
      <c r="AV52" s="170"/>
      <c r="AW52" s="99"/>
      <c r="AX52" s="170"/>
      <c r="AY52" s="131"/>
      <c r="AZ52" s="170"/>
      <c r="BA52" s="170"/>
      <c r="BB52" s="131"/>
      <c r="BC52" s="99"/>
      <c r="BD52" s="99"/>
      <c r="BE52" s="170"/>
      <c r="BF52" s="170"/>
      <c r="BG52" s="131"/>
      <c r="BH52" s="99"/>
      <c r="BI52" s="99"/>
      <c r="BJ52" s="170"/>
      <c r="BK52" s="170"/>
      <c r="BL52" s="131"/>
      <c r="BM52" s="99"/>
      <c r="BN52" s="99"/>
      <c r="BO52" s="170"/>
      <c r="BP52" s="170"/>
      <c r="BQ52" s="131"/>
      <c r="BR52" s="99"/>
      <c r="BS52" s="99"/>
      <c r="BT52" s="99"/>
      <c r="BU52" s="170"/>
      <c r="BV52" s="170"/>
      <c r="BW52" s="170"/>
      <c r="BX52" s="99"/>
      <c r="BY52" s="170"/>
      <c r="BZ52" s="170"/>
      <c r="CA52" s="99"/>
      <c r="CB52" s="323"/>
      <c r="CC52" s="324"/>
      <c r="CD52" s="32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row>
    <row r="53" spans="1:108" ht="21" customHeight="1" thickTop="1" thickBot="1" x14ac:dyDescent="0.35">
      <c r="A53" s="416">
        <v>9</v>
      </c>
      <c r="B53" s="417"/>
      <c r="C53" s="417"/>
      <c r="D53" s="417"/>
      <c r="E53" s="443"/>
      <c r="F53" s="417"/>
      <c r="G53" s="417"/>
      <c r="H53" s="417"/>
      <c r="I53" s="417"/>
      <c r="J53" s="416"/>
      <c r="K53" s="416"/>
      <c r="L53" s="473">
        <f>+(J53*K53)*4</f>
        <v>0</v>
      </c>
      <c r="M53" s="470" t="b">
        <f>IF(OR(AND(J53=3,K53=4),AND(J53=2,K53=5),AND(J53=2,K53=5),AND(L53=20),AND(L53&gt;=52,L53&lt;=100)),"ZONA RIESGO EXTREMA",IF(OR(AND(J53=5,K53=2),AND(J53=4,K53=3),AND(J53=1,K53=4),AND(L53=16),AND(L53&gt;=28,L53&lt;=48)),"ZONA RIESGO ALTA",IF(OR(AND(J53=1,K53=3),AND(J53=4,K53=1),AND(L53=24)),"ZONA RIESGO MODERADA",IF(AND(L53&gt;=4,L53&lt;=16),"ZONA RIESGO BAJA"))))</f>
        <v>0</v>
      </c>
      <c r="N53" s="176">
        <v>1</v>
      </c>
      <c r="O53" s="184"/>
      <c r="P53" s="182"/>
      <c r="Q53" s="182"/>
      <c r="R53" s="182"/>
      <c r="S53" s="182"/>
      <c r="T53" s="182"/>
      <c r="U53" s="182"/>
      <c r="V53" s="182"/>
      <c r="W53" s="101">
        <f t="shared" si="1"/>
        <v>0</v>
      </c>
      <c r="X53" s="102" t="str">
        <f t="shared" si="0"/>
        <v>DEBIL</v>
      </c>
      <c r="Y53" s="180"/>
      <c r="Z53" s="103" t="str">
        <f t="shared" si="2"/>
        <v/>
      </c>
      <c r="AA53" s="101" t="str">
        <f t="shared" si="3"/>
        <v>SI</v>
      </c>
      <c r="AB53" s="182"/>
      <c r="AC53" s="475">
        <f>IF(AND(W53&gt;0,SUM(W54:W58)=0),W53,IF(AND(SUM(W53:W54)&gt;0,SUM(W55:W58)=0),AVERAGE(W53:W54),IF(AND(SUM(W53:W55)&gt;0,SUM(W56:W58)=0),AVERAGE(W53:W55),IF(AND(SUM(W53:W56)&gt;0,SUM(W57:W58)=0),AVERAGE(W53:W56),IF(AND(SUM(W53:W57)&gt;0,W58=0),AVERAGE(W53:W57),AVERAGE(W53:W58))))))</f>
        <v>0</v>
      </c>
      <c r="AD53" s="475" t="str">
        <f>IF(AND(AC53&gt;=50,AC53&lt;=99),"MODERADO",IF(AND(AC53=100), "FUERTE",IF(AND(AC53&lt;50), "DEBIL")))</f>
        <v>DEBIL</v>
      </c>
      <c r="AE53" s="476"/>
      <c r="AF53" s="476"/>
      <c r="AG53" s="477" t="str">
        <f>IFERROR(_xlfn.IFS(AND(AD53="MODERADO",AE53="Directamente"),1,AND(AD53="FUERTE",AE53="Directamente"),2),"0")</f>
        <v>0</v>
      </c>
      <c r="AH53" s="477" t="str">
        <f>IFERROR(_xlfn.IFS(AND(AD53="MODERADO",AF53="Directamente"),1,AND(AD53="FUERTE",AF53="Directamente"),2,AND(AD53="FUERTE",AF53="Indirectamente"),1),"0")</f>
        <v>0</v>
      </c>
      <c r="AI53" s="469"/>
      <c r="AJ53" s="469"/>
      <c r="AK53" s="473">
        <f>+(AI53*AJ53)*4</f>
        <v>0</v>
      </c>
      <c r="AL53" s="470" t="b">
        <f>IF(OR(AND(AI53=3,AJ53=4),AND(AI53=2,AJ53=5),AND(AI53=2,AJ53=5),AND(AK53=20),AND(AK53&gt;=52,AK53&lt;=100)),"ZONA RIESGO EXTREMA",IF(OR(AND(AI53=5,AJ53=2),AND(AI53=4,AJ53=3),AND(AI53=1,AJ53=4),AND(AK53=16),AND(AK53&gt;=28,AK53&lt;=48)),"ZONA RIESGO ALTA",IF(OR(AND(AI53=1,AJ53=3),AND(AI53=4,AJ53=1),AND(AK53=24)),"ZONA RIESGO MODERADA",IF(AND(AK53&gt;=4,AK53&lt;=16),"ZONA RIESGO BAJA"))))</f>
        <v>0</v>
      </c>
      <c r="AM53" s="482"/>
      <c r="AN53" s="185"/>
      <c r="AO53" s="176"/>
      <c r="AP53" s="188"/>
      <c r="AQ53" s="99"/>
      <c r="AR53" s="170"/>
      <c r="AS53" s="188"/>
      <c r="AT53" s="185"/>
      <c r="AU53" s="99"/>
      <c r="AV53" s="170"/>
      <c r="AW53" s="99"/>
      <c r="AX53" s="170"/>
      <c r="AY53" s="131"/>
      <c r="AZ53" s="170"/>
      <c r="BA53" s="170"/>
      <c r="BB53" s="131"/>
      <c r="BC53" s="99"/>
      <c r="BD53" s="99"/>
      <c r="BE53" s="170"/>
      <c r="BF53" s="170"/>
      <c r="BG53" s="131"/>
      <c r="BH53" s="99"/>
      <c r="BI53" s="99"/>
      <c r="BJ53" s="170"/>
      <c r="BK53" s="170"/>
      <c r="BL53" s="131"/>
      <c r="BM53" s="99"/>
      <c r="BN53" s="99"/>
      <c r="BO53" s="170"/>
      <c r="BP53" s="170"/>
      <c r="BQ53" s="131"/>
      <c r="BR53" s="99"/>
      <c r="BS53" s="99"/>
      <c r="BT53" s="99"/>
      <c r="BU53" s="170"/>
      <c r="BV53" s="170"/>
      <c r="BW53" s="170"/>
      <c r="BX53" s="99"/>
      <c r="BY53" s="170"/>
      <c r="BZ53" s="170"/>
      <c r="CA53" s="99"/>
      <c r="CB53" s="323"/>
      <c r="CC53" s="324"/>
      <c r="CD53" s="32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row>
    <row r="54" spans="1:108" ht="21" customHeight="1" thickTop="1" thickBot="1" x14ac:dyDescent="0.35">
      <c r="A54" s="416"/>
      <c r="B54" s="417"/>
      <c r="C54" s="417"/>
      <c r="D54" s="417"/>
      <c r="E54" s="443"/>
      <c r="F54" s="417"/>
      <c r="G54" s="417"/>
      <c r="H54" s="417"/>
      <c r="I54" s="417"/>
      <c r="J54" s="416"/>
      <c r="K54" s="416"/>
      <c r="L54" s="473"/>
      <c r="M54" s="471"/>
      <c r="N54" s="176">
        <v>2</v>
      </c>
      <c r="O54" s="184"/>
      <c r="P54" s="182"/>
      <c r="Q54" s="182"/>
      <c r="R54" s="182"/>
      <c r="S54" s="182"/>
      <c r="T54" s="182"/>
      <c r="U54" s="182"/>
      <c r="V54" s="182"/>
      <c r="W54" s="101">
        <f t="shared" si="1"/>
        <v>0</v>
      </c>
      <c r="X54" s="102" t="str">
        <f t="shared" si="0"/>
        <v>DEBIL</v>
      </c>
      <c r="Y54" s="180"/>
      <c r="Z54" s="103" t="str">
        <f t="shared" si="2"/>
        <v/>
      </c>
      <c r="AA54" s="101" t="str">
        <f t="shared" si="3"/>
        <v>SI</v>
      </c>
      <c r="AB54" s="182"/>
      <c r="AC54" s="475"/>
      <c r="AD54" s="475"/>
      <c r="AE54" s="476"/>
      <c r="AF54" s="476"/>
      <c r="AG54" s="477"/>
      <c r="AH54" s="477"/>
      <c r="AI54" s="469"/>
      <c r="AJ54" s="469"/>
      <c r="AK54" s="473"/>
      <c r="AL54" s="471"/>
      <c r="AM54" s="479"/>
      <c r="AN54" s="185"/>
      <c r="AO54" s="176"/>
      <c r="AP54" s="188"/>
      <c r="AQ54" s="99"/>
      <c r="AR54" s="170"/>
      <c r="AS54" s="188"/>
      <c r="AT54" s="185"/>
      <c r="AU54" s="99"/>
      <c r="AV54" s="170"/>
      <c r="AW54" s="99"/>
      <c r="AX54" s="170"/>
      <c r="AY54" s="131"/>
      <c r="AZ54" s="170"/>
      <c r="BA54" s="170"/>
      <c r="BB54" s="131"/>
      <c r="BC54" s="99"/>
      <c r="BD54" s="99"/>
      <c r="BE54" s="170"/>
      <c r="BF54" s="170"/>
      <c r="BG54" s="131"/>
      <c r="BH54" s="99"/>
      <c r="BI54" s="99"/>
      <c r="BJ54" s="170"/>
      <c r="BK54" s="170"/>
      <c r="BL54" s="131"/>
      <c r="BM54" s="99"/>
      <c r="BN54" s="99"/>
      <c r="BO54" s="170"/>
      <c r="BP54" s="170"/>
      <c r="BQ54" s="131"/>
      <c r="BR54" s="99"/>
      <c r="BS54" s="99"/>
      <c r="BT54" s="99"/>
      <c r="BU54" s="170"/>
      <c r="BV54" s="170"/>
      <c r="BW54" s="170"/>
      <c r="BX54" s="99"/>
      <c r="BY54" s="170"/>
      <c r="BZ54" s="170"/>
      <c r="CA54" s="99"/>
      <c r="CB54" s="323"/>
      <c r="CC54" s="324"/>
      <c r="CD54" s="32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row>
    <row r="55" spans="1:108" ht="21" customHeight="1" thickTop="1" thickBot="1" x14ac:dyDescent="0.35">
      <c r="A55" s="416"/>
      <c r="B55" s="417"/>
      <c r="C55" s="417"/>
      <c r="D55" s="417"/>
      <c r="E55" s="443"/>
      <c r="F55" s="417"/>
      <c r="G55" s="417"/>
      <c r="H55" s="417"/>
      <c r="I55" s="417"/>
      <c r="J55" s="416"/>
      <c r="K55" s="416"/>
      <c r="L55" s="473"/>
      <c r="M55" s="471"/>
      <c r="N55" s="176">
        <v>3</v>
      </c>
      <c r="O55" s="183"/>
      <c r="P55" s="182"/>
      <c r="Q55" s="182"/>
      <c r="R55" s="182"/>
      <c r="S55" s="182"/>
      <c r="T55" s="182"/>
      <c r="U55" s="182"/>
      <c r="V55" s="182"/>
      <c r="W55" s="101">
        <f t="shared" si="1"/>
        <v>0</v>
      </c>
      <c r="X55" s="102" t="str">
        <f t="shared" si="0"/>
        <v>DEBIL</v>
      </c>
      <c r="Y55" s="180"/>
      <c r="Z55" s="103" t="str">
        <f t="shared" si="2"/>
        <v/>
      </c>
      <c r="AA55" s="101" t="str">
        <f t="shared" si="3"/>
        <v>SI</v>
      </c>
      <c r="AB55" s="182"/>
      <c r="AC55" s="475"/>
      <c r="AD55" s="475"/>
      <c r="AE55" s="476"/>
      <c r="AF55" s="476"/>
      <c r="AG55" s="477"/>
      <c r="AH55" s="477"/>
      <c r="AI55" s="469"/>
      <c r="AJ55" s="469"/>
      <c r="AK55" s="473"/>
      <c r="AL55" s="471"/>
      <c r="AM55" s="479"/>
      <c r="AN55" s="185"/>
      <c r="AO55" s="176"/>
      <c r="AP55" s="188"/>
      <c r="AQ55" s="99"/>
      <c r="AR55" s="170"/>
      <c r="AS55" s="188"/>
      <c r="AT55" s="185"/>
      <c r="AU55" s="99"/>
      <c r="AV55" s="170"/>
      <c r="AW55" s="99"/>
      <c r="AX55" s="170"/>
      <c r="AY55" s="131"/>
      <c r="AZ55" s="170"/>
      <c r="BA55" s="170"/>
      <c r="BB55" s="131"/>
      <c r="BC55" s="99"/>
      <c r="BD55" s="99"/>
      <c r="BE55" s="170"/>
      <c r="BF55" s="170"/>
      <c r="BG55" s="131"/>
      <c r="BH55" s="99"/>
      <c r="BI55" s="99"/>
      <c r="BJ55" s="170"/>
      <c r="BK55" s="170"/>
      <c r="BL55" s="131"/>
      <c r="BM55" s="99"/>
      <c r="BN55" s="99"/>
      <c r="BO55" s="170"/>
      <c r="BP55" s="170"/>
      <c r="BQ55" s="131"/>
      <c r="BR55" s="99"/>
      <c r="BS55" s="99"/>
      <c r="BT55" s="99"/>
      <c r="BU55" s="170"/>
      <c r="BV55" s="170"/>
      <c r="BW55" s="170"/>
      <c r="BX55" s="99"/>
      <c r="BY55" s="170"/>
      <c r="BZ55" s="170"/>
      <c r="CA55" s="99"/>
      <c r="CB55" s="323"/>
      <c r="CC55" s="324"/>
      <c r="CD55" s="32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row>
    <row r="56" spans="1:108" ht="21" customHeight="1" thickTop="1" thickBot="1" x14ac:dyDescent="0.35">
      <c r="A56" s="416"/>
      <c r="B56" s="417"/>
      <c r="C56" s="417"/>
      <c r="D56" s="417"/>
      <c r="E56" s="443"/>
      <c r="F56" s="417"/>
      <c r="G56" s="417"/>
      <c r="H56" s="417"/>
      <c r="I56" s="417"/>
      <c r="J56" s="416"/>
      <c r="K56" s="416"/>
      <c r="L56" s="473"/>
      <c r="M56" s="471"/>
      <c r="N56" s="176">
        <v>4</v>
      </c>
      <c r="O56" s="184"/>
      <c r="P56" s="182"/>
      <c r="Q56" s="182"/>
      <c r="R56" s="182"/>
      <c r="S56" s="182"/>
      <c r="T56" s="182"/>
      <c r="U56" s="182"/>
      <c r="V56" s="182"/>
      <c r="W56" s="101">
        <f t="shared" si="1"/>
        <v>0</v>
      </c>
      <c r="X56" s="102" t="str">
        <f t="shared" si="0"/>
        <v>DEBIL</v>
      </c>
      <c r="Y56" s="180"/>
      <c r="Z56" s="103" t="str">
        <f t="shared" si="2"/>
        <v/>
      </c>
      <c r="AA56" s="101" t="str">
        <f t="shared" si="3"/>
        <v>SI</v>
      </c>
      <c r="AB56" s="182"/>
      <c r="AC56" s="475"/>
      <c r="AD56" s="475"/>
      <c r="AE56" s="476"/>
      <c r="AF56" s="476"/>
      <c r="AG56" s="477"/>
      <c r="AH56" s="477"/>
      <c r="AI56" s="469"/>
      <c r="AJ56" s="469"/>
      <c r="AK56" s="473"/>
      <c r="AL56" s="471"/>
      <c r="AM56" s="479"/>
      <c r="AN56" s="185"/>
      <c r="AO56" s="176"/>
      <c r="AP56" s="188"/>
      <c r="AQ56" s="99"/>
      <c r="AR56" s="170"/>
      <c r="AS56" s="188"/>
      <c r="AT56" s="185"/>
      <c r="AU56" s="99"/>
      <c r="AV56" s="170"/>
      <c r="AW56" s="99"/>
      <c r="AX56" s="170"/>
      <c r="AY56" s="131"/>
      <c r="AZ56" s="170"/>
      <c r="BA56" s="170"/>
      <c r="BB56" s="131"/>
      <c r="BC56" s="99"/>
      <c r="BD56" s="99"/>
      <c r="BE56" s="170"/>
      <c r="BF56" s="170"/>
      <c r="BG56" s="131"/>
      <c r="BH56" s="99"/>
      <c r="BI56" s="99"/>
      <c r="BJ56" s="170"/>
      <c r="BK56" s="170"/>
      <c r="BL56" s="131"/>
      <c r="BM56" s="99"/>
      <c r="BN56" s="99"/>
      <c r="BO56" s="170"/>
      <c r="BP56" s="170"/>
      <c r="BQ56" s="131"/>
      <c r="BR56" s="99"/>
      <c r="BS56" s="99"/>
      <c r="BT56" s="99"/>
      <c r="BU56" s="170"/>
      <c r="BV56" s="170"/>
      <c r="BW56" s="170"/>
      <c r="BX56" s="99"/>
      <c r="BY56" s="170"/>
      <c r="BZ56" s="170"/>
      <c r="CA56" s="99"/>
      <c r="CB56" s="323"/>
      <c r="CC56" s="324"/>
      <c r="CD56" s="323"/>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row>
    <row r="57" spans="1:108" ht="21" customHeight="1" thickTop="1" thickBot="1" x14ac:dyDescent="0.35">
      <c r="A57" s="416"/>
      <c r="B57" s="417"/>
      <c r="C57" s="417"/>
      <c r="D57" s="417"/>
      <c r="E57" s="443"/>
      <c r="F57" s="417"/>
      <c r="G57" s="417"/>
      <c r="H57" s="417"/>
      <c r="I57" s="417"/>
      <c r="J57" s="416"/>
      <c r="K57" s="416"/>
      <c r="L57" s="473"/>
      <c r="M57" s="471"/>
      <c r="N57" s="176">
        <v>5</v>
      </c>
      <c r="O57" s="184"/>
      <c r="P57" s="182"/>
      <c r="Q57" s="182"/>
      <c r="R57" s="182"/>
      <c r="S57" s="182"/>
      <c r="T57" s="182"/>
      <c r="U57" s="182"/>
      <c r="V57" s="182"/>
      <c r="W57" s="101">
        <f t="shared" si="1"/>
        <v>0</v>
      </c>
      <c r="X57" s="102" t="str">
        <f t="shared" si="0"/>
        <v>DEBIL</v>
      </c>
      <c r="Y57" s="180"/>
      <c r="Z57" s="103" t="str">
        <f t="shared" si="2"/>
        <v/>
      </c>
      <c r="AA57" s="101" t="str">
        <f t="shared" si="3"/>
        <v>SI</v>
      </c>
      <c r="AB57" s="182"/>
      <c r="AC57" s="475"/>
      <c r="AD57" s="475"/>
      <c r="AE57" s="476"/>
      <c r="AF57" s="476"/>
      <c r="AG57" s="477"/>
      <c r="AH57" s="477"/>
      <c r="AI57" s="469"/>
      <c r="AJ57" s="469"/>
      <c r="AK57" s="473"/>
      <c r="AL57" s="471"/>
      <c r="AM57" s="479"/>
      <c r="AN57" s="185"/>
      <c r="AO57" s="176"/>
      <c r="AP57" s="188"/>
      <c r="AQ57" s="99"/>
      <c r="AR57" s="170"/>
      <c r="AS57" s="188"/>
      <c r="AT57" s="185"/>
      <c r="AU57" s="99"/>
      <c r="AV57" s="170"/>
      <c r="AW57" s="99"/>
      <c r="AX57" s="170"/>
      <c r="AY57" s="131"/>
      <c r="AZ57" s="170"/>
      <c r="BA57" s="170"/>
      <c r="BB57" s="131"/>
      <c r="BC57" s="99"/>
      <c r="BD57" s="99"/>
      <c r="BE57" s="170"/>
      <c r="BF57" s="170"/>
      <c r="BG57" s="131"/>
      <c r="BH57" s="99"/>
      <c r="BI57" s="99"/>
      <c r="BJ57" s="170"/>
      <c r="BK57" s="170"/>
      <c r="BL57" s="131"/>
      <c r="BM57" s="99"/>
      <c r="BN57" s="99"/>
      <c r="BO57" s="170"/>
      <c r="BP57" s="170"/>
      <c r="BQ57" s="131"/>
      <c r="BR57" s="99"/>
      <c r="BS57" s="99"/>
      <c r="BT57" s="99"/>
      <c r="BU57" s="170"/>
      <c r="BV57" s="170"/>
      <c r="BW57" s="170"/>
      <c r="BX57" s="99"/>
      <c r="BY57" s="170"/>
      <c r="BZ57" s="170"/>
      <c r="CA57" s="99"/>
      <c r="CB57" s="323"/>
      <c r="CC57" s="324"/>
      <c r="CD57" s="32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row>
    <row r="58" spans="1:108" ht="21" customHeight="1" thickTop="1" thickBot="1" x14ac:dyDescent="0.35">
      <c r="A58" s="416"/>
      <c r="B58" s="417"/>
      <c r="C58" s="417"/>
      <c r="D58" s="417"/>
      <c r="E58" s="443"/>
      <c r="F58" s="417"/>
      <c r="G58" s="417"/>
      <c r="H58" s="417"/>
      <c r="I58" s="417"/>
      <c r="J58" s="416"/>
      <c r="K58" s="416"/>
      <c r="L58" s="473"/>
      <c r="M58" s="472"/>
      <c r="N58" s="176">
        <v>6</v>
      </c>
      <c r="O58" s="184"/>
      <c r="P58" s="182"/>
      <c r="Q58" s="182"/>
      <c r="R58" s="182"/>
      <c r="S58" s="182"/>
      <c r="T58" s="182"/>
      <c r="U58" s="182"/>
      <c r="V58" s="182"/>
      <c r="W58" s="101">
        <f t="shared" si="1"/>
        <v>0</v>
      </c>
      <c r="X58" s="102" t="str">
        <f t="shared" si="0"/>
        <v>DEBIL</v>
      </c>
      <c r="Y58" s="180"/>
      <c r="Z58" s="103" t="str">
        <f t="shared" si="2"/>
        <v/>
      </c>
      <c r="AA58" s="101" t="str">
        <f t="shared" si="3"/>
        <v>SI</v>
      </c>
      <c r="AB58" s="182"/>
      <c r="AC58" s="475"/>
      <c r="AD58" s="475"/>
      <c r="AE58" s="476"/>
      <c r="AF58" s="476"/>
      <c r="AG58" s="477"/>
      <c r="AH58" s="477"/>
      <c r="AI58" s="469"/>
      <c r="AJ58" s="469"/>
      <c r="AK58" s="473"/>
      <c r="AL58" s="472"/>
      <c r="AM58" s="480"/>
      <c r="AN58" s="185"/>
      <c r="AO58" s="176"/>
      <c r="AP58" s="188"/>
      <c r="AQ58" s="99"/>
      <c r="AR58" s="170"/>
      <c r="AS58" s="188"/>
      <c r="AT58" s="185"/>
      <c r="AU58" s="99"/>
      <c r="AV58" s="170"/>
      <c r="AW58" s="99"/>
      <c r="AX58" s="170"/>
      <c r="AY58" s="131"/>
      <c r="AZ58" s="170"/>
      <c r="BA58" s="170"/>
      <c r="BB58" s="131"/>
      <c r="BC58" s="99"/>
      <c r="BD58" s="99"/>
      <c r="BE58" s="170"/>
      <c r="BF58" s="170"/>
      <c r="BG58" s="131"/>
      <c r="BH58" s="99"/>
      <c r="BI58" s="99"/>
      <c r="BJ58" s="170"/>
      <c r="BK58" s="170"/>
      <c r="BL58" s="131"/>
      <c r="BM58" s="99"/>
      <c r="BN58" s="99"/>
      <c r="BO58" s="170"/>
      <c r="BP58" s="170"/>
      <c r="BQ58" s="131"/>
      <c r="BR58" s="99"/>
      <c r="BS58" s="99"/>
      <c r="BT58" s="99"/>
      <c r="BU58" s="170"/>
      <c r="BV58" s="170"/>
      <c r="BW58" s="170"/>
      <c r="BX58" s="99"/>
      <c r="BY58" s="170"/>
      <c r="BZ58" s="170"/>
      <c r="CA58" s="99"/>
      <c r="CB58" s="323"/>
      <c r="CC58" s="324"/>
      <c r="CD58" s="32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row>
    <row r="59" spans="1:108" ht="21" customHeight="1" thickTop="1" thickBot="1" x14ac:dyDescent="0.35">
      <c r="A59" s="416">
        <v>10</v>
      </c>
      <c r="B59" s="417"/>
      <c r="C59" s="417"/>
      <c r="D59" s="417"/>
      <c r="E59" s="443"/>
      <c r="F59" s="417"/>
      <c r="G59" s="417"/>
      <c r="H59" s="417"/>
      <c r="I59" s="417"/>
      <c r="J59" s="416"/>
      <c r="K59" s="416"/>
      <c r="L59" s="473">
        <f>+(J59*K59)*4</f>
        <v>0</v>
      </c>
      <c r="M59" s="470" t="b">
        <f>IF(OR(AND(J59=3,K59=4),AND(J59=2,K59=5),AND(J59=2,K59=5),AND(L59=20),AND(L59&gt;=52,L59&lt;=100)),"ZONA RIESGO EXTREMA",IF(OR(AND(J59=5,K59=2),AND(J59=4,K59=3),AND(J59=1,K59=4),AND(L59=16),AND(L59&gt;=28,L59&lt;=48)),"ZONA RIESGO ALTA",IF(OR(AND(J59=1,K59=3),AND(J59=4,K59=1),AND(L59=24)),"ZONA RIESGO MODERADA",IF(AND(L59&gt;=4,L59&lt;=16),"ZONA RIESGO BAJA"))))</f>
        <v>0</v>
      </c>
      <c r="N59" s="176">
        <v>1</v>
      </c>
      <c r="O59" s="184"/>
      <c r="P59" s="182"/>
      <c r="Q59" s="182"/>
      <c r="R59" s="182"/>
      <c r="S59" s="182"/>
      <c r="T59" s="182"/>
      <c r="U59" s="182"/>
      <c r="V59" s="182"/>
      <c r="W59" s="101">
        <f t="shared" si="1"/>
        <v>0</v>
      </c>
      <c r="X59" s="102" t="str">
        <f t="shared" si="0"/>
        <v>DEBIL</v>
      </c>
      <c r="Y59" s="180"/>
      <c r="Z59" s="103" t="str">
        <f t="shared" si="2"/>
        <v/>
      </c>
      <c r="AA59" s="101" t="str">
        <f t="shared" si="3"/>
        <v>SI</v>
      </c>
      <c r="AB59" s="182"/>
      <c r="AC59" s="475">
        <f>IF(AND(W59&gt;0,SUM(W60:W64)=0),W59,IF(AND(SUM(W59:W60)&gt;0,SUM(W61:W64)=0),AVERAGE(W59:W60),IF(AND(SUM(W59:W61)&gt;0,SUM(W62:W64)=0),AVERAGE(W59:W61),IF(AND(SUM(W59:W62)&gt;0,SUM(W63:W64)=0),AVERAGE(W59:W62),IF(AND(SUM(W59:W63)&gt;0,W64=0),AVERAGE(W59:W63),AVERAGE(W59:W64))))))</f>
        <v>0</v>
      </c>
      <c r="AD59" s="475" t="str">
        <f>IF(AND(AC59&gt;=50,AC59&lt;=99),"MODERADO",IF(AND(AC59=100), "FUERTE",IF(AND(AC59&lt;50), "DEBIL")))</f>
        <v>DEBIL</v>
      </c>
      <c r="AE59" s="476"/>
      <c r="AF59" s="476"/>
      <c r="AG59" s="477" t="str">
        <f>IFERROR(_xlfn.IFS(AND(AD59="MODERADO",AE59="Directamente"),1,AND(AD59="FUERTE",AE59="Directamente"),2),"0")</f>
        <v>0</v>
      </c>
      <c r="AH59" s="477" t="str">
        <f>IFERROR(_xlfn.IFS(AND(AD59="MODERADO",AF59="Directamente"),1,AND(AD59="FUERTE",AF59="Directamente"),2,AND(AD59="FUERTE",AF59="Indirectamente"),1),"0")</f>
        <v>0</v>
      </c>
      <c r="AI59" s="469"/>
      <c r="AJ59" s="469"/>
      <c r="AK59" s="473">
        <f>+(AI59*AJ59)*4</f>
        <v>0</v>
      </c>
      <c r="AL59" s="470" t="b">
        <f>IF(OR(AND(AI59=3,AJ59=4),AND(AI59=2,AJ59=5),AND(AI59=2,AJ59=5),AND(AK59=20),AND(AK59&gt;=52,AK59&lt;=100)),"ZONA RIESGO EXTREMA",IF(OR(AND(AI59=5,AJ59=2),AND(AI59=4,AJ59=3),AND(AI59=1,AJ59=4),AND(AK59=16),AND(AK59&gt;=28,AK59&lt;=48)),"ZONA RIESGO ALTA",IF(OR(AND(AI59=1,AJ59=3),AND(AI59=4,AJ59=1),AND(AK59=24)),"ZONA RIESGO MODERADA",IF(AND(AK59&gt;=4,AK59&lt;=16),"ZONA RIESGO BAJA"))))</f>
        <v>0</v>
      </c>
      <c r="AM59" s="482"/>
      <c r="AN59" s="185"/>
      <c r="AO59" s="176"/>
      <c r="AP59" s="188"/>
      <c r="AQ59" s="99"/>
      <c r="AR59" s="170"/>
      <c r="AS59" s="99"/>
      <c r="AT59" s="170"/>
      <c r="AU59" s="99"/>
      <c r="AV59" s="170"/>
      <c r="AW59" s="99"/>
      <c r="AX59" s="170"/>
      <c r="AY59" s="131"/>
      <c r="AZ59" s="170"/>
      <c r="BA59" s="170"/>
      <c r="BB59" s="131"/>
      <c r="BC59" s="99"/>
      <c r="BD59" s="99"/>
      <c r="BE59" s="170"/>
      <c r="BF59" s="170"/>
      <c r="BG59" s="131"/>
      <c r="BH59" s="99"/>
      <c r="BI59" s="99"/>
      <c r="BJ59" s="170"/>
      <c r="BK59" s="170"/>
      <c r="BL59" s="131"/>
      <c r="BM59" s="99"/>
      <c r="BN59" s="99"/>
      <c r="BO59" s="170"/>
      <c r="BP59" s="170"/>
      <c r="BQ59" s="131"/>
      <c r="BR59" s="99"/>
      <c r="BS59" s="99"/>
      <c r="BT59" s="99"/>
      <c r="BU59" s="170"/>
      <c r="BV59" s="170"/>
      <c r="BW59" s="170"/>
      <c r="BX59" s="99"/>
      <c r="BY59" s="170"/>
      <c r="BZ59" s="170"/>
      <c r="CA59" s="99"/>
      <c r="CB59" s="170"/>
      <c r="CC59" s="131"/>
      <c r="CD59" s="170"/>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row>
    <row r="60" spans="1:108" ht="21" customHeight="1" thickTop="1" thickBot="1" x14ac:dyDescent="0.35">
      <c r="A60" s="416"/>
      <c r="B60" s="417"/>
      <c r="C60" s="417"/>
      <c r="D60" s="417"/>
      <c r="E60" s="443"/>
      <c r="F60" s="417"/>
      <c r="G60" s="417"/>
      <c r="H60" s="417"/>
      <c r="I60" s="417"/>
      <c r="J60" s="416"/>
      <c r="K60" s="416"/>
      <c r="L60" s="473"/>
      <c r="M60" s="471"/>
      <c r="N60" s="176">
        <v>2</v>
      </c>
      <c r="O60" s="184"/>
      <c r="P60" s="182"/>
      <c r="Q60" s="182"/>
      <c r="R60" s="182"/>
      <c r="S60" s="182"/>
      <c r="T60" s="182"/>
      <c r="U60" s="182"/>
      <c r="V60" s="182"/>
      <c r="W60" s="101">
        <f t="shared" si="1"/>
        <v>0</v>
      </c>
      <c r="X60" s="102" t="str">
        <f t="shared" si="0"/>
        <v>DEBIL</v>
      </c>
      <c r="Y60" s="180"/>
      <c r="Z60" s="103" t="str">
        <f t="shared" si="2"/>
        <v/>
      </c>
      <c r="AA60" s="101" t="str">
        <f t="shared" si="3"/>
        <v>SI</v>
      </c>
      <c r="AB60" s="182"/>
      <c r="AC60" s="475"/>
      <c r="AD60" s="475"/>
      <c r="AE60" s="476"/>
      <c r="AF60" s="476"/>
      <c r="AG60" s="477"/>
      <c r="AH60" s="477"/>
      <c r="AI60" s="469"/>
      <c r="AJ60" s="469"/>
      <c r="AK60" s="473"/>
      <c r="AL60" s="471"/>
      <c r="AM60" s="479"/>
      <c r="AN60" s="185"/>
      <c r="AO60" s="176"/>
      <c r="AP60" s="188"/>
      <c r="AQ60" s="99"/>
      <c r="AR60" s="170"/>
      <c r="AS60" s="99"/>
      <c r="AT60" s="170"/>
      <c r="AU60" s="99"/>
      <c r="AV60" s="170"/>
      <c r="AW60" s="99"/>
      <c r="AX60" s="170"/>
      <c r="AY60" s="131"/>
      <c r="AZ60" s="170"/>
      <c r="BA60" s="170"/>
      <c r="BB60" s="131"/>
      <c r="BC60" s="99"/>
      <c r="BD60" s="99"/>
      <c r="BE60" s="170"/>
      <c r="BF60" s="170"/>
      <c r="BG60" s="131"/>
      <c r="BH60" s="99"/>
      <c r="BI60" s="99"/>
      <c r="BJ60" s="170"/>
      <c r="BK60" s="170"/>
      <c r="BL60" s="131"/>
      <c r="BM60" s="99"/>
      <c r="BN60" s="99"/>
      <c r="BO60" s="170"/>
      <c r="BP60" s="170"/>
      <c r="BQ60" s="131"/>
      <c r="BR60" s="99"/>
      <c r="BS60" s="99"/>
      <c r="BT60" s="99"/>
      <c r="BU60" s="170"/>
      <c r="BV60" s="170"/>
      <c r="BW60" s="170"/>
      <c r="BX60" s="99"/>
      <c r="BY60" s="170"/>
      <c r="BZ60" s="170"/>
      <c r="CA60" s="99"/>
      <c r="CB60" s="170"/>
      <c r="CC60" s="131"/>
      <c r="CD60" s="170"/>
    </row>
    <row r="61" spans="1:108" ht="21" customHeight="1" thickTop="1" thickBot="1" x14ac:dyDescent="0.35">
      <c r="A61" s="416"/>
      <c r="B61" s="417"/>
      <c r="C61" s="417"/>
      <c r="D61" s="417"/>
      <c r="E61" s="443"/>
      <c r="F61" s="417"/>
      <c r="G61" s="417"/>
      <c r="H61" s="417"/>
      <c r="I61" s="417"/>
      <c r="J61" s="416"/>
      <c r="K61" s="416"/>
      <c r="L61" s="473"/>
      <c r="M61" s="471"/>
      <c r="N61" s="176">
        <v>3</v>
      </c>
      <c r="O61" s="183"/>
      <c r="P61" s="182"/>
      <c r="Q61" s="182"/>
      <c r="R61" s="182"/>
      <c r="S61" s="182"/>
      <c r="T61" s="182"/>
      <c r="U61" s="182"/>
      <c r="V61" s="182"/>
      <c r="W61" s="101">
        <f t="shared" si="1"/>
        <v>0</v>
      </c>
      <c r="X61" s="102" t="str">
        <f t="shared" si="0"/>
        <v>DEBIL</v>
      </c>
      <c r="Y61" s="180"/>
      <c r="Z61" s="103" t="str">
        <f t="shared" si="2"/>
        <v/>
      </c>
      <c r="AA61" s="101" t="str">
        <f t="shared" si="3"/>
        <v>SI</v>
      </c>
      <c r="AB61" s="182"/>
      <c r="AC61" s="475"/>
      <c r="AD61" s="475"/>
      <c r="AE61" s="476"/>
      <c r="AF61" s="476"/>
      <c r="AG61" s="477"/>
      <c r="AH61" s="477"/>
      <c r="AI61" s="469"/>
      <c r="AJ61" s="469"/>
      <c r="AK61" s="473"/>
      <c r="AL61" s="471"/>
      <c r="AM61" s="479"/>
      <c r="AN61" s="185"/>
      <c r="AO61" s="176"/>
      <c r="AP61" s="188"/>
      <c r="AQ61" s="99"/>
      <c r="AR61" s="170"/>
      <c r="AS61" s="99"/>
      <c r="AT61" s="170"/>
      <c r="AU61" s="99"/>
      <c r="AV61" s="170"/>
      <c r="AW61" s="99"/>
      <c r="AX61" s="170"/>
      <c r="AY61" s="131"/>
      <c r="AZ61" s="170"/>
      <c r="BA61" s="170"/>
      <c r="BB61" s="131"/>
      <c r="BC61" s="99"/>
      <c r="BD61" s="99"/>
      <c r="BE61" s="170"/>
      <c r="BF61" s="170"/>
      <c r="BG61" s="131"/>
      <c r="BH61" s="99"/>
      <c r="BI61" s="99"/>
      <c r="BJ61" s="170"/>
      <c r="BK61" s="170"/>
      <c r="BL61" s="131"/>
      <c r="BM61" s="99"/>
      <c r="BN61" s="99"/>
      <c r="BO61" s="170"/>
      <c r="BP61" s="170"/>
      <c r="BQ61" s="131"/>
      <c r="BR61" s="99"/>
      <c r="BS61" s="99"/>
      <c r="BT61" s="99"/>
      <c r="BU61" s="170"/>
      <c r="BV61" s="170"/>
      <c r="BW61" s="170"/>
      <c r="BX61" s="99"/>
      <c r="BY61" s="170"/>
      <c r="BZ61" s="170"/>
      <c r="CA61" s="99"/>
      <c r="CB61" s="170"/>
      <c r="CC61" s="131"/>
      <c r="CD61" s="170"/>
    </row>
    <row r="62" spans="1:108" ht="21" customHeight="1" thickTop="1" thickBot="1" x14ac:dyDescent="0.35">
      <c r="A62" s="416"/>
      <c r="B62" s="417"/>
      <c r="C62" s="417"/>
      <c r="D62" s="417"/>
      <c r="E62" s="443"/>
      <c r="F62" s="417"/>
      <c r="G62" s="417"/>
      <c r="H62" s="417"/>
      <c r="I62" s="417"/>
      <c r="J62" s="416"/>
      <c r="K62" s="416"/>
      <c r="L62" s="473"/>
      <c r="M62" s="471"/>
      <c r="N62" s="176">
        <v>4</v>
      </c>
      <c r="O62" s="184"/>
      <c r="P62" s="182"/>
      <c r="Q62" s="182"/>
      <c r="R62" s="182"/>
      <c r="S62" s="182"/>
      <c r="T62" s="182"/>
      <c r="U62" s="182"/>
      <c r="V62" s="182"/>
      <c r="W62" s="101">
        <f t="shared" si="1"/>
        <v>0</v>
      </c>
      <c r="X62" s="102" t="str">
        <f t="shared" si="0"/>
        <v>DEBIL</v>
      </c>
      <c r="Y62" s="180"/>
      <c r="Z62" s="103" t="str">
        <f t="shared" si="2"/>
        <v/>
      </c>
      <c r="AA62" s="101" t="str">
        <f t="shared" si="3"/>
        <v>SI</v>
      </c>
      <c r="AB62" s="182"/>
      <c r="AC62" s="475"/>
      <c r="AD62" s="475"/>
      <c r="AE62" s="476"/>
      <c r="AF62" s="476"/>
      <c r="AG62" s="477"/>
      <c r="AH62" s="477"/>
      <c r="AI62" s="469"/>
      <c r="AJ62" s="469"/>
      <c r="AK62" s="473"/>
      <c r="AL62" s="471"/>
      <c r="AM62" s="479"/>
      <c r="AN62" s="185"/>
      <c r="AO62" s="176"/>
      <c r="AP62" s="188"/>
      <c r="AQ62" s="99"/>
      <c r="AR62" s="170"/>
      <c r="AS62" s="99"/>
      <c r="AT62" s="170"/>
      <c r="AU62" s="99"/>
      <c r="AV62" s="170"/>
      <c r="AW62" s="99"/>
      <c r="AX62" s="170"/>
      <c r="AY62" s="131"/>
      <c r="AZ62" s="170"/>
      <c r="BA62" s="170"/>
      <c r="BB62" s="131"/>
      <c r="BC62" s="99"/>
      <c r="BD62" s="99"/>
      <c r="BE62" s="170"/>
      <c r="BF62" s="170"/>
      <c r="BG62" s="131"/>
      <c r="BH62" s="99"/>
      <c r="BI62" s="99"/>
      <c r="BJ62" s="170"/>
      <c r="BK62" s="170"/>
      <c r="BL62" s="131"/>
      <c r="BM62" s="99"/>
      <c r="BN62" s="99"/>
      <c r="BO62" s="170"/>
      <c r="BP62" s="170"/>
      <c r="BQ62" s="131"/>
      <c r="BR62" s="99"/>
      <c r="BS62" s="99"/>
      <c r="BT62" s="99"/>
      <c r="BU62" s="170"/>
      <c r="BV62" s="170"/>
      <c r="BW62" s="170"/>
      <c r="BX62" s="99"/>
      <c r="BY62" s="170"/>
      <c r="BZ62" s="170"/>
      <c r="CA62" s="99"/>
      <c r="CB62" s="170"/>
      <c r="CC62" s="131"/>
      <c r="CD62" s="170"/>
    </row>
    <row r="63" spans="1:108" ht="21" customHeight="1" thickTop="1" thickBot="1" x14ac:dyDescent="0.35">
      <c r="A63" s="416"/>
      <c r="B63" s="417"/>
      <c r="C63" s="417"/>
      <c r="D63" s="417"/>
      <c r="E63" s="443"/>
      <c r="F63" s="417"/>
      <c r="G63" s="417"/>
      <c r="H63" s="417"/>
      <c r="I63" s="417"/>
      <c r="J63" s="416"/>
      <c r="K63" s="416"/>
      <c r="L63" s="473"/>
      <c r="M63" s="471"/>
      <c r="N63" s="176">
        <v>5</v>
      </c>
      <c r="O63" s="184"/>
      <c r="P63" s="182"/>
      <c r="Q63" s="182"/>
      <c r="R63" s="182"/>
      <c r="S63" s="182"/>
      <c r="T63" s="182"/>
      <c r="U63" s="182"/>
      <c r="V63" s="182"/>
      <c r="W63" s="101">
        <f t="shared" si="1"/>
        <v>0</v>
      </c>
      <c r="X63" s="102" t="str">
        <f t="shared" si="0"/>
        <v>DEBIL</v>
      </c>
      <c r="Y63" s="180"/>
      <c r="Z63" s="103" t="str">
        <f t="shared" si="2"/>
        <v/>
      </c>
      <c r="AA63" s="101" t="str">
        <f t="shared" si="3"/>
        <v>SI</v>
      </c>
      <c r="AB63" s="182"/>
      <c r="AC63" s="475"/>
      <c r="AD63" s="475"/>
      <c r="AE63" s="476"/>
      <c r="AF63" s="476"/>
      <c r="AG63" s="477"/>
      <c r="AH63" s="477"/>
      <c r="AI63" s="469"/>
      <c r="AJ63" s="469"/>
      <c r="AK63" s="473"/>
      <c r="AL63" s="471"/>
      <c r="AM63" s="479"/>
      <c r="AN63" s="185"/>
      <c r="AO63" s="176"/>
      <c r="AP63" s="188"/>
      <c r="AQ63" s="99"/>
      <c r="AR63" s="170"/>
      <c r="AS63" s="99"/>
      <c r="AT63" s="170"/>
      <c r="AU63" s="99"/>
      <c r="AV63" s="170"/>
      <c r="AW63" s="99"/>
      <c r="AX63" s="170"/>
      <c r="AY63" s="131"/>
      <c r="AZ63" s="170"/>
      <c r="BA63" s="170"/>
      <c r="BB63" s="131"/>
      <c r="BC63" s="99"/>
      <c r="BD63" s="99"/>
      <c r="BE63" s="170"/>
      <c r="BF63" s="170"/>
      <c r="BG63" s="131"/>
      <c r="BH63" s="99"/>
      <c r="BI63" s="99"/>
      <c r="BJ63" s="170"/>
      <c r="BK63" s="170"/>
      <c r="BL63" s="131"/>
      <c r="BM63" s="99"/>
      <c r="BN63" s="99"/>
      <c r="BO63" s="170"/>
      <c r="BP63" s="170"/>
      <c r="BQ63" s="131"/>
      <c r="BR63" s="99"/>
      <c r="BS63" s="99"/>
      <c r="BT63" s="99"/>
      <c r="BU63" s="170"/>
      <c r="BV63" s="170"/>
      <c r="BW63" s="170"/>
      <c r="BX63" s="99"/>
      <c r="BY63" s="170"/>
      <c r="BZ63" s="170"/>
      <c r="CA63" s="99"/>
      <c r="CB63" s="170"/>
      <c r="CC63" s="131"/>
      <c r="CD63" s="170"/>
    </row>
    <row r="64" spans="1:108" ht="21" customHeight="1" thickTop="1" thickBot="1" x14ac:dyDescent="0.35">
      <c r="A64" s="416"/>
      <c r="B64" s="417"/>
      <c r="C64" s="417"/>
      <c r="D64" s="417"/>
      <c r="E64" s="443"/>
      <c r="F64" s="417"/>
      <c r="G64" s="417"/>
      <c r="H64" s="417"/>
      <c r="I64" s="417"/>
      <c r="J64" s="416"/>
      <c r="K64" s="416"/>
      <c r="L64" s="473"/>
      <c r="M64" s="472"/>
      <c r="N64" s="176">
        <v>6</v>
      </c>
      <c r="O64" s="184"/>
      <c r="P64" s="182"/>
      <c r="Q64" s="182"/>
      <c r="R64" s="182"/>
      <c r="S64" s="182"/>
      <c r="T64" s="182"/>
      <c r="U64" s="182"/>
      <c r="V64" s="182"/>
      <c r="W64" s="101">
        <f t="shared" si="1"/>
        <v>0</v>
      </c>
      <c r="X64" s="102" t="str">
        <f t="shared" si="0"/>
        <v>DEBIL</v>
      </c>
      <c r="Y64" s="180"/>
      <c r="Z64" s="103" t="str">
        <f t="shared" si="2"/>
        <v/>
      </c>
      <c r="AA64" s="101" t="str">
        <f t="shared" si="3"/>
        <v>SI</v>
      </c>
      <c r="AB64" s="182"/>
      <c r="AC64" s="475"/>
      <c r="AD64" s="475"/>
      <c r="AE64" s="476"/>
      <c r="AF64" s="476"/>
      <c r="AG64" s="477"/>
      <c r="AH64" s="477"/>
      <c r="AI64" s="469"/>
      <c r="AJ64" s="469"/>
      <c r="AK64" s="473"/>
      <c r="AL64" s="472"/>
      <c r="AM64" s="480"/>
      <c r="AN64" s="185"/>
      <c r="AO64" s="176"/>
      <c r="AP64" s="188"/>
      <c r="AQ64" s="99"/>
      <c r="AR64" s="170"/>
      <c r="AS64" s="99"/>
      <c r="AT64" s="170"/>
      <c r="AU64" s="99"/>
      <c r="AV64" s="170"/>
      <c r="AW64" s="99"/>
      <c r="AX64" s="170"/>
      <c r="AY64" s="131"/>
      <c r="AZ64" s="170"/>
      <c r="BA64" s="170"/>
      <c r="BB64" s="131"/>
      <c r="BC64" s="99"/>
      <c r="BD64" s="99"/>
      <c r="BE64" s="170"/>
      <c r="BF64" s="170"/>
      <c r="BG64" s="131"/>
      <c r="BH64" s="99"/>
      <c r="BI64" s="99"/>
      <c r="BJ64" s="170"/>
      <c r="BK64" s="170"/>
      <c r="BL64" s="131"/>
      <c r="BM64" s="99"/>
      <c r="BN64" s="99"/>
      <c r="BO64" s="170"/>
      <c r="BP64" s="170"/>
      <c r="BQ64" s="131"/>
      <c r="BR64" s="99"/>
      <c r="BS64" s="99"/>
      <c r="BT64" s="99"/>
      <c r="BU64" s="170"/>
      <c r="BV64" s="170"/>
      <c r="BW64" s="170"/>
      <c r="BX64" s="99"/>
      <c r="BY64" s="170"/>
      <c r="BZ64" s="170"/>
      <c r="CA64" s="99"/>
      <c r="CB64" s="170"/>
      <c r="CC64" s="131"/>
      <c r="CD64" s="170"/>
    </row>
    <row r="65" ht="21" customHeight="1" thickTop="1" x14ac:dyDescent="0.3"/>
  </sheetData>
  <sheetProtection algorithmName="SHA-512" hashValue="y5XVqXpjENiSQhSA55aDsy8N870snQ1TxhvPmYX14iW2mk9/4TpzjLFtI23I78Ey0iMnXPy9yzPMQdfWgX2dwQ==" saltValue="oRg5tq9ULMlrnnpbHkZF3A==" spinCount="100000" sheet="1" formatCells="0" formatColumns="0" formatRows="0"/>
  <mergeCells count="333">
    <mergeCell ref="AN2:AY2"/>
    <mergeCell ref="AZ2:BD2"/>
    <mergeCell ref="BE2:BI2"/>
    <mergeCell ref="W3:W4"/>
    <mergeCell ref="Z3:Z4"/>
    <mergeCell ref="AA3:AA4"/>
    <mergeCell ref="BT2:BW2"/>
    <mergeCell ref="A3:A4"/>
    <mergeCell ref="B3:B4"/>
    <mergeCell ref="C3:C4"/>
    <mergeCell ref="D3:D4"/>
    <mergeCell ref="F3:F4"/>
    <mergeCell ref="G3:G4"/>
    <mergeCell ref="H3:H4"/>
    <mergeCell ref="E3:E4"/>
    <mergeCell ref="P3:P4"/>
    <mergeCell ref="Q3:Q4"/>
    <mergeCell ref="Y3:Y4"/>
    <mergeCell ref="AB3:AB4"/>
    <mergeCell ref="AE3:AE4"/>
    <mergeCell ref="AF3:AF4"/>
    <mergeCell ref="AM3:AM4"/>
    <mergeCell ref="R3:R4"/>
    <mergeCell ref="U3:U4"/>
    <mergeCell ref="N3:N4"/>
    <mergeCell ref="O3:O4"/>
    <mergeCell ref="I3:I4"/>
    <mergeCell ref="T3:T4"/>
    <mergeCell ref="S3:S4"/>
    <mergeCell ref="V3:V4"/>
    <mergeCell ref="CB3:CB4"/>
    <mergeCell ref="CC3:CC4"/>
    <mergeCell ref="AI5:AI10"/>
    <mergeCell ref="AJ5:AJ10"/>
    <mergeCell ref="AG5:AG10"/>
    <mergeCell ref="AC3:AD4"/>
    <mergeCell ref="AD5:AD10"/>
    <mergeCell ref="M3:M4"/>
    <mergeCell ref="M5:M10"/>
    <mergeCell ref="BO3:BO4"/>
    <mergeCell ref="BP3:BP4"/>
    <mergeCell ref="BT3:BT4"/>
    <mergeCell ref="BU3:BU4"/>
    <mergeCell ref="J3:J4"/>
    <mergeCell ref="K3:K4"/>
    <mergeCell ref="AH5:AH10"/>
    <mergeCell ref="H5:H10"/>
    <mergeCell ref="E5:E10"/>
    <mergeCell ref="I5:I10"/>
    <mergeCell ref="J5:J10"/>
    <mergeCell ref="K5:K10"/>
    <mergeCell ref="L3:L4"/>
    <mergeCell ref="J11:J16"/>
    <mergeCell ref="K11:K16"/>
    <mergeCell ref="A11:A16"/>
    <mergeCell ref="B11:B16"/>
    <mergeCell ref="C11:C16"/>
    <mergeCell ref="D11:D16"/>
    <mergeCell ref="F11:F16"/>
    <mergeCell ref="A5:A10"/>
    <mergeCell ref="B5:B10"/>
    <mergeCell ref="C5:C10"/>
    <mergeCell ref="D5:D10"/>
    <mergeCell ref="F5:F10"/>
    <mergeCell ref="G5:G10"/>
    <mergeCell ref="G11:G16"/>
    <mergeCell ref="H11:H16"/>
    <mergeCell ref="E11:E16"/>
    <mergeCell ref="I11:I16"/>
    <mergeCell ref="CD3:CD4"/>
    <mergeCell ref="BV3:BV4"/>
    <mergeCell ref="BW3:BW4"/>
    <mergeCell ref="CA3:CA4"/>
    <mergeCell ref="AG3:AG4"/>
    <mergeCell ref="AH3:AH4"/>
    <mergeCell ref="AI3:AI4"/>
    <mergeCell ref="AJ3:AJ4"/>
    <mergeCell ref="AK3:AK4"/>
    <mergeCell ref="BS3:BS4"/>
    <mergeCell ref="BH3:BH4"/>
    <mergeCell ref="BI3:BI4"/>
    <mergeCell ref="BJ3:BJ4"/>
    <mergeCell ref="BK3:BK4"/>
    <mergeCell ref="BL3:BL4"/>
    <mergeCell ref="BM3:BM4"/>
    <mergeCell ref="BN3:BN4"/>
    <mergeCell ref="J17:J22"/>
    <mergeCell ref="K17:K22"/>
    <mergeCell ref="A17:A22"/>
    <mergeCell ref="B17:B22"/>
    <mergeCell ref="C17:C22"/>
    <mergeCell ref="D17:D22"/>
    <mergeCell ref="F17:F22"/>
    <mergeCell ref="G17:G22"/>
    <mergeCell ref="L17:L22"/>
    <mergeCell ref="H17:H22"/>
    <mergeCell ref="E17:E22"/>
    <mergeCell ref="I17:I22"/>
    <mergeCell ref="K29:K34"/>
    <mergeCell ref="A29:A34"/>
    <mergeCell ref="B29:B34"/>
    <mergeCell ref="C29:C34"/>
    <mergeCell ref="D29:D34"/>
    <mergeCell ref="F29:F34"/>
    <mergeCell ref="G29:G34"/>
    <mergeCell ref="G23:G28"/>
    <mergeCell ref="H23:H28"/>
    <mergeCell ref="E23:E28"/>
    <mergeCell ref="I23:I28"/>
    <mergeCell ref="J23:J28"/>
    <mergeCell ref="K23:K28"/>
    <mergeCell ref="A23:A28"/>
    <mergeCell ref="B23:B28"/>
    <mergeCell ref="C23:C28"/>
    <mergeCell ref="D23:D28"/>
    <mergeCell ref="F23:F28"/>
    <mergeCell ref="H29:H34"/>
    <mergeCell ref="E29:E34"/>
    <mergeCell ref="I29:I34"/>
    <mergeCell ref="J29:J34"/>
    <mergeCell ref="A41:A46"/>
    <mergeCell ref="B41:B46"/>
    <mergeCell ref="C41:C46"/>
    <mergeCell ref="D41:D46"/>
    <mergeCell ref="F41:F46"/>
    <mergeCell ref="G41:G46"/>
    <mergeCell ref="G35:G40"/>
    <mergeCell ref="H35:H40"/>
    <mergeCell ref="E35:E40"/>
    <mergeCell ref="A35:A40"/>
    <mergeCell ref="B35:B40"/>
    <mergeCell ref="C35:C40"/>
    <mergeCell ref="D35:D40"/>
    <mergeCell ref="F35:F40"/>
    <mergeCell ref="I59:I64"/>
    <mergeCell ref="J59:J64"/>
    <mergeCell ref="K59:K64"/>
    <mergeCell ref="A59:A64"/>
    <mergeCell ref="B59:B64"/>
    <mergeCell ref="C59:C64"/>
    <mergeCell ref="D59:D64"/>
    <mergeCell ref="F59:F64"/>
    <mergeCell ref="G47:G52"/>
    <mergeCell ref="H47:H52"/>
    <mergeCell ref="E47:E52"/>
    <mergeCell ref="I47:I52"/>
    <mergeCell ref="J47:J52"/>
    <mergeCell ref="K47:K52"/>
    <mergeCell ref="A47:A52"/>
    <mergeCell ref="B47:B52"/>
    <mergeCell ref="C47:C52"/>
    <mergeCell ref="D47:D52"/>
    <mergeCell ref="F47:F52"/>
    <mergeCell ref="A53:A58"/>
    <mergeCell ref="B53:B58"/>
    <mergeCell ref="C53:C58"/>
    <mergeCell ref="D53:D58"/>
    <mergeCell ref="F53:F58"/>
    <mergeCell ref="G53:G58"/>
    <mergeCell ref="G59:G64"/>
    <mergeCell ref="H59:H64"/>
    <mergeCell ref="E59:E64"/>
    <mergeCell ref="L5:L10"/>
    <mergeCell ref="AC5:AC10"/>
    <mergeCell ref="AE5:AE10"/>
    <mergeCell ref="AF5:AF10"/>
    <mergeCell ref="AC17:AC22"/>
    <mergeCell ref="AC23:AC28"/>
    <mergeCell ref="AC29:AC34"/>
    <mergeCell ref="H53:H58"/>
    <mergeCell ref="E53:E58"/>
    <mergeCell ref="I53:I58"/>
    <mergeCell ref="J53:J58"/>
    <mergeCell ref="K53:K58"/>
    <mergeCell ref="H41:H46"/>
    <mergeCell ref="E41:E46"/>
    <mergeCell ref="I41:I46"/>
    <mergeCell ref="J41:J46"/>
    <mergeCell ref="K41:K46"/>
    <mergeCell ref="I35:I40"/>
    <mergeCell ref="J35:J40"/>
    <mergeCell ref="K35:K40"/>
    <mergeCell ref="AF35:AF40"/>
    <mergeCell ref="AE41:AE46"/>
    <mergeCell ref="AF41:AF46"/>
    <mergeCell ref="AF47:AF52"/>
    <mergeCell ref="AH11:AH16"/>
    <mergeCell ref="AH17:AH22"/>
    <mergeCell ref="AH23:AH28"/>
    <mergeCell ref="AH29:AH34"/>
    <mergeCell ref="AH35:AH40"/>
    <mergeCell ref="AH41:AH46"/>
    <mergeCell ref="AH47:AH52"/>
    <mergeCell ref="AG35:AG40"/>
    <mergeCell ref="AG41:AG46"/>
    <mergeCell ref="AG47:AG52"/>
    <mergeCell ref="L53:L58"/>
    <mergeCell ref="L59:L64"/>
    <mergeCell ref="M59:M64"/>
    <mergeCell ref="M35:M40"/>
    <mergeCell ref="M41:M46"/>
    <mergeCell ref="M47:M52"/>
    <mergeCell ref="M53:M58"/>
    <mergeCell ref="M11:M16"/>
    <mergeCell ref="M17:M22"/>
    <mergeCell ref="M23:M28"/>
    <mergeCell ref="M29:M34"/>
    <mergeCell ref="L23:L28"/>
    <mergeCell ref="L29:L34"/>
    <mergeCell ref="L35:L40"/>
    <mergeCell ref="L41:L46"/>
    <mergeCell ref="L47:L52"/>
    <mergeCell ref="L11:L16"/>
    <mergeCell ref="AG53:AG58"/>
    <mergeCell ref="AG59:AG64"/>
    <mergeCell ref="AC53:AC58"/>
    <mergeCell ref="AC59:AC64"/>
    <mergeCell ref="AD11:AD16"/>
    <mergeCell ref="AE11:AE16"/>
    <mergeCell ref="AF11:AF16"/>
    <mergeCell ref="AD17:AD22"/>
    <mergeCell ref="AE17:AE22"/>
    <mergeCell ref="AF17:AF22"/>
    <mergeCell ref="AD23:AD28"/>
    <mergeCell ref="AE23:AE28"/>
    <mergeCell ref="AD41:AD46"/>
    <mergeCell ref="AC35:AC40"/>
    <mergeCell ref="AC41:AC46"/>
    <mergeCell ref="AC47:AC52"/>
    <mergeCell ref="AD47:AD52"/>
    <mergeCell ref="AE47:AE52"/>
    <mergeCell ref="AD53:AD58"/>
    <mergeCell ref="AE53:AE58"/>
    <mergeCell ref="AF53:AF58"/>
    <mergeCell ref="AD59:AD64"/>
    <mergeCell ref="AE59:AE64"/>
    <mergeCell ref="AF59:AF64"/>
    <mergeCell ref="AK53:AK58"/>
    <mergeCell ref="AL53:AL58"/>
    <mergeCell ref="AL3:AL4"/>
    <mergeCell ref="AK5:AK10"/>
    <mergeCell ref="AL5:AL10"/>
    <mergeCell ref="AK11:AK16"/>
    <mergeCell ref="AL11:AL16"/>
    <mergeCell ref="AK17:AK22"/>
    <mergeCell ref="AL17:AL22"/>
    <mergeCell ref="AK23:AK28"/>
    <mergeCell ref="AL23:AL28"/>
    <mergeCell ref="AK59:AK64"/>
    <mergeCell ref="AL59:AL64"/>
    <mergeCell ref="J2:M2"/>
    <mergeCell ref="N2:AH2"/>
    <mergeCell ref="AI2:AL2"/>
    <mergeCell ref="AM5:AM10"/>
    <mergeCell ref="BX2:BZ2"/>
    <mergeCell ref="BX3:BX4"/>
    <mergeCell ref="BY3:BY4"/>
    <mergeCell ref="BZ3:BZ4"/>
    <mergeCell ref="AM11:AM16"/>
    <mergeCell ref="AM17:AM22"/>
    <mergeCell ref="AM23:AM28"/>
    <mergeCell ref="AM29:AM34"/>
    <mergeCell ref="AM35:AM40"/>
    <mergeCell ref="AM41:AM46"/>
    <mergeCell ref="AM47:AM52"/>
    <mergeCell ref="AM53:AM58"/>
    <mergeCell ref="AM59:AM64"/>
    <mergeCell ref="AG11:AG16"/>
    <mergeCell ref="AG17:AG22"/>
    <mergeCell ref="AG23:AG28"/>
    <mergeCell ref="AG29:AG34"/>
    <mergeCell ref="AK29:AK34"/>
    <mergeCell ref="AJ53:AJ58"/>
    <mergeCell ref="AJ59:AJ64"/>
    <mergeCell ref="AH53:AH58"/>
    <mergeCell ref="AH59:AH64"/>
    <mergeCell ref="AI11:AI16"/>
    <mergeCell ref="AI17:AI22"/>
    <mergeCell ref="AI23:AI28"/>
    <mergeCell ref="AI29:AI34"/>
    <mergeCell ref="AI35:AI40"/>
    <mergeCell ref="AI41:AI46"/>
    <mergeCell ref="AI47:AI52"/>
    <mergeCell ref="AI53:AI58"/>
    <mergeCell ref="AI59:AI64"/>
    <mergeCell ref="CA2:CD2"/>
    <mergeCell ref="A2:I2"/>
    <mergeCell ref="AJ11:AJ16"/>
    <mergeCell ref="AJ17:AJ22"/>
    <mergeCell ref="AJ23:AJ28"/>
    <mergeCell ref="AJ29:AJ34"/>
    <mergeCell ref="AJ35:AJ40"/>
    <mergeCell ref="AJ41:AJ46"/>
    <mergeCell ref="AJ47:AJ52"/>
    <mergeCell ref="AL29:AL34"/>
    <mergeCell ref="AK35:AK40"/>
    <mergeCell ref="AL35:AL40"/>
    <mergeCell ref="AK41:AK46"/>
    <mergeCell ref="AL41:AL46"/>
    <mergeCell ref="AK47:AK52"/>
    <mergeCell ref="AL47:AL52"/>
    <mergeCell ref="X3:X4"/>
    <mergeCell ref="AC11:AC16"/>
    <mergeCell ref="AF23:AF28"/>
    <mergeCell ref="AD29:AD34"/>
    <mergeCell ref="AE29:AE34"/>
    <mergeCell ref="AF29:AF34"/>
    <mergeCell ref="AD35:AD40"/>
    <mergeCell ref="AE35:AE40"/>
    <mergeCell ref="BJ2:BN2"/>
    <mergeCell ref="BO2:BS2"/>
    <mergeCell ref="AN3:AN4"/>
    <mergeCell ref="AO3:AO4"/>
    <mergeCell ref="AP3:AP4"/>
    <mergeCell ref="AQ3:AQ4"/>
    <mergeCell ref="AR3:AR4"/>
    <mergeCell ref="AS3:AS4"/>
    <mergeCell ref="AT3:AT4"/>
    <mergeCell ref="AU3:AU4"/>
    <mergeCell ref="AV3:AV4"/>
    <mergeCell ref="AW3:AW4"/>
    <mergeCell ref="AX3:AX4"/>
    <mergeCell ref="AY3:AY4"/>
    <mergeCell ref="AZ3:AZ4"/>
    <mergeCell ref="BA3:BA4"/>
    <mergeCell ref="BB3:BB4"/>
    <mergeCell ref="BC3:BC4"/>
    <mergeCell ref="BD3:BD4"/>
    <mergeCell ref="BE3:BE4"/>
    <mergeCell ref="BF3:BF4"/>
    <mergeCell ref="BG3:BG4"/>
    <mergeCell ref="BQ3:BQ4"/>
    <mergeCell ref="BR3:BR4"/>
  </mergeCells>
  <conditionalFormatting sqref="M5 M11 M17 M23 M29 M35 M41 M47 M53 M59">
    <cfRule type="cellIs" dxfId="131" priority="32" stopIfTrue="1" operator="equal">
      <formula>"Muy Alta"</formula>
    </cfRule>
    <cfRule type="containsText" dxfId="130" priority="33" operator="containsText" text="ZONA RIESGO ALTA">
      <formula>NOT(ISERROR(SEARCH("ZONA RIESGO ALTA",M5)))</formula>
    </cfRule>
    <cfRule type="containsText" dxfId="129" priority="34" operator="containsText" text="ZONA RIESGO MODERADA">
      <formula>NOT(ISERROR(SEARCH("ZONA RIESGO MODERADA",M5)))</formula>
    </cfRule>
    <cfRule type="containsText" dxfId="128" priority="35" operator="containsText" text="ZONA RIESGO BAJA">
      <formula>NOT(ISERROR(SEARCH("ZONA RIESGO BAJA",M5)))</formula>
    </cfRule>
    <cfRule type="cellIs" dxfId="127" priority="36" operator="equal">
      <formula>"Muy Baja"</formula>
    </cfRule>
  </conditionalFormatting>
  <conditionalFormatting sqref="M5:M64">
    <cfRule type="containsText" dxfId="126" priority="31" operator="containsText" text="ZONA RIESGO EXTREMA">
      <formula>NOT(ISERROR(SEARCH("ZONA RIESGO EXTREMA",M5)))</formula>
    </cfRule>
  </conditionalFormatting>
  <conditionalFormatting sqref="X5:X64">
    <cfRule type="containsText" dxfId="125" priority="28" operator="containsText" text="DEBIL">
      <formula>NOT(ISERROR(SEARCH("DEBIL",X5)))</formula>
    </cfRule>
    <cfRule type="containsText" dxfId="124" priority="29" operator="containsText" text="MODERADO">
      <formula>NOT(ISERROR(SEARCH("MODERADO",X5)))</formula>
    </cfRule>
    <cfRule type="containsText" dxfId="123" priority="30" operator="containsText" text="FUERTE">
      <formula>NOT(ISERROR(SEARCH("FUERTE",X5)))</formula>
    </cfRule>
  </conditionalFormatting>
  <conditionalFormatting sqref="AC5:AD5 AC11:AD11 AC17:AD17 AC23:AD23 AC29:AD29 AC35:AD35 AC41:AD41 AC47:AD47 AC53:AD53 AC59:AD59">
    <cfRule type="containsText" dxfId="122" priority="17" operator="containsText" text="DEBIL">
      <formula>NOT(ISERROR(SEARCH("DEBIL",AC5)))</formula>
    </cfRule>
    <cfRule type="containsText" dxfId="121" priority="18" operator="containsText" text="MODERADO">
      <formula>NOT(ISERROR(SEARCH("MODERADO",AC5)))</formula>
    </cfRule>
    <cfRule type="containsText" dxfId="120" priority="19" operator="containsText" text="FUERTE">
      <formula>NOT(ISERROR(SEARCH("FUERTE",AC5)))</formula>
    </cfRule>
  </conditionalFormatting>
  <conditionalFormatting sqref="AI5:AJ5 AI11:AJ11 AI17:AJ17 AI23:AJ23 AI29:AJ29 AI35:AJ35 AI41:AJ41 AI47:AJ47 AI53:AJ53 AI59:AJ59">
    <cfRule type="containsText" dxfId="119" priority="1" operator="containsText" text="casi seguro">
      <formula>NOT(ISERROR(SEARCH("casi seguro",AI5)))</formula>
    </cfRule>
    <cfRule type="containsText" dxfId="118" priority="2" operator="containsText" text="PROBABLE">
      <formula>NOT(ISERROR(SEARCH("PROBABLE",AI5)))</formula>
    </cfRule>
    <cfRule type="containsText" dxfId="117" priority="3" operator="containsText" text="posible">
      <formula>NOT(ISERROR(SEARCH("posible",AI5)))</formula>
    </cfRule>
    <cfRule type="containsText" dxfId="116" priority="4" operator="containsText" text="Improbable">
      <formula>NOT(ISERROR(SEARCH("Improbable",AI5)))</formula>
    </cfRule>
    <cfRule type="containsText" dxfId="115" priority="5" operator="containsText" text="Rara vez">
      <formula>NOT(ISERROR(SEARCH("Rara vez",AI5)))</formula>
    </cfRule>
  </conditionalFormatting>
  <conditionalFormatting sqref="AL5 AL11 AL17 AL23 AL29 AL35 AL41 AL47 AL53 AL59">
    <cfRule type="cellIs" dxfId="110" priority="12" stopIfTrue="1" operator="equal">
      <formula>"Muy Alta"</formula>
    </cfRule>
    <cfRule type="containsText" dxfId="109" priority="13" operator="containsText" text="ZONA RIESGO ALTA">
      <formula>NOT(ISERROR(SEARCH("ZONA RIESGO ALTA",AL5)))</formula>
    </cfRule>
    <cfRule type="containsText" dxfId="108" priority="14" operator="containsText" text="ZONA RIESGO MODERADA">
      <formula>NOT(ISERROR(SEARCH("ZONA RIESGO MODERADA",AL5)))</formula>
    </cfRule>
    <cfRule type="containsText" dxfId="107" priority="15" operator="containsText" text="ZONA RIESGO BAJA">
      <formula>NOT(ISERROR(SEARCH("ZONA RIESGO BAJA",AL5)))</formula>
    </cfRule>
    <cfRule type="cellIs" dxfId="106" priority="16" operator="equal">
      <formula>"Muy Baja"</formula>
    </cfRule>
  </conditionalFormatting>
  <conditionalFormatting sqref="AL5:AL64">
    <cfRule type="containsText" dxfId="105" priority="11" operator="containsText" text="ZONA RIESGO EXTREMA">
      <formula>NOT(ISERROR(SEARCH("ZONA RIESGO EXTREMA",AL5)))</formula>
    </cfRule>
  </conditionalFormatting>
  <dataValidations count="1">
    <dataValidation allowBlank="1" showInputMessage="1" showErrorMessage="1" prompt="fuerte + fuerte = fuerte _x000a_fuerte + moderado = moderado _x000a_fuerte + débil = débil _x000a_moderado + fuerte = moderado _x000a_moderado + moderado = moderado _x000a_moderado + débil = débil _x000a_débil + fuerte = débil _x000a_débil + moderado = débil _x000a_débil + débil = débil _x000a__x000a__x000a_" sqref="Z5:Z64" xr:uid="{CDA47DC9-BEE1-4BF6-B501-57E6A4035779}"/>
  </dataValidations>
  <pageMargins left="0.70866141732283472" right="0.70866141732283472" top="0.74803149606299213" bottom="0.74803149606299213" header="0.31496062992125984" footer="0.31496062992125984"/>
  <pageSetup paperSize="9" scale="23" orientation="landscape" r:id="rId1"/>
  <headerFooter>
    <oddHeader>&amp;L&amp;G&amp;C&amp;"Arial,Negrita"&amp;12MAPA Y PLAN DE MANEJO DE RIESGOS Y OPORTUNIDADES</oddHeader>
    <oddFooter>&amp;L&amp;G&amp;C&amp;N&amp;RDES-FM-12
V11</oddFooter>
  </headerFooter>
  <legacyDrawing r:id="rId2"/>
  <legacyDrawingHF r:id="rId3"/>
  <extLst>
    <ext xmlns:x14="http://schemas.microsoft.com/office/spreadsheetml/2009/9/main" uri="{78C0D931-6437-407d-A8EE-F0AAD7539E65}">
      <x14:conditionalFormattings>
        <x14:conditionalFormatting xmlns:xm="http://schemas.microsoft.com/office/excel/2006/main">
          <x14:cfRule type="containsText" priority="6" operator="containsText" id="{AD203612-25EC-4686-BFE9-6479FC2C2B07}">
            <xm:f>NOT(ISERROR(SEARCH(#REF!,AI5)))</xm:f>
            <xm:f>#REF!</xm:f>
            <x14:dxf>
              <fill>
                <gradientFill degree="180">
                  <stop position="0">
                    <color rgb="FF008744"/>
                  </stop>
                  <stop position="1">
                    <color theme="0"/>
                  </stop>
                </gradientFill>
              </fill>
            </x14:dxf>
          </x14:cfRule>
          <x14:cfRule type="containsText" priority="8" operator="containsText" id="{DA000740-0671-441C-928E-6090D22BF798}">
            <xm:f>NOT(ISERROR(SEARCH(#REF!,AI5)))</xm:f>
            <xm:f>#REF!</xm:f>
            <x14:dxf>
              <fill>
                <gradientFill degree="180">
                  <stop position="0">
                    <color rgb="FF008744"/>
                  </stop>
                  <stop position="1">
                    <color rgb="FFFFFFFF"/>
                  </stop>
                </gradientFill>
              </fill>
            </x14:dxf>
          </x14:cfRule>
          <x14:cfRule type="containsText" priority="9" operator="containsText" id="{4967739F-55D5-41FA-8786-9A66FF772A44}">
            <xm:f>NOT(ISERROR(SEARCH(#REF!,AI5)))</xm:f>
            <xm:f>#REF!</xm:f>
            <x14:dxf>
              <fill>
                <gradientFill>
                  <stop position="0">
                    <color theme="0"/>
                  </stop>
                  <stop position="1">
                    <color rgb="FFFFFF00"/>
                  </stop>
                </gradientFill>
              </fill>
            </x14:dxf>
          </x14:cfRule>
          <x14:cfRule type="containsText" priority="10" operator="containsText" id="{415CE5F9-37B2-4B45-A599-4D477427DE99}">
            <xm:f>NOT(ISERROR(SEARCH(#REF!,AI5)))</xm:f>
            <xm:f>#REF!</xm:f>
            <x14:dxf>
              <fill>
                <gradientFill degree="180">
                  <stop position="0">
                    <color rgb="FFFFA700"/>
                  </stop>
                  <stop position="1">
                    <color theme="0"/>
                  </stop>
                </gradientFill>
              </fill>
            </x14:dxf>
          </x14:cfRule>
          <xm:sqref>AI5:AJ5 AI11:AJ11 AI17:AJ17 AI23:AJ23 AI29:AJ29 AI35:AJ35 AI41:AJ41 AI47:AJ47 AI53:AJ53 AI59:AJ59</xm:sqref>
        </x14:conditionalFormatting>
      </x14:conditionalFormattings>
    </ext>
    <ext xmlns:x14="http://schemas.microsoft.com/office/spreadsheetml/2009/9/main" uri="{CCE6A557-97BC-4b89-ADB6-D9C93CAAB3DF}">
      <x14:dataValidations xmlns:xm="http://schemas.microsoft.com/office/excel/2006/main" count="14">
        <x14:dataValidation type="list" allowBlank="1" showInputMessage="1" showErrorMessage="1" xr:uid="{49DB6158-6A13-4E5D-9AC6-2D6B222A4CB4}">
          <x14:formula1>
            <xm:f>Hoja1!$A$26:$A$39</xm:f>
          </x14:formula1>
          <xm:sqref>B5:B64</xm:sqref>
        </x14:dataValidation>
        <x14:dataValidation type="list" allowBlank="1" showInputMessage="1" showErrorMessage="1" xr:uid="{92ED92C5-324C-402B-A60A-04BC3C806C94}">
          <x14:formula1>
            <xm:f>Hoja1!$B$26:$B$39</xm:f>
          </x14:formula1>
          <xm:sqref>C5:C64</xm:sqref>
        </x14:dataValidation>
        <x14:dataValidation type="list" allowBlank="1" showInputMessage="1" showErrorMessage="1" xr:uid="{86723610-28F4-4075-BDFA-0099D43FD7A1}">
          <x14:formula1>
            <xm:f>'Opciones Tratamiento'!$E$2:$E$4</xm:f>
          </x14:formula1>
          <xm:sqref>F5:F64</xm:sqref>
        </x14:dataValidation>
        <x14:dataValidation type="list" allowBlank="1" showInputMessage="1" showErrorMessage="1" xr:uid="{18AFC08B-4FD0-406A-8C6D-23CFC049DF41}">
          <x14:formula1>
            <xm:f>'Opciones Tratamiento'!$B$24:$B$27</xm:f>
          </x14:formula1>
          <xm:sqref>I5:I64</xm:sqref>
        </x14:dataValidation>
        <x14:dataValidation type="list" allowBlank="1" showInputMessage="1" showErrorMessage="1" xr:uid="{BF5E8BFD-9A2A-417A-B1BF-4B2B6935D014}">
          <x14:formula1>
            <xm:f>Hoja1!$A$43:$A$47</xm:f>
          </x14:formula1>
          <xm:sqref>J5:J64 AI5:AI64</xm:sqref>
        </x14:dataValidation>
        <x14:dataValidation type="list" allowBlank="1" showInputMessage="1" showErrorMessage="1" xr:uid="{2A266D6D-7963-480F-BFC1-27A7A2B60A4D}">
          <x14:formula1>
            <xm:f>Hoja1!$B$45:$B$47</xm:f>
          </x14:formula1>
          <xm:sqref>K5:K64 AJ5:AJ64</xm:sqref>
        </x14:dataValidation>
        <x14:dataValidation type="list" allowBlank="1" showInputMessage="1" showErrorMessage="1" xr:uid="{2E8ACB5A-7C52-4D35-A316-B7B729C30508}">
          <x14:formula1>
            <xm:f>Hoja1!$A$52:$A$54</xm:f>
          </x14:formula1>
          <xm:sqref>P5:P64</xm:sqref>
        </x14:dataValidation>
        <x14:dataValidation type="list" allowBlank="1" showInputMessage="1" showErrorMessage="1" xr:uid="{FDEB5476-AA0C-486C-988A-1D939D97F111}">
          <x14:formula1>
            <xm:f>Hoja1!$B$52:$B$53</xm:f>
          </x14:formula1>
          <xm:sqref>Q5:U64</xm:sqref>
        </x14:dataValidation>
        <x14:dataValidation type="list" allowBlank="1" showInputMessage="1" showErrorMessage="1" xr:uid="{CDA8CDAB-6774-401C-AC21-6C4D2DDA430C}">
          <x14:formula1>
            <xm:f>Hoja1!$C$52:$C$54</xm:f>
          </x14:formula1>
          <xm:sqref>V5:V64</xm:sqref>
        </x14:dataValidation>
        <x14:dataValidation type="list" allowBlank="1" showInputMessage="1" showErrorMessage="1" xr:uid="{8333B0D8-328B-400E-A02A-56512965B7F4}">
          <x14:formula1>
            <xm:f>Hoja1!$A$56:$A$58</xm:f>
          </x14:formula1>
          <xm:sqref>Y5:Y64</xm:sqref>
        </x14:dataValidation>
        <x14:dataValidation type="list" allowBlank="1" showInputMessage="1" showErrorMessage="1" xr:uid="{08F858F7-A64D-45DD-B769-7EFC66C44FEA}">
          <x14:formula1>
            <xm:f>Hoja1!$B$60:$B$62</xm:f>
          </x14:formula1>
          <xm:sqref>AE5:AF64</xm:sqref>
        </x14:dataValidation>
        <x14:dataValidation type="list" allowBlank="1" showInputMessage="1" showErrorMessage="1" xr:uid="{966999B3-FCAD-4A72-AAE8-B03A2C1CD78A}">
          <x14:formula1>
            <xm:f>Hoja1!$A$64:$A$66</xm:f>
          </x14:formula1>
          <xm:sqref>AM5:AM64</xm:sqref>
        </x14:dataValidation>
        <x14:dataValidation type="list" allowBlank="1" showInputMessage="1" showErrorMessage="1" xr:uid="{076F224C-E017-4ECB-95BA-84FF5D2A5920}">
          <x14:formula1>
            <xm:f>'Opciones Tratamiento'!$B$20:$B$22</xm:f>
          </x14:formula1>
          <xm:sqref>AY5:AY64</xm:sqref>
        </x14:dataValidation>
        <x14:dataValidation type="list" allowBlank="1" showInputMessage="1" showErrorMessage="1" xr:uid="{839850E5-79EC-4688-B708-D770704F85D2}">
          <x14:formula1>
            <xm:f>Hoja1!$A$23:$A$24</xm:f>
          </x14:formula1>
          <xm:sqref>BD5:BD64 BI5:BI64 BN5:BN64 BS5:BS64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2060"/>
  </sheetPr>
  <dimension ref="A1:DE64"/>
  <sheetViews>
    <sheetView topLeftCell="BX1" zoomScale="70" zoomScaleNormal="70" zoomScaleSheetLayoutView="10" zoomScalePageLayoutView="55" workbookViewId="0">
      <pane ySplit="4" topLeftCell="A5" activePane="bottomLeft" state="frozen"/>
      <selection pane="bottomLeft" activeCell="CE6" sqref="CE6"/>
    </sheetView>
  </sheetViews>
  <sheetFormatPr baseColWidth="10" defaultColWidth="11.42578125" defaultRowHeight="33" customHeight="1" x14ac:dyDescent="0.3"/>
  <cols>
    <col min="1" max="1" width="4" style="2" bestFit="1" customWidth="1"/>
    <col min="2" max="4" width="18.7109375" style="93" customWidth="1"/>
    <col min="5" max="5" width="32.42578125" style="1" customWidth="1"/>
    <col min="6" max="7" width="18.7109375" style="93" customWidth="1"/>
    <col min="8" max="9" width="14.140625" style="2" customWidth="1"/>
    <col min="10" max="10" width="43.42578125" style="2" customWidth="1"/>
    <col min="11" max="11" width="19" style="172" customWidth="1"/>
    <col min="12" max="12" width="32.42578125" style="1" customWidth="1"/>
    <col min="13" max="13" width="17.85546875" style="1" customWidth="1"/>
    <col min="14" max="14" width="18.85546875" style="1" customWidth="1"/>
    <col min="15" max="15" width="6.28515625" style="1" customWidth="1"/>
    <col min="16" max="16" width="27" style="1" customWidth="1"/>
    <col min="17" max="17" width="16.140625" style="1" customWidth="1"/>
    <col min="18" max="18" width="17.5703125" style="1" customWidth="1"/>
    <col min="19" max="19" width="6.28515625" style="1" customWidth="1"/>
    <col min="20" max="20" width="16" style="1" customWidth="1"/>
    <col min="21" max="21" width="5.85546875" style="1" customWidth="1"/>
    <col min="22" max="22" width="31" style="1" customWidth="1"/>
    <col min="23" max="24" width="15.140625" style="1" hidden="1" customWidth="1"/>
    <col min="25" max="25" width="21" style="1" hidden="1" customWidth="1"/>
    <col min="26" max="26" width="19.28515625" style="1" hidden="1" customWidth="1"/>
    <col min="27" max="27" width="28.42578125" style="1" hidden="1" customWidth="1"/>
    <col min="28" max="28" width="6.85546875" style="1" hidden="1" customWidth="1"/>
    <col min="29" max="29" width="5" style="1" hidden="1" customWidth="1"/>
    <col min="30" max="30" width="5.5703125" style="1" hidden="1" customWidth="1"/>
    <col min="31" max="31" width="7.140625" style="1" hidden="1" customWidth="1"/>
    <col min="32" max="32" width="6.7109375" style="1" hidden="1" customWidth="1"/>
    <col min="33" max="33" width="7.5703125" style="1" hidden="1" customWidth="1"/>
    <col min="34" max="34" width="8.140625" style="1" hidden="1" customWidth="1"/>
    <col min="35" max="35" width="8.7109375" style="1" hidden="1" customWidth="1"/>
    <col min="36" max="36" width="10.42578125" style="1" hidden="1" customWidth="1"/>
    <col min="37" max="37" width="9.28515625" style="1" hidden="1" customWidth="1"/>
    <col min="38" max="38" width="9.140625" style="1" hidden="1" customWidth="1"/>
    <col min="39" max="39" width="8.42578125" style="1" hidden="1" customWidth="1"/>
    <col min="40" max="40" width="7.28515625" style="1" hidden="1" customWidth="1"/>
    <col min="41" max="41" width="23" style="1" customWidth="1"/>
    <col min="42" max="42" width="18.85546875" style="1" customWidth="1"/>
    <col min="43" max="43" width="22.140625" style="1" customWidth="1"/>
    <col min="44" max="44" width="20.5703125" style="135" hidden="1" customWidth="1"/>
    <col min="45" max="45" width="51.42578125" style="135" hidden="1" customWidth="1"/>
    <col min="46" max="46" width="20.5703125" style="135" customWidth="1"/>
    <col min="47" max="49" width="45.7109375" style="135" customWidth="1"/>
    <col min="50" max="53" width="45.7109375" style="135" hidden="1" customWidth="1"/>
    <col min="54" max="54" width="74.5703125" style="135" hidden="1" customWidth="1"/>
    <col min="55" max="55" width="18.85546875" style="135" hidden="1" customWidth="1"/>
    <col min="56" max="56" width="16.85546875" style="135" hidden="1" customWidth="1"/>
    <col min="57" max="57" width="19.5703125" style="135" hidden="1" customWidth="1"/>
    <col min="58" max="58" width="23" style="135" hidden="1" customWidth="1"/>
    <col min="59" max="59" width="55" style="135" hidden="1" customWidth="1"/>
    <col min="60" max="60" width="18.85546875" style="135" hidden="1" customWidth="1"/>
    <col min="61" max="61" width="34.7109375" style="135" hidden="1" customWidth="1"/>
    <col min="62" max="62" width="19.5703125" style="135" hidden="1" customWidth="1"/>
    <col min="63" max="63" width="23" style="135" hidden="1" customWidth="1"/>
    <col min="64" max="64" width="54.5703125" style="135" customWidth="1"/>
    <col min="65" max="65" width="18.85546875" style="135" customWidth="1"/>
    <col min="66" max="66" width="16.85546875" style="135" customWidth="1"/>
    <col min="67" max="67" width="19.5703125" style="135" customWidth="1"/>
    <col min="68" max="69" width="23" style="135" hidden="1" customWidth="1"/>
    <col min="70" max="70" width="18.85546875" style="135" hidden="1" customWidth="1"/>
    <col min="71" max="71" width="16.85546875" style="135" hidden="1" customWidth="1"/>
    <col min="72" max="72" width="19.5703125" style="135" hidden="1" customWidth="1"/>
    <col min="73" max="73" width="20.5703125" style="135" customWidth="1"/>
    <col min="74" max="75" width="23" style="135" customWidth="1"/>
    <col min="76" max="76" width="18.5703125" style="135" customWidth="1"/>
    <col min="77" max="77" width="24.42578125" style="135" customWidth="1"/>
    <col min="78" max="78" width="23" style="135" customWidth="1"/>
    <col min="79" max="79" width="18.5703125" style="135" customWidth="1"/>
    <col min="80" max="80" width="30.28515625" style="135" customWidth="1"/>
    <col min="81" max="81" width="69.140625" style="135" customWidth="1"/>
    <col min="82" max="82" width="41.85546875" style="135" customWidth="1"/>
    <col min="83" max="83" width="45.85546875" style="135" customWidth="1"/>
    <col min="84" max="16384" width="11.42578125" style="135"/>
  </cols>
  <sheetData>
    <row r="1" spans="1:109" ht="33" customHeight="1" x14ac:dyDescent="0.3">
      <c r="A1" s="189"/>
      <c r="B1" s="190"/>
      <c r="C1" s="190"/>
      <c r="D1" s="190"/>
      <c r="E1" s="3"/>
      <c r="F1" s="190"/>
      <c r="G1" s="190"/>
      <c r="H1" s="191"/>
      <c r="I1" s="191"/>
      <c r="J1" s="191"/>
      <c r="K1" s="192"/>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134"/>
      <c r="AP1" s="134"/>
      <c r="AQ1" s="134"/>
      <c r="AR1" s="134"/>
      <c r="AS1" s="134"/>
      <c r="AT1" s="134"/>
      <c r="AU1" s="134"/>
      <c r="AV1" s="134"/>
      <c r="AW1" s="134"/>
      <c r="AX1" s="134"/>
      <c r="AY1" s="134"/>
      <c r="AZ1" s="134"/>
      <c r="BA1" s="134"/>
      <c r="BB1" s="134"/>
      <c r="BC1" s="134"/>
      <c r="BD1" s="134"/>
      <c r="BE1" s="134"/>
      <c r="BF1" s="134"/>
      <c r="BG1" s="134"/>
      <c r="BH1" s="134"/>
      <c r="BI1" s="134"/>
      <c r="BJ1" s="134"/>
      <c r="BK1" s="134"/>
      <c r="BL1" s="134"/>
      <c r="BM1" s="134"/>
      <c r="BN1" s="134"/>
      <c r="BO1" s="134"/>
      <c r="BP1" s="134"/>
      <c r="BQ1" s="134"/>
      <c r="BR1" s="134"/>
      <c r="BS1" s="134"/>
      <c r="BT1" s="134"/>
      <c r="BU1" s="134"/>
      <c r="BV1" s="134"/>
      <c r="BW1" s="134"/>
      <c r="BX1" s="134"/>
      <c r="BY1" s="134"/>
      <c r="BZ1" s="134"/>
      <c r="CA1" s="134"/>
      <c r="CB1" s="134"/>
      <c r="CC1" s="134"/>
      <c r="CD1" s="134"/>
      <c r="CE1" s="134"/>
      <c r="CF1" s="134"/>
      <c r="CG1" s="134"/>
      <c r="CH1" s="134"/>
      <c r="CI1" s="134"/>
      <c r="CJ1" s="134"/>
      <c r="CK1" s="134"/>
      <c r="CL1" s="134"/>
      <c r="CM1" s="134"/>
      <c r="CN1" s="134"/>
      <c r="CO1" s="134"/>
      <c r="CP1" s="134"/>
      <c r="CQ1" s="134"/>
      <c r="CR1" s="134"/>
      <c r="CS1" s="134"/>
      <c r="CT1" s="134"/>
      <c r="CU1" s="134"/>
      <c r="CV1" s="134"/>
      <c r="CW1" s="134"/>
      <c r="CX1" s="134"/>
      <c r="CY1" s="134"/>
      <c r="CZ1" s="134"/>
      <c r="DA1" s="134"/>
      <c r="DB1" s="134"/>
      <c r="DC1" s="134"/>
      <c r="DD1" s="134"/>
      <c r="DE1" s="134"/>
    </row>
    <row r="2" spans="1:109" ht="33" customHeight="1" x14ac:dyDescent="0.3">
      <c r="A2" s="421" t="s">
        <v>137</v>
      </c>
      <c r="B2" s="422"/>
      <c r="C2" s="422"/>
      <c r="D2" s="422"/>
      <c r="E2" s="422"/>
      <c r="F2" s="422"/>
      <c r="G2" s="422"/>
      <c r="H2" s="422"/>
      <c r="I2" s="422"/>
      <c r="J2" s="422"/>
      <c r="K2" s="422"/>
      <c r="L2" s="423"/>
      <c r="M2" s="421" t="s">
        <v>138</v>
      </c>
      <c r="N2" s="422"/>
      <c r="O2" s="422"/>
      <c r="P2" s="422"/>
      <c r="Q2" s="422"/>
      <c r="R2" s="422"/>
      <c r="S2" s="422"/>
      <c r="T2" s="423"/>
      <c r="U2" s="450" t="s">
        <v>139</v>
      </c>
      <c r="V2" s="450"/>
      <c r="W2" s="450"/>
      <c r="X2" s="450"/>
      <c r="Y2" s="450"/>
      <c r="Z2" s="450"/>
      <c r="AA2" s="450"/>
      <c r="AB2" s="450"/>
      <c r="AC2" s="450"/>
      <c r="AD2" s="450"/>
      <c r="AE2" s="450"/>
      <c r="AF2" s="450"/>
      <c r="AG2" s="450"/>
      <c r="AH2" s="450" t="s">
        <v>140</v>
      </c>
      <c r="AI2" s="450"/>
      <c r="AJ2" s="450"/>
      <c r="AK2" s="450"/>
      <c r="AL2" s="450"/>
      <c r="AM2" s="450"/>
      <c r="AN2" s="450"/>
      <c r="AO2" s="460" t="s">
        <v>141</v>
      </c>
      <c r="AP2" s="460"/>
      <c r="AQ2" s="460"/>
      <c r="AR2" s="460"/>
      <c r="AS2" s="460"/>
      <c r="AT2" s="460"/>
      <c r="AU2" s="460"/>
      <c r="AV2" s="460"/>
      <c r="AW2" s="460"/>
      <c r="AX2" s="460"/>
      <c r="AY2" s="460"/>
      <c r="AZ2" s="460"/>
      <c r="BA2" s="414" t="s">
        <v>142</v>
      </c>
      <c r="BB2" s="414"/>
      <c r="BC2" s="414"/>
      <c r="BD2" s="414"/>
      <c r="BE2" s="414"/>
      <c r="BF2" s="414" t="s">
        <v>143</v>
      </c>
      <c r="BG2" s="414"/>
      <c r="BH2" s="414"/>
      <c r="BI2" s="414"/>
      <c r="BJ2" s="414"/>
      <c r="BK2" s="414" t="s">
        <v>144</v>
      </c>
      <c r="BL2" s="414"/>
      <c r="BM2" s="414"/>
      <c r="BN2" s="414"/>
      <c r="BO2" s="414"/>
      <c r="BP2" s="414" t="s">
        <v>145</v>
      </c>
      <c r="BQ2" s="414"/>
      <c r="BR2" s="414"/>
      <c r="BS2" s="414"/>
      <c r="BT2" s="414"/>
      <c r="BU2" s="458" t="s">
        <v>146</v>
      </c>
      <c r="BV2" s="458"/>
      <c r="BW2" s="458"/>
      <c r="BX2" s="458"/>
      <c r="BY2" s="427" t="s">
        <v>147</v>
      </c>
      <c r="BZ2" s="427"/>
      <c r="CA2" s="427"/>
      <c r="CB2" s="418" t="s">
        <v>148</v>
      </c>
      <c r="CC2" s="419"/>
      <c r="CD2" s="419"/>
      <c r="CE2" s="420"/>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row>
    <row r="3" spans="1:109" ht="33" customHeight="1" x14ac:dyDescent="0.3">
      <c r="A3" s="446" t="s">
        <v>149</v>
      </c>
      <c r="B3" s="447" t="s">
        <v>7</v>
      </c>
      <c r="C3" s="447" t="s">
        <v>9</v>
      </c>
      <c r="D3" s="447" t="s">
        <v>11</v>
      </c>
      <c r="E3" s="450" t="s">
        <v>21</v>
      </c>
      <c r="F3" s="447" t="s">
        <v>458</v>
      </c>
      <c r="G3" s="447" t="s">
        <v>459</v>
      </c>
      <c r="H3" s="450" t="s">
        <v>15</v>
      </c>
      <c r="I3" s="450" t="s">
        <v>460</v>
      </c>
      <c r="J3" s="450" t="s">
        <v>461</v>
      </c>
      <c r="K3" s="447" t="s">
        <v>23</v>
      </c>
      <c r="L3" s="450" t="s">
        <v>462</v>
      </c>
      <c r="M3" s="447" t="s">
        <v>152</v>
      </c>
      <c r="N3" s="447" t="s">
        <v>153</v>
      </c>
      <c r="O3" s="450" t="s">
        <v>154</v>
      </c>
      <c r="P3" s="447" t="s">
        <v>155</v>
      </c>
      <c r="Q3" s="447" t="s">
        <v>156</v>
      </c>
      <c r="R3" s="447" t="s">
        <v>157</v>
      </c>
      <c r="S3" s="450" t="s">
        <v>154</v>
      </c>
      <c r="T3" s="447" t="s">
        <v>29</v>
      </c>
      <c r="U3" s="449" t="s">
        <v>158</v>
      </c>
      <c r="V3" s="447" t="s">
        <v>31</v>
      </c>
      <c r="W3" s="447" t="s">
        <v>33</v>
      </c>
      <c r="X3" s="451" t="s">
        <v>159</v>
      </c>
      <c r="Y3" s="452"/>
      <c r="Z3" s="452"/>
      <c r="AA3" s="453"/>
      <c r="AB3" s="447" t="s">
        <v>160</v>
      </c>
      <c r="AC3" s="447"/>
      <c r="AD3" s="447"/>
      <c r="AE3" s="447"/>
      <c r="AF3" s="447"/>
      <c r="AG3" s="447"/>
      <c r="AH3" s="449" t="s">
        <v>161</v>
      </c>
      <c r="AI3" s="449" t="s">
        <v>162</v>
      </c>
      <c r="AJ3" s="449" t="s">
        <v>154</v>
      </c>
      <c r="AK3" s="449" t="s">
        <v>163</v>
      </c>
      <c r="AL3" s="449" t="s">
        <v>154</v>
      </c>
      <c r="AM3" s="449" t="s">
        <v>164</v>
      </c>
      <c r="AN3" s="449" t="s">
        <v>49</v>
      </c>
      <c r="AO3" s="436" t="s">
        <v>165</v>
      </c>
      <c r="AP3" s="436" t="s">
        <v>166</v>
      </c>
      <c r="AQ3" s="436" t="s">
        <v>167</v>
      </c>
      <c r="AR3" s="436" t="s">
        <v>168</v>
      </c>
      <c r="AS3" s="436" t="s">
        <v>169</v>
      </c>
      <c r="AT3" s="436" t="s">
        <v>168</v>
      </c>
      <c r="AU3" s="437" t="s">
        <v>170</v>
      </c>
      <c r="AV3" s="436" t="s">
        <v>168</v>
      </c>
      <c r="AW3" s="436" t="s">
        <v>171</v>
      </c>
      <c r="AX3" s="436" t="s">
        <v>168</v>
      </c>
      <c r="AY3" s="437" t="s">
        <v>172</v>
      </c>
      <c r="AZ3" s="436" t="s">
        <v>53</v>
      </c>
      <c r="BA3" s="415" t="s">
        <v>173</v>
      </c>
      <c r="BB3" s="415" t="s">
        <v>174</v>
      </c>
      <c r="BC3" s="415" t="s">
        <v>166</v>
      </c>
      <c r="BD3" s="415" t="s">
        <v>175</v>
      </c>
      <c r="BE3" s="415" t="s">
        <v>176</v>
      </c>
      <c r="BF3" s="415" t="s">
        <v>173</v>
      </c>
      <c r="BG3" s="415" t="s">
        <v>174</v>
      </c>
      <c r="BH3" s="415" t="s">
        <v>166</v>
      </c>
      <c r="BI3" s="415" t="s">
        <v>175</v>
      </c>
      <c r="BJ3" s="415" t="s">
        <v>176</v>
      </c>
      <c r="BK3" s="415" t="s">
        <v>173</v>
      </c>
      <c r="BL3" s="415" t="s">
        <v>174</v>
      </c>
      <c r="BM3" s="415" t="s">
        <v>166</v>
      </c>
      <c r="BN3" s="415" t="s">
        <v>175</v>
      </c>
      <c r="BO3" s="415" t="s">
        <v>176</v>
      </c>
      <c r="BP3" s="415" t="s">
        <v>173</v>
      </c>
      <c r="BQ3" s="415" t="s">
        <v>174</v>
      </c>
      <c r="BR3" s="415" t="s">
        <v>166</v>
      </c>
      <c r="BS3" s="415" t="s">
        <v>175</v>
      </c>
      <c r="BT3" s="415" t="s">
        <v>176</v>
      </c>
      <c r="BU3" s="459" t="s">
        <v>178</v>
      </c>
      <c r="BV3" s="459" t="s">
        <v>340</v>
      </c>
      <c r="BW3" s="459" t="s">
        <v>179</v>
      </c>
      <c r="BX3" s="459" t="s">
        <v>174</v>
      </c>
      <c r="BY3" s="428" t="s">
        <v>168</v>
      </c>
      <c r="BZ3" s="428" t="s">
        <v>180</v>
      </c>
      <c r="CA3" s="428" t="s">
        <v>181</v>
      </c>
      <c r="CB3" s="463" t="s">
        <v>182</v>
      </c>
      <c r="CC3" s="463" t="s">
        <v>183</v>
      </c>
      <c r="CD3" s="463" t="s">
        <v>184</v>
      </c>
      <c r="CE3" s="463" t="s">
        <v>185</v>
      </c>
      <c r="CF3" s="134"/>
      <c r="CG3" s="134"/>
      <c r="CH3" s="134"/>
      <c r="CI3" s="134"/>
      <c r="CJ3" s="134"/>
      <c r="CK3" s="134"/>
      <c r="CL3" s="134"/>
      <c r="CM3" s="134"/>
      <c r="CN3" s="134"/>
      <c r="CO3" s="134"/>
      <c r="CP3" s="134"/>
      <c r="CQ3" s="134"/>
      <c r="CR3" s="134"/>
      <c r="CS3" s="134"/>
      <c r="CT3" s="134"/>
      <c r="CU3" s="134"/>
      <c r="CV3" s="134"/>
      <c r="CW3" s="134"/>
      <c r="CX3" s="134"/>
      <c r="CY3" s="134"/>
      <c r="CZ3" s="134"/>
      <c r="DA3" s="134"/>
      <c r="DB3" s="134"/>
      <c r="DC3" s="134"/>
      <c r="DD3" s="134"/>
      <c r="DE3" s="134"/>
    </row>
    <row r="4" spans="1:109" s="137" customFormat="1" ht="60.75" customHeight="1" x14ac:dyDescent="0.25">
      <c r="A4" s="446"/>
      <c r="B4" s="447"/>
      <c r="C4" s="447"/>
      <c r="D4" s="447"/>
      <c r="E4" s="450"/>
      <c r="F4" s="447"/>
      <c r="G4" s="447"/>
      <c r="H4" s="450"/>
      <c r="I4" s="450"/>
      <c r="J4" s="450"/>
      <c r="K4" s="447"/>
      <c r="L4" s="450"/>
      <c r="M4" s="447"/>
      <c r="N4" s="447"/>
      <c r="O4" s="450"/>
      <c r="P4" s="447"/>
      <c r="Q4" s="447"/>
      <c r="R4" s="450"/>
      <c r="S4" s="450"/>
      <c r="T4" s="447"/>
      <c r="U4" s="449"/>
      <c r="V4" s="447"/>
      <c r="W4" s="447"/>
      <c r="X4" s="193" t="s">
        <v>463</v>
      </c>
      <c r="Y4" s="193" t="s">
        <v>464</v>
      </c>
      <c r="Z4" s="193" t="s">
        <v>188</v>
      </c>
      <c r="AA4" s="193" t="s">
        <v>189</v>
      </c>
      <c r="AB4" s="194" t="s">
        <v>70</v>
      </c>
      <c r="AC4" s="194" t="s">
        <v>190</v>
      </c>
      <c r="AD4" s="194" t="s">
        <v>191</v>
      </c>
      <c r="AE4" s="194" t="s">
        <v>192</v>
      </c>
      <c r="AF4" s="194" t="s">
        <v>193</v>
      </c>
      <c r="AG4" s="194" t="s">
        <v>175</v>
      </c>
      <c r="AH4" s="449"/>
      <c r="AI4" s="449"/>
      <c r="AJ4" s="449"/>
      <c r="AK4" s="449"/>
      <c r="AL4" s="449"/>
      <c r="AM4" s="449"/>
      <c r="AN4" s="449"/>
      <c r="AO4" s="436"/>
      <c r="AP4" s="436"/>
      <c r="AQ4" s="436"/>
      <c r="AR4" s="436"/>
      <c r="AS4" s="436"/>
      <c r="AT4" s="436"/>
      <c r="AU4" s="438"/>
      <c r="AV4" s="436"/>
      <c r="AW4" s="436"/>
      <c r="AX4" s="436"/>
      <c r="AY4" s="438"/>
      <c r="AZ4" s="436"/>
      <c r="BA4" s="415"/>
      <c r="BB4" s="415"/>
      <c r="BC4" s="415"/>
      <c r="BD4" s="415"/>
      <c r="BE4" s="415"/>
      <c r="BF4" s="415"/>
      <c r="BG4" s="415"/>
      <c r="BH4" s="415"/>
      <c r="BI4" s="415"/>
      <c r="BJ4" s="415"/>
      <c r="BK4" s="415"/>
      <c r="BL4" s="415"/>
      <c r="BM4" s="415"/>
      <c r="BN4" s="415"/>
      <c r="BO4" s="415"/>
      <c r="BP4" s="415"/>
      <c r="BQ4" s="415"/>
      <c r="BR4" s="415"/>
      <c r="BS4" s="415"/>
      <c r="BT4" s="415"/>
      <c r="BU4" s="459"/>
      <c r="BV4" s="459"/>
      <c r="BW4" s="459"/>
      <c r="BX4" s="459"/>
      <c r="BY4" s="428"/>
      <c r="BZ4" s="428"/>
      <c r="CA4" s="428"/>
      <c r="CB4" s="463"/>
      <c r="CC4" s="463"/>
      <c r="CD4" s="463"/>
      <c r="CE4" s="463"/>
      <c r="CF4" s="136"/>
      <c r="CG4" s="136"/>
      <c r="CH4" s="136"/>
      <c r="CI4" s="136"/>
      <c r="CJ4" s="136"/>
      <c r="CK4" s="136"/>
      <c r="CL4" s="136"/>
      <c r="CM4" s="136"/>
      <c r="CN4" s="136"/>
      <c r="CO4" s="136"/>
      <c r="CP4" s="136"/>
      <c r="CQ4" s="136"/>
      <c r="CR4" s="136"/>
      <c r="CS4" s="136"/>
      <c r="CT4" s="136"/>
      <c r="CU4" s="136"/>
      <c r="CV4" s="136"/>
      <c r="CW4" s="136"/>
      <c r="CX4" s="136"/>
      <c r="CY4" s="136"/>
      <c r="CZ4" s="136"/>
      <c r="DA4" s="136"/>
      <c r="DB4" s="136"/>
      <c r="DC4" s="136"/>
      <c r="DD4" s="136"/>
      <c r="DE4" s="136"/>
    </row>
    <row r="5" spans="1:109" s="139" customFormat="1" ht="237" customHeight="1" x14ac:dyDescent="0.25">
      <c r="A5" s="416">
        <v>1</v>
      </c>
      <c r="B5" s="417" t="s">
        <v>72</v>
      </c>
      <c r="C5" s="417" t="s">
        <v>125</v>
      </c>
      <c r="D5" s="417" t="s">
        <v>194</v>
      </c>
      <c r="E5" s="443" t="s">
        <v>465</v>
      </c>
      <c r="F5" s="417" t="s">
        <v>466</v>
      </c>
      <c r="G5" s="417" t="s">
        <v>467</v>
      </c>
      <c r="H5" s="417" t="s">
        <v>196</v>
      </c>
      <c r="I5" s="185" t="s">
        <v>468</v>
      </c>
      <c r="J5" s="185" t="s">
        <v>469</v>
      </c>
      <c r="K5" s="417" t="s">
        <v>199</v>
      </c>
      <c r="L5" s="443" t="s">
        <v>470</v>
      </c>
      <c r="M5" s="416">
        <v>1</v>
      </c>
      <c r="N5" s="444" t="str">
        <f>IF(M5&lt;=0,"",IF(M5&lt;=2,"Muy Baja",IF(M5&lt;=24,"Baja",IF(M5&lt;=500,"Media",IF(M5&lt;=5000,"Alta","Muy Alta")))))</f>
        <v>Muy Baja</v>
      </c>
      <c r="O5" s="441">
        <f>IF(N5="","",IF(N5="Muy Baja",0.2,IF(N5="Baja",0.4,IF(N5="Media",0.6,IF(N5="Alta",0.8,IF(N5="Muy Alta",1,))))))</f>
        <v>0.2</v>
      </c>
      <c r="P5" s="514" t="s">
        <v>275</v>
      </c>
      <c r="Q5" s="441" t="str">
        <f ca="1">IF(NOT(ISERROR(MATCH(P5,'Tabla Impacto'!$B$221:$B$223,0))),'Tabla Impacto'!$F$223&amp;"Por favor no seleccionar los criterios de impacto(Afectación Económica o presupuestal y Pérdida Reputacional)",P5)</f>
        <v xml:space="preserve">     El riesgo afecta la imagen de la entidad con algunos usuarios de relevancia frente al logro de los objetivos</v>
      </c>
      <c r="R5" s="444" t="str">
        <f ca="1">IF(OR(Q5='Tabla Impacto'!$C$11,Q5='Tabla Impacto'!$D$11),"Leve",IF(OR(Q5='Tabla Impacto'!$C$12,Q5='Tabla Impacto'!$D$12),"Menor",IF(OR(Q5='Tabla Impacto'!$C$13,Q5='Tabla Impacto'!$D$13),"Moderado",IF(OR(Q5='Tabla Impacto'!$C$14,Q5='Tabla Impacto'!$D$14),"Mayor",IF(OR(Q5='Tabla Impacto'!$C$15,Q5='Tabla Impacto'!$D$15),"Catastrófico","")))))</f>
        <v>Moderado</v>
      </c>
      <c r="S5" s="441">
        <f ca="1">IF(R5="","",IF(R5="Leve",0.2,IF(R5="Menor",0.4,IF(R5="Moderado",0.6,IF(R5="Mayor",0.8,IF(R5="Catastrófico",1,))))))</f>
        <v>0.6</v>
      </c>
      <c r="T5" s="442" t="str">
        <f ca="1">IF(OR(AND(N5="Muy Baja",R5="Leve"),AND(N5="Muy Baja",R5="Menor"),AND(N5="Baja",R5="Leve")),"Bajo",IF(OR(AND(N5="Muy baja",R5="Moderado"),AND(N5="Baja",R5="Menor"),AND(N5="Baja",R5="Moderado"),AND(N5="Media",R5="Leve"),AND(N5="Media",R5="Menor"),AND(N5="Media",R5="Moderado"),AND(N5="Alta",R5="Leve"),AND(N5="Alta",R5="Menor")),"Moderado",IF(OR(AND(N5="Muy Baja",R5="Mayor"),AND(N5="Baja",R5="Mayor"),AND(N5="Media",R5="Mayor"),AND(N5="Alta",R5="Moderado"),AND(N5="Alta",R5="Mayor"),AND(N5="Muy Alta",R5="Leve"),AND(N5="Muy Alta",R5="Menor"),AND(N5="Muy Alta",R5="Moderado"),AND(N5="Muy Alta",R5="Mayor")),"Alto",IF(OR(AND(N5="Muy Baja",R5="Catastrófico"),AND(N5="Baja",R5="Catastrófico"),AND(N5="Media",R5="Catastrófico"),AND(N5="Alta",R5="Catastrófico"),AND(N5="Muy Alta",R5="Catastrófico")),"Extremo",""))))</f>
        <v>Moderado</v>
      </c>
      <c r="U5" s="176">
        <v>1</v>
      </c>
      <c r="V5" s="184" t="s">
        <v>471</v>
      </c>
      <c r="W5" s="169" t="str">
        <f t="shared" ref="W5:W36" si="0">IF(OR(AB5="Preventivo",AB5="Detectivo"),"Probabilidad",IF(AB5="Correctivo","Impacto",""))</f>
        <v>Probabilidad</v>
      </c>
      <c r="X5" s="169" t="s">
        <v>202</v>
      </c>
      <c r="Y5" s="169" t="s">
        <v>202</v>
      </c>
      <c r="Z5" s="169" t="s">
        <v>202</v>
      </c>
      <c r="AA5" s="169" t="s">
        <v>202</v>
      </c>
      <c r="AB5" s="195" t="s">
        <v>203</v>
      </c>
      <c r="AC5" s="195" t="s">
        <v>204</v>
      </c>
      <c r="AD5" s="97" t="str">
        <f t="shared" ref="AD5" si="1">IF(AND(AB5="Preventivo",AC5="Automático"),"50%",IF(AND(AB5="Preventivo",AC5="Manual"),"40%",IF(AND(AB5="Detectivo",AC5="Automático"),"40%",IF(AND(AB5="Detectivo",AC5="Manual"),"30%",IF(AND(AB5="Correctivo",AC5="Automático"),"35%",IF(AND(AB5="Correctivo",AC5="Manual"),"25%",""))))))</f>
        <v>40%</v>
      </c>
      <c r="AE5" s="195" t="s">
        <v>472</v>
      </c>
      <c r="AF5" s="195" t="s">
        <v>206</v>
      </c>
      <c r="AG5" s="195" t="s">
        <v>207</v>
      </c>
      <c r="AH5" s="141">
        <f>IFERROR(IF(W5="Probabilidad",(O5-(+O5*AD5)),IF(W5="Impacto",O5,"")),"")</f>
        <v>0.12</v>
      </c>
      <c r="AI5" s="130" t="str">
        <f>IFERROR(IF(AH5="","",IF(AH5&lt;=0.2,"Muy Baja",IF(AH5&lt;=0.4,"Baja",IF(AH5&lt;=0.6,"Media",IF(AH5&lt;=0.8,"Alta","Muy Alta"))))),"")</f>
        <v>Muy Baja</v>
      </c>
      <c r="AJ5" s="97">
        <f t="shared" ref="AJ5" si="2">+AH5</f>
        <v>0.12</v>
      </c>
      <c r="AK5" s="130" t="str">
        <f ca="1">IFERROR(IF(AL5="","",IF(AL5&lt;=0.2,"Leve",IF(AL5&lt;=0.4,"Menor",IF(AL5&lt;=0.6,"Moderado",IF(AL5&lt;=0.8,"Mayor","Catastrófico"))))),"")</f>
        <v>Moderado</v>
      </c>
      <c r="AL5" s="97">
        <f ca="1">IFERROR(IF(W5="Impacto",(S5-(+S5*AD5)),IF(W5="Probabilidad",S5,"")),"")</f>
        <v>0.6</v>
      </c>
      <c r="AM5" s="98" t="str">
        <f t="shared" ref="AM5" ca="1" si="3">IFERROR(IF(OR(AND(AI5="Muy Baja",AK5="Leve"),AND(AI5="Muy Baja",AK5="Menor"),AND(AI5="Baja",AK5="Leve")),"Bajo",IF(OR(AND(AI5="Muy baja",AK5="Moderado"),AND(AI5="Baja",AK5="Menor"),AND(AI5="Baja",AK5="Moderado"),AND(AI5="Media",AK5="Leve"),AND(AI5="Media",AK5="Menor"),AND(AI5="Media",AK5="Moderado"),AND(AI5="Alta",AK5="Leve"),AND(AI5="Alta",AK5="Menor")),"Moderado",IF(OR(AND(AI5="Muy Baja",AK5="Mayor"),AND(AI5="Baja",AK5="Mayor"),AND(AI5="Media",AK5="Mayor"),AND(AI5="Alta",AK5="Moderado"),AND(AI5="Alta",AK5="Mayor"),AND(AI5="Muy Alta",AK5="Leve"),AND(AI5="Muy Alta",AK5="Menor"),AND(AI5="Muy Alta",AK5="Moderado"),AND(AI5="Muy Alta",AK5="Mayor")),"Alto",IF(OR(AND(AI5="Muy Baja",AK5="Catastrófico"),AND(AI5="Baja",AK5="Catastrófico"),AND(AI5="Media",AK5="Catastrófico"),AND(AI5="Alta",AK5="Catastrófico"),AND(AI5="Muy Alta",AK5="Catastrófico")),"Extremo","")))),"")</f>
        <v>Moderado</v>
      </c>
      <c r="AN5" s="424" t="s">
        <v>208</v>
      </c>
      <c r="AO5" s="185" t="s">
        <v>473</v>
      </c>
      <c r="AP5" s="185" t="s">
        <v>474</v>
      </c>
      <c r="AQ5" s="188">
        <v>45291</v>
      </c>
      <c r="AR5" s="188"/>
      <c r="AS5" s="185"/>
      <c r="AT5" s="99"/>
      <c r="AU5" s="170"/>
      <c r="AV5" s="99"/>
      <c r="AW5" s="170"/>
      <c r="AX5" s="99"/>
      <c r="AY5" s="170"/>
      <c r="AZ5" s="131"/>
      <c r="BA5" s="273"/>
      <c r="BB5" s="273"/>
      <c r="BC5" s="268"/>
      <c r="BD5" s="269"/>
      <c r="BE5" s="269"/>
      <c r="BF5" s="170"/>
      <c r="BG5" s="170"/>
      <c r="BH5" s="131"/>
      <c r="BI5" s="99"/>
      <c r="BJ5" s="99"/>
      <c r="BK5" s="170"/>
      <c r="BL5" s="170"/>
      <c r="BM5" s="131"/>
      <c r="BN5" s="99"/>
      <c r="BO5" s="99"/>
      <c r="BP5" s="170"/>
      <c r="BQ5" s="170"/>
      <c r="BR5" s="131"/>
      <c r="BS5" s="99"/>
      <c r="BT5" s="99"/>
      <c r="BU5" s="99"/>
      <c r="BV5" s="170"/>
      <c r="BW5" s="170"/>
      <c r="BX5" s="170"/>
      <c r="BY5" s="133" t="s">
        <v>452</v>
      </c>
      <c r="BZ5" s="170" t="s">
        <v>475</v>
      </c>
      <c r="CA5" s="170" t="s">
        <v>476</v>
      </c>
      <c r="CB5" s="133" t="s">
        <v>805</v>
      </c>
      <c r="CC5" s="323" t="s">
        <v>809</v>
      </c>
      <c r="CD5" s="323" t="s">
        <v>806</v>
      </c>
      <c r="CE5" s="323" t="s">
        <v>807</v>
      </c>
      <c r="CF5" s="138"/>
      <c r="CG5" s="138"/>
      <c r="CH5" s="138"/>
      <c r="CI5" s="138"/>
      <c r="CJ5" s="138"/>
      <c r="CK5" s="138"/>
      <c r="CL5" s="138"/>
      <c r="CM5" s="138"/>
      <c r="CN5" s="138"/>
      <c r="CO5" s="138"/>
      <c r="CP5" s="138"/>
      <c r="CQ5" s="138"/>
      <c r="CR5" s="138"/>
      <c r="CS5" s="138"/>
      <c r="CT5" s="138"/>
      <c r="CU5" s="138"/>
      <c r="CV5" s="138"/>
      <c r="CW5" s="138"/>
      <c r="CX5" s="138"/>
      <c r="CY5" s="138"/>
      <c r="CZ5" s="138"/>
      <c r="DA5" s="138"/>
      <c r="DB5" s="138"/>
      <c r="DC5" s="138"/>
      <c r="DD5" s="138"/>
      <c r="DE5" s="138"/>
    </row>
    <row r="6" spans="1:109" ht="294.75" customHeight="1" x14ac:dyDescent="0.3">
      <c r="A6" s="416"/>
      <c r="B6" s="417"/>
      <c r="C6" s="417"/>
      <c r="D6" s="417"/>
      <c r="E6" s="443"/>
      <c r="F6" s="417"/>
      <c r="G6" s="417"/>
      <c r="H6" s="417"/>
      <c r="I6" s="185" t="s">
        <v>477</v>
      </c>
      <c r="J6" s="185" t="s">
        <v>478</v>
      </c>
      <c r="K6" s="417"/>
      <c r="L6" s="443"/>
      <c r="M6" s="416"/>
      <c r="N6" s="444"/>
      <c r="O6" s="441"/>
      <c r="P6" s="514"/>
      <c r="Q6" s="441">
        <f>IF(NOT(ISERROR(MATCH(P6,_xlfn.ANCHORARRAY(E17),0))),O19&amp;"Por favor no seleccionar los criterios de impacto",P6)</f>
        <v>0</v>
      </c>
      <c r="R6" s="444"/>
      <c r="S6" s="441"/>
      <c r="T6" s="442"/>
      <c r="U6" s="176">
        <v>2</v>
      </c>
      <c r="V6" s="256" t="s">
        <v>479</v>
      </c>
      <c r="W6" s="239" t="str">
        <f t="shared" si="0"/>
        <v>Probabilidad</v>
      </c>
      <c r="X6" s="239" t="s">
        <v>202</v>
      </c>
      <c r="Y6" s="239" t="s">
        <v>202</v>
      </c>
      <c r="Z6" s="239" t="s">
        <v>202</v>
      </c>
      <c r="AA6" s="239" t="s">
        <v>202</v>
      </c>
      <c r="AB6" s="240" t="s">
        <v>203</v>
      </c>
      <c r="AC6" s="240" t="s">
        <v>204</v>
      </c>
      <c r="AD6" s="241" t="str">
        <f t="shared" ref="AD6:AD64" si="4">IF(AND(AB6="Preventivo",AC6="Automático"),"50%",IF(AND(AB6="Preventivo",AC6="Manual"),"40%",IF(AND(AB6="Detectivo",AC6="Automático"),"40%",IF(AND(AB6="Detectivo",AC6="Manual"),"30%",IF(AND(AB6="Correctivo",AC6="Automático"),"35%",IF(AND(AB6="Correctivo",AC6="Manual"),"25%",""))))))</f>
        <v>40%</v>
      </c>
      <c r="AE6" s="240" t="s">
        <v>472</v>
      </c>
      <c r="AF6" s="240" t="s">
        <v>206</v>
      </c>
      <c r="AG6" s="240" t="s">
        <v>480</v>
      </c>
      <c r="AH6" s="242">
        <f>IFERROR(IF(AND(W5="Probabilidad",W6="Probabilidad"),(AJ5-(+AJ5*AD6)),IF(W6="Probabilidad",(O5-(+O5*AD6)),IF(W6="Impacto",AJ5,""))),"")</f>
        <v>7.1999999999999995E-2</v>
      </c>
      <c r="AI6" s="243" t="str">
        <f t="shared" ref="AI6:AI64" si="5">IFERROR(IF(AH6="","",IF(AH6&lt;=0.2,"Muy Baja",IF(AH6&lt;=0.4,"Baja",IF(AH6&lt;=0.6,"Media",IF(AH6&lt;=0.8,"Alta","Muy Alta"))))),"")</f>
        <v>Muy Baja</v>
      </c>
      <c r="AJ6" s="241">
        <f t="shared" ref="AJ6:AJ36" si="6">+AH6</f>
        <v>7.1999999999999995E-2</v>
      </c>
      <c r="AK6" s="243" t="str">
        <f t="shared" ref="AK6:AK64" ca="1" si="7">IFERROR(IF(AL6="","",IF(AL6&lt;=0.2,"Leve",IF(AL6&lt;=0.4,"Menor",IF(AL6&lt;=0.6,"Moderado",IF(AL6&lt;=0.8,"Mayor","Catastrófico"))))),"")</f>
        <v>Moderado</v>
      </c>
      <c r="AL6" s="241">
        <f ca="1">IFERROR(IF(AND(W5="Impacto",W6="Impacto"),(AL5-(+AL5*AD6)),IF(W6="Impacto",($S$5-(+$S$5*AD6)),IF(W6="Probabilidad",AL5,""))),"")</f>
        <v>0.6</v>
      </c>
      <c r="AM6" s="244" t="str">
        <f t="shared" ref="AM6:AM36" ca="1" si="8">IFERROR(IF(OR(AND(AI6="Muy Baja",AK6="Leve"),AND(AI6="Muy Baja",AK6="Menor"),AND(AI6="Baja",AK6="Leve")),"Bajo",IF(OR(AND(AI6="Muy baja",AK6="Moderado"),AND(AI6="Baja",AK6="Menor"),AND(AI6="Baja",AK6="Moderado"),AND(AI6="Media",AK6="Leve"),AND(AI6="Media",AK6="Menor"),AND(AI6="Media",AK6="Moderado"),AND(AI6="Alta",AK6="Leve"),AND(AI6="Alta",AK6="Menor")),"Moderado",IF(OR(AND(AI6="Muy Baja",AK6="Mayor"),AND(AI6="Baja",AK6="Mayor"),AND(AI6="Media",AK6="Mayor"),AND(AI6="Alta",AK6="Moderado"),AND(AI6="Alta",AK6="Mayor"),AND(AI6="Muy Alta",AK6="Leve"),AND(AI6="Muy Alta",AK6="Menor"),AND(AI6="Muy Alta",AK6="Moderado"),AND(AI6="Muy Alta",AK6="Mayor")),"Alto",IF(OR(AND(AI6="Muy Baja",AK6="Catastrófico"),AND(AI6="Baja",AK6="Catastrófico"),AND(AI6="Media",AK6="Catastrófico"),AND(AI6="Alta",AK6="Catastrófico"),AND(AI6="Muy Alta",AK6="Catastrófico")),"Extremo","")))),"")</f>
        <v>Moderado</v>
      </c>
      <c r="AN6" s="513"/>
      <c r="AO6" s="257" t="s">
        <v>481</v>
      </c>
      <c r="AP6" s="257" t="s">
        <v>482</v>
      </c>
      <c r="AQ6" s="188">
        <v>45291</v>
      </c>
      <c r="AR6" s="266">
        <v>44992</v>
      </c>
      <c r="AS6" s="271" t="s">
        <v>483</v>
      </c>
      <c r="AT6" s="282">
        <v>45056</v>
      </c>
      <c r="AU6" s="304" t="s">
        <v>484</v>
      </c>
      <c r="AV6" s="301" t="s">
        <v>485</v>
      </c>
      <c r="AW6" s="305" t="s">
        <v>486</v>
      </c>
      <c r="AX6" s="99"/>
      <c r="AY6" s="170"/>
      <c r="AZ6" s="131"/>
      <c r="BA6" s="272">
        <v>44992</v>
      </c>
      <c r="BB6" s="267" t="s">
        <v>487</v>
      </c>
      <c r="BC6" s="176"/>
      <c r="BD6" s="188"/>
      <c r="BE6" s="188"/>
      <c r="BF6" s="283">
        <v>45056</v>
      </c>
      <c r="BG6" s="284" t="s">
        <v>488</v>
      </c>
      <c r="BH6" s="285" t="s">
        <v>489</v>
      </c>
      <c r="BI6" s="283" t="s">
        <v>490</v>
      </c>
      <c r="BJ6" s="99" t="s">
        <v>221</v>
      </c>
      <c r="BK6" s="170" t="s">
        <v>491</v>
      </c>
      <c r="BL6" s="307" t="s">
        <v>492</v>
      </c>
      <c r="BM6" s="285" t="s">
        <v>489</v>
      </c>
      <c r="BN6" s="283" t="s">
        <v>493</v>
      </c>
      <c r="BO6" s="99"/>
      <c r="BP6" s="170"/>
      <c r="BQ6" s="170"/>
      <c r="BR6" s="131"/>
      <c r="BS6" s="99"/>
      <c r="BT6" s="99"/>
      <c r="BU6" s="99"/>
      <c r="BV6" s="170"/>
      <c r="BW6" s="170"/>
      <c r="BX6" s="170"/>
      <c r="BY6" s="133" t="s">
        <v>452</v>
      </c>
      <c r="BZ6" s="259" t="s">
        <v>232</v>
      </c>
      <c r="CA6" s="259" t="s">
        <v>494</v>
      </c>
      <c r="CB6" s="133" t="s">
        <v>808</v>
      </c>
      <c r="CC6" s="323" t="s">
        <v>810</v>
      </c>
      <c r="CD6" s="323" t="s">
        <v>811</v>
      </c>
      <c r="CE6" s="323" t="s">
        <v>812</v>
      </c>
      <c r="CF6" s="134"/>
      <c r="CG6" s="134"/>
      <c r="CH6" s="134"/>
      <c r="CI6" s="134"/>
      <c r="CJ6" s="134"/>
      <c r="CK6" s="134"/>
      <c r="CL6" s="134"/>
      <c r="CM6" s="134"/>
      <c r="CN6" s="134"/>
      <c r="CO6" s="134"/>
      <c r="CP6" s="134"/>
      <c r="CQ6" s="134"/>
      <c r="CR6" s="134"/>
      <c r="CS6" s="134"/>
      <c r="CT6" s="134"/>
      <c r="CU6" s="134"/>
      <c r="CV6" s="134"/>
      <c r="CW6" s="134"/>
      <c r="CX6" s="134"/>
      <c r="CY6" s="134"/>
      <c r="CZ6" s="134"/>
      <c r="DA6" s="134"/>
      <c r="DB6" s="134"/>
      <c r="DC6" s="134"/>
      <c r="DD6" s="134"/>
      <c r="DE6" s="134"/>
    </row>
    <row r="7" spans="1:109" ht="16.5" x14ac:dyDescent="0.3">
      <c r="A7" s="416"/>
      <c r="B7" s="417"/>
      <c r="C7" s="417"/>
      <c r="D7" s="417"/>
      <c r="E7" s="443"/>
      <c r="F7" s="417"/>
      <c r="G7" s="417"/>
      <c r="H7" s="417"/>
      <c r="I7" s="185"/>
      <c r="J7" s="185"/>
      <c r="K7" s="417"/>
      <c r="L7" s="443"/>
      <c r="M7" s="416"/>
      <c r="N7" s="444"/>
      <c r="O7" s="441"/>
      <c r="P7" s="514"/>
      <c r="Q7" s="441">
        <f>IF(NOT(ISERROR(MATCH(P7,_xlfn.ANCHORARRAY(E18),0))),O20&amp;"Por favor no seleccionar los criterios de impacto",P7)</f>
        <v>0</v>
      </c>
      <c r="R7" s="444"/>
      <c r="S7" s="441"/>
      <c r="T7" s="442"/>
      <c r="U7" s="176">
        <v>3</v>
      </c>
      <c r="V7" s="183"/>
      <c r="W7" s="169" t="str">
        <f t="shared" si="0"/>
        <v/>
      </c>
      <c r="X7" s="169"/>
      <c r="Y7" s="169"/>
      <c r="Z7" s="169"/>
      <c r="AA7" s="169"/>
      <c r="AB7" s="195"/>
      <c r="AC7" s="195"/>
      <c r="AD7" s="97" t="str">
        <f t="shared" si="4"/>
        <v/>
      </c>
      <c r="AE7" s="195"/>
      <c r="AF7" s="195"/>
      <c r="AG7" s="195"/>
      <c r="AH7" s="141" t="str">
        <f>IFERROR(IF(AND(W6="Probabilidad",W7="Probabilidad"),(AJ6-(+AJ6*AD7)),IF(AND(W6="Impacto",W7="Probabilidad"),(AJ5-(+AJ5*AD7)),IF(W7="Impacto",AJ6,""))),"")</f>
        <v/>
      </c>
      <c r="AI7" s="130" t="str">
        <f t="shared" si="5"/>
        <v/>
      </c>
      <c r="AJ7" s="97" t="str">
        <f t="shared" si="6"/>
        <v/>
      </c>
      <c r="AK7" s="130" t="str">
        <f t="shared" si="7"/>
        <v/>
      </c>
      <c r="AL7" s="97" t="str">
        <f>IFERROR(IF(AND(W6="Impacto",W7="Impacto"),(AL6-(+AL6*AD7)),IF(AND(W6="Probabilidad",W7="Impacto"),(AL5-(+AL5*AD7)),IF(W7="Probabilidad",AL6,""))),"")</f>
        <v/>
      </c>
      <c r="AM7" s="98" t="str">
        <f t="shared" si="8"/>
        <v/>
      </c>
      <c r="AN7" s="425"/>
      <c r="AO7" s="185"/>
      <c r="AP7" s="176"/>
      <c r="AQ7" s="188"/>
      <c r="AR7" s="188"/>
      <c r="AS7" s="185"/>
      <c r="AT7" s="99"/>
      <c r="AU7" s="170"/>
      <c r="AV7" s="99"/>
      <c r="AW7" s="170"/>
      <c r="AX7" s="99"/>
      <c r="AY7" s="170"/>
      <c r="AZ7" s="131"/>
      <c r="BA7" s="185"/>
      <c r="BB7" s="185"/>
      <c r="BC7" s="176"/>
      <c r="BD7" s="188"/>
      <c r="BE7" s="188"/>
      <c r="BF7" s="170"/>
      <c r="BG7" s="170"/>
      <c r="BH7" s="131"/>
      <c r="BI7" s="99"/>
      <c r="BJ7" s="99"/>
      <c r="BK7" s="170"/>
      <c r="BL7" s="170"/>
      <c r="BM7" s="131"/>
      <c r="BN7" s="99"/>
      <c r="BO7" s="99"/>
      <c r="BP7" s="170"/>
      <c r="BQ7" s="170"/>
      <c r="BR7" s="131"/>
      <c r="BS7" s="99"/>
      <c r="BT7" s="99"/>
      <c r="BU7" s="99"/>
      <c r="BV7" s="170"/>
      <c r="BW7" s="170"/>
      <c r="BX7" s="170"/>
      <c r="BY7" s="99"/>
      <c r="BZ7" s="170"/>
      <c r="CA7" s="170"/>
      <c r="CB7" s="99"/>
      <c r="CC7" s="170"/>
      <c r="CD7" s="131"/>
      <c r="CE7" s="170"/>
      <c r="CF7" s="134"/>
      <c r="CG7" s="134"/>
      <c r="CH7" s="134"/>
      <c r="CI7" s="134"/>
      <c r="CJ7" s="134"/>
      <c r="CK7" s="134"/>
      <c r="CL7" s="134"/>
      <c r="CM7" s="134"/>
      <c r="CN7" s="134"/>
      <c r="CO7" s="134"/>
      <c r="CP7" s="134"/>
      <c r="CQ7" s="134"/>
      <c r="CR7" s="134"/>
      <c r="CS7" s="134"/>
      <c r="CT7" s="134"/>
      <c r="CU7" s="134"/>
      <c r="CV7" s="134"/>
      <c r="CW7" s="134"/>
      <c r="CX7" s="134"/>
      <c r="CY7" s="134"/>
      <c r="CZ7" s="134"/>
      <c r="DA7" s="134"/>
      <c r="DB7" s="134"/>
      <c r="DC7" s="134"/>
      <c r="DD7" s="134"/>
      <c r="DE7" s="134"/>
    </row>
    <row r="8" spans="1:109" ht="15.75" customHeight="1" x14ac:dyDescent="0.3">
      <c r="A8" s="416"/>
      <c r="B8" s="417"/>
      <c r="C8" s="417"/>
      <c r="D8" s="417"/>
      <c r="E8" s="443"/>
      <c r="F8" s="417"/>
      <c r="G8" s="417"/>
      <c r="H8" s="417"/>
      <c r="I8" s="185"/>
      <c r="J8" s="185"/>
      <c r="K8" s="417"/>
      <c r="L8" s="443"/>
      <c r="M8" s="416"/>
      <c r="N8" s="444"/>
      <c r="O8" s="441"/>
      <c r="P8" s="514"/>
      <c r="Q8" s="441">
        <f>IF(NOT(ISERROR(MATCH(P8,_xlfn.ANCHORARRAY(E19),0))),O21&amp;"Por favor no seleccionar los criterios de impacto",P8)</f>
        <v>0</v>
      </c>
      <c r="R8" s="444"/>
      <c r="S8" s="441"/>
      <c r="T8" s="442"/>
      <c r="U8" s="176">
        <v>4</v>
      </c>
      <c r="V8" s="184"/>
      <c r="W8" s="169" t="str">
        <f t="shared" si="0"/>
        <v/>
      </c>
      <c r="X8" s="169"/>
      <c r="Y8" s="169"/>
      <c r="Z8" s="169"/>
      <c r="AA8" s="169"/>
      <c r="AB8" s="195"/>
      <c r="AC8" s="195"/>
      <c r="AD8" s="97" t="str">
        <f t="shared" si="4"/>
        <v/>
      </c>
      <c r="AE8" s="195"/>
      <c r="AF8" s="195"/>
      <c r="AG8" s="195"/>
      <c r="AH8" s="141" t="str">
        <f>IFERROR(IF(AND(W7="Probabilidad",W8="Probabilidad"),(AJ7-(+AJ7*AD8)),IF(AND(W7="Impacto",W8="Probabilidad"),(AJ6-(+AJ6*AD8)),IF(W8="Impacto",AJ7,""))),"")</f>
        <v/>
      </c>
      <c r="AI8" s="130" t="str">
        <f t="shared" si="5"/>
        <v/>
      </c>
      <c r="AJ8" s="97" t="str">
        <f t="shared" si="6"/>
        <v/>
      </c>
      <c r="AK8" s="130" t="str">
        <f t="shared" si="7"/>
        <v/>
      </c>
      <c r="AL8" s="97" t="str">
        <f>IFERROR(IF(AND(W7="Impacto",W8="Impacto"),(AL7-(+AL7*AD8)),IF(AND(W7="Probabilidad",W8="Impacto"),(AL6-(+AL6*AD8)),IF(W8="Probabilidad",AL7,""))),"")</f>
        <v/>
      </c>
      <c r="AM8" s="98" t="str">
        <f t="shared" si="8"/>
        <v/>
      </c>
      <c r="AN8" s="425"/>
      <c r="AO8" s="185"/>
      <c r="AP8" s="176"/>
      <c r="AQ8" s="188"/>
      <c r="AR8" s="188"/>
      <c r="AS8" s="185"/>
      <c r="AT8" s="99"/>
      <c r="AU8" s="170"/>
      <c r="AV8" s="99"/>
      <c r="AW8" s="170"/>
      <c r="AX8" s="99"/>
      <c r="AY8" s="170"/>
      <c r="AZ8" s="131"/>
      <c r="BA8" s="185"/>
      <c r="BB8" s="185"/>
      <c r="BC8" s="176"/>
      <c r="BD8" s="188"/>
      <c r="BE8" s="188"/>
      <c r="BF8" s="170"/>
      <c r="BG8" s="170"/>
      <c r="BH8" s="131"/>
      <c r="BI8" s="99"/>
      <c r="BJ8" s="99"/>
      <c r="BK8" s="170"/>
      <c r="BL8" s="170"/>
      <c r="BM8" s="131"/>
      <c r="BN8" s="99"/>
      <c r="BO8" s="99"/>
      <c r="BP8" s="170"/>
      <c r="BQ8" s="170"/>
      <c r="BR8" s="131"/>
      <c r="BS8" s="99"/>
      <c r="BT8" s="99"/>
      <c r="BU8" s="99"/>
      <c r="BV8" s="170"/>
      <c r="BW8" s="170"/>
      <c r="BX8" s="170"/>
      <c r="BY8" s="99"/>
      <c r="BZ8" s="170"/>
      <c r="CA8" s="170"/>
      <c r="CB8" s="99"/>
      <c r="CC8" s="170"/>
      <c r="CD8" s="131"/>
      <c r="CE8" s="170"/>
      <c r="CF8" s="134"/>
      <c r="CG8" s="134"/>
      <c r="CH8" s="134"/>
      <c r="CI8" s="134"/>
      <c r="CJ8" s="134"/>
      <c r="CK8" s="134"/>
      <c r="CL8" s="134"/>
      <c r="CM8" s="134"/>
      <c r="CN8" s="134"/>
      <c r="CO8" s="134"/>
      <c r="CP8" s="134"/>
      <c r="CQ8" s="134"/>
      <c r="CR8" s="134"/>
      <c r="CS8" s="134"/>
      <c r="CT8" s="134"/>
      <c r="CU8" s="134"/>
      <c r="CV8" s="134"/>
      <c r="CW8" s="134"/>
      <c r="CX8" s="134"/>
      <c r="CY8" s="134"/>
      <c r="CZ8" s="134"/>
      <c r="DA8" s="134"/>
      <c r="DB8" s="134"/>
      <c r="DC8" s="134"/>
      <c r="DD8" s="134"/>
      <c r="DE8" s="134"/>
    </row>
    <row r="9" spans="1:109" ht="15.75" customHeight="1" x14ac:dyDescent="0.3">
      <c r="A9" s="416"/>
      <c r="B9" s="417"/>
      <c r="C9" s="417"/>
      <c r="D9" s="417"/>
      <c r="E9" s="443"/>
      <c r="F9" s="417"/>
      <c r="G9" s="417"/>
      <c r="H9" s="417"/>
      <c r="I9" s="185"/>
      <c r="J9" s="185"/>
      <c r="K9" s="417"/>
      <c r="L9" s="443"/>
      <c r="M9" s="416"/>
      <c r="N9" s="444"/>
      <c r="O9" s="441"/>
      <c r="P9" s="514"/>
      <c r="Q9" s="441">
        <f>IF(NOT(ISERROR(MATCH(P9,_xlfn.ANCHORARRAY(E20),0))),O22&amp;"Por favor no seleccionar los criterios de impacto",P9)</f>
        <v>0</v>
      </c>
      <c r="R9" s="444"/>
      <c r="S9" s="441"/>
      <c r="T9" s="442"/>
      <c r="U9" s="176">
        <v>5</v>
      </c>
      <c r="V9" s="184"/>
      <c r="W9" s="169" t="str">
        <f t="shared" si="0"/>
        <v/>
      </c>
      <c r="X9" s="169"/>
      <c r="Y9" s="169"/>
      <c r="Z9" s="169"/>
      <c r="AA9" s="169"/>
      <c r="AB9" s="195"/>
      <c r="AC9" s="195"/>
      <c r="AD9" s="97" t="str">
        <f t="shared" si="4"/>
        <v/>
      </c>
      <c r="AE9" s="195"/>
      <c r="AF9" s="195"/>
      <c r="AG9" s="195"/>
      <c r="AH9" s="141" t="str">
        <f>IFERROR(IF(AND(W8="Probabilidad",W9="Probabilidad"),(AJ8-(+AJ8*AD9)),IF(AND(W8="Impacto",W9="Probabilidad"),(AJ7-(+AJ7*AD9)),IF(W9="Impacto",AJ8,""))),"")</f>
        <v/>
      </c>
      <c r="AI9" s="130" t="str">
        <f t="shared" si="5"/>
        <v/>
      </c>
      <c r="AJ9" s="97" t="str">
        <f t="shared" si="6"/>
        <v/>
      </c>
      <c r="AK9" s="130" t="str">
        <f t="shared" si="7"/>
        <v/>
      </c>
      <c r="AL9" s="97" t="str">
        <f>IFERROR(IF(AND(W8="Impacto",W9="Impacto"),(AL8-(+AL8*AD9)),IF(AND(W8="Probabilidad",W9="Impacto"),(AL7-(+AL7*AD9)),IF(W9="Probabilidad",AL8,""))),"")</f>
        <v/>
      </c>
      <c r="AM9" s="98" t="str">
        <f t="shared" si="8"/>
        <v/>
      </c>
      <c r="AN9" s="425"/>
      <c r="AO9" s="185"/>
      <c r="AP9" s="176"/>
      <c r="AQ9" s="188"/>
      <c r="AR9" s="188"/>
      <c r="AS9" s="185"/>
      <c r="AT9" s="99"/>
      <c r="AU9" s="170"/>
      <c r="AV9" s="99"/>
      <c r="AW9" s="170"/>
      <c r="AX9" s="99"/>
      <c r="AY9" s="170"/>
      <c r="AZ9" s="131"/>
      <c r="BA9" s="185"/>
      <c r="BB9" s="185"/>
      <c r="BC9" s="176"/>
      <c r="BD9" s="188"/>
      <c r="BE9" s="188"/>
      <c r="BF9" s="170"/>
      <c r="BG9" s="170"/>
      <c r="BH9" s="131"/>
      <c r="BI9" s="99"/>
      <c r="BJ9" s="99"/>
      <c r="BK9" s="170"/>
      <c r="BL9" s="170"/>
      <c r="BM9" s="131"/>
      <c r="BN9" s="99"/>
      <c r="BO9" s="99"/>
      <c r="BP9" s="170"/>
      <c r="BQ9" s="170"/>
      <c r="BR9" s="131"/>
      <c r="BS9" s="99"/>
      <c r="BT9" s="99"/>
      <c r="BU9" s="99"/>
      <c r="BV9" s="170"/>
      <c r="BW9" s="170"/>
      <c r="BX9" s="170"/>
      <c r="BY9" s="99"/>
      <c r="BZ9" s="170"/>
      <c r="CA9" s="170"/>
      <c r="CB9" s="99"/>
      <c r="CC9" s="170"/>
      <c r="CD9" s="131"/>
      <c r="CE9" s="170"/>
      <c r="CF9" s="134"/>
      <c r="CG9" s="134"/>
      <c r="CH9" s="134"/>
      <c r="CI9" s="134"/>
      <c r="CJ9" s="134"/>
      <c r="CK9" s="134"/>
      <c r="CL9" s="134"/>
      <c r="CM9" s="134"/>
      <c r="CN9" s="134"/>
      <c r="CO9" s="134"/>
      <c r="CP9" s="134"/>
      <c r="CQ9" s="134"/>
      <c r="CR9" s="134"/>
      <c r="CS9" s="134"/>
      <c r="CT9" s="134"/>
      <c r="CU9" s="134"/>
      <c r="CV9" s="134"/>
      <c r="CW9" s="134"/>
      <c r="CX9" s="134"/>
      <c r="CY9" s="134"/>
      <c r="CZ9" s="134"/>
      <c r="DA9" s="134"/>
      <c r="DB9" s="134"/>
      <c r="DC9" s="134"/>
      <c r="DD9" s="134"/>
      <c r="DE9" s="134"/>
    </row>
    <row r="10" spans="1:109" ht="15.75" hidden="1" customHeight="1" x14ac:dyDescent="0.3">
      <c r="A10" s="416"/>
      <c r="B10" s="417"/>
      <c r="C10" s="417"/>
      <c r="D10" s="417"/>
      <c r="E10" s="443"/>
      <c r="F10" s="417"/>
      <c r="G10" s="417"/>
      <c r="H10" s="417"/>
      <c r="I10" s="185"/>
      <c r="J10" s="185"/>
      <c r="K10" s="417"/>
      <c r="L10" s="443"/>
      <c r="M10" s="416"/>
      <c r="N10" s="444"/>
      <c r="O10" s="441"/>
      <c r="P10" s="514"/>
      <c r="Q10" s="441">
        <f>IF(NOT(ISERROR(MATCH(P10,_xlfn.ANCHORARRAY(E21),0))),O23&amp;"Por favor no seleccionar los criterios de impacto",P10)</f>
        <v>0</v>
      </c>
      <c r="R10" s="444"/>
      <c r="S10" s="441"/>
      <c r="T10" s="442"/>
      <c r="U10" s="176">
        <v>6</v>
      </c>
      <c r="V10" s="184"/>
      <c r="W10" s="169" t="str">
        <f t="shared" si="0"/>
        <v/>
      </c>
      <c r="X10" s="169"/>
      <c r="Y10" s="169"/>
      <c r="Z10" s="169"/>
      <c r="AA10" s="169"/>
      <c r="AB10" s="195"/>
      <c r="AC10" s="195"/>
      <c r="AD10" s="97" t="str">
        <f t="shared" si="4"/>
        <v/>
      </c>
      <c r="AE10" s="195"/>
      <c r="AF10" s="195"/>
      <c r="AG10" s="195"/>
      <c r="AH10" s="141" t="str">
        <f>IFERROR(IF(AND(W9="Probabilidad",W10="Probabilidad"),(AJ9-(+AJ9*AD10)),IF(AND(W9="Impacto",W10="Probabilidad"),(AJ8-(+AJ8*AD10)),IF(W10="Impacto",AJ9,""))),"")</f>
        <v/>
      </c>
      <c r="AI10" s="130" t="str">
        <f t="shared" si="5"/>
        <v/>
      </c>
      <c r="AJ10" s="97" t="str">
        <f t="shared" si="6"/>
        <v/>
      </c>
      <c r="AK10" s="130" t="str">
        <f t="shared" si="7"/>
        <v/>
      </c>
      <c r="AL10" s="97" t="str">
        <f>IFERROR(IF(AND(W9="Impacto",W10="Impacto"),(AL9-(+AL9*AD10)),IF(AND(W9="Probabilidad",W10="Impacto"),(AL8-(+AL8*AD10)),IF(W10="Probabilidad",AL9,""))),"")</f>
        <v/>
      </c>
      <c r="AM10" s="98" t="str">
        <f t="shared" si="8"/>
        <v/>
      </c>
      <c r="AN10" s="426"/>
      <c r="AO10" s="185"/>
      <c r="AP10" s="176"/>
      <c r="AQ10" s="188"/>
      <c r="AR10" s="188"/>
      <c r="AS10" s="185"/>
      <c r="AT10" s="99"/>
      <c r="AU10" s="170"/>
      <c r="AV10" s="99"/>
      <c r="AW10" s="170"/>
      <c r="AX10" s="99"/>
      <c r="AY10" s="170"/>
      <c r="AZ10" s="131"/>
      <c r="BA10" s="185"/>
      <c r="BB10" s="185"/>
      <c r="BC10" s="176"/>
      <c r="BD10" s="188"/>
      <c r="BE10" s="188"/>
      <c r="BF10" s="170"/>
      <c r="BG10" s="170"/>
      <c r="BH10" s="131"/>
      <c r="BI10" s="99"/>
      <c r="BJ10" s="99"/>
      <c r="BK10" s="170"/>
      <c r="BL10" s="170"/>
      <c r="BM10" s="131"/>
      <c r="BN10" s="99"/>
      <c r="BO10" s="99"/>
      <c r="BP10" s="170"/>
      <c r="BQ10" s="170"/>
      <c r="BR10" s="131"/>
      <c r="BS10" s="99"/>
      <c r="BT10" s="99"/>
      <c r="BU10" s="99"/>
      <c r="BV10" s="170"/>
      <c r="BW10" s="170"/>
      <c r="BX10" s="170"/>
      <c r="BY10" s="99"/>
      <c r="BZ10" s="170"/>
      <c r="CA10" s="170"/>
      <c r="CB10" s="99"/>
      <c r="CC10" s="170"/>
      <c r="CD10" s="131"/>
      <c r="CE10" s="170"/>
      <c r="CF10" s="134"/>
      <c r="CG10" s="134"/>
      <c r="CH10" s="134"/>
      <c r="CI10" s="134"/>
      <c r="CJ10" s="134"/>
      <c r="CK10" s="134"/>
      <c r="CL10" s="134"/>
      <c r="CM10" s="134"/>
      <c r="CN10" s="134"/>
      <c r="CO10" s="134"/>
      <c r="CP10" s="134"/>
      <c r="CQ10" s="134"/>
      <c r="CR10" s="134"/>
      <c r="CS10" s="134"/>
      <c r="CT10" s="134"/>
      <c r="CU10" s="134"/>
      <c r="CV10" s="134"/>
      <c r="CW10" s="134"/>
      <c r="CX10" s="134"/>
      <c r="CY10" s="134"/>
      <c r="CZ10" s="134"/>
      <c r="DA10" s="134"/>
      <c r="DB10" s="134"/>
      <c r="DC10" s="134"/>
      <c r="DD10" s="134"/>
      <c r="DE10" s="134"/>
    </row>
    <row r="11" spans="1:109" ht="15.75" customHeight="1" x14ac:dyDescent="0.3">
      <c r="A11" s="416">
        <v>2</v>
      </c>
      <c r="B11" s="417"/>
      <c r="C11" s="417"/>
      <c r="D11" s="417"/>
      <c r="E11" s="443"/>
      <c r="F11" s="417"/>
      <c r="G11" s="417"/>
      <c r="H11" s="417"/>
      <c r="I11" s="185"/>
      <c r="J11" s="185"/>
      <c r="K11" s="417"/>
      <c r="L11" s="443"/>
      <c r="M11" s="416"/>
      <c r="N11" s="444" t="str">
        <f>IF(M11&lt;=0,"",IF(M11&lt;=2,"Muy Baja",IF(M11&lt;=24,"Baja",IF(M11&lt;=500,"Media",IF(M11&lt;=5000,"Alta","Muy Alta")))))</f>
        <v/>
      </c>
      <c r="O11" s="441" t="str">
        <f>IF(N11="","",IF(N11="Muy Baja",0.2,IF(N11="Baja",0.4,IF(N11="Media",0.6,IF(N11="Alta",0.8,IF(N11="Muy Alta",1,))))))</f>
        <v/>
      </c>
      <c r="P11" s="514"/>
      <c r="Q11" s="441">
        <f ca="1">IF(NOT(ISERROR(MATCH(P11,'Tabla Impacto'!$B$221:$B$223,0))),'Tabla Impacto'!$F$223&amp;"Por favor no seleccionar los criterios de impacto(Afectación Económica o presupuestal y Pérdida Reputacional)",P11)</f>
        <v>0</v>
      </c>
      <c r="R11" s="444" t="str">
        <f ca="1">IF(OR(Q11='Tabla Impacto'!$C$11,Q11='Tabla Impacto'!$D$11),"Leve",IF(OR(Q11='Tabla Impacto'!$C$12,Q11='Tabla Impacto'!$D$12),"Menor",IF(OR(Q11='Tabla Impacto'!$C$13,Q11='Tabla Impacto'!$D$13),"Moderado",IF(OR(Q11='Tabla Impacto'!$C$14,Q11='Tabla Impacto'!$D$14),"Mayor",IF(OR(Q11='Tabla Impacto'!$C$15,Q11='Tabla Impacto'!$D$15),"Catastrófico","")))))</f>
        <v/>
      </c>
      <c r="S11" s="441" t="str">
        <f ca="1">IF(R11="","",IF(R11="Leve",0.2,IF(R11="Menor",0.4,IF(R11="Moderado",0.6,IF(R11="Mayor",0.8,IF(R11="Catastrófico",1,))))))</f>
        <v/>
      </c>
      <c r="T11" s="442" t="str">
        <f ca="1">IF(OR(AND(N11="Muy Baja",R11="Leve"),AND(N11="Muy Baja",R11="Menor"),AND(N11="Baja",R11="Leve")),"Bajo",IF(OR(AND(N11="Muy baja",R11="Moderado"),AND(N11="Baja",R11="Menor"),AND(N11="Baja",R11="Moderado"),AND(N11="Media",R11="Leve"),AND(N11="Media",R11="Menor"),AND(N11="Media",R11="Moderado"),AND(N11="Alta",R11="Leve"),AND(N11="Alta",R11="Menor")),"Moderado",IF(OR(AND(N11="Muy Baja",R11="Mayor"),AND(N11="Baja",R11="Mayor"),AND(N11="Media",R11="Mayor"),AND(N11="Alta",R11="Moderado"),AND(N11="Alta",R11="Mayor"),AND(N11="Muy Alta",R11="Leve"),AND(N11="Muy Alta",R11="Menor"),AND(N11="Muy Alta",R11="Moderado"),AND(N11="Muy Alta",R11="Mayor")),"Alto",IF(OR(AND(N11="Muy Baja",R11="Catastrófico"),AND(N11="Baja",R11="Catastrófico"),AND(N11="Media",R11="Catastrófico"),AND(N11="Alta",R11="Catastrófico"),AND(N11="Muy Alta",R11="Catastrófico")),"Extremo",""))))</f>
        <v/>
      </c>
      <c r="U11" s="176">
        <v>1</v>
      </c>
      <c r="V11" s="184"/>
      <c r="W11" s="169" t="str">
        <f t="shared" si="0"/>
        <v/>
      </c>
      <c r="X11" s="169"/>
      <c r="Y11" s="169"/>
      <c r="Z11" s="169"/>
      <c r="AA11" s="169"/>
      <c r="AB11" s="195"/>
      <c r="AC11" s="195"/>
      <c r="AD11" s="97" t="str">
        <f t="shared" si="4"/>
        <v/>
      </c>
      <c r="AE11" s="195"/>
      <c r="AF11" s="195"/>
      <c r="AG11" s="195"/>
      <c r="AH11" s="142" t="str">
        <f>IFERROR(IF(W11="Probabilidad",(O11-(+O11*AD11)),IF(W11="Impacto",O11,"")),"")</f>
        <v/>
      </c>
      <c r="AI11" s="130" t="str">
        <f>IFERROR(IF(AH11="","",IF(AH11&lt;=0.2,"Muy Baja",IF(AH11&lt;=0.4,"Baja",IF(AH11&lt;=0.6,"Media",IF(AH11&lt;=0.8,"Alta","Muy Alta"))))),"")</f>
        <v/>
      </c>
      <c r="AJ11" s="97" t="str">
        <f t="shared" si="6"/>
        <v/>
      </c>
      <c r="AK11" s="130" t="str">
        <f>IFERROR(IF(AL11="","",IF(AL11&lt;=0.2,"Leve",IF(AL11&lt;=0.4,"Menor",IF(AL11&lt;=0.6,"Moderado",IF(AL11&lt;=0.8,"Mayor","Catastrófico"))))),"")</f>
        <v/>
      </c>
      <c r="AL11" s="97" t="str">
        <f>IFERROR(IF(W11="Impacto",(S11-(+S11*AD11)),IF(W11="Probabilidad",S11,"")),"")</f>
        <v/>
      </c>
      <c r="AM11" s="98" t="str">
        <f t="shared" si="8"/>
        <v/>
      </c>
      <c r="AN11" s="424"/>
      <c r="AO11" s="185"/>
      <c r="AP11" s="176"/>
      <c r="AQ11" s="188"/>
      <c r="AR11" s="188"/>
      <c r="AS11" s="185"/>
      <c r="AT11" s="99"/>
      <c r="AU11" s="170"/>
      <c r="AV11" s="99"/>
      <c r="AW11" s="170"/>
      <c r="AX11" s="99"/>
      <c r="AY11" s="170"/>
      <c r="AZ11" s="131"/>
      <c r="BA11" s="185"/>
      <c r="BB11" s="185"/>
      <c r="BC11" s="176"/>
      <c r="BD11" s="188"/>
      <c r="BE11" s="188"/>
      <c r="BF11" s="170"/>
      <c r="BG11" s="170"/>
      <c r="BH11" s="131"/>
      <c r="BI11" s="99"/>
      <c r="BJ11" s="99"/>
      <c r="BK11" s="170"/>
      <c r="BL11" s="170"/>
      <c r="BM11" s="131"/>
      <c r="BN11" s="99"/>
      <c r="BO11" s="99"/>
      <c r="BP11" s="170"/>
      <c r="BQ11" s="170"/>
      <c r="BR11" s="131"/>
      <c r="BS11" s="99"/>
      <c r="BT11" s="99"/>
      <c r="BU11" s="99"/>
      <c r="BV11" s="170"/>
      <c r="BW11" s="170"/>
      <c r="BX11" s="170"/>
      <c r="BY11" s="99"/>
      <c r="BZ11" s="170"/>
      <c r="CA11" s="170"/>
      <c r="CB11" s="99"/>
      <c r="CC11" s="170"/>
      <c r="CD11" s="131"/>
      <c r="CE11" s="170"/>
      <c r="CF11" s="134"/>
      <c r="CG11" s="134"/>
      <c r="CH11" s="134"/>
      <c r="CI11" s="134"/>
      <c r="CJ11" s="134"/>
      <c r="CK11" s="134"/>
      <c r="CL11" s="134"/>
      <c r="CM11" s="134"/>
      <c r="CN11" s="134"/>
      <c r="CO11" s="134"/>
      <c r="CP11" s="134"/>
      <c r="CQ11" s="134"/>
      <c r="CR11" s="134"/>
      <c r="CS11" s="134"/>
      <c r="CT11" s="134"/>
      <c r="CU11" s="134"/>
      <c r="CV11" s="134"/>
      <c r="CW11" s="134"/>
      <c r="CX11" s="134"/>
      <c r="CY11" s="134"/>
      <c r="CZ11" s="134"/>
      <c r="DA11" s="134"/>
      <c r="DB11" s="134"/>
      <c r="DC11" s="134"/>
      <c r="DD11" s="134"/>
      <c r="DE11" s="134"/>
    </row>
    <row r="12" spans="1:109" ht="15.75" customHeight="1" x14ac:dyDescent="0.3">
      <c r="A12" s="416"/>
      <c r="B12" s="417"/>
      <c r="C12" s="417"/>
      <c r="D12" s="417"/>
      <c r="E12" s="443"/>
      <c r="F12" s="417"/>
      <c r="G12" s="417"/>
      <c r="H12" s="417"/>
      <c r="I12" s="185"/>
      <c r="J12" s="185"/>
      <c r="K12" s="417"/>
      <c r="L12" s="443"/>
      <c r="M12" s="416"/>
      <c r="N12" s="444"/>
      <c r="O12" s="441"/>
      <c r="P12" s="514"/>
      <c r="Q12" s="441">
        <f t="shared" ref="Q12:Q16" si="9">IF(NOT(ISERROR(MATCH(P12,_xlfn.ANCHORARRAY(E23),0))),O25&amp;"Por favor no seleccionar los criterios de impacto",P12)</f>
        <v>0</v>
      </c>
      <c r="R12" s="444"/>
      <c r="S12" s="441"/>
      <c r="T12" s="442"/>
      <c r="U12" s="176">
        <v>2</v>
      </c>
      <c r="V12" s="184"/>
      <c r="W12" s="169" t="str">
        <f t="shared" si="0"/>
        <v/>
      </c>
      <c r="X12" s="169"/>
      <c r="Y12" s="169"/>
      <c r="Z12" s="169"/>
      <c r="AA12" s="169"/>
      <c r="AB12" s="195"/>
      <c r="AC12" s="195"/>
      <c r="AD12" s="97" t="str">
        <f t="shared" si="4"/>
        <v/>
      </c>
      <c r="AE12" s="195"/>
      <c r="AF12" s="195"/>
      <c r="AG12" s="195"/>
      <c r="AH12" s="142" t="str">
        <f>IFERROR(IF(AND(W11="Probabilidad",W12="Probabilidad"),(AJ11-(+AJ11*AD12)),IF(W12="Probabilidad",(O11-(+O11*AD12)),IF(W12="Impacto",AJ11,""))),"")</f>
        <v/>
      </c>
      <c r="AI12" s="130" t="str">
        <f t="shared" si="5"/>
        <v/>
      </c>
      <c r="AJ12" s="97" t="str">
        <f t="shared" si="6"/>
        <v/>
      </c>
      <c r="AK12" s="130" t="str">
        <f t="shared" si="7"/>
        <v/>
      </c>
      <c r="AL12" s="97" t="str">
        <f>IFERROR(IF(AND(W11="Impacto",W12="Impacto"),(AL5-(+AL5*AD12)),IF(W12="Impacto",($S$11-(+$S$11*AD12)),IF(W12="Probabilidad",AL5,""))),"")</f>
        <v/>
      </c>
      <c r="AM12" s="98" t="str">
        <f t="shared" si="8"/>
        <v/>
      </c>
      <c r="AN12" s="425"/>
      <c r="AO12" s="185"/>
      <c r="AP12" s="176"/>
      <c r="AQ12" s="188"/>
      <c r="AR12" s="188"/>
      <c r="AS12" s="185"/>
      <c r="AT12" s="99"/>
      <c r="AU12" s="170"/>
      <c r="AV12" s="99"/>
      <c r="AW12" s="170"/>
      <c r="AX12" s="99"/>
      <c r="AY12" s="170"/>
      <c r="AZ12" s="131"/>
      <c r="BA12" s="185"/>
      <c r="BB12" s="185"/>
      <c r="BC12" s="176"/>
      <c r="BD12" s="188"/>
      <c r="BE12" s="188"/>
      <c r="BF12" s="170"/>
      <c r="BG12" s="170"/>
      <c r="BH12" s="131"/>
      <c r="BI12" s="99"/>
      <c r="BJ12" s="99"/>
      <c r="BK12" s="170"/>
      <c r="BL12" s="170"/>
      <c r="BM12" s="131"/>
      <c r="BN12" s="99"/>
      <c r="BO12" s="99"/>
      <c r="BP12" s="170"/>
      <c r="BQ12" s="170"/>
      <c r="BR12" s="131"/>
      <c r="BS12" s="99"/>
      <c r="BT12" s="99"/>
      <c r="BU12" s="99"/>
      <c r="BV12" s="170"/>
      <c r="BW12" s="170"/>
      <c r="BX12" s="170"/>
      <c r="BY12" s="99"/>
      <c r="BZ12" s="170"/>
      <c r="CA12" s="170"/>
      <c r="CB12" s="99"/>
      <c r="CC12" s="170"/>
      <c r="CD12" s="131"/>
      <c r="CE12" s="170"/>
      <c r="CF12" s="134"/>
      <c r="CG12" s="134"/>
      <c r="CH12" s="134"/>
      <c r="CI12" s="134"/>
      <c r="CJ12" s="134"/>
      <c r="CK12" s="134"/>
      <c r="CL12" s="134"/>
      <c r="CM12" s="134"/>
      <c r="CN12" s="134"/>
      <c r="CO12" s="134"/>
      <c r="CP12" s="134"/>
      <c r="CQ12" s="134"/>
      <c r="CR12" s="134"/>
      <c r="CS12" s="134"/>
      <c r="CT12" s="134"/>
      <c r="CU12" s="134"/>
      <c r="CV12" s="134"/>
      <c r="CW12" s="134"/>
      <c r="CX12" s="134"/>
      <c r="CY12" s="134"/>
      <c r="CZ12" s="134"/>
      <c r="DA12" s="134"/>
      <c r="DB12" s="134"/>
      <c r="DC12" s="134"/>
      <c r="DD12" s="134"/>
      <c r="DE12" s="134"/>
    </row>
    <row r="13" spans="1:109" ht="15.75" customHeight="1" x14ac:dyDescent="0.3">
      <c r="A13" s="416"/>
      <c r="B13" s="417"/>
      <c r="C13" s="417"/>
      <c r="D13" s="417"/>
      <c r="E13" s="443"/>
      <c r="F13" s="417"/>
      <c r="G13" s="417"/>
      <c r="H13" s="417"/>
      <c r="I13" s="185"/>
      <c r="J13" s="185"/>
      <c r="K13" s="417"/>
      <c r="L13" s="443"/>
      <c r="M13" s="416"/>
      <c r="N13" s="444"/>
      <c r="O13" s="441"/>
      <c r="P13" s="514"/>
      <c r="Q13" s="441">
        <f t="shared" si="9"/>
        <v>0</v>
      </c>
      <c r="R13" s="444"/>
      <c r="S13" s="441"/>
      <c r="T13" s="442"/>
      <c r="U13" s="176">
        <v>3</v>
      </c>
      <c r="V13" s="183"/>
      <c r="W13" s="169" t="str">
        <f t="shared" si="0"/>
        <v/>
      </c>
      <c r="X13" s="169"/>
      <c r="Y13" s="169"/>
      <c r="Z13" s="169"/>
      <c r="AA13" s="169"/>
      <c r="AB13" s="195"/>
      <c r="AC13" s="195"/>
      <c r="AD13" s="97" t="str">
        <f t="shared" si="4"/>
        <v/>
      </c>
      <c r="AE13" s="195"/>
      <c r="AF13" s="195"/>
      <c r="AG13" s="195"/>
      <c r="AH13" s="142" t="str">
        <f>IFERROR(IF(AND(W12="Probabilidad",W13="Probabilidad"),(AJ12-(+AJ12*AD13)),IF(AND(W12="Impacto",W13="Probabilidad"),(AJ11-(+AJ11*AD13)),IF(W13="Impacto",AJ12,""))),"")</f>
        <v/>
      </c>
      <c r="AI13" s="130" t="str">
        <f t="shared" si="5"/>
        <v/>
      </c>
      <c r="AJ13" s="97" t="str">
        <f t="shared" si="6"/>
        <v/>
      </c>
      <c r="AK13" s="130" t="str">
        <f t="shared" si="7"/>
        <v/>
      </c>
      <c r="AL13" s="97" t="str">
        <f>IFERROR(IF(AND(W12="Impacto",W13="Impacto"),(AL12-(+AL12*AD13)),IF(AND(W12="Probabilidad",W13="Impacto"),(AL11-(+AL11*AD13)),IF(W13="Probabilidad",AL12,""))),"")</f>
        <v/>
      </c>
      <c r="AM13" s="98" t="str">
        <f t="shared" si="8"/>
        <v/>
      </c>
      <c r="AN13" s="425"/>
      <c r="AO13" s="185"/>
      <c r="AP13" s="176"/>
      <c r="AQ13" s="188"/>
      <c r="AR13" s="188"/>
      <c r="AS13" s="185"/>
      <c r="AT13" s="99"/>
      <c r="AU13" s="170"/>
      <c r="AV13" s="99"/>
      <c r="AW13" s="170"/>
      <c r="AX13" s="99"/>
      <c r="AY13" s="170"/>
      <c r="AZ13" s="131"/>
      <c r="BA13" s="185"/>
      <c r="BB13" s="185"/>
      <c r="BC13" s="176"/>
      <c r="BD13" s="188"/>
      <c r="BE13" s="188"/>
      <c r="BF13" s="170"/>
      <c r="BG13" s="170"/>
      <c r="BH13" s="131"/>
      <c r="BI13" s="99"/>
      <c r="BJ13" s="99"/>
      <c r="BK13" s="170"/>
      <c r="BL13" s="170"/>
      <c r="BM13" s="131"/>
      <c r="BN13" s="99"/>
      <c r="BO13" s="99"/>
      <c r="BP13" s="170"/>
      <c r="BQ13" s="170"/>
      <c r="BR13" s="131"/>
      <c r="BS13" s="99"/>
      <c r="BT13" s="99"/>
      <c r="BU13" s="99"/>
      <c r="BV13" s="170"/>
      <c r="BW13" s="170"/>
      <c r="BX13" s="170"/>
      <c r="BY13" s="99"/>
      <c r="BZ13" s="170"/>
      <c r="CA13" s="170"/>
      <c r="CB13" s="99"/>
      <c r="CC13" s="170"/>
      <c r="CD13" s="131"/>
      <c r="CE13" s="170"/>
      <c r="CF13" s="134"/>
      <c r="CG13" s="134"/>
      <c r="CH13" s="134"/>
      <c r="CI13" s="134"/>
      <c r="CJ13" s="134"/>
      <c r="CK13" s="134"/>
      <c r="CL13" s="134"/>
      <c r="CM13" s="134"/>
      <c r="CN13" s="134"/>
      <c r="CO13" s="134"/>
      <c r="CP13" s="134"/>
      <c r="CQ13" s="134"/>
      <c r="CR13" s="134"/>
      <c r="CS13" s="134"/>
      <c r="CT13" s="134"/>
      <c r="CU13" s="134"/>
      <c r="CV13" s="134"/>
      <c r="CW13" s="134"/>
      <c r="CX13" s="134"/>
      <c r="CY13" s="134"/>
      <c r="CZ13" s="134"/>
      <c r="DA13" s="134"/>
      <c r="DB13" s="134"/>
      <c r="DC13" s="134"/>
      <c r="DD13" s="134"/>
      <c r="DE13" s="134"/>
    </row>
    <row r="14" spans="1:109" ht="15.75" customHeight="1" x14ac:dyDescent="0.3">
      <c r="A14" s="416"/>
      <c r="B14" s="417"/>
      <c r="C14" s="417"/>
      <c r="D14" s="417"/>
      <c r="E14" s="443"/>
      <c r="F14" s="417"/>
      <c r="G14" s="417"/>
      <c r="H14" s="417"/>
      <c r="I14" s="185"/>
      <c r="J14" s="185"/>
      <c r="K14" s="417"/>
      <c r="L14" s="443"/>
      <c r="M14" s="416"/>
      <c r="N14" s="444"/>
      <c r="O14" s="441"/>
      <c r="P14" s="514"/>
      <c r="Q14" s="441">
        <f t="shared" si="9"/>
        <v>0</v>
      </c>
      <c r="R14" s="444"/>
      <c r="S14" s="441"/>
      <c r="T14" s="442"/>
      <c r="U14" s="176">
        <v>4</v>
      </c>
      <c r="V14" s="184"/>
      <c r="W14" s="169" t="str">
        <f t="shared" si="0"/>
        <v/>
      </c>
      <c r="X14" s="169"/>
      <c r="Y14" s="169"/>
      <c r="Z14" s="169"/>
      <c r="AA14" s="169"/>
      <c r="AB14" s="195"/>
      <c r="AC14" s="195"/>
      <c r="AD14" s="97" t="str">
        <f t="shared" si="4"/>
        <v/>
      </c>
      <c r="AE14" s="195"/>
      <c r="AF14" s="195"/>
      <c r="AG14" s="195"/>
      <c r="AH14" s="142" t="str">
        <f>IFERROR(IF(AND(W13="Probabilidad",W14="Probabilidad"),(AJ13-(+AJ13*AD14)),IF(AND(W13="Impacto",W14="Probabilidad"),(AJ12-(+AJ12*AD14)),IF(W14="Impacto",AJ13,""))),"")</f>
        <v/>
      </c>
      <c r="AI14" s="130" t="str">
        <f t="shared" si="5"/>
        <v/>
      </c>
      <c r="AJ14" s="97" t="str">
        <f t="shared" si="6"/>
        <v/>
      </c>
      <c r="AK14" s="130" t="str">
        <f t="shared" si="7"/>
        <v/>
      </c>
      <c r="AL14" s="97" t="str">
        <f>IFERROR(IF(AND(W13="Impacto",W14="Impacto"),(AL13-(+AL13*AD14)),IF(AND(W13="Probabilidad",W14="Impacto"),(AL12-(+AL12*AD14)),IF(W14="Probabilidad",AL13,""))),"")</f>
        <v/>
      </c>
      <c r="AM14" s="98" t="str">
        <f t="shared" si="8"/>
        <v/>
      </c>
      <c r="AN14" s="425"/>
      <c r="AO14" s="185"/>
      <c r="AP14" s="176"/>
      <c r="AQ14" s="188"/>
      <c r="AR14" s="188"/>
      <c r="AS14" s="185"/>
      <c r="AT14" s="99"/>
      <c r="AU14" s="170"/>
      <c r="AV14" s="99"/>
      <c r="AW14" s="170"/>
      <c r="AX14" s="99"/>
      <c r="AY14" s="170"/>
      <c r="AZ14" s="131"/>
      <c r="BA14" s="185"/>
      <c r="BB14" s="185"/>
      <c r="BC14" s="176"/>
      <c r="BD14" s="188"/>
      <c r="BE14" s="188"/>
      <c r="BF14" s="170"/>
      <c r="BG14" s="170"/>
      <c r="BH14" s="131"/>
      <c r="BI14" s="99"/>
      <c r="BJ14" s="99"/>
      <c r="BK14" s="170"/>
      <c r="BL14" s="170"/>
      <c r="BM14" s="131"/>
      <c r="BN14" s="99"/>
      <c r="BO14" s="99"/>
      <c r="BP14" s="170"/>
      <c r="BQ14" s="170"/>
      <c r="BR14" s="131"/>
      <c r="BS14" s="99"/>
      <c r="BT14" s="99"/>
      <c r="BU14" s="99"/>
      <c r="BV14" s="170"/>
      <c r="BW14" s="170"/>
      <c r="BX14" s="170"/>
      <c r="BY14" s="99"/>
      <c r="BZ14" s="170"/>
      <c r="CA14" s="170"/>
      <c r="CB14" s="99"/>
      <c r="CC14" s="170"/>
      <c r="CD14" s="131"/>
      <c r="CE14" s="170"/>
      <c r="CF14" s="134"/>
      <c r="CG14" s="134"/>
      <c r="CH14" s="134"/>
      <c r="CI14" s="134"/>
      <c r="CJ14" s="134"/>
      <c r="CK14" s="134"/>
      <c r="CL14" s="134"/>
      <c r="CM14" s="134"/>
      <c r="CN14" s="134"/>
      <c r="CO14" s="134"/>
      <c r="CP14" s="134"/>
      <c r="CQ14" s="134"/>
      <c r="CR14" s="134"/>
      <c r="CS14" s="134"/>
      <c r="CT14" s="134"/>
      <c r="CU14" s="134"/>
      <c r="CV14" s="134"/>
      <c r="CW14" s="134"/>
      <c r="CX14" s="134"/>
      <c r="CY14" s="134"/>
      <c r="CZ14" s="134"/>
      <c r="DA14" s="134"/>
      <c r="DB14" s="134"/>
      <c r="DC14" s="134"/>
      <c r="DD14" s="134"/>
      <c r="DE14" s="134"/>
    </row>
    <row r="15" spans="1:109" ht="15.75" customHeight="1" x14ac:dyDescent="0.3">
      <c r="A15" s="416"/>
      <c r="B15" s="417"/>
      <c r="C15" s="417"/>
      <c r="D15" s="417"/>
      <c r="E15" s="443"/>
      <c r="F15" s="417"/>
      <c r="G15" s="417"/>
      <c r="H15" s="417"/>
      <c r="I15" s="185"/>
      <c r="J15" s="185"/>
      <c r="K15" s="417"/>
      <c r="L15" s="443"/>
      <c r="M15" s="416"/>
      <c r="N15" s="444"/>
      <c r="O15" s="441"/>
      <c r="P15" s="514"/>
      <c r="Q15" s="441">
        <f t="shared" si="9"/>
        <v>0</v>
      </c>
      <c r="R15" s="444"/>
      <c r="S15" s="441"/>
      <c r="T15" s="442"/>
      <c r="U15" s="176">
        <v>5</v>
      </c>
      <c r="V15" s="184"/>
      <c r="W15" s="169" t="str">
        <f t="shared" si="0"/>
        <v/>
      </c>
      <c r="X15" s="169"/>
      <c r="Y15" s="169"/>
      <c r="Z15" s="169"/>
      <c r="AA15" s="169"/>
      <c r="AB15" s="195"/>
      <c r="AC15" s="195"/>
      <c r="AD15" s="97" t="str">
        <f t="shared" si="4"/>
        <v/>
      </c>
      <c r="AE15" s="195"/>
      <c r="AF15" s="195"/>
      <c r="AG15" s="195"/>
      <c r="AH15" s="142" t="str">
        <f>IFERROR(IF(AND(W14="Probabilidad",W15="Probabilidad"),(AJ14-(+AJ14*AD15)),IF(AND(W14="Impacto",W15="Probabilidad"),(AJ13-(+AJ13*AD15)),IF(W15="Impacto",AJ14,""))),"")</f>
        <v/>
      </c>
      <c r="AI15" s="130" t="str">
        <f t="shared" si="5"/>
        <v/>
      </c>
      <c r="AJ15" s="97" t="str">
        <f t="shared" si="6"/>
        <v/>
      </c>
      <c r="AK15" s="130" t="str">
        <f t="shared" si="7"/>
        <v/>
      </c>
      <c r="AL15" s="97" t="str">
        <f>IFERROR(IF(AND(W14="Impacto",W15="Impacto"),(AL14-(+AL14*AD15)),IF(AND(W14="Probabilidad",W15="Impacto"),(AL13-(+AL13*AD15)),IF(W15="Probabilidad",AL14,""))),"")</f>
        <v/>
      </c>
      <c r="AM15" s="98" t="str">
        <f t="shared" si="8"/>
        <v/>
      </c>
      <c r="AN15" s="425"/>
      <c r="AO15" s="185"/>
      <c r="AP15" s="176"/>
      <c r="AQ15" s="188"/>
      <c r="AR15" s="188"/>
      <c r="AS15" s="185"/>
      <c r="AT15" s="99"/>
      <c r="AU15" s="170"/>
      <c r="AV15" s="99"/>
      <c r="AW15" s="170"/>
      <c r="AX15" s="99"/>
      <c r="AY15" s="170"/>
      <c r="AZ15" s="131"/>
      <c r="BA15" s="185"/>
      <c r="BB15" s="185"/>
      <c r="BC15" s="176"/>
      <c r="BD15" s="188"/>
      <c r="BE15" s="188"/>
      <c r="BF15" s="170"/>
      <c r="BG15" s="170"/>
      <c r="BH15" s="131"/>
      <c r="BI15" s="99"/>
      <c r="BJ15" s="99"/>
      <c r="BK15" s="170"/>
      <c r="BL15" s="170"/>
      <c r="BM15" s="131"/>
      <c r="BN15" s="99"/>
      <c r="BO15" s="99"/>
      <c r="BP15" s="170"/>
      <c r="BQ15" s="170"/>
      <c r="BR15" s="131"/>
      <c r="BS15" s="99"/>
      <c r="BT15" s="99"/>
      <c r="BU15" s="99"/>
      <c r="BV15" s="170"/>
      <c r="BW15" s="170"/>
      <c r="BX15" s="170"/>
      <c r="BY15" s="99"/>
      <c r="BZ15" s="170"/>
      <c r="CA15" s="170"/>
      <c r="CB15" s="99"/>
      <c r="CC15" s="170"/>
      <c r="CD15" s="131"/>
      <c r="CE15" s="170"/>
      <c r="CF15" s="134"/>
      <c r="CG15" s="134"/>
      <c r="CH15" s="134"/>
      <c r="CI15" s="134"/>
      <c r="CJ15" s="134"/>
      <c r="CK15" s="134"/>
      <c r="CL15" s="134"/>
      <c r="CM15" s="134"/>
      <c r="CN15" s="134"/>
      <c r="CO15" s="134"/>
      <c r="CP15" s="134"/>
      <c r="CQ15" s="134"/>
      <c r="CR15" s="134"/>
      <c r="CS15" s="134"/>
      <c r="CT15" s="134"/>
      <c r="CU15" s="134"/>
      <c r="CV15" s="134"/>
      <c r="CW15" s="134"/>
      <c r="CX15" s="134"/>
      <c r="CY15" s="134"/>
      <c r="CZ15" s="134"/>
      <c r="DA15" s="134"/>
      <c r="DB15" s="134"/>
      <c r="DC15" s="134"/>
      <c r="DD15" s="134"/>
      <c r="DE15" s="134"/>
    </row>
    <row r="16" spans="1:109" ht="15.75" customHeight="1" x14ac:dyDescent="0.3">
      <c r="A16" s="416"/>
      <c r="B16" s="417"/>
      <c r="C16" s="417"/>
      <c r="D16" s="417"/>
      <c r="E16" s="443"/>
      <c r="F16" s="417"/>
      <c r="G16" s="417"/>
      <c r="H16" s="417"/>
      <c r="I16" s="185"/>
      <c r="J16" s="185"/>
      <c r="K16" s="417"/>
      <c r="L16" s="443"/>
      <c r="M16" s="416"/>
      <c r="N16" s="444"/>
      <c r="O16" s="441"/>
      <c r="P16" s="514"/>
      <c r="Q16" s="441">
        <f t="shared" si="9"/>
        <v>0</v>
      </c>
      <c r="R16" s="444"/>
      <c r="S16" s="441"/>
      <c r="T16" s="442"/>
      <c r="U16" s="176">
        <v>6</v>
      </c>
      <c r="V16" s="184"/>
      <c r="W16" s="169" t="str">
        <f t="shared" si="0"/>
        <v/>
      </c>
      <c r="X16" s="169"/>
      <c r="Y16" s="169"/>
      <c r="Z16" s="169"/>
      <c r="AA16" s="169"/>
      <c r="AB16" s="195"/>
      <c r="AC16" s="195"/>
      <c r="AD16" s="97" t="str">
        <f t="shared" si="4"/>
        <v/>
      </c>
      <c r="AE16" s="195"/>
      <c r="AF16" s="195"/>
      <c r="AG16" s="195"/>
      <c r="AH16" s="142" t="str">
        <f>IFERROR(IF(AND(W15="Probabilidad",W16="Probabilidad"),(AJ15-(+AJ15*AD16)),IF(AND(W15="Impacto",W16="Probabilidad"),(AJ14-(+AJ14*AD16)),IF(W16="Impacto",AJ15,""))),"")</f>
        <v/>
      </c>
      <c r="AI16" s="130" t="str">
        <f t="shared" si="5"/>
        <v/>
      </c>
      <c r="AJ16" s="97" t="str">
        <f t="shared" si="6"/>
        <v/>
      </c>
      <c r="AK16" s="130" t="str">
        <f t="shared" si="7"/>
        <v/>
      </c>
      <c r="AL16" s="97" t="str">
        <f>IFERROR(IF(AND(W15="Impacto",W16="Impacto"),(AL15-(+AL15*AD16)),IF(AND(W15="Probabilidad",W16="Impacto"),(AL14-(+AL14*AD16)),IF(W16="Probabilidad",AL15,""))),"")</f>
        <v/>
      </c>
      <c r="AM16" s="98" t="str">
        <f t="shared" si="8"/>
        <v/>
      </c>
      <c r="AN16" s="426"/>
      <c r="AO16" s="185"/>
      <c r="AP16" s="176"/>
      <c r="AQ16" s="188"/>
      <c r="AR16" s="188"/>
      <c r="AS16" s="185"/>
      <c r="AT16" s="99"/>
      <c r="AU16" s="170"/>
      <c r="AV16" s="99"/>
      <c r="AW16" s="170"/>
      <c r="AX16" s="99"/>
      <c r="AY16" s="170"/>
      <c r="AZ16" s="131"/>
      <c r="BA16" s="185"/>
      <c r="BB16" s="185"/>
      <c r="BC16" s="176"/>
      <c r="BD16" s="188"/>
      <c r="BE16" s="188"/>
      <c r="BF16" s="170"/>
      <c r="BG16" s="170"/>
      <c r="BH16" s="131"/>
      <c r="BI16" s="99"/>
      <c r="BJ16" s="99"/>
      <c r="BK16" s="170"/>
      <c r="BL16" s="170"/>
      <c r="BM16" s="131"/>
      <c r="BN16" s="99"/>
      <c r="BO16" s="99"/>
      <c r="BP16" s="170"/>
      <c r="BQ16" s="170"/>
      <c r="BR16" s="131"/>
      <c r="BS16" s="99"/>
      <c r="BT16" s="99"/>
      <c r="BU16" s="99"/>
      <c r="BV16" s="170"/>
      <c r="BW16" s="170"/>
      <c r="BX16" s="170"/>
      <c r="BY16" s="99"/>
      <c r="BZ16" s="170"/>
      <c r="CA16" s="170"/>
      <c r="CB16" s="99"/>
      <c r="CC16" s="170"/>
      <c r="CD16" s="131"/>
      <c r="CE16" s="170"/>
      <c r="CF16" s="134"/>
      <c r="CG16" s="134"/>
      <c r="CH16" s="134"/>
      <c r="CI16" s="134"/>
      <c r="CJ16" s="134"/>
      <c r="CK16" s="134"/>
      <c r="CL16" s="134"/>
      <c r="CM16" s="134"/>
      <c r="CN16" s="134"/>
      <c r="CO16" s="134"/>
      <c r="CP16" s="134"/>
      <c r="CQ16" s="134"/>
      <c r="CR16" s="134"/>
      <c r="CS16" s="134"/>
      <c r="CT16" s="134"/>
      <c r="CU16" s="134"/>
      <c r="CV16" s="134"/>
      <c r="CW16" s="134"/>
      <c r="CX16" s="134"/>
      <c r="CY16" s="134"/>
      <c r="CZ16" s="134"/>
      <c r="DA16" s="134"/>
      <c r="DB16" s="134"/>
      <c r="DC16" s="134"/>
      <c r="DD16" s="134"/>
      <c r="DE16" s="134"/>
    </row>
    <row r="17" spans="1:109" ht="15.75" customHeight="1" x14ac:dyDescent="0.3">
      <c r="A17" s="416">
        <v>3</v>
      </c>
      <c r="B17" s="417"/>
      <c r="C17" s="417"/>
      <c r="D17" s="417"/>
      <c r="E17" s="443"/>
      <c r="F17" s="417"/>
      <c r="G17" s="417"/>
      <c r="H17" s="417"/>
      <c r="I17" s="185"/>
      <c r="J17" s="185"/>
      <c r="K17" s="417"/>
      <c r="L17" s="443"/>
      <c r="M17" s="416"/>
      <c r="N17" s="444" t="str">
        <f>IF(M17&lt;=0,"",IF(M17&lt;=2,"Muy Baja",IF(M17&lt;=24,"Baja",IF(M17&lt;=500,"Media",IF(M17&lt;=5000,"Alta","Muy Alta")))))</f>
        <v/>
      </c>
      <c r="O17" s="441" t="str">
        <f>IF(N17="","",IF(N17="Muy Baja",0.2,IF(N17="Baja",0.4,IF(N17="Media",0.6,IF(N17="Alta",0.8,IF(N17="Muy Alta",1,))))))</f>
        <v/>
      </c>
      <c r="P17" s="514"/>
      <c r="Q17" s="441">
        <f ca="1">IF(NOT(ISERROR(MATCH(P17,'Tabla Impacto'!$B$221:$B$223,0))),'Tabla Impacto'!$F$223&amp;"Por favor no seleccionar los criterios de impacto(Afectación Económica o presupuestal y Pérdida Reputacional)",P17)</f>
        <v>0</v>
      </c>
      <c r="R17" s="444" t="str">
        <f ca="1">IF(OR(Q17='Tabla Impacto'!$C$11,Q17='Tabla Impacto'!$D$11),"Leve",IF(OR(Q17='Tabla Impacto'!$C$12,Q17='Tabla Impacto'!$D$12),"Menor",IF(OR(Q17='Tabla Impacto'!$C$13,Q17='Tabla Impacto'!$D$13),"Moderado",IF(OR(Q17='Tabla Impacto'!$C$14,Q17='Tabla Impacto'!$D$14),"Mayor",IF(OR(Q17='Tabla Impacto'!$C$15,Q17='Tabla Impacto'!$D$15),"Catastrófico","")))))</f>
        <v/>
      </c>
      <c r="S17" s="441" t="str">
        <f ca="1">IF(R17="","",IF(R17="Leve",0.2,IF(R17="Menor",0.4,IF(R17="Moderado",0.6,IF(R17="Mayor",0.8,IF(R17="Catastrófico",1,))))))</f>
        <v/>
      </c>
      <c r="T17" s="442" t="str">
        <f ca="1">IF(OR(AND(N17="Muy Baja",R17="Leve"),AND(N17="Muy Baja",R17="Menor"),AND(N17="Baja",R17="Leve")),"Bajo",IF(OR(AND(N17="Muy baja",R17="Moderado"),AND(N17="Baja",R17="Menor"),AND(N17="Baja",R17="Moderado"),AND(N17="Media",R17="Leve"),AND(N17="Media",R17="Menor"),AND(N17="Media",R17="Moderado"),AND(N17="Alta",R17="Leve"),AND(N17="Alta",R17="Menor")),"Moderado",IF(OR(AND(N17="Muy Baja",R17="Mayor"),AND(N17="Baja",R17="Mayor"),AND(N17="Media",R17="Mayor"),AND(N17="Alta",R17="Moderado"),AND(N17="Alta",R17="Mayor"),AND(N17="Muy Alta",R17="Leve"),AND(N17="Muy Alta",R17="Menor"),AND(N17="Muy Alta",R17="Moderado"),AND(N17="Muy Alta",R17="Mayor")),"Alto",IF(OR(AND(N17="Muy Baja",R17="Catastrófico"),AND(N17="Baja",R17="Catastrófico"),AND(N17="Media",R17="Catastrófico"),AND(N17="Alta",R17="Catastrófico"),AND(N17="Muy Alta",R17="Catastrófico")),"Extremo",""))))</f>
        <v/>
      </c>
      <c r="U17" s="176">
        <v>1</v>
      </c>
      <c r="V17" s="184"/>
      <c r="W17" s="169" t="str">
        <f t="shared" si="0"/>
        <v/>
      </c>
      <c r="X17" s="169"/>
      <c r="Y17" s="169"/>
      <c r="Z17" s="169"/>
      <c r="AA17" s="169"/>
      <c r="AB17" s="195"/>
      <c r="AC17" s="195"/>
      <c r="AD17" s="97" t="str">
        <f t="shared" si="4"/>
        <v/>
      </c>
      <c r="AE17" s="195"/>
      <c r="AF17" s="195"/>
      <c r="AG17" s="195"/>
      <c r="AH17" s="142" t="str">
        <f>IFERROR(IF(W17="Probabilidad",(O17-(+O17*AD17)),IF(W17="Impacto",O17,"")),"")</f>
        <v/>
      </c>
      <c r="AI17" s="130" t="str">
        <f>IFERROR(IF(AH17="","",IF(AH17&lt;=0.2,"Muy Baja",IF(AH17&lt;=0.4,"Baja",IF(AH17&lt;=0.6,"Media",IF(AH17&lt;=0.8,"Alta","Muy Alta"))))),"")</f>
        <v/>
      </c>
      <c r="AJ17" s="97" t="str">
        <f t="shared" si="6"/>
        <v/>
      </c>
      <c r="AK17" s="130" t="str">
        <f>IFERROR(IF(AL17="","",IF(AL17&lt;=0.2,"Leve",IF(AL17&lt;=0.4,"Menor",IF(AL17&lt;=0.6,"Moderado",IF(AL17&lt;=0.8,"Mayor","Catastrófico"))))),"")</f>
        <v/>
      </c>
      <c r="AL17" s="97" t="str">
        <f>IFERROR(IF(W17="Impacto",(S17-(+S17*AD17)),IF(W17="Probabilidad",S17,"")),"")</f>
        <v/>
      </c>
      <c r="AM17" s="98" t="str">
        <f t="shared" si="8"/>
        <v/>
      </c>
      <c r="AN17" s="424"/>
      <c r="AO17" s="185"/>
      <c r="AP17" s="176"/>
      <c r="AQ17" s="188"/>
      <c r="AR17" s="188"/>
      <c r="AS17" s="185"/>
      <c r="AT17" s="99"/>
      <c r="AU17" s="170"/>
      <c r="AV17" s="99"/>
      <c r="AW17" s="170"/>
      <c r="AX17" s="99"/>
      <c r="AY17" s="170"/>
      <c r="AZ17" s="131"/>
      <c r="BA17" s="185"/>
      <c r="BB17" s="185"/>
      <c r="BC17" s="176"/>
      <c r="BD17" s="188"/>
      <c r="BE17" s="188"/>
      <c r="BF17" s="170"/>
      <c r="BG17" s="170"/>
      <c r="BH17" s="131"/>
      <c r="BI17" s="99"/>
      <c r="BJ17" s="99"/>
      <c r="BK17" s="170"/>
      <c r="BL17" s="170"/>
      <c r="BM17" s="131"/>
      <c r="BN17" s="99"/>
      <c r="BO17" s="99"/>
      <c r="BP17" s="170"/>
      <c r="BQ17" s="170"/>
      <c r="BR17" s="131"/>
      <c r="BS17" s="99"/>
      <c r="BT17" s="99"/>
      <c r="BU17" s="99"/>
      <c r="BV17" s="170"/>
      <c r="BW17" s="170"/>
      <c r="BX17" s="170"/>
      <c r="BY17" s="99"/>
      <c r="BZ17" s="170"/>
      <c r="CA17" s="170"/>
      <c r="CB17" s="99"/>
      <c r="CC17" s="170"/>
      <c r="CD17" s="131"/>
      <c r="CE17" s="170"/>
      <c r="CF17" s="134"/>
      <c r="CG17" s="134"/>
      <c r="CH17" s="134"/>
      <c r="CI17" s="134"/>
      <c r="CJ17" s="134"/>
      <c r="CK17" s="134"/>
      <c r="CL17" s="134"/>
      <c r="CM17" s="134"/>
      <c r="CN17" s="134"/>
      <c r="CO17" s="134"/>
      <c r="CP17" s="134"/>
      <c r="CQ17" s="134"/>
      <c r="CR17" s="134"/>
      <c r="CS17" s="134"/>
      <c r="CT17" s="134"/>
      <c r="CU17" s="134"/>
      <c r="CV17" s="134"/>
      <c r="CW17" s="134"/>
      <c r="CX17" s="134"/>
      <c r="CY17" s="134"/>
      <c r="CZ17" s="134"/>
      <c r="DA17" s="134"/>
      <c r="DB17" s="134"/>
      <c r="DC17" s="134"/>
      <c r="DD17" s="134"/>
      <c r="DE17" s="134"/>
    </row>
    <row r="18" spans="1:109" ht="15.75" customHeight="1" x14ac:dyDescent="0.3">
      <c r="A18" s="416"/>
      <c r="B18" s="417"/>
      <c r="C18" s="417"/>
      <c r="D18" s="417"/>
      <c r="E18" s="443"/>
      <c r="F18" s="417"/>
      <c r="G18" s="417"/>
      <c r="H18" s="417"/>
      <c r="I18" s="185"/>
      <c r="J18" s="185"/>
      <c r="K18" s="417"/>
      <c r="L18" s="443"/>
      <c r="M18" s="416"/>
      <c r="N18" s="444"/>
      <c r="O18" s="441"/>
      <c r="P18" s="514"/>
      <c r="Q18" s="441">
        <f t="shared" ref="Q18:Q22" si="10">IF(NOT(ISERROR(MATCH(P18,_xlfn.ANCHORARRAY(E29),0))),O31&amp;"Por favor no seleccionar los criterios de impacto",P18)</f>
        <v>0</v>
      </c>
      <c r="R18" s="444"/>
      <c r="S18" s="441"/>
      <c r="T18" s="442"/>
      <c r="U18" s="176">
        <v>2</v>
      </c>
      <c r="V18" s="184"/>
      <c r="W18" s="169" t="str">
        <f t="shared" si="0"/>
        <v/>
      </c>
      <c r="X18" s="169"/>
      <c r="Y18" s="169"/>
      <c r="Z18" s="169"/>
      <c r="AA18" s="169"/>
      <c r="AB18" s="195"/>
      <c r="AC18" s="195"/>
      <c r="AD18" s="97" t="str">
        <f t="shared" si="4"/>
        <v/>
      </c>
      <c r="AE18" s="195"/>
      <c r="AF18" s="195"/>
      <c r="AG18" s="195"/>
      <c r="AH18" s="142" t="str">
        <f>IFERROR(IF(AND(W17="Probabilidad",W18="Probabilidad"),(AJ17-(+AJ17*AD18)),IF(W18="Probabilidad",(O17-(+O17*AD18)),IF(W18="Impacto",AJ17,""))),"")</f>
        <v/>
      </c>
      <c r="AI18" s="130" t="str">
        <f t="shared" si="5"/>
        <v/>
      </c>
      <c r="AJ18" s="97" t="str">
        <f t="shared" si="6"/>
        <v/>
      </c>
      <c r="AK18" s="130" t="str">
        <f t="shared" si="7"/>
        <v/>
      </c>
      <c r="AL18" s="97" t="str">
        <f>IFERROR(IF(AND(W17="Impacto",W18="Impacto"),(AL11-(+AL11*AD18)),IF(W18="Impacto",($S$17-(+$S$17*AD18)),IF(W18="Probabilidad",AL11,""))),"")</f>
        <v/>
      </c>
      <c r="AM18" s="98" t="str">
        <f t="shared" si="8"/>
        <v/>
      </c>
      <c r="AN18" s="425"/>
      <c r="AO18" s="185"/>
      <c r="AP18" s="176"/>
      <c r="AQ18" s="188"/>
      <c r="AR18" s="188"/>
      <c r="AS18" s="185"/>
      <c r="AT18" s="99"/>
      <c r="AU18" s="170"/>
      <c r="AV18" s="99"/>
      <c r="AW18" s="170"/>
      <c r="AX18" s="99"/>
      <c r="AY18" s="170"/>
      <c r="AZ18" s="131"/>
      <c r="BA18" s="185"/>
      <c r="BB18" s="185"/>
      <c r="BC18" s="176"/>
      <c r="BD18" s="188"/>
      <c r="BE18" s="188"/>
      <c r="BF18" s="170"/>
      <c r="BG18" s="170"/>
      <c r="BH18" s="131"/>
      <c r="BI18" s="99"/>
      <c r="BJ18" s="99"/>
      <c r="BK18" s="170"/>
      <c r="BL18" s="170"/>
      <c r="BM18" s="131"/>
      <c r="BN18" s="99"/>
      <c r="BO18" s="99"/>
      <c r="BP18" s="170"/>
      <c r="BQ18" s="170"/>
      <c r="BR18" s="131"/>
      <c r="BS18" s="99"/>
      <c r="BT18" s="99"/>
      <c r="BU18" s="99"/>
      <c r="BV18" s="170"/>
      <c r="BW18" s="170"/>
      <c r="BX18" s="170"/>
      <c r="BY18" s="99"/>
      <c r="BZ18" s="170"/>
      <c r="CA18" s="170"/>
      <c r="CB18" s="99"/>
      <c r="CC18" s="170"/>
      <c r="CD18" s="131"/>
      <c r="CE18" s="170"/>
      <c r="CF18" s="134"/>
      <c r="CG18" s="134"/>
      <c r="CH18" s="134"/>
      <c r="CI18" s="134"/>
      <c r="CJ18" s="134"/>
      <c r="CK18" s="134"/>
      <c r="CL18" s="134"/>
      <c r="CM18" s="134"/>
      <c r="CN18" s="134"/>
      <c r="CO18" s="134"/>
      <c r="CP18" s="134"/>
      <c r="CQ18" s="134"/>
      <c r="CR18" s="134"/>
      <c r="CS18" s="134"/>
      <c r="CT18" s="134"/>
      <c r="CU18" s="134"/>
      <c r="CV18" s="134"/>
      <c r="CW18" s="134"/>
      <c r="CX18" s="134"/>
      <c r="CY18" s="134"/>
      <c r="CZ18" s="134"/>
      <c r="DA18" s="134"/>
      <c r="DB18" s="134"/>
      <c r="DC18" s="134"/>
      <c r="DD18" s="134"/>
      <c r="DE18" s="134"/>
    </row>
    <row r="19" spans="1:109" ht="15.75" customHeight="1" x14ac:dyDescent="0.3">
      <c r="A19" s="416"/>
      <c r="B19" s="417"/>
      <c r="C19" s="417"/>
      <c r="D19" s="417"/>
      <c r="E19" s="443"/>
      <c r="F19" s="417"/>
      <c r="G19" s="417"/>
      <c r="H19" s="417"/>
      <c r="I19" s="185"/>
      <c r="J19" s="185"/>
      <c r="K19" s="417"/>
      <c r="L19" s="443"/>
      <c r="M19" s="416"/>
      <c r="N19" s="444"/>
      <c r="O19" s="441"/>
      <c r="P19" s="514"/>
      <c r="Q19" s="441">
        <f t="shared" si="10"/>
        <v>0</v>
      </c>
      <c r="R19" s="444"/>
      <c r="S19" s="441"/>
      <c r="T19" s="442"/>
      <c r="U19" s="176">
        <v>3</v>
      </c>
      <c r="V19" s="183"/>
      <c r="W19" s="169" t="str">
        <f t="shared" si="0"/>
        <v/>
      </c>
      <c r="X19" s="169"/>
      <c r="Y19" s="169"/>
      <c r="Z19" s="169"/>
      <c r="AA19" s="169"/>
      <c r="AB19" s="195"/>
      <c r="AC19" s="195"/>
      <c r="AD19" s="97" t="str">
        <f t="shared" si="4"/>
        <v/>
      </c>
      <c r="AE19" s="195"/>
      <c r="AF19" s="195"/>
      <c r="AG19" s="195"/>
      <c r="AH19" s="142" t="str">
        <f>IFERROR(IF(AND(W18="Probabilidad",W19="Probabilidad"),(AJ18-(+AJ18*AD19)),IF(AND(W18="Impacto",W19="Probabilidad"),(AJ17-(+AJ17*AD19)),IF(W19="Impacto",AJ18,""))),"")</f>
        <v/>
      </c>
      <c r="AI19" s="130" t="str">
        <f t="shared" si="5"/>
        <v/>
      </c>
      <c r="AJ19" s="97" t="str">
        <f t="shared" si="6"/>
        <v/>
      </c>
      <c r="AK19" s="130" t="str">
        <f t="shared" si="7"/>
        <v/>
      </c>
      <c r="AL19" s="97" t="str">
        <f>IFERROR(IF(AND(W18="Impacto",W19="Impacto"),(AL18-(+AL18*AD19)),IF(AND(W18="Probabilidad",W19="Impacto"),(AL17-(+AL17*AD19)),IF(W19="Probabilidad",AL18,""))),"")</f>
        <v/>
      </c>
      <c r="AM19" s="98" t="str">
        <f t="shared" si="8"/>
        <v/>
      </c>
      <c r="AN19" s="425"/>
      <c r="AO19" s="185"/>
      <c r="AP19" s="176"/>
      <c r="AQ19" s="188"/>
      <c r="AR19" s="188"/>
      <c r="AS19" s="185"/>
      <c r="AT19" s="99"/>
      <c r="AU19" s="170"/>
      <c r="AV19" s="99"/>
      <c r="AW19" s="170"/>
      <c r="AX19" s="99"/>
      <c r="AY19" s="170"/>
      <c r="AZ19" s="131"/>
      <c r="BA19" s="185"/>
      <c r="BB19" s="185"/>
      <c r="BC19" s="176"/>
      <c r="BD19" s="188"/>
      <c r="BE19" s="188"/>
      <c r="BF19" s="170"/>
      <c r="BG19" s="170"/>
      <c r="BH19" s="131"/>
      <c r="BI19" s="99"/>
      <c r="BJ19" s="99"/>
      <c r="BK19" s="170"/>
      <c r="BL19" s="170"/>
      <c r="BM19" s="131"/>
      <c r="BN19" s="99"/>
      <c r="BO19" s="99"/>
      <c r="BP19" s="170"/>
      <c r="BQ19" s="170"/>
      <c r="BR19" s="131"/>
      <c r="BS19" s="99"/>
      <c r="BT19" s="99"/>
      <c r="BU19" s="99"/>
      <c r="BV19" s="170"/>
      <c r="BW19" s="170"/>
      <c r="BX19" s="170"/>
      <c r="BY19" s="99"/>
      <c r="BZ19" s="170"/>
      <c r="CA19" s="170"/>
      <c r="CB19" s="99"/>
      <c r="CC19" s="170"/>
      <c r="CD19" s="131"/>
      <c r="CE19" s="170"/>
      <c r="CF19" s="134"/>
      <c r="CG19" s="134"/>
      <c r="CH19" s="134"/>
      <c r="CI19" s="134"/>
      <c r="CJ19" s="134"/>
      <c r="CK19" s="134"/>
      <c r="CL19" s="134"/>
      <c r="CM19" s="134"/>
      <c r="CN19" s="134"/>
      <c r="CO19" s="134"/>
      <c r="CP19" s="134"/>
      <c r="CQ19" s="134"/>
      <c r="CR19" s="134"/>
      <c r="CS19" s="134"/>
      <c r="CT19" s="134"/>
      <c r="CU19" s="134"/>
      <c r="CV19" s="134"/>
      <c r="CW19" s="134"/>
      <c r="CX19" s="134"/>
      <c r="CY19" s="134"/>
      <c r="CZ19" s="134"/>
      <c r="DA19" s="134"/>
      <c r="DB19" s="134"/>
      <c r="DC19" s="134"/>
      <c r="DD19" s="134"/>
      <c r="DE19" s="134"/>
    </row>
    <row r="20" spans="1:109" ht="15.75" customHeight="1" x14ac:dyDescent="0.3">
      <c r="A20" s="416"/>
      <c r="B20" s="417"/>
      <c r="C20" s="417"/>
      <c r="D20" s="417"/>
      <c r="E20" s="443"/>
      <c r="F20" s="417"/>
      <c r="G20" s="417"/>
      <c r="H20" s="417"/>
      <c r="I20" s="185"/>
      <c r="J20" s="185"/>
      <c r="K20" s="417"/>
      <c r="L20" s="443"/>
      <c r="M20" s="416"/>
      <c r="N20" s="444"/>
      <c r="O20" s="441"/>
      <c r="P20" s="514"/>
      <c r="Q20" s="441">
        <f t="shared" si="10"/>
        <v>0</v>
      </c>
      <c r="R20" s="444"/>
      <c r="S20" s="441"/>
      <c r="T20" s="442"/>
      <c r="U20" s="176">
        <v>4</v>
      </c>
      <c r="V20" s="184"/>
      <c r="W20" s="169" t="str">
        <f t="shared" si="0"/>
        <v/>
      </c>
      <c r="X20" s="169"/>
      <c r="Y20" s="169"/>
      <c r="Z20" s="169"/>
      <c r="AA20" s="169"/>
      <c r="AB20" s="195"/>
      <c r="AC20" s="195"/>
      <c r="AD20" s="97" t="str">
        <f t="shared" si="4"/>
        <v/>
      </c>
      <c r="AE20" s="195"/>
      <c r="AF20" s="195"/>
      <c r="AG20" s="195"/>
      <c r="AH20" s="142" t="str">
        <f>IFERROR(IF(AND(W19="Probabilidad",W20="Probabilidad"),(AJ19-(+AJ19*AD20)),IF(AND(W19="Impacto",W20="Probabilidad"),(AJ18-(+AJ18*AD20)),IF(W20="Impacto",AJ19,""))),"")</f>
        <v/>
      </c>
      <c r="AI20" s="130" t="str">
        <f t="shared" si="5"/>
        <v/>
      </c>
      <c r="AJ20" s="97" t="str">
        <f t="shared" si="6"/>
        <v/>
      </c>
      <c r="AK20" s="130" t="str">
        <f t="shared" si="7"/>
        <v/>
      </c>
      <c r="AL20" s="97" t="str">
        <f>IFERROR(IF(AND(W19="Impacto",W20="Impacto"),(AL19-(+AL19*AD20)),IF(AND(W19="Probabilidad",W20="Impacto"),(AL18-(+AL18*AD20)),IF(W20="Probabilidad",AL19,""))),"")</f>
        <v/>
      </c>
      <c r="AM20" s="98" t="str">
        <f t="shared" si="8"/>
        <v/>
      </c>
      <c r="AN20" s="425"/>
      <c r="AO20" s="185"/>
      <c r="AP20" s="176"/>
      <c r="AQ20" s="188"/>
      <c r="AR20" s="188"/>
      <c r="AS20" s="185"/>
      <c r="AT20" s="99"/>
      <c r="AU20" s="170"/>
      <c r="AV20" s="99"/>
      <c r="AW20" s="170"/>
      <c r="AX20" s="99"/>
      <c r="AY20" s="170"/>
      <c r="AZ20" s="131"/>
      <c r="BA20" s="185"/>
      <c r="BB20" s="185"/>
      <c r="BC20" s="176"/>
      <c r="BD20" s="188"/>
      <c r="BE20" s="188"/>
      <c r="BF20" s="170"/>
      <c r="BG20" s="170"/>
      <c r="BH20" s="131"/>
      <c r="BI20" s="99"/>
      <c r="BJ20" s="99"/>
      <c r="BK20" s="170"/>
      <c r="BL20" s="170"/>
      <c r="BM20" s="131"/>
      <c r="BN20" s="99"/>
      <c r="BO20" s="99"/>
      <c r="BP20" s="170"/>
      <c r="BQ20" s="170"/>
      <c r="BR20" s="131"/>
      <c r="BS20" s="99"/>
      <c r="BT20" s="99"/>
      <c r="BU20" s="99"/>
      <c r="BV20" s="170"/>
      <c r="BW20" s="170"/>
      <c r="BX20" s="170"/>
      <c r="BY20" s="99"/>
      <c r="BZ20" s="170"/>
      <c r="CA20" s="170"/>
      <c r="CB20" s="99"/>
      <c r="CC20" s="170"/>
      <c r="CD20" s="131"/>
      <c r="CE20" s="170"/>
      <c r="CF20" s="134"/>
      <c r="CG20" s="134"/>
      <c r="CH20" s="134"/>
      <c r="CI20" s="134"/>
      <c r="CJ20" s="134"/>
      <c r="CK20" s="134"/>
      <c r="CL20" s="134"/>
      <c r="CM20" s="134"/>
      <c r="CN20" s="134"/>
      <c r="CO20" s="134"/>
      <c r="CP20" s="134"/>
      <c r="CQ20" s="134"/>
      <c r="CR20" s="134"/>
      <c r="CS20" s="134"/>
      <c r="CT20" s="134"/>
      <c r="CU20" s="134"/>
      <c r="CV20" s="134"/>
      <c r="CW20" s="134"/>
      <c r="CX20" s="134"/>
      <c r="CY20" s="134"/>
      <c r="CZ20" s="134"/>
      <c r="DA20" s="134"/>
      <c r="DB20" s="134"/>
      <c r="DC20" s="134"/>
      <c r="DD20" s="134"/>
      <c r="DE20" s="134"/>
    </row>
    <row r="21" spans="1:109" ht="15.75" customHeight="1" x14ac:dyDescent="0.3">
      <c r="A21" s="416"/>
      <c r="B21" s="417"/>
      <c r="C21" s="417"/>
      <c r="D21" s="417"/>
      <c r="E21" s="443"/>
      <c r="F21" s="417"/>
      <c r="G21" s="417"/>
      <c r="H21" s="417"/>
      <c r="I21" s="185"/>
      <c r="J21" s="185"/>
      <c r="K21" s="417"/>
      <c r="L21" s="443"/>
      <c r="M21" s="416"/>
      <c r="N21" s="444"/>
      <c r="O21" s="441"/>
      <c r="P21" s="514"/>
      <c r="Q21" s="441">
        <f t="shared" si="10"/>
        <v>0</v>
      </c>
      <c r="R21" s="444"/>
      <c r="S21" s="441"/>
      <c r="T21" s="442"/>
      <c r="U21" s="176">
        <v>5</v>
      </c>
      <c r="V21" s="184"/>
      <c r="W21" s="169" t="str">
        <f t="shared" si="0"/>
        <v/>
      </c>
      <c r="X21" s="169"/>
      <c r="Y21" s="169"/>
      <c r="Z21" s="169"/>
      <c r="AA21" s="169"/>
      <c r="AB21" s="195"/>
      <c r="AC21" s="195"/>
      <c r="AD21" s="97" t="str">
        <f t="shared" si="4"/>
        <v/>
      </c>
      <c r="AE21" s="195"/>
      <c r="AF21" s="195"/>
      <c r="AG21" s="195"/>
      <c r="AH21" s="142" t="str">
        <f>IFERROR(IF(AND(W20="Probabilidad",W21="Probabilidad"),(AJ20-(+AJ20*AD21)),IF(AND(W20="Impacto",W21="Probabilidad"),(AJ19-(+AJ19*AD21)),IF(W21="Impacto",AJ20,""))),"")</f>
        <v/>
      </c>
      <c r="AI21" s="130" t="str">
        <f t="shared" si="5"/>
        <v/>
      </c>
      <c r="AJ21" s="97" t="str">
        <f t="shared" si="6"/>
        <v/>
      </c>
      <c r="AK21" s="130" t="str">
        <f t="shared" si="7"/>
        <v/>
      </c>
      <c r="AL21" s="97" t="str">
        <f>IFERROR(IF(AND(W20="Impacto",W21="Impacto"),(AL20-(+AL20*AD21)),IF(AND(W20="Probabilidad",W21="Impacto"),(AL19-(+AL19*AD21)),IF(W21="Probabilidad",AL20,""))),"")</f>
        <v/>
      </c>
      <c r="AM21" s="98" t="str">
        <f t="shared" si="8"/>
        <v/>
      </c>
      <c r="AN21" s="425"/>
      <c r="AO21" s="185"/>
      <c r="AP21" s="176"/>
      <c r="AQ21" s="188"/>
      <c r="AR21" s="188"/>
      <c r="AS21" s="185"/>
      <c r="AT21" s="99"/>
      <c r="AU21" s="170"/>
      <c r="AV21" s="99"/>
      <c r="AW21" s="170"/>
      <c r="AX21" s="99"/>
      <c r="AY21" s="170"/>
      <c r="AZ21" s="131"/>
      <c r="BA21" s="185"/>
      <c r="BB21" s="185"/>
      <c r="BC21" s="176"/>
      <c r="BD21" s="188"/>
      <c r="BE21" s="188"/>
      <c r="BF21" s="170"/>
      <c r="BG21" s="170"/>
      <c r="BH21" s="131"/>
      <c r="BI21" s="99"/>
      <c r="BJ21" s="99"/>
      <c r="BK21" s="170"/>
      <c r="BL21" s="170"/>
      <c r="BM21" s="131"/>
      <c r="BN21" s="99"/>
      <c r="BO21" s="99"/>
      <c r="BP21" s="170"/>
      <c r="BQ21" s="170"/>
      <c r="BR21" s="131"/>
      <c r="BS21" s="99"/>
      <c r="BT21" s="99"/>
      <c r="BU21" s="99"/>
      <c r="BV21" s="170"/>
      <c r="BW21" s="170"/>
      <c r="BX21" s="170"/>
      <c r="BY21" s="99"/>
      <c r="BZ21" s="170"/>
      <c r="CA21" s="170"/>
      <c r="CB21" s="99"/>
      <c r="CC21" s="170"/>
      <c r="CD21" s="131"/>
      <c r="CE21" s="170"/>
      <c r="CF21" s="134"/>
      <c r="CG21" s="134"/>
      <c r="CH21" s="134"/>
      <c r="CI21" s="134"/>
      <c r="CJ21" s="134"/>
      <c r="CK21" s="134"/>
      <c r="CL21" s="134"/>
      <c r="CM21" s="134"/>
      <c r="CN21" s="134"/>
      <c r="CO21" s="134"/>
      <c r="CP21" s="134"/>
      <c r="CQ21" s="134"/>
      <c r="CR21" s="134"/>
      <c r="CS21" s="134"/>
      <c r="CT21" s="134"/>
      <c r="CU21" s="134"/>
      <c r="CV21" s="134"/>
      <c r="CW21" s="134"/>
      <c r="CX21" s="134"/>
      <c r="CY21" s="134"/>
      <c r="CZ21" s="134"/>
      <c r="DA21" s="134"/>
      <c r="DB21" s="134"/>
      <c r="DC21" s="134"/>
      <c r="DD21" s="134"/>
      <c r="DE21" s="134"/>
    </row>
    <row r="22" spans="1:109" ht="15.75" customHeight="1" x14ac:dyDescent="0.3">
      <c r="A22" s="416"/>
      <c r="B22" s="417"/>
      <c r="C22" s="417"/>
      <c r="D22" s="417"/>
      <c r="E22" s="443"/>
      <c r="F22" s="417"/>
      <c r="G22" s="417"/>
      <c r="H22" s="417"/>
      <c r="I22" s="185"/>
      <c r="J22" s="185"/>
      <c r="K22" s="417"/>
      <c r="L22" s="443"/>
      <c r="M22" s="416"/>
      <c r="N22" s="444"/>
      <c r="O22" s="441"/>
      <c r="P22" s="514"/>
      <c r="Q22" s="441">
        <f t="shared" si="10"/>
        <v>0</v>
      </c>
      <c r="R22" s="444"/>
      <c r="S22" s="441"/>
      <c r="T22" s="442"/>
      <c r="U22" s="176">
        <v>6</v>
      </c>
      <c r="V22" s="184"/>
      <c r="W22" s="169" t="str">
        <f t="shared" si="0"/>
        <v/>
      </c>
      <c r="X22" s="169"/>
      <c r="Y22" s="169"/>
      <c r="Z22" s="169"/>
      <c r="AA22" s="169"/>
      <c r="AB22" s="195"/>
      <c r="AC22" s="195"/>
      <c r="AD22" s="97" t="str">
        <f t="shared" si="4"/>
        <v/>
      </c>
      <c r="AE22" s="195"/>
      <c r="AF22" s="195"/>
      <c r="AG22" s="195"/>
      <c r="AH22" s="142" t="str">
        <f>IFERROR(IF(AND(W21="Probabilidad",W22="Probabilidad"),(AJ21-(+AJ21*AD22)),IF(AND(W21="Impacto",W22="Probabilidad"),(AJ20-(+AJ20*AD22)),IF(W22="Impacto",AJ21,""))),"")</f>
        <v/>
      </c>
      <c r="AI22" s="130" t="str">
        <f t="shared" si="5"/>
        <v/>
      </c>
      <c r="AJ22" s="97" t="str">
        <f t="shared" si="6"/>
        <v/>
      </c>
      <c r="AK22" s="130" t="str">
        <f t="shared" si="7"/>
        <v/>
      </c>
      <c r="AL22" s="97" t="str">
        <f>IFERROR(IF(AND(W21="Impacto",W22="Impacto"),(AL21-(+AL21*AD22)),IF(AND(W21="Probabilidad",W22="Impacto"),(AL20-(+AL20*AD22)),IF(W22="Probabilidad",AL21,""))),"")</f>
        <v/>
      </c>
      <c r="AM22" s="98" t="str">
        <f t="shared" si="8"/>
        <v/>
      </c>
      <c r="AN22" s="426"/>
      <c r="AO22" s="185"/>
      <c r="AP22" s="176"/>
      <c r="AQ22" s="188"/>
      <c r="AR22" s="188"/>
      <c r="AS22" s="185"/>
      <c r="AT22" s="99"/>
      <c r="AU22" s="170"/>
      <c r="AV22" s="99"/>
      <c r="AW22" s="170"/>
      <c r="AX22" s="99"/>
      <c r="AY22" s="170"/>
      <c r="AZ22" s="131"/>
      <c r="BA22" s="185"/>
      <c r="BB22" s="185"/>
      <c r="BC22" s="176"/>
      <c r="BD22" s="188"/>
      <c r="BE22" s="188"/>
      <c r="BF22" s="170"/>
      <c r="BG22" s="170"/>
      <c r="BH22" s="131"/>
      <c r="BI22" s="99"/>
      <c r="BJ22" s="99"/>
      <c r="BK22" s="170"/>
      <c r="BL22" s="170"/>
      <c r="BM22" s="131"/>
      <c r="BN22" s="99"/>
      <c r="BO22" s="99"/>
      <c r="BP22" s="170"/>
      <c r="BQ22" s="170"/>
      <c r="BR22" s="131"/>
      <c r="BS22" s="99"/>
      <c r="BT22" s="99"/>
      <c r="BU22" s="99"/>
      <c r="BV22" s="170"/>
      <c r="BW22" s="170"/>
      <c r="BX22" s="170"/>
      <c r="BY22" s="99"/>
      <c r="BZ22" s="170"/>
      <c r="CA22" s="170"/>
      <c r="CB22" s="99"/>
      <c r="CC22" s="170"/>
      <c r="CD22" s="131"/>
      <c r="CE22" s="170"/>
      <c r="CF22" s="134"/>
      <c r="CG22" s="134"/>
      <c r="CH22" s="134"/>
      <c r="CI22" s="134"/>
      <c r="CJ22" s="134"/>
      <c r="CK22" s="134"/>
      <c r="CL22" s="134"/>
      <c r="CM22" s="134"/>
      <c r="CN22" s="134"/>
      <c r="CO22" s="134"/>
      <c r="CP22" s="134"/>
      <c r="CQ22" s="134"/>
      <c r="CR22" s="134"/>
      <c r="CS22" s="134"/>
      <c r="CT22" s="134"/>
      <c r="CU22" s="134"/>
      <c r="CV22" s="134"/>
      <c r="CW22" s="134"/>
      <c r="CX22" s="134"/>
      <c r="CY22" s="134"/>
      <c r="CZ22" s="134"/>
      <c r="DA22" s="134"/>
      <c r="DB22" s="134"/>
      <c r="DC22" s="134"/>
      <c r="DD22" s="134"/>
      <c r="DE22" s="134"/>
    </row>
    <row r="23" spans="1:109" ht="15.75" customHeight="1" x14ac:dyDescent="0.3">
      <c r="A23" s="416">
        <v>4</v>
      </c>
      <c r="B23" s="417"/>
      <c r="C23" s="417"/>
      <c r="D23" s="417"/>
      <c r="E23" s="443"/>
      <c r="F23" s="417"/>
      <c r="G23" s="417"/>
      <c r="H23" s="417"/>
      <c r="I23" s="185"/>
      <c r="J23" s="185"/>
      <c r="K23" s="417"/>
      <c r="L23" s="443"/>
      <c r="M23" s="416"/>
      <c r="N23" s="444" t="str">
        <f>IF(M23&lt;=0,"",IF(M23&lt;=2,"Muy Baja",IF(M23&lt;=24,"Baja",IF(M23&lt;=500,"Media",IF(M23&lt;=5000,"Alta","Muy Alta")))))</f>
        <v/>
      </c>
      <c r="O23" s="441" t="str">
        <f>IF(N23="","",IF(N23="Muy Baja",0.2,IF(N23="Baja",0.4,IF(N23="Media",0.6,IF(N23="Alta",0.8,IF(N23="Muy Alta",1,))))))</f>
        <v/>
      </c>
      <c r="P23" s="514"/>
      <c r="Q23" s="441">
        <f ca="1">IF(NOT(ISERROR(MATCH(P23,'Tabla Impacto'!$B$221:$B$223,0))),'Tabla Impacto'!$F$223&amp;"Por favor no seleccionar los criterios de impacto(Afectación Económica o presupuestal y Pérdida Reputacional)",P23)</f>
        <v>0</v>
      </c>
      <c r="R23" s="444" t="str">
        <f ca="1">IF(OR(Q23='Tabla Impacto'!$C$11,Q23='Tabla Impacto'!$D$11),"Leve",IF(OR(Q23='Tabla Impacto'!$C$12,Q23='Tabla Impacto'!$D$12),"Menor",IF(OR(Q23='Tabla Impacto'!$C$13,Q23='Tabla Impacto'!$D$13),"Moderado",IF(OR(Q23='Tabla Impacto'!$C$14,Q23='Tabla Impacto'!$D$14),"Mayor",IF(OR(Q23='Tabla Impacto'!$C$15,Q23='Tabla Impacto'!$D$15),"Catastrófico","")))))</f>
        <v/>
      </c>
      <c r="S23" s="441" t="str">
        <f ca="1">IF(R23="","",IF(R23="Leve",0.2,IF(R23="Menor",0.4,IF(R23="Moderado",0.6,IF(R23="Mayor",0.8,IF(R23="Catastrófico",1,))))))</f>
        <v/>
      </c>
      <c r="T23" s="442" t="str">
        <f ca="1">IF(OR(AND(N23="Muy Baja",R23="Leve"),AND(N23="Muy Baja",R23="Menor"),AND(N23="Baja",R23="Leve")),"Bajo",IF(OR(AND(N23="Muy baja",R23="Moderado"),AND(N23="Baja",R23="Menor"),AND(N23="Baja",R23="Moderado"),AND(N23="Media",R23="Leve"),AND(N23="Media",R23="Menor"),AND(N23="Media",R23="Moderado"),AND(N23="Alta",R23="Leve"),AND(N23="Alta",R23="Menor")),"Moderado",IF(OR(AND(N23="Muy Baja",R23="Mayor"),AND(N23="Baja",R23="Mayor"),AND(N23="Media",R23="Mayor"),AND(N23="Alta",R23="Moderado"),AND(N23="Alta",R23="Mayor"),AND(N23="Muy Alta",R23="Leve"),AND(N23="Muy Alta",R23="Menor"),AND(N23="Muy Alta",R23="Moderado"),AND(N23="Muy Alta",R23="Mayor")),"Alto",IF(OR(AND(N23="Muy Baja",R23="Catastrófico"),AND(N23="Baja",R23="Catastrófico"),AND(N23="Media",R23="Catastrófico"),AND(N23="Alta",R23="Catastrófico"),AND(N23="Muy Alta",R23="Catastrófico")),"Extremo",""))))</f>
        <v/>
      </c>
      <c r="U23" s="176">
        <v>1</v>
      </c>
      <c r="V23" s="184"/>
      <c r="W23" s="169" t="str">
        <f t="shared" si="0"/>
        <v/>
      </c>
      <c r="X23" s="169"/>
      <c r="Y23" s="169"/>
      <c r="Z23" s="169"/>
      <c r="AA23" s="169"/>
      <c r="AB23" s="195"/>
      <c r="AC23" s="195"/>
      <c r="AD23" s="97" t="str">
        <f t="shared" si="4"/>
        <v/>
      </c>
      <c r="AE23" s="195"/>
      <c r="AF23" s="195"/>
      <c r="AG23" s="195"/>
      <c r="AH23" s="142" t="str">
        <f>IFERROR(IF(W23="Probabilidad",(O23-(+O23*AD23)),IF(W23="Impacto",O23,"")),"")</f>
        <v/>
      </c>
      <c r="AI23" s="130" t="str">
        <f>IFERROR(IF(AH23="","",IF(AH23&lt;=0.2,"Muy Baja",IF(AH23&lt;=0.4,"Baja",IF(AH23&lt;=0.6,"Media",IF(AH23&lt;=0.8,"Alta","Muy Alta"))))),"")</f>
        <v/>
      </c>
      <c r="AJ23" s="97" t="str">
        <f t="shared" si="6"/>
        <v/>
      </c>
      <c r="AK23" s="130" t="str">
        <f>IFERROR(IF(AL23="","",IF(AL23&lt;=0.2,"Leve",IF(AL23&lt;=0.4,"Menor",IF(AL23&lt;=0.6,"Moderado",IF(AL23&lt;=0.8,"Mayor","Catastrófico"))))),"")</f>
        <v/>
      </c>
      <c r="AL23" s="97" t="str">
        <f>IFERROR(IF(W23="Impacto",(S23-(+S23*AD23)),IF(W23="Probabilidad",S23,"")),"")</f>
        <v/>
      </c>
      <c r="AM23" s="98" t="str">
        <f t="shared" si="8"/>
        <v/>
      </c>
      <c r="AN23" s="424"/>
      <c r="AO23" s="185"/>
      <c r="AP23" s="176"/>
      <c r="AQ23" s="188"/>
      <c r="AR23" s="188"/>
      <c r="AS23" s="185"/>
      <c r="AT23" s="99"/>
      <c r="AU23" s="170"/>
      <c r="AV23" s="99"/>
      <c r="AW23" s="170"/>
      <c r="AX23" s="99"/>
      <c r="AY23" s="170"/>
      <c r="AZ23" s="131"/>
      <c r="BA23" s="185"/>
      <c r="BB23" s="185"/>
      <c r="BC23" s="176"/>
      <c r="BD23" s="188"/>
      <c r="BE23" s="188"/>
      <c r="BF23" s="170"/>
      <c r="BG23" s="170"/>
      <c r="BH23" s="131"/>
      <c r="BI23" s="99"/>
      <c r="BJ23" s="99"/>
      <c r="BK23" s="170"/>
      <c r="BL23" s="170"/>
      <c r="BM23" s="131"/>
      <c r="BN23" s="99"/>
      <c r="BO23" s="99"/>
      <c r="BP23" s="170"/>
      <c r="BQ23" s="170"/>
      <c r="BR23" s="131"/>
      <c r="BS23" s="99"/>
      <c r="BT23" s="99"/>
      <c r="BU23" s="99"/>
      <c r="BV23" s="170"/>
      <c r="BW23" s="170"/>
      <c r="BX23" s="170"/>
      <c r="BY23" s="99"/>
      <c r="BZ23" s="170"/>
      <c r="CA23" s="170"/>
      <c r="CB23" s="99"/>
      <c r="CC23" s="170"/>
      <c r="CD23" s="131"/>
      <c r="CE23" s="170"/>
      <c r="CF23" s="134"/>
      <c r="CG23" s="134"/>
      <c r="CH23" s="134"/>
      <c r="CI23" s="134"/>
      <c r="CJ23" s="134"/>
      <c r="CK23" s="134"/>
      <c r="CL23" s="134"/>
      <c r="CM23" s="134"/>
      <c r="CN23" s="134"/>
      <c r="CO23" s="134"/>
      <c r="CP23" s="134"/>
      <c r="CQ23" s="134"/>
      <c r="CR23" s="134"/>
      <c r="CS23" s="134"/>
      <c r="CT23" s="134"/>
      <c r="CU23" s="134"/>
      <c r="CV23" s="134"/>
      <c r="CW23" s="134"/>
      <c r="CX23" s="134"/>
      <c r="CY23" s="134"/>
      <c r="CZ23" s="134"/>
      <c r="DA23" s="134"/>
      <c r="DB23" s="134"/>
      <c r="DC23" s="134"/>
      <c r="DD23" s="134"/>
      <c r="DE23" s="134"/>
    </row>
    <row r="24" spans="1:109" ht="15.75" customHeight="1" x14ac:dyDescent="0.3">
      <c r="A24" s="416"/>
      <c r="B24" s="417"/>
      <c r="C24" s="417"/>
      <c r="D24" s="417"/>
      <c r="E24" s="443"/>
      <c r="F24" s="417"/>
      <c r="G24" s="417"/>
      <c r="H24" s="417"/>
      <c r="I24" s="185"/>
      <c r="J24" s="185"/>
      <c r="K24" s="417"/>
      <c r="L24" s="443"/>
      <c r="M24" s="416"/>
      <c r="N24" s="444"/>
      <c r="O24" s="441"/>
      <c r="P24" s="514"/>
      <c r="Q24" s="441">
        <f t="shared" ref="Q24:Q28" si="11">IF(NOT(ISERROR(MATCH(P24,_xlfn.ANCHORARRAY(E35),0))),O37&amp;"Por favor no seleccionar los criterios de impacto",P24)</f>
        <v>0</v>
      </c>
      <c r="R24" s="444"/>
      <c r="S24" s="441"/>
      <c r="T24" s="442"/>
      <c r="U24" s="176">
        <v>2</v>
      </c>
      <c r="V24" s="184"/>
      <c r="W24" s="169" t="str">
        <f t="shared" si="0"/>
        <v/>
      </c>
      <c r="X24" s="169"/>
      <c r="Y24" s="169"/>
      <c r="Z24" s="169"/>
      <c r="AA24" s="169"/>
      <c r="AB24" s="195"/>
      <c r="AC24" s="195"/>
      <c r="AD24" s="97" t="str">
        <f t="shared" si="4"/>
        <v/>
      </c>
      <c r="AE24" s="195"/>
      <c r="AF24" s="195"/>
      <c r="AG24" s="195"/>
      <c r="AH24" s="142" t="str">
        <f>IFERROR(IF(AND(W23="Probabilidad",W24="Probabilidad"),(AJ23-(+AJ23*AD24)),IF(W24="Probabilidad",(O23-(+O23*AD24)),IF(W24="Impacto",AJ23,""))),"")</f>
        <v/>
      </c>
      <c r="AI24" s="130" t="str">
        <f t="shared" si="5"/>
        <v/>
      </c>
      <c r="AJ24" s="97" t="str">
        <f t="shared" si="6"/>
        <v/>
      </c>
      <c r="AK24" s="130" t="str">
        <f t="shared" si="7"/>
        <v/>
      </c>
      <c r="AL24" s="97" t="str">
        <f>IFERROR(IF(AND(W23="Impacto",W24="Impacto"),(AL17-(+AL17*AD24)),IF(W24="Impacto",($S$23-(+$S$23*AD24)),IF(W24="Probabilidad",AL17,""))),"")</f>
        <v/>
      </c>
      <c r="AM24" s="98" t="str">
        <f t="shared" si="8"/>
        <v/>
      </c>
      <c r="AN24" s="425"/>
      <c r="AO24" s="185"/>
      <c r="AP24" s="176"/>
      <c r="AQ24" s="188"/>
      <c r="AR24" s="188"/>
      <c r="AS24" s="185"/>
      <c r="AT24" s="99"/>
      <c r="AU24" s="170"/>
      <c r="AV24" s="99"/>
      <c r="AW24" s="170"/>
      <c r="AX24" s="99"/>
      <c r="AY24" s="170"/>
      <c r="AZ24" s="131"/>
      <c r="BA24" s="170"/>
      <c r="BB24" s="170"/>
      <c r="BC24" s="131"/>
      <c r="BD24" s="99"/>
      <c r="BE24" s="99"/>
      <c r="BF24" s="170"/>
      <c r="BG24" s="170"/>
      <c r="BH24" s="131"/>
      <c r="BI24" s="99"/>
      <c r="BJ24" s="99"/>
      <c r="BK24" s="170"/>
      <c r="BL24" s="170"/>
      <c r="BM24" s="131"/>
      <c r="BN24" s="99"/>
      <c r="BO24" s="99"/>
      <c r="BP24" s="170"/>
      <c r="BQ24" s="170"/>
      <c r="BR24" s="131"/>
      <c r="BS24" s="99"/>
      <c r="BT24" s="99"/>
      <c r="BU24" s="99"/>
      <c r="BV24" s="170"/>
      <c r="BW24" s="170"/>
      <c r="BX24" s="170"/>
      <c r="BY24" s="99"/>
      <c r="BZ24" s="170"/>
      <c r="CA24" s="170"/>
      <c r="CB24" s="99"/>
      <c r="CC24" s="170"/>
      <c r="CD24" s="131"/>
      <c r="CE24" s="170"/>
      <c r="CF24" s="134"/>
      <c r="CG24" s="134"/>
      <c r="CH24" s="134"/>
      <c r="CI24" s="134"/>
      <c r="CJ24" s="134"/>
      <c r="CK24" s="134"/>
      <c r="CL24" s="134"/>
      <c r="CM24" s="134"/>
      <c r="CN24" s="134"/>
      <c r="CO24" s="134"/>
      <c r="CP24" s="134"/>
      <c r="CQ24" s="134"/>
      <c r="CR24" s="134"/>
      <c r="CS24" s="134"/>
      <c r="CT24" s="134"/>
      <c r="CU24" s="134"/>
      <c r="CV24" s="134"/>
      <c r="CW24" s="134"/>
      <c r="CX24" s="134"/>
      <c r="CY24" s="134"/>
      <c r="CZ24" s="134"/>
      <c r="DA24" s="134"/>
      <c r="DB24" s="134"/>
      <c r="DC24" s="134"/>
      <c r="DD24" s="134"/>
      <c r="DE24" s="134"/>
    </row>
    <row r="25" spans="1:109" ht="15.75" customHeight="1" x14ac:dyDescent="0.3">
      <c r="A25" s="416"/>
      <c r="B25" s="417"/>
      <c r="C25" s="417"/>
      <c r="D25" s="417"/>
      <c r="E25" s="443"/>
      <c r="F25" s="417"/>
      <c r="G25" s="417"/>
      <c r="H25" s="417"/>
      <c r="I25" s="185"/>
      <c r="J25" s="185"/>
      <c r="K25" s="417"/>
      <c r="L25" s="443"/>
      <c r="M25" s="416"/>
      <c r="N25" s="444"/>
      <c r="O25" s="441"/>
      <c r="P25" s="514"/>
      <c r="Q25" s="441">
        <f t="shared" si="11"/>
        <v>0</v>
      </c>
      <c r="R25" s="444"/>
      <c r="S25" s="441"/>
      <c r="T25" s="442"/>
      <c r="U25" s="176">
        <v>3</v>
      </c>
      <c r="V25" s="183"/>
      <c r="W25" s="169" t="str">
        <f t="shared" si="0"/>
        <v/>
      </c>
      <c r="X25" s="169"/>
      <c r="Y25" s="169"/>
      <c r="Z25" s="169"/>
      <c r="AA25" s="169"/>
      <c r="AB25" s="195"/>
      <c r="AC25" s="195"/>
      <c r="AD25" s="97" t="str">
        <f t="shared" si="4"/>
        <v/>
      </c>
      <c r="AE25" s="195"/>
      <c r="AF25" s="195"/>
      <c r="AG25" s="195"/>
      <c r="AH25" s="142" t="str">
        <f>IFERROR(IF(AND(W24="Probabilidad",W25="Probabilidad"),(AJ24-(+AJ24*AD25)),IF(AND(W24="Impacto",W25="Probabilidad"),(AJ23-(+AJ23*AD25)),IF(W25="Impacto",AJ24,""))),"")</f>
        <v/>
      </c>
      <c r="AI25" s="130" t="str">
        <f t="shared" si="5"/>
        <v/>
      </c>
      <c r="AJ25" s="97" t="str">
        <f t="shared" si="6"/>
        <v/>
      </c>
      <c r="AK25" s="130" t="str">
        <f t="shared" si="7"/>
        <v/>
      </c>
      <c r="AL25" s="97" t="str">
        <f>IFERROR(IF(AND(W24="Impacto",W25="Impacto"),(AL24-(+AL24*AD25)),IF(AND(W24="Probabilidad",W25="Impacto"),(AL23-(+AL23*AD25)),IF(W25="Probabilidad",AL24,""))),"")</f>
        <v/>
      </c>
      <c r="AM25" s="98" t="str">
        <f t="shared" si="8"/>
        <v/>
      </c>
      <c r="AN25" s="425"/>
      <c r="AO25" s="185"/>
      <c r="AP25" s="176"/>
      <c r="AQ25" s="188"/>
      <c r="AR25" s="188"/>
      <c r="AS25" s="185"/>
      <c r="AT25" s="99"/>
      <c r="AU25" s="170"/>
      <c r="AV25" s="99"/>
      <c r="AW25" s="170"/>
      <c r="AX25" s="99"/>
      <c r="AY25" s="170"/>
      <c r="AZ25" s="131"/>
      <c r="BA25" s="170"/>
      <c r="BB25" s="170"/>
      <c r="BC25" s="131"/>
      <c r="BD25" s="99"/>
      <c r="BE25" s="99"/>
      <c r="BF25" s="170"/>
      <c r="BG25" s="170"/>
      <c r="BH25" s="131"/>
      <c r="BI25" s="99"/>
      <c r="BJ25" s="99"/>
      <c r="BK25" s="170"/>
      <c r="BL25" s="170"/>
      <c r="BM25" s="131"/>
      <c r="BN25" s="99"/>
      <c r="BO25" s="99"/>
      <c r="BP25" s="170"/>
      <c r="BQ25" s="170"/>
      <c r="BR25" s="131"/>
      <c r="BS25" s="99"/>
      <c r="BT25" s="99"/>
      <c r="BU25" s="99"/>
      <c r="BV25" s="170"/>
      <c r="BW25" s="170"/>
      <c r="BX25" s="170"/>
      <c r="BY25" s="99"/>
      <c r="BZ25" s="170"/>
      <c r="CA25" s="170"/>
      <c r="CB25" s="99"/>
      <c r="CC25" s="170"/>
      <c r="CD25" s="131"/>
      <c r="CE25" s="170"/>
      <c r="CF25" s="134"/>
      <c r="CG25" s="134"/>
      <c r="CH25" s="134"/>
      <c r="CI25" s="134"/>
      <c r="CJ25" s="134"/>
      <c r="CK25" s="134"/>
      <c r="CL25" s="134"/>
      <c r="CM25" s="134"/>
      <c r="CN25" s="134"/>
      <c r="CO25" s="134"/>
      <c r="CP25" s="134"/>
      <c r="CQ25" s="134"/>
      <c r="CR25" s="134"/>
      <c r="CS25" s="134"/>
      <c r="CT25" s="134"/>
      <c r="CU25" s="134"/>
      <c r="CV25" s="134"/>
      <c r="CW25" s="134"/>
      <c r="CX25" s="134"/>
      <c r="CY25" s="134"/>
      <c r="CZ25" s="134"/>
      <c r="DA25" s="134"/>
      <c r="DB25" s="134"/>
      <c r="DC25" s="134"/>
      <c r="DD25" s="134"/>
      <c r="DE25" s="134"/>
    </row>
    <row r="26" spans="1:109" ht="15.75" customHeight="1" x14ac:dyDescent="0.3">
      <c r="A26" s="416"/>
      <c r="B26" s="417"/>
      <c r="C26" s="417"/>
      <c r="D26" s="417"/>
      <c r="E26" s="443"/>
      <c r="F26" s="417"/>
      <c r="G26" s="417"/>
      <c r="H26" s="417"/>
      <c r="I26" s="185"/>
      <c r="J26" s="185"/>
      <c r="K26" s="417"/>
      <c r="L26" s="443"/>
      <c r="M26" s="416"/>
      <c r="N26" s="444"/>
      <c r="O26" s="441"/>
      <c r="P26" s="514"/>
      <c r="Q26" s="441">
        <f t="shared" si="11"/>
        <v>0</v>
      </c>
      <c r="R26" s="444"/>
      <c r="S26" s="441"/>
      <c r="T26" s="442"/>
      <c r="U26" s="176">
        <v>4</v>
      </c>
      <c r="V26" s="184"/>
      <c r="W26" s="169" t="str">
        <f t="shared" si="0"/>
        <v/>
      </c>
      <c r="X26" s="169"/>
      <c r="Y26" s="169"/>
      <c r="Z26" s="169"/>
      <c r="AA26" s="169"/>
      <c r="AB26" s="195"/>
      <c r="AC26" s="195"/>
      <c r="AD26" s="97" t="str">
        <f t="shared" si="4"/>
        <v/>
      </c>
      <c r="AE26" s="195"/>
      <c r="AF26" s="195"/>
      <c r="AG26" s="195"/>
      <c r="AH26" s="142" t="str">
        <f>IFERROR(IF(AND(W25="Probabilidad",W26="Probabilidad"),(AJ25-(+AJ25*AD26)),IF(AND(W25="Impacto",W26="Probabilidad"),(AJ24-(+AJ24*AD26)),IF(W26="Impacto",AJ25,""))),"")</f>
        <v/>
      </c>
      <c r="AI26" s="130" t="str">
        <f t="shared" si="5"/>
        <v/>
      </c>
      <c r="AJ26" s="97" t="str">
        <f t="shared" si="6"/>
        <v/>
      </c>
      <c r="AK26" s="130" t="str">
        <f t="shared" si="7"/>
        <v/>
      </c>
      <c r="AL26" s="97" t="str">
        <f>IFERROR(IF(AND(W25="Impacto",W26="Impacto"),(AL25-(+AL25*AD26)),IF(AND(W25="Probabilidad",W26="Impacto"),(AL24-(+AL24*AD26)),IF(W26="Probabilidad",AL25,""))),"")</f>
        <v/>
      </c>
      <c r="AM26" s="98" t="str">
        <f t="shared" si="8"/>
        <v/>
      </c>
      <c r="AN26" s="425"/>
      <c r="AO26" s="185"/>
      <c r="AP26" s="176"/>
      <c r="AQ26" s="188"/>
      <c r="AR26" s="188"/>
      <c r="AS26" s="185"/>
      <c r="AT26" s="99"/>
      <c r="AU26" s="170"/>
      <c r="AV26" s="99"/>
      <c r="AW26" s="170"/>
      <c r="AX26" s="99"/>
      <c r="AY26" s="170"/>
      <c r="AZ26" s="131"/>
      <c r="BA26" s="170"/>
      <c r="BB26" s="170"/>
      <c r="BC26" s="131"/>
      <c r="BD26" s="99"/>
      <c r="BE26" s="99"/>
      <c r="BF26" s="170"/>
      <c r="BG26" s="170"/>
      <c r="BH26" s="131"/>
      <c r="BI26" s="99"/>
      <c r="BJ26" s="99"/>
      <c r="BK26" s="170"/>
      <c r="BL26" s="170"/>
      <c r="BM26" s="131"/>
      <c r="BN26" s="99"/>
      <c r="BO26" s="99"/>
      <c r="BP26" s="170"/>
      <c r="BQ26" s="170"/>
      <c r="BR26" s="131"/>
      <c r="BS26" s="99"/>
      <c r="BT26" s="99"/>
      <c r="BU26" s="99"/>
      <c r="BV26" s="170"/>
      <c r="BW26" s="170"/>
      <c r="BX26" s="170"/>
      <c r="BY26" s="99"/>
      <c r="BZ26" s="170"/>
      <c r="CA26" s="170"/>
      <c r="CB26" s="99"/>
      <c r="CC26" s="170"/>
      <c r="CD26" s="131"/>
      <c r="CE26" s="170"/>
      <c r="CF26" s="134"/>
      <c r="CG26" s="134"/>
      <c r="CH26" s="134"/>
      <c r="CI26" s="134"/>
      <c r="CJ26" s="134"/>
      <c r="CK26" s="134"/>
      <c r="CL26" s="134"/>
      <c r="CM26" s="134"/>
      <c r="CN26" s="134"/>
      <c r="CO26" s="134"/>
      <c r="CP26" s="134"/>
      <c r="CQ26" s="134"/>
      <c r="CR26" s="134"/>
      <c r="CS26" s="134"/>
      <c r="CT26" s="134"/>
      <c r="CU26" s="134"/>
      <c r="CV26" s="134"/>
      <c r="CW26" s="134"/>
      <c r="CX26" s="134"/>
      <c r="CY26" s="134"/>
      <c r="CZ26" s="134"/>
      <c r="DA26" s="134"/>
      <c r="DB26" s="134"/>
      <c r="DC26" s="134"/>
      <c r="DD26" s="134"/>
      <c r="DE26" s="134"/>
    </row>
    <row r="27" spans="1:109" ht="15.75" customHeight="1" x14ac:dyDescent="0.3">
      <c r="A27" s="416"/>
      <c r="B27" s="417"/>
      <c r="C27" s="417"/>
      <c r="D27" s="417"/>
      <c r="E27" s="443"/>
      <c r="F27" s="417"/>
      <c r="G27" s="417"/>
      <c r="H27" s="417"/>
      <c r="I27" s="185"/>
      <c r="J27" s="185"/>
      <c r="K27" s="417"/>
      <c r="L27" s="443"/>
      <c r="M27" s="416"/>
      <c r="N27" s="444"/>
      <c r="O27" s="441"/>
      <c r="P27" s="514"/>
      <c r="Q27" s="441">
        <f t="shared" si="11"/>
        <v>0</v>
      </c>
      <c r="R27" s="444"/>
      <c r="S27" s="441"/>
      <c r="T27" s="442"/>
      <c r="U27" s="176">
        <v>5</v>
      </c>
      <c r="V27" s="184"/>
      <c r="W27" s="169" t="str">
        <f t="shared" si="0"/>
        <v/>
      </c>
      <c r="X27" s="169"/>
      <c r="Y27" s="169"/>
      <c r="Z27" s="169"/>
      <c r="AA27" s="169"/>
      <c r="AB27" s="195"/>
      <c r="AC27" s="195"/>
      <c r="AD27" s="97" t="str">
        <f t="shared" si="4"/>
        <v/>
      </c>
      <c r="AE27" s="195"/>
      <c r="AF27" s="195"/>
      <c r="AG27" s="195"/>
      <c r="AH27" s="141" t="str">
        <f>IFERROR(IF(AND(W26="Probabilidad",W27="Probabilidad"),(AJ26-(+AJ26*AD27)),IF(AND(W26="Impacto",W27="Probabilidad"),(AJ25-(+AJ25*AD27)),IF(W27="Impacto",AJ26,""))),"")</f>
        <v/>
      </c>
      <c r="AI27" s="130" t="str">
        <f>IFERROR(IF(AH27="","",IF(AH27&lt;=0.2,"Muy Baja",IF(AH27&lt;=0.4,"Baja",IF(AH27&lt;=0.6,"Media",IF(AH27&lt;=0.8,"Alta","Muy Alta"))))),"")</f>
        <v/>
      </c>
      <c r="AJ27" s="97" t="str">
        <f t="shared" si="6"/>
        <v/>
      </c>
      <c r="AK27" s="130" t="str">
        <f t="shared" si="7"/>
        <v/>
      </c>
      <c r="AL27" s="97" t="str">
        <f>IFERROR(IF(AND(W26="Impacto",W27="Impacto"),(AL26-(+AL26*AD27)),IF(AND(W26="Probabilidad",W27="Impacto"),(AL25-(+AL25*AD27)),IF(W27="Probabilidad",AL26,""))),"")</f>
        <v/>
      </c>
      <c r="AM27" s="98" t="str">
        <f t="shared" si="8"/>
        <v/>
      </c>
      <c r="AN27" s="425"/>
      <c r="AO27" s="185"/>
      <c r="AP27" s="176"/>
      <c r="AQ27" s="188"/>
      <c r="AR27" s="188"/>
      <c r="AS27" s="185"/>
      <c r="AT27" s="99"/>
      <c r="AU27" s="170"/>
      <c r="AV27" s="99"/>
      <c r="AW27" s="170"/>
      <c r="AX27" s="99"/>
      <c r="AY27" s="170"/>
      <c r="AZ27" s="131"/>
      <c r="BA27" s="170"/>
      <c r="BB27" s="170"/>
      <c r="BC27" s="131"/>
      <c r="BD27" s="99"/>
      <c r="BE27" s="99"/>
      <c r="BF27" s="170"/>
      <c r="BG27" s="170"/>
      <c r="BH27" s="131"/>
      <c r="BI27" s="99"/>
      <c r="BJ27" s="99"/>
      <c r="BK27" s="170"/>
      <c r="BL27" s="170"/>
      <c r="BM27" s="131"/>
      <c r="BN27" s="99"/>
      <c r="BO27" s="99"/>
      <c r="BP27" s="170"/>
      <c r="BQ27" s="170"/>
      <c r="BR27" s="131"/>
      <c r="BS27" s="99"/>
      <c r="BT27" s="99"/>
      <c r="BU27" s="99"/>
      <c r="BV27" s="170"/>
      <c r="BW27" s="170"/>
      <c r="BX27" s="170"/>
      <c r="BY27" s="99"/>
      <c r="BZ27" s="170"/>
      <c r="CA27" s="170"/>
      <c r="CB27" s="99"/>
      <c r="CC27" s="170"/>
      <c r="CD27" s="131"/>
      <c r="CE27" s="170"/>
      <c r="CF27" s="134"/>
      <c r="CG27" s="134"/>
      <c r="CH27" s="134"/>
      <c r="CI27" s="134"/>
      <c r="CJ27" s="134"/>
      <c r="CK27" s="134"/>
      <c r="CL27" s="134"/>
      <c r="CM27" s="134"/>
      <c r="CN27" s="134"/>
      <c r="CO27" s="134"/>
      <c r="CP27" s="134"/>
      <c r="CQ27" s="134"/>
      <c r="CR27" s="134"/>
      <c r="CS27" s="134"/>
      <c r="CT27" s="134"/>
      <c r="CU27" s="134"/>
      <c r="CV27" s="134"/>
      <c r="CW27" s="134"/>
      <c r="CX27" s="134"/>
      <c r="CY27" s="134"/>
      <c r="CZ27" s="134"/>
      <c r="DA27" s="134"/>
      <c r="DB27" s="134"/>
      <c r="DC27" s="134"/>
      <c r="DD27" s="134"/>
      <c r="DE27" s="134"/>
    </row>
    <row r="28" spans="1:109" ht="15.75" customHeight="1" x14ac:dyDescent="0.3">
      <c r="A28" s="416"/>
      <c r="B28" s="417"/>
      <c r="C28" s="417"/>
      <c r="D28" s="417"/>
      <c r="E28" s="443"/>
      <c r="F28" s="417"/>
      <c r="G28" s="417"/>
      <c r="H28" s="417"/>
      <c r="I28" s="185"/>
      <c r="J28" s="185"/>
      <c r="K28" s="417"/>
      <c r="L28" s="443"/>
      <c r="M28" s="416"/>
      <c r="N28" s="444"/>
      <c r="O28" s="441"/>
      <c r="P28" s="514"/>
      <c r="Q28" s="441">
        <f t="shared" si="11"/>
        <v>0</v>
      </c>
      <c r="R28" s="444"/>
      <c r="S28" s="441"/>
      <c r="T28" s="442"/>
      <c r="U28" s="176">
        <v>6</v>
      </c>
      <c r="V28" s="184"/>
      <c r="W28" s="169" t="str">
        <f t="shared" si="0"/>
        <v/>
      </c>
      <c r="X28" s="169"/>
      <c r="Y28" s="169"/>
      <c r="Z28" s="169"/>
      <c r="AA28" s="169"/>
      <c r="AB28" s="195"/>
      <c r="AC28" s="195"/>
      <c r="AD28" s="97" t="str">
        <f t="shared" si="4"/>
        <v/>
      </c>
      <c r="AE28" s="195"/>
      <c r="AF28" s="195"/>
      <c r="AG28" s="195"/>
      <c r="AH28" s="142" t="str">
        <f>IFERROR(IF(AND(W27="Probabilidad",W28="Probabilidad"),(AJ27-(+AJ27*AD28)),IF(AND(W27="Impacto",W28="Probabilidad"),(AJ26-(+AJ26*AD28)),IF(W28="Impacto",AJ27,""))),"")</f>
        <v/>
      </c>
      <c r="AI28" s="130" t="str">
        <f t="shared" si="5"/>
        <v/>
      </c>
      <c r="AJ28" s="97" t="str">
        <f t="shared" si="6"/>
        <v/>
      </c>
      <c r="AK28" s="130" t="str">
        <f t="shared" si="7"/>
        <v/>
      </c>
      <c r="AL28" s="97" t="str">
        <f>IFERROR(IF(AND(W27="Impacto",W28="Impacto"),(AL27-(+AL27*AD28)),IF(AND(W27="Probabilidad",W28="Impacto"),(AL26-(+AL26*AD28)),IF(W28="Probabilidad",AL27,""))),"")</f>
        <v/>
      </c>
      <c r="AM28" s="98" t="str">
        <f t="shared" si="8"/>
        <v/>
      </c>
      <c r="AN28" s="426"/>
      <c r="AO28" s="185"/>
      <c r="AP28" s="176"/>
      <c r="AQ28" s="188"/>
      <c r="AR28" s="188"/>
      <c r="AS28" s="185"/>
      <c r="AT28" s="99"/>
      <c r="AU28" s="170"/>
      <c r="AV28" s="99"/>
      <c r="AW28" s="170"/>
      <c r="AX28" s="99"/>
      <c r="AY28" s="170"/>
      <c r="AZ28" s="131"/>
      <c r="BA28" s="170"/>
      <c r="BB28" s="170"/>
      <c r="BC28" s="131"/>
      <c r="BD28" s="99"/>
      <c r="BE28" s="99"/>
      <c r="BF28" s="170"/>
      <c r="BG28" s="170"/>
      <c r="BH28" s="131"/>
      <c r="BI28" s="99"/>
      <c r="BJ28" s="99"/>
      <c r="BK28" s="170"/>
      <c r="BL28" s="170"/>
      <c r="BM28" s="131"/>
      <c r="BN28" s="99"/>
      <c r="BO28" s="99"/>
      <c r="BP28" s="170"/>
      <c r="BQ28" s="170"/>
      <c r="BR28" s="131"/>
      <c r="BS28" s="99"/>
      <c r="BT28" s="99"/>
      <c r="BU28" s="99"/>
      <c r="BV28" s="170"/>
      <c r="BW28" s="170"/>
      <c r="BX28" s="170"/>
      <c r="BY28" s="99"/>
      <c r="BZ28" s="170"/>
      <c r="CA28" s="170"/>
      <c r="CB28" s="99"/>
      <c r="CC28" s="170"/>
      <c r="CD28" s="131"/>
      <c r="CE28" s="170"/>
      <c r="CF28" s="134"/>
      <c r="CG28" s="134"/>
      <c r="CH28" s="134"/>
      <c r="CI28" s="134"/>
      <c r="CJ28" s="134"/>
      <c r="CK28" s="134"/>
      <c r="CL28" s="134"/>
      <c r="CM28" s="134"/>
      <c r="CN28" s="134"/>
      <c r="CO28" s="134"/>
      <c r="CP28" s="134"/>
      <c r="CQ28" s="134"/>
      <c r="CR28" s="134"/>
      <c r="CS28" s="134"/>
      <c r="CT28" s="134"/>
      <c r="CU28" s="134"/>
      <c r="CV28" s="134"/>
      <c r="CW28" s="134"/>
      <c r="CX28" s="134"/>
      <c r="CY28" s="134"/>
      <c r="CZ28" s="134"/>
      <c r="DA28" s="134"/>
      <c r="DB28" s="134"/>
      <c r="DC28" s="134"/>
      <c r="DD28" s="134"/>
      <c r="DE28" s="134"/>
    </row>
    <row r="29" spans="1:109" ht="15.75" customHeight="1" x14ac:dyDescent="0.3">
      <c r="A29" s="416">
        <v>5</v>
      </c>
      <c r="B29" s="417"/>
      <c r="C29" s="417"/>
      <c r="D29" s="417"/>
      <c r="E29" s="443"/>
      <c r="F29" s="417"/>
      <c r="G29" s="417"/>
      <c r="H29" s="417"/>
      <c r="I29" s="185"/>
      <c r="J29" s="185"/>
      <c r="K29" s="417"/>
      <c r="L29" s="443"/>
      <c r="M29" s="416"/>
      <c r="N29" s="444" t="str">
        <f>IF(M29&lt;=0,"",IF(M29&lt;=2,"Muy Baja",IF(M29&lt;=24,"Baja",IF(M29&lt;=500,"Media",IF(M29&lt;=5000,"Alta","Muy Alta")))))</f>
        <v/>
      </c>
      <c r="O29" s="441" t="str">
        <f>IF(N29="","",IF(N29="Muy Baja",0.2,IF(N29="Baja",0.4,IF(N29="Media",0.6,IF(N29="Alta",0.8,IF(N29="Muy Alta",1,))))))</f>
        <v/>
      </c>
      <c r="P29" s="514"/>
      <c r="Q29" s="441">
        <f ca="1">IF(NOT(ISERROR(MATCH(P29,'Tabla Impacto'!$B$221:$B$223,0))),'Tabla Impacto'!$F$223&amp;"Por favor no seleccionar los criterios de impacto(Afectación Económica o presupuestal y Pérdida Reputacional)",P29)</f>
        <v>0</v>
      </c>
      <c r="R29" s="444" t="str">
        <f ca="1">IF(OR(Q29='Tabla Impacto'!$C$11,Q29='Tabla Impacto'!$D$11),"Leve",IF(OR(Q29='Tabla Impacto'!$C$12,Q29='Tabla Impacto'!$D$12),"Menor",IF(OR(Q29='Tabla Impacto'!$C$13,Q29='Tabla Impacto'!$D$13),"Moderado",IF(OR(Q29='Tabla Impacto'!$C$14,Q29='Tabla Impacto'!$D$14),"Mayor",IF(OR(Q29='Tabla Impacto'!$C$15,Q29='Tabla Impacto'!$D$15),"Catastrófico","")))))</f>
        <v/>
      </c>
      <c r="S29" s="441" t="str">
        <f ca="1">IF(R29="","",IF(R29="Leve",0.2,IF(R29="Menor",0.4,IF(R29="Moderado",0.6,IF(R29="Mayor",0.8,IF(R29="Catastrófico",1,))))))</f>
        <v/>
      </c>
      <c r="T29" s="442" t="str">
        <f ca="1">IF(OR(AND(N29="Muy Baja",R29="Leve"),AND(N29="Muy Baja",R29="Menor"),AND(N29="Baja",R29="Leve")),"Bajo",IF(OR(AND(N29="Muy baja",R29="Moderado"),AND(N29="Baja",R29="Menor"),AND(N29="Baja",R29="Moderado"),AND(N29="Media",R29="Leve"),AND(N29="Media",R29="Menor"),AND(N29="Media",R29="Moderado"),AND(N29="Alta",R29="Leve"),AND(N29="Alta",R29="Menor")),"Moderado",IF(OR(AND(N29="Muy Baja",R29="Mayor"),AND(N29="Baja",R29="Mayor"),AND(N29="Media",R29="Mayor"),AND(N29="Alta",R29="Moderado"),AND(N29="Alta",R29="Mayor"),AND(N29="Muy Alta",R29="Leve"),AND(N29="Muy Alta",R29="Menor"),AND(N29="Muy Alta",R29="Moderado"),AND(N29="Muy Alta",R29="Mayor")),"Alto",IF(OR(AND(N29="Muy Baja",R29="Catastrófico"),AND(N29="Baja",R29="Catastrófico"),AND(N29="Media",R29="Catastrófico"),AND(N29="Alta",R29="Catastrófico"),AND(N29="Muy Alta",R29="Catastrófico")),"Extremo",""))))</f>
        <v/>
      </c>
      <c r="U29" s="176">
        <v>1</v>
      </c>
      <c r="V29" s="184"/>
      <c r="W29" s="169" t="str">
        <f t="shared" si="0"/>
        <v/>
      </c>
      <c r="X29" s="169"/>
      <c r="Y29" s="169"/>
      <c r="Z29" s="169"/>
      <c r="AA29" s="169"/>
      <c r="AB29" s="195"/>
      <c r="AC29" s="195"/>
      <c r="AD29" s="97" t="str">
        <f t="shared" si="4"/>
        <v/>
      </c>
      <c r="AE29" s="195"/>
      <c r="AF29" s="195"/>
      <c r="AG29" s="195"/>
      <c r="AH29" s="142" t="str">
        <f>IFERROR(IF(W29="Probabilidad",(O29-(+O29*AD29)),IF(W29="Impacto",O29,"")),"")</f>
        <v/>
      </c>
      <c r="AI29" s="130" t="str">
        <f>IFERROR(IF(AH29="","",IF(AH29&lt;=0.2,"Muy Baja",IF(AH29&lt;=0.4,"Baja",IF(AH29&lt;=0.6,"Media",IF(AH29&lt;=0.8,"Alta","Muy Alta"))))),"")</f>
        <v/>
      </c>
      <c r="AJ29" s="97" t="str">
        <f t="shared" si="6"/>
        <v/>
      </c>
      <c r="AK29" s="130" t="str">
        <f>IFERROR(IF(AL29="","",IF(AL29&lt;=0.2,"Leve",IF(AL29&lt;=0.4,"Menor",IF(AL29&lt;=0.6,"Moderado",IF(AL29&lt;=0.8,"Mayor","Catastrófico"))))),"")</f>
        <v/>
      </c>
      <c r="AL29" s="97" t="str">
        <f>IFERROR(IF(W29="Impacto",(S29-(+S29*AD29)),IF(W29="Probabilidad",S29,"")),"")</f>
        <v/>
      </c>
      <c r="AM29" s="98" t="str">
        <f t="shared" si="8"/>
        <v/>
      </c>
      <c r="AN29" s="424"/>
      <c r="AO29" s="185"/>
      <c r="AP29" s="176"/>
      <c r="AQ29" s="188"/>
      <c r="AR29" s="188"/>
      <c r="AS29" s="185"/>
      <c r="AT29" s="99"/>
      <c r="AU29" s="170"/>
      <c r="AV29" s="99"/>
      <c r="AW29" s="170"/>
      <c r="AX29" s="99"/>
      <c r="AY29" s="170"/>
      <c r="AZ29" s="131"/>
      <c r="BA29" s="170"/>
      <c r="BB29" s="170"/>
      <c r="BC29" s="131"/>
      <c r="BD29" s="99"/>
      <c r="BE29" s="99"/>
      <c r="BF29" s="170"/>
      <c r="BG29" s="170"/>
      <c r="BH29" s="131"/>
      <c r="BI29" s="99"/>
      <c r="BJ29" s="99"/>
      <c r="BK29" s="170"/>
      <c r="BL29" s="170"/>
      <c r="BM29" s="131"/>
      <c r="BN29" s="99"/>
      <c r="BO29" s="99"/>
      <c r="BP29" s="170"/>
      <c r="BQ29" s="170"/>
      <c r="BR29" s="131"/>
      <c r="BS29" s="99"/>
      <c r="BT29" s="99"/>
      <c r="BU29" s="99"/>
      <c r="BV29" s="170"/>
      <c r="BW29" s="170"/>
      <c r="BX29" s="170"/>
      <c r="BY29" s="99"/>
      <c r="BZ29" s="170"/>
      <c r="CA29" s="170"/>
      <c r="CB29" s="99"/>
      <c r="CC29" s="170"/>
      <c r="CD29" s="131"/>
      <c r="CE29" s="170"/>
      <c r="CF29" s="134"/>
      <c r="CG29" s="134"/>
      <c r="CH29" s="134"/>
      <c r="CI29" s="134"/>
      <c r="CJ29" s="134"/>
      <c r="CK29" s="134"/>
      <c r="CL29" s="134"/>
      <c r="CM29" s="134"/>
      <c r="CN29" s="134"/>
      <c r="CO29" s="134"/>
      <c r="CP29" s="134"/>
      <c r="CQ29" s="134"/>
      <c r="CR29" s="134"/>
      <c r="CS29" s="134"/>
      <c r="CT29" s="134"/>
      <c r="CU29" s="134"/>
      <c r="CV29" s="134"/>
      <c r="CW29" s="134"/>
      <c r="CX29" s="134"/>
      <c r="CY29" s="134"/>
      <c r="CZ29" s="134"/>
      <c r="DA29" s="134"/>
      <c r="DB29" s="134"/>
      <c r="DC29" s="134"/>
      <c r="DD29" s="134"/>
      <c r="DE29" s="134"/>
    </row>
    <row r="30" spans="1:109" ht="15.75" customHeight="1" x14ac:dyDescent="0.3">
      <c r="A30" s="416"/>
      <c r="B30" s="417"/>
      <c r="C30" s="417"/>
      <c r="D30" s="417"/>
      <c r="E30" s="443"/>
      <c r="F30" s="417"/>
      <c r="G30" s="417"/>
      <c r="H30" s="417"/>
      <c r="I30" s="185"/>
      <c r="J30" s="185"/>
      <c r="K30" s="417"/>
      <c r="L30" s="443"/>
      <c r="M30" s="416"/>
      <c r="N30" s="444"/>
      <c r="O30" s="441"/>
      <c r="P30" s="514"/>
      <c r="Q30" s="441">
        <f t="shared" ref="Q30:Q34" si="12">IF(NOT(ISERROR(MATCH(P30,_xlfn.ANCHORARRAY(E41),0))),O43&amp;"Por favor no seleccionar los criterios de impacto",P30)</f>
        <v>0</v>
      </c>
      <c r="R30" s="444"/>
      <c r="S30" s="441"/>
      <c r="T30" s="442"/>
      <c r="U30" s="176">
        <v>2</v>
      </c>
      <c r="V30" s="184"/>
      <c r="W30" s="169" t="str">
        <f t="shared" si="0"/>
        <v/>
      </c>
      <c r="X30" s="169"/>
      <c r="Y30" s="169"/>
      <c r="Z30" s="169"/>
      <c r="AA30" s="169"/>
      <c r="AB30" s="195"/>
      <c r="AC30" s="195"/>
      <c r="AD30" s="97" t="str">
        <f t="shared" si="4"/>
        <v/>
      </c>
      <c r="AE30" s="195"/>
      <c r="AF30" s="195"/>
      <c r="AG30" s="195"/>
      <c r="AH30" s="142" t="str">
        <f>IFERROR(IF(AND(W29="Probabilidad",W30="Probabilidad"),(AJ29-(+AJ29*AD30)),IF(W30="Probabilidad",(O29-(+O29*AD30)),IF(W30="Impacto",AJ29,""))),"")</f>
        <v/>
      </c>
      <c r="AI30" s="130" t="str">
        <f t="shared" si="5"/>
        <v/>
      </c>
      <c r="AJ30" s="97" t="str">
        <f t="shared" si="6"/>
        <v/>
      </c>
      <c r="AK30" s="130" t="str">
        <f t="shared" si="7"/>
        <v/>
      </c>
      <c r="AL30" s="97" t="str">
        <f>IFERROR(IF(AND(W29="Impacto",W30="Impacto"),(AL23-(+AL23*AD30)),IF(W30="Impacto",($S$29-(+$S$29*AD30)),IF(W30="Probabilidad",AL23,""))),"")</f>
        <v/>
      </c>
      <c r="AM30" s="98" t="str">
        <f t="shared" si="8"/>
        <v/>
      </c>
      <c r="AN30" s="425"/>
      <c r="AO30" s="185"/>
      <c r="AP30" s="176"/>
      <c r="AQ30" s="188"/>
      <c r="AR30" s="188"/>
      <c r="AS30" s="185"/>
      <c r="AT30" s="99"/>
      <c r="AU30" s="170"/>
      <c r="AV30" s="99"/>
      <c r="AW30" s="170"/>
      <c r="AX30" s="99"/>
      <c r="AY30" s="170"/>
      <c r="AZ30" s="131"/>
      <c r="BA30" s="170"/>
      <c r="BB30" s="170"/>
      <c r="BC30" s="131"/>
      <c r="BD30" s="99"/>
      <c r="BE30" s="99"/>
      <c r="BF30" s="170"/>
      <c r="BG30" s="170"/>
      <c r="BH30" s="131"/>
      <c r="BI30" s="99"/>
      <c r="BJ30" s="99"/>
      <c r="BK30" s="170"/>
      <c r="BL30" s="170"/>
      <c r="BM30" s="131"/>
      <c r="BN30" s="99"/>
      <c r="BO30" s="99"/>
      <c r="BP30" s="170"/>
      <c r="BQ30" s="170"/>
      <c r="BR30" s="131"/>
      <c r="BS30" s="99"/>
      <c r="BT30" s="99"/>
      <c r="BU30" s="99"/>
      <c r="BV30" s="170"/>
      <c r="BW30" s="170"/>
      <c r="BX30" s="170"/>
      <c r="BY30" s="99"/>
      <c r="BZ30" s="170"/>
      <c r="CA30" s="170"/>
      <c r="CB30" s="99"/>
      <c r="CC30" s="170"/>
      <c r="CD30" s="131"/>
      <c r="CE30" s="170"/>
      <c r="CF30" s="134"/>
      <c r="CG30" s="134"/>
      <c r="CH30" s="134"/>
      <c r="CI30" s="134"/>
      <c r="CJ30" s="134"/>
      <c r="CK30" s="134"/>
      <c r="CL30" s="134"/>
      <c r="CM30" s="134"/>
      <c r="CN30" s="134"/>
      <c r="CO30" s="134"/>
      <c r="CP30" s="134"/>
      <c r="CQ30" s="134"/>
      <c r="CR30" s="134"/>
      <c r="CS30" s="134"/>
      <c r="CT30" s="134"/>
      <c r="CU30" s="134"/>
      <c r="CV30" s="134"/>
      <c r="CW30" s="134"/>
      <c r="CX30" s="134"/>
      <c r="CY30" s="134"/>
      <c r="CZ30" s="134"/>
      <c r="DA30" s="134"/>
      <c r="DB30" s="134"/>
      <c r="DC30" s="134"/>
      <c r="DD30" s="134"/>
      <c r="DE30" s="134"/>
    </row>
    <row r="31" spans="1:109" ht="15.75" customHeight="1" x14ac:dyDescent="0.3">
      <c r="A31" s="416"/>
      <c r="B31" s="417"/>
      <c r="C31" s="417"/>
      <c r="D31" s="417"/>
      <c r="E31" s="443"/>
      <c r="F31" s="417"/>
      <c r="G31" s="417"/>
      <c r="H31" s="417"/>
      <c r="I31" s="185"/>
      <c r="J31" s="185"/>
      <c r="K31" s="417"/>
      <c r="L31" s="443"/>
      <c r="M31" s="416"/>
      <c r="N31" s="444"/>
      <c r="O31" s="441"/>
      <c r="P31" s="514"/>
      <c r="Q31" s="441">
        <f t="shared" si="12"/>
        <v>0</v>
      </c>
      <c r="R31" s="444"/>
      <c r="S31" s="441"/>
      <c r="T31" s="442"/>
      <c r="U31" s="176">
        <v>3</v>
      </c>
      <c r="V31" s="183"/>
      <c r="W31" s="169" t="str">
        <f t="shared" si="0"/>
        <v/>
      </c>
      <c r="X31" s="169"/>
      <c r="Y31" s="169"/>
      <c r="Z31" s="169"/>
      <c r="AA31" s="169"/>
      <c r="AB31" s="195"/>
      <c r="AC31" s="195"/>
      <c r="AD31" s="97" t="str">
        <f t="shared" si="4"/>
        <v/>
      </c>
      <c r="AE31" s="195"/>
      <c r="AF31" s="195"/>
      <c r="AG31" s="195"/>
      <c r="AH31" s="142" t="str">
        <f>IFERROR(IF(AND(W30="Probabilidad",W31="Probabilidad"),(AJ30-(+AJ30*AD31)),IF(AND(W30="Impacto",W31="Probabilidad"),(AJ29-(+AJ29*AD31)),IF(W31="Impacto",AJ30,""))),"")</f>
        <v/>
      </c>
      <c r="AI31" s="130" t="str">
        <f t="shared" si="5"/>
        <v/>
      </c>
      <c r="AJ31" s="97" t="str">
        <f t="shared" si="6"/>
        <v/>
      </c>
      <c r="AK31" s="130" t="str">
        <f t="shared" si="7"/>
        <v/>
      </c>
      <c r="AL31" s="97" t="str">
        <f>IFERROR(IF(AND(W30="Impacto",W31="Impacto"),(AL30-(+AL30*AD31)),IF(AND(W30="Probabilidad",W31="Impacto"),(AL29-(+AL29*AD31)),IF(W31="Probabilidad",AL30,""))),"")</f>
        <v/>
      </c>
      <c r="AM31" s="98" t="str">
        <f t="shared" si="8"/>
        <v/>
      </c>
      <c r="AN31" s="425"/>
      <c r="AO31" s="185"/>
      <c r="AP31" s="176"/>
      <c r="AQ31" s="188"/>
      <c r="AR31" s="188"/>
      <c r="AS31" s="185"/>
      <c r="AT31" s="99"/>
      <c r="AU31" s="170"/>
      <c r="AV31" s="99"/>
      <c r="AW31" s="170"/>
      <c r="AX31" s="99"/>
      <c r="AY31" s="170"/>
      <c r="AZ31" s="131"/>
      <c r="BA31" s="170"/>
      <c r="BB31" s="170"/>
      <c r="BC31" s="131"/>
      <c r="BD31" s="99"/>
      <c r="BE31" s="99"/>
      <c r="BF31" s="170"/>
      <c r="BG31" s="170"/>
      <c r="BH31" s="131"/>
      <c r="BI31" s="99"/>
      <c r="BJ31" s="99"/>
      <c r="BK31" s="170"/>
      <c r="BL31" s="170"/>
      <c r="BM31" s="131"/>
      <c r="BN31" s="99"/>
      <c r="BO31" s="99"/>
      <c r="BP31" s="170"/>
      <c r="BQ31" s="170"/>
      <c r="BR31" s="131"/>
      <c r="BS31" s="99"/>
      <c r="BT31" s="99"/>
      <c r="BU31" s="99"/>
      <c r="BV31" s="170"/>
      <c r="BW31" s="170"/>
      <c r="BX31" s="170"/>
      <c r="BY31" s="99"/>
      <c r="BZ31" s="170"/>
      <c r="CA31" s="170"/>
      <c r="CB31" s="99"/>
      <c r="CC31" s="170"/>
      <c r="CD31" s="131"/>
      <c r="CE31" s="170"/>
      <c r="CF31" s="134"/>
      <c r="CG31" s="134"/>
      <c r="CH31" s="134"/>
      <c r="CI31" s="134"/>
      <c r="CJ31" s="134"/>
      <c r="CK31" s="134"/>
      <c r="CL31" s="134"/>
      <c r="CM31" s="134"/>
      <c r="CN31" s="134"/>
      <c r="CO31" s="134"/>
      <c r="CP31" s="134"/>
      <c r="CQ31" s="134"/>
      <c r="CR31" s="134"/>
      <c r="CS31" s="134"/>
      <c r="CT31" s="134"/>
      <c r="CU31" s="134"/>
      <c r="CV31" s="134"/>
      <c r="CW31" s="134"/>
      <c r="CX31" s="134"/>
      <c r="CY31" s="134"/>
      <c r="CZ31" s="134"/>
      <c r="DA31" s="134"/>
      <c r="DB31" s="134"/>
      <c r="DC31" s="134"/>
      <c r="DD31" s="134"/>
      <c r="DE31" s="134"/>
    </row>
    <row r="32" spans="1:109" ht="15.75" customHeight="1" x14ac:dyDescent="0.3">
      <c r="A32" s="416"/>
      <c r="B32" s="417"/>
      <c r="C32" s="417"/>
      <c r="D32" s="417"/>
      <c r="E32" s="443"/>
      <c r="F32" s="417"/>
      <c r="G32" s="417"/>
      <c r="H32" s="417"/>
      <c r="I32" s="185"/>
      <c r="J32" s="185"/>
      <c r="K32" s="417"/>
      <c r="L32" s="443"/>
      <c r="M32" s="416"/>
      <c r="N32" s="444"/>
      <c r="O32" s="441"/>
      <c r="P32" s="514"/>
      <c r="Q32" s="441">
        <f t="shared" si="12"/>
        <v>0</v>
      </c>
      <c r="R32" s="444"/>
      <c r="S32" s="441"/>
      <c r="T32" s="442"/>
      <c r="U32" s="176">
        <v>4</v>
      </c>
      <c r="V32" s="184"/>
      <c r="W32" s="169" t="str">
        <f t="shared" si="0"/>
        <v/>
      </c>
      <c r="X32" s="169"/>
      <c r="Y32" s="169"/>
      <c r="Z32" s="169"/>
      <c r="AA32" s="169"/>
      <c r="AB32" s="195"/>
      <c r="AC32" s="195"/>
      <c r="AD32" s="97" t="str">
        <f t="shared" si="4"/>
        <v/>
      </c>
      <c r="AE32" s="195"/>
      <c r="AF32" s="195"/>
      <c r="AG32" s="195"/>
      <c r="AH32" s="142" t="str">
        <f>IFERROR(IF(AND(W31="Probabilidad",W32="Probabilidad"),(AJ31-(+AJ31*AD32)),IF(AND(W31="Impacto",W32="Probabilidad"),(AJ30-(+AJ30*AD32)),IF(W32="Impacto",AJ31,""))),"")</f>
        <v/>
      </c>
      <c r="AI32" s="130" t="str">
        <f t="shared" si="5"/>
        <v/>
      </c>
      <c r="AJ32" s="97" t="str">
        <f t="shared" si="6"/>
        <v/>
      </c>
      <c r="AK32" s="130" t="str">
        <f t="shared" si="7"/>
        <v/>
      </c>
      <c r="AL32" s="97" t="str">
        <f>IFERROR(IF(AND(W31="Impacto",W32="Impacto"),(AL31-(+AL31*AD32)),IF(AND(W31="Probabilidad",W32="Impacto"),(AL30-(+AL30*AD32)),IF(W32="Probabilidad",AL31,""))),"")</f>
        <v/>
      </c>
      <c r="AM32" s="98" t="str">
        <f t="shared" si="8"/>
        <v/>
      </c>
      <c r="AN32" s="425"/>
      <c r="AO32" s="185"/>
      <c r="AP32" s="176"/>
      <c r="AQ32" s="188"/>
      <c r="AR32" s="188"/>
      <c r="AS32" s="185"/>
      <c r="AT32" s="99"/>
      <c r="AU32" s="170"/>
      <c r="AV32" s="99"/>
      <c r="AW32" s="170"/>
      <c r="AX32" s="99"/>
      <c r="AY32" s="170"/>
      <c r="AZ32" s="131"/>
      <c r="BA32" s="170"/>
      <c r="BB32" s="170"/>
      <c r="BC32" s="131"/>
      <c r="BD32" s="99"/>
      <c r="BE32" s="99"/>
      <c r="BF32" s="170"/>
      <c r="BG32" s="170"/>
      <c r="BH32" s="131"/>
      <c r="BI32" s="99"/>
      <c r="BJ32" s="99"/>
      <c r="BK32" s="170"/>
      <c r="BL32" s="170"/>
      <c r="BM32" s="131"/>
      <c r="BN32" s="99"/>
      <c r="BO32" s="99"/>
      <c r="BP32" s="170"/>
      <c r="BQ32" s="170"/>
      <c r="BR32" s="131"/>
      <c r="BS32" s="99"/>
      <c r="BT32" s="99"/>
      <c r="BU32" s="99"/>
      <c r="BV32" s="170"/>
      <c r="BW32" s="170"/>
      <c r="BX32" s="170"/>
      <c r="BY32" s="99"/>
      <c r="BZ32" s="170"/>
      <c r="CA32" s="170"/>
      <c r="CB32" s="99"/>
      <c r="CC32" s="170"/>
      <c r="CD32" s="131"/>
      <c r="CE32" s="170"/>
      <c r="CF32" s="134"/>
      <c r="CG32" s="134"/>
      <c r="CH32" s="134"/>
      <c r="CI32" s="134"/>
      <c r="CJ32" s="134"/>
      <c r="CK32" s="134"/>
      <c r="CL32" s="134"/>
      <c r="CM32" s="134"/>
      <c r="CN32" s="134"/>
      <c r="CO32" s="134"/>
      <c r="CP32" s="134"/>
      <c r="CQ32" s="134"/>
      <c r="CR32" s="134"/>
      <c r="CS32" s="134"/>
      <c r="CT32" s="134"/>
      <c r="CU32" s="134"/>
      <c r="CV32" s="134"/>
      <c r="CW32" s="134"/>
      <c r="CX32" s="134"/>
      <c r="CY32" s="134"/>
      <c r="CZ32" s="134"/>
      <c r="DA32" s="134"/>
      <c r="DB32" s="134"/>
      <c r="DC32" s="134"/>
      <c r="DD32" s="134"/>
      <c r="DE32" s="134"/>
    </row>
    <row r="33" spans="1:109" ht="15.75" customHeight="1" x14ac:dyDescent="0.3">
      <c r="A33" s="416"/>
      <c r="B33" s="417"/>
      <c r="C33" s="417"/>
      <c r="D33" s="417"/>
      <c r="E33" s="443"/>
      <c r="F33" s="417"/>
      <c r="G33" s="417"/>
      <c r="H33" s="417"/>
      <c r="I33" s="185"/>
      <c r="J33" s="185"/>
      <c r="K33" s="417"/>
      <c r="L33" s="443"/>
      <c r="M33" s="416"/>
      <c r="N33" s="444"/>
      <c r="O33" s="441"/>
      <c r="P33" s="514"/>
      <c r="Q33" s="441">
        <f t="shared" si="12"/>
        <v>0</v>
      </c>
      <c r="R33" s="444"/>
      <c r="S33" s="441"/>
      <c r="T33" s="442"/>
      <c r="U33" s="176">
        <v>5</v>
      </c>
      <c r="V33" s="184"/>
      <c r="W33" s="169" t="str">
        <f t="shared" si="0"/>
        <v/>
      </c>
      <c r="X33" s="169"/>
      <c r="Y33" s="169"/>
      <c r="Z33" s="169"/>
      <c r="AA33" s="169"/>
      <c r="AB33" s="195"/>
      <c r="AC33" s="195"/>
      <c r="AD33" s="97" t="str">
        <f t="shared" si="4"/>
        <v/>
      </c>
      <c r="AE33" s="195"/>
      <c r="AF33" s="195"/>
      <c r="AG33" s="195"/>
      <c r="AH33" s="142" t="str">
        <f>IFERROR(IF(AND(W32="Probabilidad",W33="Probabilidad"),(AJ32-(+AJ32*AD33)),IF(AND(W32="Impacto",W33="Probabilidad"),(AJ31-(+AJ31*AD33)),IF(W33="Impacto",AJ32,""))),"")</f>
        <v/>
      </c>
      <c r="AI33" s="130" t="str">
        <f t="shared" si="5"/>
        <v/>
      </c>
      <c r="AJ33" s="97" t="str">
        <f t="shared" si="6"/>
        <v/>
      </c>
      <c r="AK33" s="130" t="str">
        <f t="shared" si="7"/>
        <v/>
      </c>
      <c r="AL33" s="97" t="str">
        <f>IFERROR(IF(AND(W32="Impacto",W33="Impacto"),(AL32-(+AL32*AD33)),IF(AND(W32="Probabilidad",W33="Impacto"),(AL31-(+AL31*AD33)),IF(W33="Probabilidad",AL32,""))),"")</f>
        <v/>
      </c>
      <c r="AM33" s="98" t="str">
        <f t="shared" si="8"/>
        <v/>
      </c>
      <c r="AN33" s="425"/>
      <c r="AO33" s="185"/>
      <c r="AP33" s="176"/>
      <c r="AQ33" s="188"/>
      <c r="AR33" s="188"/>
      <c r="AS33" s="185"/>
      <c r="AT33" s="99"/>
      <c r="AU33" s="170"/>
      <c r="AV33" s="99"/>
      <c r="AW33" s="170"/>
      <c r="AX33" s="99"/>
      <c r="AY33" s="170"/>
      <c r="AZ33" s="131"/>
      <c r="BA33" s="170"/>
      <c r="BB33" s="170"/>
      <c r="BC33" s="131"/>
      <c r="BD33" s="99"/>
      <c r="BE33" s="99"/>
      <c r="BF33" s="170"/>
      <c r="BG33" s="170"/>
      <c r="BH33" s="131"/>
      <c r="BI33" s="99"/>
      <c r="BJ33" s="99"/>
      <c r="BK33" s="170"/>
      <c r="BL33" s="170"/>
      <c r="BM33" s="131"/>
      <c r="BN33" s="99"/>
      <c r="BO33" s="99"/>
      <c r="BP33" s="170"/>
      <c r="BQ33" s="170"/>
      <c r="BR33" s="131"/>
      <c r="BS33" s="99"/>
      <c r="BT33" s="99"/>
      <c r="BU33" s="99"/>
      <c r="BV33" s="170"/>
      <c r="BW33" s="170"/>
      <c r="BX33" s="170"/>
      <c r="BY33" s="99"/>
      <c r="BZ33" s="170"/>
      <c r="CA33" s="170"/>
      <c r="CB33" s="99"/>
      <c r="CC33" s="170"/>
      <c r="CD33" s="131"/>
      <c r="CE33" s="170"/>
      <c r="CF33" s="134"/>
      <c r="CG33" s="134"/>
      <c r="CH33" s="134"/>
      <c r="CI33" s="134"/>
      <c r="CJ33" s="134"/>
      <c r="CK33" s="134"/>
      <c r="CL33" s="134"/>
      <c r="CM33" s="134"/>
      <c r="CN33" s="134"/>
      <c r="CO33" s="134"/>
      <c r="CP33" s="134"/>
      <c r="CQ33" s="134"/>
      <c r="CR33" s="134"/>
      <c r="CS33" s="134"/>
      <c r="CT33" s="134"/>
      <c r="CU33" s="134"/>
      <c r="CV33" s="134"/>
      <c r="CW33" s="134"/>
      <c r="CX33" s="134"/>
      <c r="CY33" s="134"/>
      <c r="CZ33" s="134"/>
      <c r="DA33" s="134"/>
      <c r="DB33" s="134"/>
      <c r="DC33" s="134"/>
      <c r="DD33" s="134"/>
      <c r="DE33" s="134"/>
    </row>
    <row r="34" spans="1:109" ht="15.75" customHeight="1" x14ac:dyDescent="0.3">
      <c r="A34" s="416"/>
      <c r="B34" s="417"/>
      <c r="C34" s="417"/>
      <c r="D34" s="417"/>
      <c r="E34" s="443"/>
      <c r="F34" s="417"/>
      <c r="G34" s="417"/>
      <c r="H34" s="417"/>
      <c r="I34" s="185"/>
      <c r="J34" s="185"/>
      <c r="K34" s="417"/>
      <c r="L34" s="443"/>
      <c r="M34" s="416"/>
      <c r="N34" s="444"/>
      <c r="O34" s="441"/>
      <c r="P34" s="514"/>
      <c r="Q34" s="441">
        <f t="shared" si="12"/>
        <v>0</v>
      </c>
      <c r="R34" s="444"/>
      <c r="S34" s="441"/>
      <c r="T34" s="442"/>
      <c r="U34" s="176">
        <v>6</v>
      </c>
      <c r="V34" s="184"/>
      <c r="W34" s="169" t="str">
        <f t="shared" si="0"/>
        <v/>
      </c>
      <c r="X34" s="169"/>
      <c r="Y34" s="169"/>
      <c r="Z34" s="169"/>
      <c r="AA34" s="169"/>
      <c r="AB34" s="195"/>
      <c r="AC34" s="195"/>
      <c r="AD34" s="97" t="str">
        <f t="shared" si="4"/>
        <v/>
      </c>
      <c r="AE34" s="195"/>
      <c r="AF34" s="195"/>
      <c r="AG34" s="195"/>
      <c r="AH34" s="142" t="str">
        <f>IFERROR(IF(AND(W33="Probabilidad",W34="Probabilidad"),(AJ33-(+AJ33*AD34)),IF(AND(W33="Impacto",W34="Probabilidad"),(AJ32-(+AJ32*AD34)),IF(W34="Impacto",AJ33,""))),"")</f>
        <v/>
      </c>
      <c r="AI34" s="130" t="str">
        <f t="shared" si="5"/>
        <v/>
      </c>
      <c r="AJ34" s="97" t="str">
        <f t="shared" si="6"/>
        <v/>
      </c>
      <c r="AK34" s="130" t="str">
        <f t="shared" si="7"/>
        <v/>
      </c>
      <c r="AL34" s="97" t="str">
        <f>IFERROR(IF(AND(W33="Impacto",W34="Impacto"),(AL33-(+AL33*AD34)),IF(AND(W33="Probabilidad",W34="Impacto"),(AL32-(+AL32*AD34)),IF(W34="Probabilidad",AL33,""))),"")</f>
        <v/>
      </c>
      <c r="AM34" s="98" t="str">
        <f t="shared" si="8"/>
        <v/>
      </c>
      <c r="AN34" s="426"/>
      <c r="AO34" s="185"/>
      <c r="AP34" s="176"/>
      <c r="AQ34" s="188"/>
      <c r="AR34" s="188"/>
      <c r="AS34" s="185"/>
      <c r="AT34" s="99"/>
      <c r="AU34" s="170"/>
      <c r="AV34" s="99"/>
      <c r="AW34" s="170"/>
      <c r="AX34" s="99"/>
      <c r="AY34" s="170"/>
      <c r="AZ34" s="131"/>
      <c r="BA34" s="170"/>
      <c r="BB34" s="170"/>
      <c r="BC34" s="131"/>
      <c r="BD34" s="99"/>
      <c r="BE34" s="99"/>
      <c r="BF34" s="170"/>
      <c r="BG34" s="170"/>
      <c r="BH34" s="131"/>
      <c r="BI34" s="99"/>
      <c r="BJ34" s="99"/>
      <c r="BK34" s="170"/>
      <c r="BL34" s="170"/>
      <c r="BM34" s="131"/>
      <c r="BN34" s="99"/>
      <c r="BO34" s="99"/>
      <c r="BP34" s="170"/>
      <c r="BQ34" s="170"/>
      <c r="BR34" s="131"/>
      <c r="BS34" s="99"/>
      <c r="BT34" s="99"/>
      <c r="BU34" s="99"/>
      <c r="BV34" s="170"/>
      <c r="BW34" s="170"/>
      <c r="BX34" s="170"/>
      <c r="BY34" s="99"/>
      <c r="BZ34" s="170"/>
      <c r="CA34" s="170"/>
      <c r="CB34" s="99"/>
      <c r="CC34" s="170"/>
      <c r="CD34" s="131"/>
      <c r="CE34" s="170"/>
      <c r="CF34" s="134"/>
      <c r="CG34" s="134"/>
      <c r="CH34" s="134"/>
      <c r="CI34" s="134"/>
      <c r="CJ34" s="134"/>
      <c r="CK34" s="134"/>
      <c r="CL34" s="134"/>
      <c r="CM34" s="134"/>
      <c r="CN34" s="134"/>
      <c r="CO34" s="134"/>
      <c r="CP34" s="134"/>
      <c r="CQ34" s="134"/>
      <c r="CR34" s="134"/>
      <c r="CS34" s="134"/>
      <c r="CT34" s="134"/>
      <c r="CU34" s="134"/>
      <c r="CV34" s="134"/>
      <c r="CW34" s="134"/>
      <c r="CX34" s="134"/>
      <c r="CY34" s="134"/>
      <c r="CZ34" s="134"/>
      <c r="DA34" s="134"/>
      <c r="DB34" s="134"/>
      <c r="DC34" s="134"/>
      <c r="DD34" s="134"/>
      <c r="DE34" s="134"/>
    </row>
    <row r="35" spans="1:109" ht="15.75" customHeight="1" x14ac:dyDescent="0.3">
      <c r="A35" s="416">
        <v>6</v>
      </c>
      <c r="B35" s="417"/>
      <c r="C35" s="417"/>
      <c r="D35" s="417"/>
      <c r="E35" s="443"/>
      <c r="F35" s="417"/>
      <c r="G35" s="417"/>
      <c r="H35" s="417"/>
      <c r="I35" s="185"/>
      <c r="J35" s="185"/>
      <c r="K35" s="417"/>
      <c r="L35" s="443"/>
      <c r="M35" s="416"/>
      <c r="N35" s="444" t="str">
        <f>IF(M35&lt;=0,"",IF(M35&lt;=2,"Muy Baja",IF(M35&lt;=24,"Baja",IF(M35&lt;=500,"Media",IF(M35&lt;=5000,"Alta","Muy Alta")))))</f>
        <v/>
      </c>
      <c r="O35" s="441" t="str">
        <f>IF(N35="","",IF(N35="Muy Baja",0.2,IF(N35="Baja",0.4,IF(N35="Media",0.6,IF(N35="Alta",0.8,IF(N35="Muy Alta",1,))))))</f>
        <v/>
      </c>
      <c r="P35" s="514"/>
      <c r="Q35" s="441">
        <f ca="1">IF(NOT(ISERROR(MATCH(P35,'Tabla Impacto'!$B$221:$B$223,0))),'Tabla Impacto'!$F$223&amp;"Por favor no seleccionar los criterios de impacto(Afectación Económica o presupuestal y Pérdida Reputacional)",P35)</f>
        <v>0</v>
      </c>
      <c r="R35" s="444" t="str">
        <f ca="1">IF(OR(Q35='Tabla Impacto'!$C$11,Q35='Tabla Impacto'!$D$11),"Leve",IF(OR(Q35='Tabla Impacto'!$C$12,Q35='Tabla Impacto'!$D$12),"Menor",IF(OR(Q35='Tabla Impacto'!$C$13,Q35='Tabla Impacto'!$D$13),"Moderado",IF(OR(Q35='Tabla Impacto'!$C$14,Q35='Tabla Impacto'!$D$14),"Mayor",IF(OR(Q35='Tabla Impacto'!$C$15,Q35='Tabla Impacto'!$D$15),"Catastrófico","")))))</f>
        <v/>
      </c>
      <c r="S35" s="441" t="str">
        <f ca="1">IF(R35="","",IF(R35="Leve",0.2,IF(R35="Menor",0.4,IF(R35="Moderado",0.6,IF(R35="Mayor",0.8,IF(R35="Catastrófico",1,))))))</f>
        <v/>
      </c>
      <c r="T35" s="442" t="str">
        <f ca="1">IF(OR(AND(N35="Muy Baja",R35="Leve"),AND(N35="Muy Baja",R35="Menor"),AND(N35="Baja",R35="Leve")),"Bajo",IF(OR(AND(N35="Muy baja",R35="Moderado"),AND(N35="Baja",R35="Menor"),AND(N35="Baja",R35="Moderado"),AND(N35="Media",R35="Leve"),AND(N35="Media",R35="Menor"),AND(N35="Media",R35="Moderado"),AND(N35="Alta",R35="Leve"),AND(N35="Alta",R35="Menor")),"Moderado",IF(OR(AND(N35="Muy Baja",R35="Mayor"),AND(N35="Baja",R35="Mayor"),AND(N35="Media",R35="Mayor"),AND(N35="Alta",R35="Moderado"),AND(N35="Alta",R35="Mayor"),AND(N35="Muy Alta",R35="Leve"),AND(N35="Muy Alta",R35="Menor"),AND(N35="Muy Alta",R35="Moderado"),AND(N35="Muy Alta",R35="Mayor")),"Alto",IF(OR(AND(N35="Muy Baja",R35="Catastrófico"),AND(N35="Baja",R35="Catastrófico"),AND(N35="Media",R35="Catastrófico"),AND(N35="Alta",R35="Catastrófico"),AND(N35="Muy Alta",R35="Catastrófico")),"Extremo",""))))</f>
        <v/>
      </c>
      <c r="U35" s="176">
        <v>1</v>
      </c>
      <c r="V35" s="184"/>
      <c r="W35" s="169" t="str">
        <f t="shared" si="0"/>
        <v/>
      </c>
      <c r="X35" s="169"/>
      <c r="Y35" s="169"/>
      <c r="Z35" s="169"/>
      <c r="AA35" s="169"/>
      <c r="AB35" s="195"/>
      <c r="AC35" s="195"/>
      <c r="AD35" s="97" t="str">
        <f t="shared" si="4"/>
        <v/>
      </c>
      <c r="AE35" s="195"/>
      <c r="AF35" s="195"/>
      <c r="AG35" s="195"/>
      <c r="AH35" s="142" t="str">
        <f>IFERROR(IF(W35="Probabilidad",(O35-(+O35*AD35)),IF(W35="Impacto",O35,"")),"")</f>
        <v/>
      </c>
      <c r="AI35" s="130" t="str">
        <f>IFERROR(IF(AH35="","",IF(AH35&lt;=0.2,"Muy Baja",IF(AH35&lt;=0.4,"Baja",IF(AH35&lt;=0.6,"Media",IF(AH35&lt;=0.8,"Alta","Muy Alta"))))),"")</f>
        <v/>
      </c>
      <c r="AJ35" s="97" t="str">
        <f t="shared" si="6"/>
        <v/>
      </c>
      <c r="AK35" s="130" t="str">
        <f>IFERROR(IF(AL35="","",IF(AL35&lt;=0.2,"Leve",IF(AL35&lt;=0.4,"Menor",IF(AL35&lt;=0.6,"Moderado",IF(AL35&lt;=0.8,"Mayor","Catastrófico"))))),"")</f>
        <v/>
      </c>
      <c r="AL35" s="97" t="str">
        <f>IFERROR(IF(W35="Impacto",(S35-(+S35*AD35)),IF(W35="Probabilidad",S35,"")),"")</f>
        <v/>
      </c>
      <c r="AM35" s="98" t="str">
        <f t="shared" si="8"/>
        <v/>
      </c>
      <c r="AN35" s="424"/>
      <c r="AO35" s="185"/>
      <c r="AP35" s="176"/>
      <c r="AQ35" s="188"/>
      <c r="AR35" s="188"/>
      <c r="AS35" s="185"/>
      <c r="AT35" s="99"/>
      <c r="AU35" s="170"/>
      <c r="AV35" s="99"/>
      <c r="AW35" s="170"/>
      <c r="AX35" s="99"/>
      <c r="AY35" s="170"/>
      <c r="AZ35" s="131"/>
      <c r="BA35" s="170"/>
      <c r="BB35" s="170"/>
      <c r="BC35" s="131"/>
      <c r="BD35" s="99"/>
      <c r="BE35" s="99"/>
      <c r="BF35" s="170"/>
      <c r="BG35" s="170"/>
      <c r="BH35" s="131"/>
      <c r="BI35" s="99"/>
      <c r="BJ35" s="99"/>
      <c r="BK35" s="170"/>
      <c r="BL35" s="170"/>
      <c r="BM35" s="131"/>
      <c r="BN35" s="99"/>
      <c r="BO35" s="99"/>
      <c r="BP35" s="170"/>
      <c r="BQ35" s="170"/>
      <c r="BR35" s="131"/>
      <c r="BS35" s="99"/>
      <c r="BT35" s="99"/>
      <c r="BU35" s="99"/>
      <c r="BV35" s="170"/>
      <c r="BW35" s="170"/>
      <c r="BX35" s="170"/>
      <c r="BY35" s="99"/>
      <c r="BZ35" s="170"/>
      <c r="CA35" s="170"/>
      <c r="CB35" s="99"/>
      <c r="CC35" s="170"/>
      <c r="CD35" s="131"/>
      <c r="CE35" s="170"/>
      <c r="CF35" s="134"/>
      <c r="CG35" s="134"/>
      <c r="CH35" s="134"/>
      <c r="CI35" s="134"/>
      <c r="CJ35" s="134"/>
      <c r="CK35" s="134"/>
      <c r="CL35" s="134"/>
      <c r="CM35" s="134"/>
      <c r="CN35" s="134"/>
      <c r="CO35" s="134"/>
      <c r="CP35" s="134"/>
      <c r="CQ35" s="134"/>
      <c r="CR35" s="134"/>
      <c r="CS35" s="134"/>
      <c r="CT35" s="134"/>
      <c r="CU35" s="134"/>
      <c r="CV35" s="134"/>
      <c r="CW35" s="134"/>
      <c r="CX35" s="134"/>
      <c r="CY35" s="134"/>
      <c r="CZ35" s="134"/>
      <c r="DA35" s="134"/>
      <c r="DB35" s="134"/>
      <c r="DC35" s="134"/>
      <c r="DD35" s="134"/>
      <c r="DE35" s="134"/>
    </row>
    <row r="36" spans="1:109" ht="15.75" customHeight="1" x14ac:dyDescent="0.3">
      <c r="A36" s="416"/>
      <c r="B36" s="417"/>
      <c r="C36" s="417"/>
      <c r="D36" s="417"/>
      <c r="E36" s="443"/>
      <c r="F36" s="417"/>
      <c r="G36" s="417"/>
      <c r="H36" s="417"/>
      <c r="I36" s="185"/>
      <c r="J36" s="185"/>
      <c r="K36" s="417"/>
      <c r="L36" s="443"/>
      <c r="M36" s="416"/>
      <c r="N36" s="444"/>
      <c r="O36" s="441"/>
      <c r="P36" s="514"/>
      <c r="Q36" s="441">
        <f t="shared" ref="Q36:Q40" si="13">IF(NOT(ISERROR(MATCH(P36,_xlfn.ANCHORARRAY(E47),0))),O49&amp;"Por favor no seleccionar los criterios de impacto",P36)</f>
        <v>0</v>
      </c>
      <c r="R36" s="444"/>
      <c r="S36" s="441"/>
      <c r="T36" s="442"/>
      <c r="U36" s="176">
        <v>2</v>
      </c>
      <c r="V36" s="184"/>
      <c r="W36" s="169" t="str">
        <f t="shared" si="0"/>
        <v/>
      </c>
      <c r="X36" s="169"/>
      <c r="Y36" s="169"/>
      <c r="Z36" s="169"/>
      <c r="AA36" s="169"/>
      <c r="AB36" s="195"/>
      <c r="AC36" s="195"/>
      <c r="AD36" s="97" t="str">
        <f t="shared" si="4"/>
        <v/>
      </c>
      <c r="AE36" s="195"/>
      <c r="AF36" s="195"/>
      <c r="AG36" s="195"/>
      <c r="AH36" s="142" t="str">
        <f>IFERROR(IF(AND(W35="Probabilidad",W36="Probabilidad"),(AJ35-(+AJ35*AD36)),IF(W36="Probabilidad",(O35-(+O35*AD36)),IF(W36="Impacto",AJ35,""))),"")</f>
        <v/>
      </c>
      <c r="AI36" s="130" t="str">
        <f t="shared" si="5"/>
        <v/>
      </c>
      <c r="AJ36" s="97" t="str">
        <f t="shared" si="6"/>
        <v/>
      </c>
      <c r="AK36" s="130" t="str">
        <f t="shared" si="7"/>
        <v/>
      </c>
      <c r="AL36" s="97" t="str">
        <f>IFERROR(IF(AND(W35="Impacto",W36="Impacto"),(AL29-(+AL29*AD36)),IF(W36="Impacto",($S$35-(+$S$35*AD36)),IF(W36="Probabilidad",AL29,""))),"")</f>
        <v/>
      </c>
      <c r="AM36" s="98" t="str">
        <f t="shared" si="8"/>
        <v/>
      </c>
      <c r="AN36" s="425"/>
      <c r="AO36" s="185"/>
      <c r="AP36" s="176"/>
      <c r="AQ36" s="188"/>
      <c r="AR36" s="188"/>
      <c r="AS36" s="185"/>
      <c r="AT36" s="99"/>
      <c r="AU36" s="170"/>
      <c r="AV36" s="99"/>
      <c r="AW36" s="170"/>
      <c r="AX36" s="99"/>
      <c r="AY36" s="170"/>
      <c r="AZ36" s="131"/>
      <c r="BA36" s="170"/>
      <c r="BB36" s="170"/>
      <c r="BC36" s="131"/>
      <c r="BD36" s="99"/>
      <c r="BE36" s="99"/>
      <c r="BF36" s="170"/>
      <c r="BG36" s="170"/>
      <c r="BH36" s="131"/>
      <c r="BI36" s="99"/>
      <c r="BJ36" s="99"/>
      <c r="BK36" s="170"/>
      <c r="BL36" s="170"/>
      <c r="BM36" s="131"/>
      <c r="BN36" s="99"/>
      <c r="BO36" s="99"/>
      <c r="BP36" s="170"/>
      <c r="BQ36" s="170"/>
      <c r="BR36" s="131"/>
      <c r="BS36" s="99"/>
      <c r="BT36" s="99"/>
      <c r="BU36" s="99"/>
      <c r="BV36" s="170"/>
      <c r="BW36" s="170"/>
      <c r="BX36" s="170"/>
      <c r="BY36" s="99"/>
      <c r="BZ36" s="170"/>
      <c r="CA36" s="170"/>
      <c r="CB36" s="99"/>
      <c r="CC36" s="170"/>
      <c r="CD36" s="131"/>
      <c r="CE36" s="170"/>
      <c r="CF36" s="134"/>
      <c r="CG36" s="134"/>
      <c r="CH36" s="134"/>
      <c r="CI36" s="134"/>
      <c r="CJ36" s="134"/>
      <c r="CK36" s="134"/>
      <c r="CL36" s="134"/>
      <c r="CM36" s="134"/>
      <c r="CN36" s="134"/>
      <c r="CO36" s="134"/>
      <c r="CP36" s="134"/>
      <c r="CQ36" s="134"/>
      <c r="CR36" s="134"/>
      <c r="CS36" s="134"/>
      <c r="CT36" s="134"/>
      <c r="CU36" s="134"/>
      <c r="CV36" s="134"/>
      <c r="CW36" s="134"/>
      <c r="CX36" s="134"/>
      <c r="CY36" s="134"/>
      <c r="CZ36" s="134"/>
      <c r="DA36" s="134"/>
      <c r="DB36" s="134"/>
      <c r="DC36" s="134"/>
      <c r="DD36" s="134"/>
      <c r="DE36" s="134"/>
    </row>
    <row r="37" spans="1:109" ht="15.75" customHeight="1" x14ac:dyDescent="0.3">
      <c r="A37" s="416"/>
      <c r="B37" s="417"/>
      <c r="C37" s="417"/>
      <c r="D37" s="417"/>
      <c r="E37" s="443"/>
      <c r="F37" s="417"/>
      <c r="G37" s="417"/>
      <c r="H37" s="417"/>
      <c r="I37" s="185"/>
      <c r="J37" s="185"/>
      <c r="K37" s="417"/>
      <c r="L37" s="443"/>
      <c r="M37" s="416"/>
      <c r="N37" s="444"/>
      <c r="O37" s="441"/>
      <c r="P37" s="514"/>
      <c r="Q37" s="441">
        <f t="shared" si="13"/>
        <v>0</v>
      </c>
      <c r="R37" s="444"/>
      <c r="S37" s="441"/>
      <c r="T37" s="442"/>
      <c r="U37" s="176">
        <v>3</v>
      </c>
      <c r="V37" s="183"/>
      <c r="W37" s="169" t="str">
        <f t="shared" ref="W37:W64" si="14">IF(OR(AB37="Preventivo",AB37="Detectivo"),"Probabilidad",IF(AB37="Correctivo","Impacto",""))</f>
        <v/>
      </c>
      <c r="X37" s="169"/>
      <c r="Y37" s="169"/>
      <c r="Z37" s="169"/>
      <c r="AA37" s="169"/>
      <c r="AB37" s="195"/>
      <c r="AC37" s="195"/>
      <c r="AD37" s="97" t="str">
        <f t="shared" si="4"/>
        <v/>
      </c>
      <c r="AE37" s="195"/>
      <c r="AF37" s="195"/>
      <c r="AG37" s="195"/>
      <c r="AH37" s="142" t="str">
        <f>IFERROR(IF(AND(W36="Probabilidad",W37="Probabilidad"),(AJ36-(+AJ36*AD37)),IF(AND(W36="Impacto",W37="Probabilidad"),(AJ35-(+AJ35*AD37)),IF(W37="Impacto",AJ36,""))),"")</f>
        <v/>
      </c>
      <c r="AI37" s="130" t="str">
        <f t="shared" si="5"/>
        <v/>
      </c>
      <c r="AJ37" s="97" t="str">
        <f t="shared" ref="AJ37:AJ64" si="15">+AH37</f>
        <v/>
      </c>
      <c r="AK37" s="130" t="str">
        <f t="shared" si="7"/>
        <v/>
      </c>
      <c r="AL37" s="97" t="str">
        <f>IFERROR(IF(AND(W36="Impacto",W37="Impacto"),(AL36-(+AL36*AD37)),IF(AND(W36="Probabilidad",W37="Impacto"),(AL35-(+AL35*AD37)),IF(W37="Probabilidad",AL36,""))),"")</f>
        <v/>
      </c>
      <c r="AM37" s="98" t="str">
        <f t="shared" ref="AM37:AM64" si="16">IFERROR(IF(OR(AND(AI37="Muy Baja",AK37="Leve"),AND(AI37="Muy Baja",AK37="Menor"),AND(AI37="Baja",AK37="Leve")),"Bajo",IF(OR(AND(AI37="Muy baja",AK37="Moderado"),AND(AI37="Baja",AK37="Menor"),AND(AI37="Baja",AK37="Moderado"),AND(AI37="Media",AK37="Leve"),AND(AI37="Media",AK37="Menor"),AND(AI37="Media",AK37="Moderado"),AND(AI37="Alta",AK37="Leve"),AND(AI37="Alta",AK37="Menor")),"Moderado",IF(OR(AND(AI37="Muy Baja",AK37="Mayor"),AND(AI37="Baja",AK37="Mayor"),AND(AI37="Media",AK37="Mayor"),AND(AI37="Alta",AK37="Moderado"),AND(AI37="Alta",AK37="Mayor"),AND(AI37="Muy Alta",AK37="Leve"),AND(AI37="Muy Alta",AK37="Menor"),AND(AI37="Muy Alta",AK37="Moderado"),AND(AI37="Muy Alta",AK37="Mayor")),"Alto",IF(OR(AND(AI37="Muy Baja",AK37="Catastrófico"),AND(AI37="Baja",AK37="Catastrófico"),AND(AI37="Media",AK37="Catastrófico"),AND(AI37="Alta",AK37="Catastrófico"),AND(AI37="Muy Alta",AK37="Catastrófico")),"Extremo","")))),"")</f>
        <v/>
      </c>
      <c r="AN37" s="425"/>
      <c r="AO37" s="185"/>
      <c r="AP37" s="176"/>
      <c r="AQ37" s="188"/>
      <c r="AR37" s="188"/>
      <c r="AS37" s="185"/>
      <c r="AT37" s="99"/>
      <c r="AU37" s="170"/>
      <c r="AV37" s="99"/>
      <c r="AW37" s="170"/>
      <c r="AX37" s="99"/>
      <c r="AY37" s="170"/>
      <c r="AZ37" s="131"/>
      <c r="BA37" s="170"/>
      <c r="BB37" s="170"/>
      <c r="BC37" s="131"/>
      <c r="BD37" s="99"/>
      <c r="BE37" s="99"/>
      <c r="BF37" s="170"/>
      <c r="BG37" s="170"/>
      <c r="BH37" s="131"/>
      <c r="BI37" s="99"/>
      <c r="BJ37" s="99"/>
      <c r="BK37" s="170"/>
      <c r="BL37" s="170"/>
      <c r="BM37" s="131"/>
      <c r="BN37" s="99"/>
      <c r="BO37" s="99"/>
      <c r="BP37" s="170"/>
      <c r="BQ37" s="170"/>
      <c r="BR37" s="131"/>
      <c r="BS37" s="99"/>
      <c r="BT37" s="99"/>
      <c r="BU37" s="99"/>
      <c r="BV37" s="170"/>
      <c r="BW37" s="170"/>
      <c r="BX37" s="170"/>
      <c r="BY37" s="99"/>
      <c r="BZ37" s="170"/>
      <c r="CA37" s="170"/>
      <c r="CB37" s="99"/>
      <c r="CC37" s="170"/>
      <c r="CD37" s="131"/>
      <c r="CE37" s="170"/>
      <c r="CF37" s="134"/>
      <c r="CG37" s="134"/>
      <c r="CH37" s="134"/>
      <c r="CI37" s="134"/>
      <c r="CJ37" s="134"/>
      <c r="CK37" s="134"/>
      <c r="CL37" s="134"/>
      <c r="CM37" s="134"/>
      <c r="CN37" s="134"/>
      <c r="CO37" s="134"/>
      <c r="CP37" s="134"/>
      <c r="CQ37" s="134"/>
      <c r="CR37" s="134"/>
      <c r="CS37" s="134"/>
      <c r="CT37" s="134"/>
      <c r="CU37" s="134"/>
      <c r="CV37" s="134"/>
      <c r="CW37" s="134"/>
      <c r="CX37" s="134"/>
      <c r="CY37" s="134"/>
      <c r="CZ37" s="134"/>
      <c r="DA37" s="134"/>
      <c r="DB37" s="134"/>
      <c r="DC37" s="134"/>
      <c r="DD37" s="134"/>
      <c r="DE37" s="134"/>
    </row>
    <row r="38" spans="1:109" ht="15.75" customHeight="1" x14ac:dyDescent="0.3">
      <c r="A38" s="416"/>
      <c r="B38" s="417"/>
      <c r="C38" s="417"/>
      <c r="D38" s="417"/>
      <c r="E38" s="443"/>
      <c r="F38" s="417"/>
      <c r="G38" s="417"/>
      <c r="H38" s="417"/>
      <c r="I38" s="185"/>
      <c r="J38" s="185"/>
      <c r="K38" s="417"/>
      <c r="L38" s="443"/>
      <c r="M38" s="416"/>
      <c r="N38" s="444"/>
      <c r="O38" s="441"/>
      <c r="P38" s="514"/>
      <c r="Q38" s="441">
        <f t="shared" si="13"/>
        <v>0</v>
      </c>
      <c r="R38" s="444"/>
      <c r="S38" s="441"/>
      <c r="T38" s="442"/>
      <c r="U38" s="176">
        <v>4</v>
      </c>
      <c r="V38" s="184"/>
      <c r="W38" s="169" t="str">
        <f t="shared" si="14"/>
        <v/>
      </c>
      <c r="X38" s="169"/>
      <c r="Y38" s="169"/>
      <c r="Z38" s="169"/>
      <c r="AA38" s="169"/>
      <c r="AB38" s="195"/>
      <c r="AC38" s="195"/>
      <c r="AD38" s="97" t="str">
        <f t="shared" si="4"/>
        <v/>
      </c>
      <c r="AE38" s="195"/>
      <c r="AF38" s="195"/>
      <c r="AG38" s="195"/>
      <c r="AH38" s="142" t="str">
        <f>IFERROR(IF(AND(W37="Probabilidad",W38="Probabilidad"),(AJ37-(+AJ37*AD38)),IF(AND(W37="Impacto",W38="Probabilidad"),(AJ36-(+AJ36*AD38)),IF(W38="Impacto",AJ37,""))),"")</f>
        <v/>
      </c>
      <c r="AI38" s="130" t="str">
        <f t="shared" si="5"/>
        <v/>
      </c>
      <c r="AJ38" s="97" t="str">
        <f t="shared" si="15"/>
        <v/>
      </c>
      <c r="AK38" s="130" t="str">
        <f t="shared" si="7"/>
        <v/>
      </c>
      <c r="AL38" s="97" t="str">
        <f>IFERROR(IF(AND(W37="Impacto",W38="Impacto"),(AL37-(+AL37*AD38)),IF(AND(W37="Probabilidad",W38="Impacto"),(AL36-(+AL36*AD38)),IF(W38="Probabilidad",AL37,""))),"")</f>
        <v/>
      </c>
      <c r="AM38" s="98" t="str">
        <f t="shared" si="16"/>
        <v/>
      </c>
      <c r="AN38" s="425"/>
      <c r="AO38" s="185"/>
      <c r="AP38" s="176"/>
      <c r="AQ38" s="188"/>
      <c r="AR38" s="188"/>
      <c r="AS38" s="185"/>
      <c r="AT38" s="99"/>
      <c r="AU38" s="170"/>
      <c r="AV38" s="99"/>
      <c r="AW38" s="170"/>
      <c r="AX38" s="99"/>
      <c r="AY38" s="170"/>
      <c r="AZ38" s="131"/>
      <c r="BA38" s="170"/>
      <c r="BB38" s="170"/>
      <c r="BC38" s="131"/>
      <c r="BD38" s="99"/>
      <c r="BE38" s="99"/>
      <c r="BF38" s="170"/>
      <c r="BG38" s="170"/>
      <c r="BH38" s="131"/>
      <c r="BI38" s="99"/>
      <c r="BJ38" s="99"/>
      <c r="BK38" s="170"/>
      <c r="BL38" s="170"/>
      <c r="BM38" s="131"/>
      <c r="BN38" s="99"/>
      <c r="BO38" s="99"/>
      <c r="BP38" s="170"/>
      <c r="BQ38" s="170"/>
      <c r="BR38" s="131"/>
      <c r="BS38" s="99"/>
      <c r="BT38" s="99"/>
      <c r="BU38" s="99"/>
      <c r="BV38" s="170"/>
      <c r="BW38" s="170"/>
      <c r="BX38" s="170"/>
      <c r="BY38" s="99"/>
      <c r="BZ38" s="170"/>
      <c r="CA38" s="170"/>
      <c r="CB38" s="99"/>
      <c r="CC38" s="170"/>
      <c r="CD38" s="131"/>
      <c r="CE38" s="170"/>
      <c r="CF38" s="134"/>
      <c r="CG38" s="134"/>
      <c r="CH38" s="134"/>
      <c r="CI38" s="134"/>
      <c r="CJ38" s="134"/>
      <c r="CK38" s="134"/>
      <c r="CL38" s="134"/>
      <c r="CM38" s="134"/>
      <c r="CN38" s="134"/>
      <c r="CO38" s="134"/>
      <c r="CP38" s="134"/>
      <c r="CQ38" s="134"/>
      <c r="CR38" s="134"/>
      <c r="CS38" s="134"/>
      <c r="CT38" s="134"/>
      <c r="CU38" s="134"/>
      <c r="CV38" s="134"/>
      <c r="CW38" s="134"/>
      <c r="CX38" s="134"/>
      <c r="CY38" s="134"/>
      <c r="CZ38" s="134"/>
      <c r="DA38" s="134"/>
      <c r="DB38" s="134"/>
      <c r="DC38" s="134"/>
      <c r="DD38" s="134"/>
      <c r="DE38" s="134"/>
    </row>
    <row r="39" spans="1:109" ht="15.75" customHeight="1" x14ac:dyDescent="0.3">
      <c r="A39" s="416"/>
      <c r="B39" s="417"/>
      <c r="C39" s="417"/>
      <c r="D39" s="417"/>
      <c r="E39" s="443"/>
      <c r="F39" s="417"/>
      <c r="G39" s="417"/>
      <c r="H39" s="417"/>
      <c r="I39" s="185"/>
      <c r="J39" s="185"/>
      <c r="K39" s="417"/>
      <c r="L39" s="443"/>
      <c r="M39" s="416"/>
      <c r="N39" s="444"/>
      <c r="O39" s="441"/>
      <c r="P39" s="514"/>
      <c r="Q39" s="441">
        <f t="shared" si="13"/>
        <v>0</v>
      </c>
      <c r="R39" s="444"/>
      <c r="S39" s="441"/>
      <c r="T39" s="442"/>
      <c r="U39" s="176">
        <v>5</v>
      </c>
      <c r="V39" s="184"/>
      <c r="W39" s="169" t="str">
        <f t="shared" si="14"/>
        <v/>
      </c>
      <c r="X39" s="169"/>
      <c r="Y39" s="169"/>
      <c r="Z39" s="169"/>
      <c r="AA39" s="169"/>
      <c r="AB39" s="195"/>
      <c r="AC39" s="195"/>
      <c r="AD39" s="97" t="str">
        <f t="shared" si="4"/>
        <v/>
      </c>
      <c r="AE39" s="195"/>
      <c r="AF39" s="195"/>
      <c r="AG39" s="195"/>
      <c r="AH39" s="142" t="str">
        <f>IFERROR(IF(AND(W38="Probabilidad",W39="Probabilidad"),(AJ38-(+AJ38*AD39)),IF(AND(W38="Impacto",W39="Probabilidad"),(AJ37-(+AJ37*AD39)),IF(W39="Impacto",AJ38,""))),"")</f>
        <v/>
      </c>
      <c r="AI39" s="130" t="str">
        <f t="shared" si="5"/>
        <v/>
      </c>
      <c r="AJ39" s="97" t="str">
        <f t="shared" si="15"/>
        <v/>
      </c>
      <c r="AK39" s="130" t="str">
        <f t="shared" si="7"/>
        <v/>
      </c>
      <c r="AL39" s="97" t="str">
        <f>IFERROR(IF(AND(W38="Impacto",W39="Impacto"),(AL38-(+AL38*AD39)),IF(AND(W38="Probabilidad",W39="Impacto"),(AL37-(+AL37*AD39)),IF(W39="Probabilidad",AL38,""))),"")</f>
        <v/>
      </c>
      <c r="AM39" s="98" t="str">
        <f t="shared" si="16"/>
        <v/>
      </c>
      <c r="AN39" s="425"/>
      <c r="AO39" s="185"/>
      <c r="AP39" s="176"/>
      <c r="AQ39" s="188"/>
      <c r="AR39" s="188"/>
      <c r="AS39" s="185"/>
      <c r="AT39" s="99"/>
      <c r="AU39" s="170"/>
      <c r="AV39" s="99"/>
      <c r="AW39" s="170"/>
      <c r="AX39" s="99"/>
      <c r="AY39" s="170"/>
      <c r="AZ39" s="131"/>
      <c r="BA39" s="170"/>
      <c r="BB39" s="170"/>
      <c r="BC39" s="131"/>
      <c r="BD39" s="99"/>
      <c r="BE39" s="99"/>
      <c r="BF39" s="170"/>
      <c r="BG39" s="170"/>
      <c r="BH39" s="131"/>
      <c r="BI39" s="99"/>
      <c r="BJ39" s="99"/>
      <c r="BK39" s="170"/>
      <c r="BL39" s="170"/>
      <c r="BM39" s="131"/>
      <c r="BN39" s="99"/>
      <c r="BO39" s="99"/>
      <c r="BP39" s="170"/>
      <c r="BQ39" s="170"/>
      <c r="BR39" s="131"/>
      <c r="BS39" s="99"/>
      <c r="BT39" s="99"/>
      <c r="BU39" s="99"/>
      <c r="BV39" s="170"/>
      <c r="BW39" s="170"/>
      <c r="BX39" s="170"/>
      <c r="BY39" s="99"/>
      <c r="BZ39" s="170"/>
      <c r="CA39" s="170"/>
      <c r="CB39" s="99"/>
      <c r="CC39" s="170"/>
      <c r="CD39" s="131"/>
      <c r="CE39" s="170"/>
      <c r="CF39" s="134"/>
      <c r="CG39" s="134"/>
      <c r="CH39" s="134"/>
      <c r="CI39" s="134"/>
      <c r="CJ39" s="134"/>
      <c r="CK39" s="134"/>
      <c r="CL39" s="134"/>
      <c r="CM39" s="134"/>
      <c r="CN39" s="134"/>
      <c r="CO39" s="134"/>
      <c r="CP39" s="134"/>
      <c r="CQ39" s="134"/>
      <c r="CR39" s="134"/>
      <c r="CS39" s="134"/>
      <c r="CT39" s="134"/>
      <c r="CU39" s="134"/>
      <c r="CV39" s="134"/>
      <c r="CW39" s="134"/>
      <c r="CX39" s="134"/>
      <c r="CY39" s="134"/>
      <c r="CZ39" s="134"/>
      <c r="DA39" s="134"/>
      <c r="DB39" s="134"/>
      <c r="DC39" s="134"/>
      <c r="DD39" s="134"/>
      <c r="DE39" s="134"/>
    </row>
    <row r="40" spans="1:109" ht="15.75" customHeight="1" x14ac:dyDescent="0.3">
      <c r="A40" s="416"/>
      <c r="B40" s="417"/>
      <c r="C40" s="417"/>
      <c r="D40" s="417"/>
      <c r="E40" s="443"/>
      <c r="F40" s="417"/>
      <c r="G40" s="417"/>
      <c r="H40" s="417"/>
      <c r="I40" s="185"/>
      <c r="J40" s="185"/>
      <c r="K40" s="417"/>
      <c r="L40" s="443"/>
      <c r="M40" s="416"/>
      <c r="N40" s="444"/>
      <c r="O40" s="441"/>
      <c r="P40" s="514"/>
      <c r="Q40" s="441">
        <f t="shared" si="13"/>
        <v>0</v>
      </c>
      <c r="R40" s="444"/>
      <c r="S40" s="441"/>
      <c r="T40" s="442"/>
      <c r="U40" s="176">
        <v>6</v>
      </c>
      <c r="V40" s="184"/>
      <c r="W40" s="169" t="str">
        <f t="shared" si="14"/>
        <v/>
      </c>
      <c r="X40" s="169"/>
      <c r="Y40" s="169"/>
      <c r="Z40" s="169"/>
      <c r="AA40" s="169"/>
      <c r="AB40" s="195"/>
      <c r="AC40" s="195"/>
      <c r="AD40" s="97" t="str">
        <f t="shared" si="4"/>
        <v/>
      </c>
      <c r="AE40" s="195"/>
      <c r="AF40" s="195"/>
      <c r="AG40" s="195"/>
      <c r="AH40" s="142" t="str">
        <f>IFERROR(IF(AND(W39="Probabilidad",W40="Probabilidad"),(AJ39-(+AJ39*AD40)),IF(AND(W39="Impacto",W40="Probabilidad"),(AJ38-(+AJ38*AD40)),IF(W40="Impacto",AJ39,""))),"")</f>
        <v/>
      </c>
      <c r="AI40" s="130" t="str">
        <f t="shared" si="5"/>
        <v/>
      </c>
      <c r="AJ40" s="97" t="str">
        <f t="shared" si="15"/>
        <v/>
      </c>
      <c r="AK40" s="130" t="str">
        <f>IFERROR(IF(AL40="","",IF(AL40&lt;=0.2,"Leve",IF(AL40&lt;=0.4,"Menor",IF(AL40&lt;=0.6,"Moderado",IF(AL40&lt;=0.8,"Mayor","Catastrófico"))))),"")</f>
        <v/>
      </c>
      <c r="AL40" s="97" t="str">
        <f>IFERROR(IF(AND(W39="Impacto",W40="Impacto"),(AL39-(+AL39*AD40)),IF(AND(W39="Probabilidad",W40="Impacto"),(AL38-(+AL38*AD40)),IF(W40="Probabilidad",AL39,""))),"")</f>
        <v/>
      </c>
      <c r="AM40" s="98" t="str">
        <f t="shared" si="16"/>
        <v/>
      </c>
      <c r="AN40" s="426"/>
      <c r="AO40" s="185"/>
      <c r="AP40" s="176"/>
      <c r="AQ40" s="188"/>
      <c r="AR40" s="188"/>
      <c r="AS40" s="185"/>
      <c r="AT40" s="99"/>
      <c r="AU40" s="170"/>
      <c r="AV40" s="99"/>
      <c r="AW40" s="170"/>
      <c r="AX40" s="99"/>
      <c r="AY40" s="170"/>
      <c r="AZ40" s="131"/>
      <c r="BA40" s="170"/>
      <c r="BB40" s="170"/>
      <c r="BC40" s="131"/>
      <c r="BD40" s="99"/>
      <c r="BE40" s="99"/>
      <c r="BF40" s="170"/>
      <c r="BG40" s="170"/>
      <c r="BH40" s="131"/>
      <c r="BI40" s="99"/>
      <c r="BJ40" s="99"/>
      <c r="BK40" s="170"/>
      <c r="BL40" s="170"/>
      <c r="BM40" s="131"/>
      <c r="BN40" s="99"/>
      <c r="BO40" s="99"/>
      <c r="BP40" s="170"/>
      <c r="BQ40" s="170"/>
      <c r="BR40" s="131"/>
      <c r="BS40" s="99"/>
      <c r="BT40" s="99"/>
      <c r="BU40" s="99"/>
      <c r="BV40" s="170"/>
      <c r="BW40" s="170"/>
      <c r="BX40" s="170"/>
      <c r="BY40" s="99"/>
      <c r="BZ40" s="170"/>
      <c r="CA40" s="170"/>
      <c r="CB40" s="99"/>
      <c r="CC40" s="170"/>
      <c r="CD40" s="131"/>
      <c r="CE40" s="170"/>
      <c r="CF40" s="134"/>
      <c r="CG40" s="134"/>
      <c r="CH40" s="134"/>
      <c r="CI40" s="134"/>
      <c r="CJ40" s="134"/>
      <c r="CK40" s="134"/>
      <c r="CL40" s="134"/>
      <c r="CM40" s="134"/>
      <c r="CN40" s="134"/>
      <c r="CO40" s="134"/>
      <c r="CP40" s="134"/>
      <c r="CQ40" s="134"/>
      <c r="CR40" s="134"/>
      <c r="CS40" s="134"/>
      <c r="CT40" s="134"/>
      <c r="CU40" s="134"/>
      <c r="CV40" s="134"/>
      <c r="CW40" s="134"/>
      <c r="CX40" s="134"/>
      <c r="CY40" s="134"/>
      <c r="CZ40" s="134"/>
      <c r="DA40" s="134"/>
      <c r="DB40" s="134"/>
      <c r="DC40" s="134"/>
      <c r="DD40" s="134"/>
      <c r="DE40" s="134"/>
    </row>
    <row r="41" spans="1:109" ht="15.75" customHeight="1" x14ac:dyDescent="0.3">
      <c r="A41" s="416">
        <v>7</v>
      </c>
      <c r="B41" s="417"/>
      <c r="C41" s="417"/>
      <c r="D41" s="417"/>
      <c r="E41" s="443"/>
      <c r="F41" s="417"/>
      <c r="G41" s="417"/>
      <c r="H41" s="417"/>
      <c r="I41" s="185"/>
      <c r="J41" s="185"/>
      <c r="K41" s="417"/>
      <c r="L41" s="443"/>
      <c r="M41" s="416"/>
      <c r="N41" s="444" t="str">
        <f>IF(M41&lt;=0,"",IF(M41&lt;=2,"Muy Baja",IF(M41&lt;=24,"Baja",IF(M41&lt;=500,"Media",IF(M41&lt;=5000,"Alta","Muy Alta")))))</f>
        <v/>
      </c>
      <c r="O41" s="441" t="str">
        <f>IF(N41="","",IF(N41="Muy Baja",0.2,IF(N41="Baja",0.4,IF(N41="Media",0.6,IF(N41="Alta",0.8,IF(N41="Muy Alta",1,))))))</f>
        <v/>
      </c>
      <c r="P41" s="514"/>
      <c r="Q41" s="441">
        <f ca="1">IF(NOT(ISERROR(MATCH(P41,'Tabla Impacto'!$B$221:$B$223,0))),'Tabla Impacto'!$F$223&amp;"Por favor no seleccionar los criterios de impacto(Afectación Económica o presupuestal y Pérdida Reputacional)",P41)</f>
        <v>0</v>
      </c>
      <c r="R41" s="444" t="str">
        <f ca="1">IF(OR(Q41='Tabla Impacto'!$C$11,Q41='Tabla Impacto'!$D$11),"Leve",IF(OR(Q41='Tabla Impacto'!$C$12,Q41='Tabla Impacto'!$D$12),"Menor",IF(OR(Q41='Tabla Impacto'!$C$13,Q41='Tabla Impacto'!$D$13),"Moderado",IF(OR(Q41='Tabla Impacto'!$C$14,Q41='Tabla Impacto'!$D$14),"Mayor",IF(OR(Q41='Tabla Impacto'!$C$15,Q41='Tabla Impacto'!$D$15),"Catastrófico","")))))</f>
        <v/>
      </c>
      <c r="S41" s="441" t="str">
        <f ca="1">IF(R41="","",IF(R41="Leve",0.2,IF(R41="Menor",0.4,IF(R41="Moderado",0.6,IF(R41="Mayor",0.8,IF(R41="Catastrófico",1,))))))</f>
        <v/>
      </c>
      <c r="T41" s="442" t="str">
        <f ca="1">IF(OR(AND(N41="Muy Baja",R41="Leve"),AND(N41="Muy Baja",R41="Menor"),AND(N41="Baja",R41="Leve")),"Bajo",IF(OR(AND(N41="Muy baja",R41="Moderado"),AND(N41="Baja",R41="Menor"),AND(N41="Baja",R41="Moderado"),AND(N41="Media",R41="Leve"),AND(N41="Media",R41="Menor"),AND(N41="Media",R41="Moderado"),AND(N41="Alta",R41="Leve"),AND(N41="Alta",R41="Menor")),"Moderado",IF(OR(AND(N41="Muy Baja",R41="Mayor"),AND(N41="Baja",R41="Mayor"),AND(N41="Media",R41="Mayor"),AND(N41="Alta",R41="Moderado"),AND(N41="Alta",R41="Mayor"),AND(N41="Muy Alta",R41="Leve"),AND(N41="Muy Alta",R41="Menor"),AND(N41="Muy Alta",R41="Moderado"),AND(N41="Muy Alta",R41="Mayor")),"Alto",IF(OR(AND(N41="Muy Baja",R41="Catastrófico"),AND(N41="Baja",R41="Catastrófico"),AND(N41="Media",R41="Catastrófico"),AND(N41="Alta",R41="Catastrófico"),AND(N41="Muy Alta",R41="Catastrófico")),"Extremo",""))))</f>
        <v/>
      </c>
      <c r="U41" s="176">
        <v>1</v>
      </c>
      <c r="V41" s="184"/>
      <c r="W41" s="169" t="str">
        <f t="shared" si="14"/>
        <v/>
      </c>
      <c r="X41" s="169"/>
      <c r="Y41" s="169"/>
      <c r="Z41" s="169"/>
      <c r="AA41" s="169"/>
      <c r="AB41" s="195"/>
      <c r="AC41" s="195"/>
      <c r="AD41" s="97" t="str">
        <f t="shared" si="4"/>
        <v/>
      </c>
      <c r="AE41" s="195"/>
      <c r="AF41" s="195"/>
      <c r="AG41" s="195"/>
      <c r="AH41" s="142" t="str">
        <f>IFERROR(IF(W41="Probabilidad",(O41-(+O41*AD41)),IF(W41="Impacto",O41,"")),"")</f>
        <v/>
      </c>
      <c r="AI41" s="130" t="str">
        <f>IFERROR(IF(AH41="","",IF(AH41&lt;=0.2,"Muy Baja",IF(AH41&lt;=0.4,"Baja",IF(AH41&lt;=0.6,"Media",IF(AH41&lt;=0.8,"Alta","Muy Alta"))))),"")</f>
        <v/>
      </c>
      <c r="AJ41" s="97" t="str">
        <f t="shared" si="15"/>
        <v/>
      </c>
      <c r="AK41" s="130" t="str">
        <f>IFERROR(IF(AL41="","",IF(AL41&lt;=0.2,"Leve",IF(AL41&lt;=0.4,"Menor",IF(AL41&lt;=0.6,"Moderado",IF(AL41&lt;=0.8,"Mayor","Catastrófico"))))),"")</f>
        <v/>
      </c>
      <c r="AL41" s="97" t="str">
        <f>IFERROR(IF(W41="Impacto",(S41-(+S41*AD41)),IF(W41="Probabilidad",S41,"")),"")</f>
        <v/>
      </c>
      <c r="AM41" s="98" t="str">
        <f t="shared" si="16"/>
        <v/>
      </c>
      <c r="AN41" s="424"/>
      <c r="AO41" s="185"/>
      <c r="AP41" s="176"/>
      <c r="AQ41" s="188"/>
      <c r="AR41" s="188"/>
      <c r="AS41" s="185"/>
      <c r="AT41" s="99"/>
      <c r="AU41" s="170"/>
      <c r="AV41" s="99"/>
      <c r="AW41" s="170"/>
      <c r="AX41" s="99"/>
      <c r="AY41" s="170"/>
      <c r="AZ41" s="131"/>
      <c r="BA41" s="170"/>
      <c r="BB41" s="170"/>
      <c r="BC41" s="131"/>
      <c r="BD41" s="99"/>
      <c r="BE41" s="99"/>
      <c r="BF41" s="170"/>
      <c r="BG41" s="170"/>
      <c r="BH41" s="131"/>
      <c r="BI41" s="99"/>
      <c r="BJ41" s="99"/>
      <c r="BK41" s="170"/>
      <c r="BL41" s="170"/>
      <c r="BM41" s="131"/>
      <c r="BN41" s="99"/>
      <c r="BO41" s="99"/>
      <c r="BP41" s="170"/>
      <c r="BQ41" s="170"/>
      <c r="BR41" s="131"/>
      <c r="BS41" s="99"/>
      <c r="BT41" s="99"/>
      <c r="BU41" s="99"/>
      <c r="BV41" s="170"/>
      <c r="BW41" s="170"/>
      <c r="BX41" s="170"/>
      <c r="BY41" s="99"/>
      <c r="BZ41" s="170"/>
      <c r="CA41" s="170"/>
      <c r="CB41" s="99"/>
      <c r="CC41" s="170"/>
      <c r="CD41" s="131"/>
      <c r="CE41" s="170"/>
      <c r="CF41" s="134"/>
      <c r="CG41" s="134"/>
      <c r="CH41" s="134"/>
      <c r="CI41" s="134"/>
      <c r="CJ41" s="134"/>
      <c r="CK41" s="134"/>
      <c r="CL41" s="134"/>
      <c r="CM41" s="134"/>
      <c r="CN41" s="134"/>
      <c r="CO41" s="134"/>
      <c r="CP41" s="134"/>
      <c r="CQ41" s="134"/>
      <c r="CR41" s="134"/>
      <c r="CS41" s="134"/>
      <c r="CT41" s="134"/>
      <c r="CU41" s="134"/>
      <c r="CV41" s="134"/>
      <c r="CW41" s="134"/>
      <c r="CX41" s="134"/>
      <c r="CY41" s="134"/>
      <c r="CZ41" s="134"/>
      <c r="DA41" s="134"/>
      <c r="DB41" s="134"/>
      <c r="DC41" s="134"/>
      <c r="DD41" s="134"/>
      <c r="DE41" s="134"/>
    </row>
    <row r="42" spans="1:109" ht="15.75" customHeight="1" x14ac:dyDescent="0.3">
      <c r="A42" s="416"/>
      <c r="B42" s="417"/>
      <c r="C42" s="417"/>
      <c r="D42" s="417"/>
      <c r="E42" s="443"/>
      <c r="F42" s="417"/>
      <c r="G42" s="417"/>
      <c r="H42" s="417"/>
      <c r="I42" s="185"/>
      <c r="J42" s="185"/>
      <c r="K42" s="417"/>
      <c r="L42" s="443"/>
      <c r="M42" s="416"/>
      <c r="N42" s="444"/>
      <c r="O42" s="441"/>
      <c r="P42" s="514"/>
      <c r="Q42" s="441">
        <f t="shared" ref="Q42:Q46" si="17">IF(NOT(ISERROR(MATCH(P42,_xlfn.ANCHORARRAY(E53),0))),O55&amp;"Por favor no seleccionar los criterios de impacto",P42)</f>
        <v>0</v>
      </c>
      <c r="R42" s="444"/>
      <c r="S42" s="441"/>
      <c r="T42" s="442"/>
      <c r="U42" s="176">
        <v>2</v>
      </c>
      <c r="V42" s="184"/>
      <c r="W42" s="169" t="str">
        <f t="shared" si="14"/>
        <v/>
      </c>
      <c r="X42" s="169"/>
      <c r="Y42" s="169"/>
      <c r="Z42" s="169"/>
      <c r="AA42" s="169"/>
      <c r="AB42" s="195"/>
      <c r="AC42" s="195"/>
      <c r="AD42" s="97" t="str">
        <f t="shared" si="4"/>
        <v/>
      </c>
      <c r="AE42" s="195"/>
      <c r="AF42" s="195"/>
      <c r="AG42" s="195"/>
      <c r="AH42" s="142" t="str">
        <f>IFERROR(IF(AND(W41="Probabilidad",W42="Probabilidad"),(AJ41-(+AJ41*AD42)),IF(W42="Probabilidad",(O41-(+O41*AD42)),IF(W42="Impacto",AJ41,""))),"")</f>
        <v/>
      </c>
      <c r="AI42" s="130" t="str">
        <f t="shared" si="5"/>
        <v/>
      </c>
      <c r="AJ42" s="97" t="str">
        <f t="shared" si="15"/>
        <v/>
      </c>
      <c r="AK42" s="130" t="str">
        <f t="shared" si="7"/>
        <v/>
      </c>
      <c r="AL42" s="97" t="str">
        <f>IFERROR(IF(AND(W41="Impacto",W42="Impacto"),(AL35-(+AL35*AD42)),IF(W42="Impacto",($S$41-(+$S$41*AD42)),IF(W42="Probabilidad",AL35,""))),"")</f>
        <v/>
      </c>
      <c r="AM42" s="98" t="str">
        <f t="shared" si="16"/>
        <v/>
      </c>
      <c r="AN42" s="425"/>
      <c r="AO42" s="185"/>
      <c r="AP42" s="176"/>
      <c r="AQ42" s="188"/>
      <c r="AR42" s="188"/>
      <c r="AS42" s="185"/>
      <c r="AT42" s="99"/>
      <c r="AU42" s="170"/>
      <c r="AV42" s="99"/>
      <c r="AW42" s="170"/>
      <c r="AX42" s="99"/>
      <c r="AY42" s="170"/>
      <c r="AZ42" s="131"/>
      <c r="BA42" s="170"/>
      <c r="BB42" s="170"/>
      <c r="BC42" s="131"/>
      <c r="BD42" s="99"/>
      <c r="BE42" s="99"/>
      <c r="BF42" s="170"/>
      <c r="BG42" s="170"/>
      <c r="BH42" s="131"/>
      <c r="BI42" s="99"/>
      <c r="BJ42" s="99"/>
      <c r="BK42" s="170"/>
      <c r="BL42" s="170"/>
      <c r="BM42" s="131"/>
      <c r="BN42" s="99"/>
      <c r="BO42" s="99"/>
      <c r="BP42" s="170"/>
      <c r="BQ42" s="170"/>
      <c r="BR42" s="131"/>
      <c r="BS42" s="99"/>
      <c r="BT42" s="99"/>
      <c r="BU42" s="99"/>
      <c r="BV42" s="170"/>
      <c r="BW42" s="170"/>
      <c r="BX42" s="170"/>
      <c r="BY42" s="99"/>
      <c r="BZ42" s="170"/>
      <c r="CA42" s="170"/>
      <c r="CB42" s="99"/>
      <c r="CC42" s="170"/>
      <c r="CD42" s="131"/>
      <c r="CE42" s="170"/>
      <c r="CF42" s="134"/>
      <c r="CG42" s="134"/>
      <c r="CH42" s="134"/>
      <c r="CI42" s="134"/>
      <c r="CJ42" s="134"/>
      <c r="CK42" s="134"/>
      <c r="CL42" s="134"/>
      <c r="CM42" s="134"/>
      <c r="CN42" s="134"/>
      <c r="CO42" s="134"/>
      <c r="CP42" s="134"/>
      <c r="CQ42" s="134"/>
      <c r="CR42" s="134"/>
      <c r="CS42" s="134"/>
      <c r="CT42" s="134"/>
      <c r="CU42" s="134"/>
      <c r="CV42" s="134"/>
      <c r="CW42" s="134"/>
      <c r="CX42" s="134"/>
      <c r="CY42" s="134"/>
      <c r="CZ42" s="134"/>
      <c r="DA42" s="134"/>
      <c r="DB42" s="134"/>
      <c r="DC42" s="134"/>
      <c r="DD42" s="134"/>
      <c r="DE42" s="134"/>
    </row>
    <row r="43" spans="1:109" ht="15.75" customHeight="1" x14ac:dyDescent="0.3">
      <c r="A43" s="416"/>
      <c r="B43" s="417"/>
      <c r="C43" s="417"/>
      <c r="D43" s="417"/>
      <c r="E43" s="443"/>
      <c r="F43" s="417"/>
      <c r="G43" s="417"/>
      <c r="H43" s="417"/>
      <c r="I43" s="185"/>
      <c r="J43" s="185"/>
      <c r="K43" s="417"/>
      <c r="L43" s="443"/>
      <c r="M43" s="416"/>
      <c r="N43" s="444"/>
      <c r="O43" s="441"/>
      <c r="P43" s="514"/>
      <c r="Q43" s="441">
        <f t="shared" si="17"/>
        <v>0</v>
      </c>
      <c r="R43" s="444"/>
      <c r="S43" s="441"/>
      <c r="T43" s="442"/>
      <c r="U43" s="176">
        <v>3</v>
      </c>
      <c r="V43" s="183"/>
      <c r="W43" s="169" t="str">
        <f t="shared" si="14"/>
        <v/>
      </c>
      <c r="X43" s="169"/>
      <c r="Y43" s="169"/>
      <c r="Z43" s="169"/>
      <c r="AA43" s="169"/>
      <c r="AB43" s="195"/>
      <c r="AC43" s="195"/>
      <c r="AD43" s="97" t="str">
        <f t="shared" si="4"/>
        <v/>
      </c>
      <c r="AE43" s="195"/>
      <c r="AF43" s="195"/>
      <c r="AG43" s="195"/>
      <c r="AH43" s="142" t="str">
        <f>IFERROR(IF(AND(W42="Probabilidad",W43="Probabilidad"),(AJ42-(+AJ42*AD43)),IF(AND(W42="Impacto",W43="Probabilidad"),(AJ41-(+AJ41*AD43)),IF(W43="Impacto",AJ42,""))),"")</f>
        <v/>
      </c>
      <c r="AI43" s="130" t="str">
        <f t="shared" si="5"/>
        <v/>
      </c>
      <c r="AJ43" s="97" t="str">
        <f t="shared" si="15"/>
        <v/>
      </c>
      <c r="AK43" s="130" t="str">
        <f t="shared" si="7"/>
        <v/>
      </c>
      <c r="AL43" s="97" t="str">
        <f>IFERROR(IF(AND(W42="Impacto",W43="Impacto"),(AL42-(+AL42*AD43)),IF(AND(W42="Probabilidad",W43="Impacto"),(AL41-(+AL41*AD43)),IF(W43="Probabilidad",AL42,""))),"")</f>
        <v/>
      </c>
      <c r="AM43" s="98" t="str">
        <f t="shared" si="16"/>
        <v/>
      </c>
      <c r="AN43" s="425"/>
      <c r="AO43" s="185"/>
      <c r="AP43" s="176"/>
      <c r="AQ43" s="188"/>
      <c r="AR43" s="188"/>
      <c r="AS43" s="185"/>
      <c r="AT43" s="99"/>
      <c r="AU43" s="170"/>
      <c r="AV43" s="99"/>
      <c r="AW43" s="170"/>
      <c r="AX43" s="99"/>
      <c r="AY43" s="170"/>
      <c r="AZ43" s="131"/>
      <c r="BA43" s="170"/>
      <c r="BB43" s="170"/>
      <c r="BC43" s="131"/>
      <c r="BD43" s="99"/>
      <c r="BE43" s="99"/>
      <c r="BF43" s="170"/>
      <c r="BG43" s="170"/>
      <c r="BH43" s="131"/>
      <c r="BI43" s="99"/>
      <c r="BJ43" s="99"/>
      <c r="BK43" s="170"/>
      <c r="BL43" s="170"/>
      <c r="BM43" s="131"/>
      <c r="BN43" s="99"/>
      <c r="BO43" s="99"/>
      <c r="BP43" s="170"/>
      <c r="BQ43" s="170"/>
      <c r="BR43" s="131"/>
      <c r="BS43" s="99"/>
      <c r="BT43" s="99"/>
      <c r="BU43" s="99"/>
      <c r="BV43" s="170"/>
      <c r="BW43" s="170"/>
      <c r="BX43" s="170"/>
      <c r="BY43" s="99"/>
      <c r="BZ43" s="170"/>
      <c r="CA43" s="170"/>
      <c r="CB43" s="99"/>
      <c r="CC43" s="170"/>
      <c r="CD43" s="131"/>
      <c r="CE43" s="170"/>
      <c r="CF43" s="134"/>
      <c r="CG43" s="134"/>
      <c r="CH43" s="134"/>
      <c r="CI43" s="134"/>
      <c r="CJ43" s="134"/>
      <c r="CK43" s="134"/>
      <c r="CL43" s="134"/>
      <c r="CM43" s="134"/>
      <c r="CN43" s="134"/>
      <c r="CO43" s="134"/>
      <c r="CP43" s="134"/>
      <c r="CQ43" s="134"/>
      <c r="CR43" s="134"/>
      <c r="CS43" s="134"/>
      <c r="CT43" s="134"/>
      <c r="CU43" s="134"/>
      <c r="CV43" s="134"/>
      <c r="CW43" s="134"/>
      <c r="CX43" s="134"/>
      <c r="CY43" s="134"/>
      <c r="CZ43" s="134"/>
      <c r="DA43" s="134"/>
      <c r="DB43" s="134"/>
      <c r="DC43" s="134"/>
      <c r="DD43" s="134"/>
      <c r="DE43" s="134"/>
    </row>
    <row r="44" spans="1:109" ht="15.75" customHeight="1" x14ac:dyDescent="0.3">
      <c r="A44" s="416"/>
      <c r="B44" s="417"/>
      <c r="C44" s="417"/>
      <c r="D44" s="417"/>
      <c r="E44" s="443"/>
      <c r="F44" s="417"/>
      <c r="G44" s="417"/>
      <c r="H44" s="417"/>
      <c r="I44" s="185"/>
      <c r="J44" s="185"/>
      <c r="K44" s="417"/>
      <c r="L44" s="443"/>
      <c r="M44" s="416"/>
      <c r="N44" s="444"/>
      <c r="O44" s="441"/>
      <c r="P44" s="514"/>
      <c r="Q44" s="441">
        <f t="shared" si="17"/>
        <v>0</v>
      </c>
      <c r="R44" s="444"/>
      <c r="S44" s="441"/>
      <c r="T44" s="442"/>
      <c r="U44" s="176">
        <v>4</v>
      </c>
      <c r="V44" s="184"/>
      <c r="W44" s="169" t="str">
        <f t="shared" si="14"/>
        <v/>
      </c>
      <c r="X44" s="169"/>
      <c r="Y44" s="169"/>
      <c r="Z44" s="169"/>
      <c r="AA44" s="169"/>
      <c r="AB44" s="195"/>
      <c r="AC44" s="195"/>
      <c r="AD44" s="97" t="str">
        <f t="shared" si="4"/>
        <v/>
      </c>
      <c r="AE44" s="195"/>
      <c r="AF44" s="195"/>
      <c r="AG44" s="195"/>
      <c r="AH44" s="142" t="str">
        <f>IFERROR(IF(AND(W43="Probabilidad",W44="Probabilidad"),(AJ43-(+AJ43*AD44)),IF(AND(W43="Impacto",W44="Probabilidad"),(AJ42-(+AJ42*AD44)),IF(W44="Impacto",AJ43,""))),"")</f>
        <v/>
      </c>
      <c r="AI44" s="130" t="str">
        <f t="shared" si="5"/>
        <v/>
      </c>
      <c r="AJ44" s="97" t="str">
        <f t="shared" si="15"/>
        <v/>
      </c>
      <c r="AK44" s="130" t="str">
        <f t="shared" si="7"/>
        <v/>
      </c>
      <c r="AL44" s="97" t="str">
        <f>IFERROR(IF(AND(W43="Impacto",W44="Impacto"),(AL43-(+AL43*AD44)),IF(AND(W43="Probabilidad",W44="Impacto"),(AL42-(+AL42*AD44)),IF(W44="Probabilidad",AL43,""))),"")</f>
        <v/>
      </c>
      <c r="AM44" s="98" t="str">
        <f t="shared" si="16"/>
        <v/>
      </c>
      <c r="AN44" s="425"/>
      <c r="AO44" s="185"/>
      <c r="AP44" s="176"/>
      <c r="AQ44" s="188"/>
      <c r="AR44" s="188"/>
      <c r="AS44" s="185"/>
      <c r="AT44" s="99"/>
      <c r="AU44" s="170"/>
      <c r="AV44" s="99"/>
      <c r="AW44" s="170"/>
      <c r="AX44" s="99"/>
      <c r="AY44" s="170"/>
      <c r="AZ44" s="131"/>
      <c r="BA44" s="170"/>
      <c r="BB44" s="170"/>
      <c r="BC44" s="131"/>
      <c r="BD44" s="99"/>
      <c r="BE44" s="99"/>
      <c r="BF44" s="170"/>
      <c r="BG44" s="170"/>
      <c r="BH44" s="131"/>
      <c r="BI44" s="99"/>
      <c r="BJ44" s="99"/>
      <c r="BK44" s="170"/>
      <c r="BL44" s="170"/>
      <c r="BM44" s="131"/>
      <c r="BN44" s="99"/>
      <c r="BO44" s="99"/>
      <c r="BP44" s="170"/>
      <c r="BQ44" s="170"/>
      <c r="BR44" s="131"/>
      <c r="BS44" s="99"/>
      <c r="BT44" s="99"/>
      <c r="BU44" s="99"/>
      <c r="BV44" s="170"/>
      <c r="BW44" s="170"/>
      <c r="BX44" s="170"/>
      <c r="BY44" s="99"/>
      <c r="BZ44" s="170"/>
      <c r="CA44" s="170"/>
      <c r="CB44" s="99"/>
      <c r="CC44" s="170"/>
      <c r="CD44" s="131"/>
      <c r="CE44" s="170"/>
      <c r="CF44" s="134"/>
      <c r="CG44" s="134"/>
      <c r="CH44" s="134"/>
      <c r="CI44" s="134"/>
      <c r="CJ44" s="134"/>
      <c r="CK44" s="134"/>
      <c r="CL44" s="134"/>
      <c r="CM44" s="134"/>
      <c r="CN44" s="134"/>
      <c r="CO44" s="134"/>
      <c r="CP44" s="134"/>
      <c r="CQ44" s="134"/>
      <c r="CR44" s="134"/>
      <c r="CS44" s="134"/>
      <c r="CT44" s="134"/>
      <c r="CU44" s="134"/>
      <c r="CV44" s="134"/>
      <c r="CW44" s="134"/>
      <c r="CX44" s="134"/>
      <c r="CY44" s="134"/>
      <c r="CZ44" s="134"/>
      <c r="DA44" s="134"/>
      <c r="DB44" s="134"/>
      <c r="DC44" s="134"/>
      <c r="DD44" s="134"/>
      <c r="DE44" s="134"/>
    </row>
    <row r="45" spans="1:109" ht="15.75" customHeight="1" x14ac:dyDescent="0.3">
      <c r="A45" s="416"/>
      <c r="B45" s="417"/>
      <c r="C45" s="417"/>
      <c r="D45" s="417"/>
      <c r="E45" s="443"/>
      <c r="F45" s="417"/>
      <c r="G45" s="417"/>
      <c r="H45" s="417"/>
      <c r="I45" s="185"/>
      <c r="J45" s="185"/>
      <c r="K45" s="417"/>
      <c r="L45" s="443"/>
      <c r="M45" s="416"/>
      <c r="N45" s="444"/>
      <c r="O45" s="441"/>
      <c r="P45" s="514"/>
      <c r="Q45" s="441">
        <f t="shared" si="17"/>
        <v>0</v>
      </c>
      <c r="R45" s="444"/>
      <c r="S45" s="441"/>
      <c r="T45" s="442"/>
      <c r="U45" s="176">
        <v>5</v>
      </c>
      <c r="V45" s="184"/>
      <c r="W45" s="169" t="str">
        <f t="shared" si="14"/>
        <v/>
      </c>
      <c r="X45" s="169"/>
      <c r="Y45" s="169"/>
      <c r="Z45" s="169"/>
      <c r="AA45" s="169"/>
      <c r="AB45" s="195"/>
      <c r="AC45" s="195"/>
      <c r="AD45" s="97" t="str">
        <f t="shared" si="4"/>
        <v/>
      </c>
      <c r="AE45" s="195"/>
      <c r="AF45" s="195"/>
      <c r="AG45" s="195"/>
      <c r="AH45" s="142" t="str">
        <f>IFERROR(IF(AND(W44="Probabilidad",W45="Probabilidad"),(AJ44-(+AJ44*AD45)),IF(AND(W44="Impacto",W45="Probabilidad"),(AJ43-(+AJ43*AD45)),IF(W45="Impacto",AJ44,""))),"")</f>
        <v/>
      </c>
      <c r="AI45" s="130" t="str">
        <f t="shared" si="5"/>
        <v/>
      </c>
      <c r="AJ45" s="97" t="str">
        <f t="shared" si="15"/>
        <v/>
      </c>
      <c r="AK45" s="130" t="str">
        <f t="shared" si="7"/>
        <v/>
      </c>
      <c r="AL45" s="97" t="str">
        <f>IFERROR(IF(AND(W44="Impacto",W45="Impacto"),(AL44-(+AL44*AD45)),IF(AND(W44="Probabilidad",W45="Impacto"),(AL43-(+AL43*AD45)),IF(W45="Probabilidad",AL44,""))),"")</f>
        <v/>
      </c>
      <c r="AM45" s="98" t="str">
        <f t="shared" si="16"/>
        <v/>
      </c>
      <c r="AN45" s="425"/>
      <c r="AO45" s="185"/>
      <c r="AP45" s="176"/>
      <c r="AQ45" s="188"/>
      <c r="AR45" s="188"/>
      <c r="AS45" s="185"/>
      <c r="AT45" s="99"/>
      <c r="AU45" s="170"/>
      <c r="AV45" s="99"/>
      <c r="AW45" s="170"/>
      <c r="AX45" s="99"/>
      <c r="AY45" s="170"/>
      <c r="AZ45" s="131"/>
      <c r="BA45" s="170"/>
      <c r="BB45" s="170"/>
      <c r="BC45" s="131"/>
      <c r="BD45" s="99"/>
      <c r="BE45" s="99"/>
      <c r="BF45" s="170"/>
      <c r="BG45" s="170"/>
      <c r="BH45" s="131"/>
      <c r="BI45" s="99"/>
      <c r="BJ45" s="99"/>
      <c r="BK45" s="170"/>
      <c r="BL45" s="170"/>
      <c r="BM45" s="131"/>
      <c r="BN45" s="99"/>
      <c r="BO45" s="99"/>
      <c r="BP45" s="170"/>
      <c r="BQ45" s="170"/>
      <c r="BR45" s="131"/>
      <c r="BS45" s="99"/>
      <c r="BT45" s="99"/>
      <c r="BU45" s="99"/>
      <c r="BV45" s="170"/>
      <c r="BW45" s="170"/>
      <c r="BX45" s="170"/>
      <c r="BY45" s="99"/>
      <c r="BZ45" s="170"/>
      <c r="CA45" s="170"/>
      <c r="CB45" s="99"/>
      <c r="CC45" s="170"/>
      <c r="CD45" s="131"/>
      <c r="CE45" s="170"/>
      <c r="CF45" s="134"/>
      <c r="CG45" s="134"/>
      <c r="CH45" s="134"/>
      <c r="CI45" s="134"/>
      <c r="CJ45" s="134"/>
      <c r="CK45" s="134"/>
      <c r="CL45" s="134"/>
      <c r="CM45" s="134"/>
      <c r="CN45" s="134"/>
      <c r="CO45" s="134"/>
      <c r="CP45" s="134"/>
      <c r="CQ45" s="134"/>
      <c r="CR45" s="134"/>
      <c r="CS45" s="134"/>
      <c r="CT45" s="134"/>
      <c r="CU45" s="134"/>
      <c r="CV45" s="134"/>
      <c r="CW45" s="134"/>
      <c r="CX45" s="134"/>
      <c r="CY45" s="134"/>
      <c r="CZ45" s="134"/>
      <c r="DA45" s="134"/>
      <c r="DB45" s="134"/>
      <c r="DC45" s="134"/>
      <c r="DD45" s="134"/>
      <c r="DE45" s="134"/>
    </row>
    <row r="46" spans="1:109" ht="15.75" customHeight="1" x14ac:dyDescent="0.3">
      <c r="A46" s="416"/>
      <c r="B46" s="417"/>
      <c r="C46" s="417"/>
      <c r="D46" s="417"/>
      <c r="E46" s="443"/>
      <c r="F46" s="417"/>
      <c r="G46" s="417"/>
      <c r="H46" s="417"/>
      <c r="I46" s="185"/>
      <c r="J46" s="185"/>
      <c r="K46" s="417"/>
      <c r="L46" s="443"/>
      <c r="M46" s="416"/>
      <c r="N46" s="444"/>
      <c r="O46" s="441"/>
      <c r="P46" s="514"/>
      <c r="Q46" s="441">
        <f t="shared" si="17"/>
        <v>0</v>
      </c>
      <c r="R46" s="444"/>
      <c r="S46" s="441"/>
      <c r="T46" s="442"/>
      <c r="U46" s="176">
        <v>6</v>
      </c>
      <c r="V46" s="184"/>
      <c r="W46" s="169" t="str">
        <f t="shared" si="14"/>
        <v/>
      </c>
      <c r="X46" s="169"/>
      <c r="Y46" s="169"/>
      <c r="Z46" s="169"/>
      <c r="AA46" s="169"/>
      <c r="AB46" s="195"/>
      <c r="AC46" s="195"/>
      <c r="AD46" s="97" t="str">
        <f t="shared" si="4"/>
        <v/>
      </c>
      <c r="AE46" s="195"/>
      <c r="AF46" s="195"/>
      <c r="AG46" s="195"/>
      <c r="AH46" s="142" t="str">
        <f>IFERROR(IF(AND(W45="Probabilidad",W46="Probabilidad"),(AJ45-(+AJ45*AD46)),IF(AND(W45="Impacto",W46="Probabilidad"),(AJ44-(+AJ44*AD46)),IF(W46="Impacto",AJ45,""))),"")</f>
        <v/>
      </c>
      <c r="AI46" s="130" t="str">
        <f t="shared" si="5"/>
        <v/>
      </c>
      <c r="AJ46" s="97" t="str">
        <f t="shared" si="15"/>
        <v/>
      </c>
      <c r="AK46" s="130" t="str">
        <f t="shared" si="7"/>
        <v/>
      </c>
      <c r="AL46" s="97" t="str">
        <f>IFERROR(IF(AND(W45="Impacto",W46="Impacto"),(AL45-(+AL45*AD46)),IF(AND(W45="Probabilidad",W46="Impacto"),(AL44-(+AL44*AD46)),IF(W46="Probabilidad",AL45,""))),"")</f>
        <v/>
      </c>
      <c r="AM46" s="98" t="str">
        <f t="shared" si="16"/>
        <v/>
      </c>
      <c r="AN46" s="426"/>
      <c r="AO46" s="185"/>
      <c r="AP46" s="176"/>
      <c r="AQ46" s="188"/>
      <c r="AR46" s="188"/>
      <c r="AS46" s="185"/>
      <c r="AT46" s="99"/>
      <c r="AU46" s="170"/>
      <c r="AV46" s="99"/>
      <c r="AW46" s="170"/>
      <c r="AX46" s="99"/>
      <c r="AY46" s="170"/>
      <c r="AZ46" s="131"/>
      <c r="BA46" s="170"/>
      <c r="BB46" s="170"/>
      <c r="BC46" s="131"/>
      <c r="BD46" s="99"/>
      <c r="BE46" s="99"/>
      <c r="BF46" s="170"/>
      <c r="BG46" s="170"/>
      <c r="BH46" s="131"/>
      <c r="BI46" s="99"/>
      <c r="BJ46" s="99"/>
      <c r="BK46" s="170"/>
      <c r="BL46" s="170"/>
      <c r="BM46" s="131"/>
      <c r="BN46" s="99"/>
      <c r="BO46" s="99"/>
      <c r="BP46" s="170"/>
      <c r="BQ46" s="170"/>
      <c r="BR46" s="131"/>
      <c r="BS46" s="99"/>
      <c r="BT46" s="99"/>
      <c r="BU46" s="99"/>
      <c r="BV46" s="170"/>
      <c r="BW46" s="170"/>
      <c r="BX46" s="170"/>
      <c r="BY46" s="99"/>
      <c r="BZ46" s="170"/>
      <c r="CA46" s="170"/>
      <c r="CB46" s="99"/>
      <c r="CC46" s="170"/>
      <c r="CD46" s="131"/>
      <c r="CE46" s="170"/>
      <c r="CF46" s="134"/>
      <c r="CG46" s="134"/>
      <c r="CH46" s="134"/>
      <c r="CI46" s="134"/>
      <c r="CJ46" s="134"/>
      <c r="CK46" s="134"/>
      <c r="CL46" s="134"/>
      <c r="CM46" s="134"/>
      <c r="CN46" s="134"/>
      <c r="CO46" s="134"/>
      <c r="CP46" s="134"/>
      <c r="CQ46" s="134"/>
      <c r="CR46" s="134"/>
      <c r="CS46" s="134"/>
      <c r="CT46" s="134"/>
      <c r="CU46" s="134"/>
      <c r="CV46" s="134"/>
      <c r="CW46" s="134"/>
      <c r="CX46" s="134"/>
      <c r="CY46" s="134"/>
      <c r="CZ46" s="134"/>
      <c r="DA46" s="134"/>
      <c r="DB46" s="134"/>
      <c r="DC46" s="134"/>
      <c r="DD46" s="134"/>
      <c r="DE46" s="134"/>
    </row>
    <row r="47" spans="1:109" ht="15.75" customHeight="1" x14ac:dyDescent="0.3">
      <c r="A47" s="416">
        <v>8</v>
      </c>
      <c r="B47" s="417"/>
      <c r="C47" s="417"/>
      <c r="D47" s="417"/>
      <c r="E47" s="443"/>
      <c r="F47" s="417"/>
      <c r="G47" s="417"/>
      <c r="H47" s="417"/>
      <c r="I47" s="185"/>
      <c r="J47" s="185"/>
      <c r="K47" s="417"/>
      <c r="L47" s="443"/>
      <c r="M47" s="416"/>
      <c r="N47" s="444" t="str">
        <f>IF(M47&lt;=0,"",IF(M47&lt;=2,"Muy Baja",IF(M47&lt;=24,"Baja",IF(M47&lt;=500,"Media",IF(M47&lt;=5000,"Alta","Muy Alta")))))</f>
        <v/>
      </c>
      <c r="O47" s="441" t="str">
        <f>IF(N47="","",IF(N47="Muy Baja",0.2,IF(N47="Baja",0.4,IF(N47="Media",0.6,IF(N47="Alta",0.8,IF(N47="Muy Alta",1,))))))</f>
        <v/>
      </c>
      <c r="P47" s="514"/>
      <c r="Q47" s="441">
        <f ca="1">IF(NOT(ISERROR(MATCH(P47,'Tabla Impacto'!$B$221:$B$223,0))),'Tabla Impacto'!$F$223&amp;"Por favor no seleccionar los criterios de impacto(Afectación Económica o presupuestal y Pérdida Reputacional)",P47)</f>
        <v>0</v>
      </c>
      <c r="R47" s="444" t="str">
        <f ca="1">IF(OR(Q47='Tabla Impacto'!$C$11,Q47='Tabla Impacto'!$D$11),"Leve",IF(OR(Q47='Tabla Impacto'!$C$12,Q47='Tabla Impacto'!$D$12),"Menor",IF(OR(Q47='Tabla Impacto'!$C$13,Q47='Tabla Impacto'!$D$13),"Moderado",IF(OR(Q47='Tabla Impacto'!$C$14,Q47='Tabla Impacto'!$D$14),"Mayor",IF(OR(Q47='Tabla Impacto'!$C$15,Q47='Tabla Impacto'!$D$15),"Catastrófico","")))))</f>
        <v/>
      </c>
      <c r="S47" s="441" t="str">
        <f ca="1">IF(R47="","",IF(R47="Leve",0.2,IF(R47="Menor",0.4,IF(R47="Moderado",0.6,IF(R47="Mayor",0.8,IF(R47="Catastrófico",1,))))))</f>
        <v/>
      </c>
      <c r="T47" s="442" t="str">
        <f ca="1">IF(OR(AND(N47="Muy Baja",R47="Leve"),AND(N47="Muy Baja",R47="Menor"),AND(N47="Baja",R47="Leve")),"Bajo",IF(OR(AND(N47="Muy baja",R47="Moderado"),AND(N47="Baja",R47="Menor"),AND(N47="Baja",R47="Moderado"),AND(N47="Media",R47="Leve"),AND(N47="Media",R47="Menor"),AND(N47="Media",R47="Moderado"),AND(N47="Alta",R47="Leve"),AND(N47="Alta",R47="Menor")),"Moderado",IF(OR(AND(N47="Muy Baja",R47="Mayor"),AND(N47="Baja",R47="Mayor"),AND(N47="Media",R47="Mayor"),AND(N47="Alta",R47="Moderado"),AND(N47="Alta",R47="Mayor"),AND(N47="Muy Alta",R47="Leve"),AND(N47="Muy Alta",R47="Menor"),AND(N47="Muy Alta",R47="Moderado"),AND(N47="Muy Alta",R47="Mayor")),"Alto",IF(OR(AND(N47="Muy Baja",R47="Catastrófico"),AND(N47="Baja",R47="Catastrófico"),AND(N47="Media",R47="Catastrófico"),AND(N47="Alta",R47="Catastrófico"),AND(N47="Muy Alta",R47="Catastrófico")),"Extremo",""))))</f>
        <v/>
      </c>
      <c r="U47" s="176">
        <v>1</v>
      </c>
      <c r="V47" s="184"/>
      <c r="W47" s="169" t="str">
        <f t="shared" si="14"/>
        <v/>
      </c>
      <c r="X47" s="169"/>
      <c r="Y47" s="169"/>
      <c r="Z47" s="169"/>
      <c r="AA47" s="169"/>
      <c r="AB47" s="195"/>
      <c r="AC47" s="195"/>
      <c r="AD47" s="97" t="str">
        <f t="shared" si="4"/>
        <v/>
      </c>
      <c r="AE47" s="195"/>
      <c r="AF47" s="195"/>
      <c r="AG47" s="195"/>
      <c r="AH47" s="142" t="str">
        <f>IFERROR(IF(W47="Probabilidad",(O47-(+O47*AD47)),IF(W47="Impacto",O47,"")),"")</f>
        <v/>
      </c>
      <c r="AI47" s="130" t="str">
        <f>IFERROR(IF(AH47="","",IF(AH47&lt;=0.2,"Muy Baja",IF(AH47&lt;=0.4,"Baja",IF(AH47&lt;=0.6,"Media",IF(AH47&lt;=0.8,"Alta","Muy Alta"))))),"")</f>
        <v/>
      </c>
      <c r="AJ47" s="97" t="str">
        <f t="shared" si="15"/>
        <v/>
      </c>
      <c r="AK47" s="130" t="str">
        <f>IFERROR(IF(AL47="","",IF(AL47&lt;=0.2,"Leve",IF(AL47&lt;=0.4,"Menor",IF(AL47&lt;=0.6,"Moderado",IF(AL47&lt;=0.8,"Mayor","Catastrófico"))))),"")</f>
        <v/>
      </c>
      <c r="AL47" s="97" t="str">
        <f>IFERROR(IF(W47="Impacto",(S47-(+S47*AD47)),IF(W47="Probabilidad",S47,"")),"")</f>
        <v/>
      </c>
      <c r="AM47" s="98" t="str">
        <f t="shared" si="16"/>
        <v/>
      </c>
      <c r="AN47" s="424"/>
      <c r="AO47" s="185"/>
      <c r="AP47" s="176"/>
      <c r="AQ47" s="188"/>
      <c r="AR47" s="188"/>
      <c r="AS47" s="185"/>
      <c r="AT47" s="99"/>
      <c r="AU47" s="170"/>
      <c r="AV47" s="99"/>
      <c r="AW47" s="170"/>
      <c r="AX47" s="99"/>
      <c r="AY47" s="170"/>
      <c r="AZ47" s="131"/>
      <c r="BA47" s="170"/>
      <c r="BB47" s="170"/>
      <c r="BC47" s="131"/>
      <c r="BD47" s="99"/>
      <c r="BE47" s="99"/>
      <c r="BF47" s="170"/>
      <c r="BG47" s="170"/>
      <c r="BH47" s="131"/>
      <c r="BI47" s="99"/>
      <c r="BJ47" s="99"/>
      <c r="BK47" s="170"/>
      <c r="BL47" s="170"/>
      <c r="BM47" s="131"/>
      <c r="BN47" s="99"/>
      <c r="BO47" s="99"/>
      <c r="BP47" s="170"/>
      <c r="BQ47" s="170"/>
      <c r="BR47" s="131"/>
      <c r="BS47" s="99"/>
      <c r="BT47" s="99"/>
      <c r="BU47" s="99"/>
      <c r="BV47" s="170"/>
      <c r="BW47" s="170"/>
      <c r="BX47" s="170"/>
      <c r="BY47" s="99"/>
      <c r="BZ47" s="170"/>
      <c r="CA47" s="170"/>
      <c r="CB47" s="99"/>
      <c r="CC47" s="170"/>
      <c r="CD47" s="131"/>
      <c r="CE47" s="170"/>
      <c r="CF47" s="134"/>
      <c r="CG47" s="134"/>
      <c r="CH47" s="134"/>
      <c r="CI47" s="134"/>
      <c r="CJ47" s="134"/>
      <c r="CK47" s="134"/>
      <c r="CL47" s="134"/>
      <c r="CM47" s="134"/>
      <c r="CN47" s="134"/>
      <c r="CO47" s="134"/>
      <c r="CP47" s="134"/>
      <c r="CQ47" s="134"/>
      <c r="CR47" s="134"/>
      <c r="CS47" s="134"/>
      <c r="CT47" s="134"/>
      <c r="CU47" s="134"/>
      <c r="CV47" s="134"/>
      <c r="CW47" s="134"/>
      <c r="CX47" s="134"/>
      <c r="CY47" s="134"/>
      <c r="CZ47" s="134"/>
      <c r="DA47" s="134"/>
      <c r="DB47" s="134"/>
      <c r="DC47" s="134"/>
      <c r="DD47" s="134"/>
      <c r="DE47" s="134"/>
    </row>
    <row r="48" spans="1:109" ht="15.75" customHeight="1" x14ac:dyDescent="0.3">
      <c r="A48" s="416"/>
      <c r="B48" s="417"/>
      <c r="C48" s="417"/>
      <c r="D48" s="417"/>
      <c r="E48" s="443"/>
      <c r="F48" s="417"/>
      <c r="G48" s="417"/>
      <c r="H48" s="417"/>
      <c r="I48" s="185"/>
      <c r="J48" s="185"/>
      <c r="K48" s="417"/>
      <c r="L48" s="443"/>
      <c r="M48" s="416"/>
      <c r="N48" s="444"/>
      <c r="O48" s="441"/>
      <c r="P48" s="514"/>
      <c r="Q48" s="441">
        <f t="shared" ref="Q48:Q52" si="18">IF(NOT(ISERROR(MATCH(P48,_xlfn.ANCHORARRAY(E59),0))),O61&amp;"Por favor no seleccionar los criterios de impacto",P48)</f>
        <v>0</v>
      </c>
      <c r="R48" s="444"/>
      <c r="S48" s="441"/>
      <c r="T48" s="442"/>
      <c r="U48" s="176">
        <v>2</v>
      </c>
      <c r="V48" s="184"/>
      <c r="W48" s="169" t="str">
        <f t="shared" si="14"/>
        <v/>
      </c>
      <c r="X48" s="169"/>
      <c r="Y48" s="169"/>
      <c r="Z48" s="169"/>
      <c r="AA48" s="169"/>
      <c r="AB48" s="195"/>
      <c r="AC48" s="195"/>
      <c r="AD48" s="97" t="str">
        <f t="shared" si="4"/>
        <v/>
      </c>
      <c r="AE48" s="195"/>
      <c r="AF48" s="195"/>
      <c r="AG48" s="195"/>
      <c r="AH48" s="142" t="str">
        <f>IFERROR(IF(AND(W47="Probabilidad",W48="Probabilidad"),(AJ47-(+AJ47*AD48)),IF(W48="Probabilidad",(O47-(+O47*AD48)),IF(W48="Impacto",AJ47,""))),"")</f>
        <v/>
      </c>
      <c r="AI48" s="130" t="str">
        <f t="shared" si="5"/>
        <v/>
      </c>
      <c r="AJ48" s="97" t="str">
        <f t="shared" si="15"/>
        <v/>
      </c>
      <c r="AK48" s="130" t="str">
        <f t="shared" si="7"/>
        <v/>
      </c>
      <c r="AL48" s="97" t="str">
        <f>IFERROR(IF(AND(W47="Impacto",W48="Impacto"),(AL41-(+AL41*AD48)),IF(W48="Impacto",($S$47-(+$S$47*AD48)),IF(W48="Probabilidad",AL41,""))),"")</f>
        <v/>
      </c>
      <c r="AM48" s="98" t="str">
        <f t="shared" si="16"/>
        <v/>
      </c>
      <c r="AN48" s="425"/>
      <c r="AO48" s="185"/>
      <c r="AP48" s="176"/>
      <c r="AQ48" s="188"/>
      <c r="AR48" s="188"/>
      <c r="AS48" s="185"/>
      <c r="AT48" s="99"/>
      <c r="AU48" s="170"/>
      <c r="AV48" s="99"/>
      <c r="AW48" s="170"/>
      <c r="AX48" s="99"/>
      <c r="AY48" s="170"/>
      <c r="AZ48" s="131"/>
      <c r="BA48" s="170"/>
      <c r="BB48" s="170"/>
      <c r="BC48" s="131"/>
      <c r="BD48" s="99"/>
      <c r="BE48" s="99"/>
      <c r="BF48" s="170"/>
      <c r="BG48" s="170"/>
      <c r="BH48" s="131"/>
      <c r="BI48" s="99"/>
      <c r="BJ48" s="99"/>
      <c r="BK48" s="170"/>
      <c r="BL48" s="170"/>
      <c r="BM48" s="131"/>
      <c r="BN48" s="99"/>
      <c r="BO48" s="99"/>
      <c r="BP48" s="170"/>
      <c r="BQ48" s="170"/>
      <c r="BR48" s="131"/>
      <c r="BS48" s="99"/>
      <c r="BT48" s="99"/>
      <c r="BU48" s="99"/>
      <c r="BV48" s="170"/>
      <c r="BW48" s="170"/>
      <c r="BX48" s="170"/>
      <c r="BY48" s="99"/>
      <c r="BZ48" s="170"/>
      <c r="CA48" s="170"/>
      <c r="CB48" s="99"/>
      <c r="CC48" s="170"/>
      <c r="CD48" s="131"/>
      <c r="CE48" s="170"/>
      <c r="CF48" s="134"/>
      <c r="CG48" s="134"/>
      <c r="CH48" s="134"/>
      <c r="CI48" s="134"/>
      <c r="CJ48" s="134"/>
      <c r="CK48" s="134"/>
      <c r="CL48" s="134"/>
      <c r="CM48" s="134"/>
      <c r="CN48" s="134"/>
      <c r="CO48" s="134"/>
      <c r="CP48" s="134"/>
      <c r="CQ48" s="134"/>
      <c r="CR48" s="134"/>
      <c r="CS48" s="134"/>
      <c r="CT48" s="134"/>
      <c r="CU48" s="134"/>
      <c r="CV48" s="134"/>
      <c r="CW48" s="134"/>
      <c r="CX48" s="134"/>
      <c r="CY48" s="134"/>
      <c r="CZ48" s="134"/>
      <c r="DA48" s="134"/>
      <c r="DB48" s="134"/>
      <c r="DC48" s="134"/>
      <c r="DD48" s="134"/>
      <c r="DE48" s="134"/>
    </row>
    <row r="49" spans="1:109" ht="15.75" customHeight="1" x14ac:dyDescent="0.3">
      <c r="A49" s="416"/>
      <c r="B49" s="417"/>
      <c r="C49" s="417"/>
      <c r="D49" s="417"/>
      <c r="E49" s="443"/>
      <c r="F49" s="417"/>
      <c r="G49" s="417"/>
      <c r="H49" s="417"/>
      <c r="I49" s="185"/>
      <c r="J49" s="185"/>
      <c r="K49" s="417"/>
      <c r="L49" s="443"/>
      <c r="M49" s="416"/>
      <c r="N49" s="444"/>
      <c r="O49" s="441"/>
      <c r="P49" s="514"/>
      <c r="Q49" s="441">
        <f t="shared" si="18"/>
        <v>0</v>
      </c>
      <c r="R49" s="444"/>
      <c r="S49" s="441"/>
      <c r="T49" s="442"/>
      <c r="U49" s="176">
        <v>3</v>
      </c>
      <c r="V49" s="183"/>
      <c r="W49" s="169" t="str">
        <f t="shared" si="14"/>
        <v/>
      </c>
      <c r="X49" s="169"/>
      <c r="Y49" s="169"/>
      <c r="Z49" s="169"/>
      <c r="AA49" s="169"/>
      <c r="AB49" s="195"/>
      <c r="AC49" s="195"/>
      <c r="AD49" s="97" t="str">
        <f t="shared" si="4"/>
        <v/>
      </c>
      <c r="AE49" s="195"/>
      <c r="AF49" s="195"/>
      <c r="AG49" s="195"/>
      <c r="AH49" s="142" t="str">
        <f>IFERROR(IF(AND(W48="Probabilidad",W49="Probabilidad"),(AJ48-(+AJ48*AD49)),IF(AND(W48="Impacto",W49="Probabilidad"),(AJ47-(+AJ47*AD49)),IF(W49="Impacto",AJ48,""))),"")</f>
        <v/>
      </c>
      <c r="AI49" s="130" t="str">
        <f t="shared" si="5"/>
        <v/>
      </c>
      <c r="AJ49" s="97" t="str">
        <f t="shared" si="15"/>
        <v/>
      </c>
      <c r="AK49" s="130" t="str">
        <f t="shared" si="7"/>
        <v/>
      </c>
      <c r="AL49" s="97" t="str">
        <f>IFERROR(IF(AND(W48="Impacto",W49="Impacto"),(AL48-(+AL48*AD49)),IF(AND(W48="Probabilidad",W49="Impacto"),(AL47-(+AL47*AD49)),IF(W49="Probabilidad",AL48,""))),"")</f>
        <v/>
      </c>
      <c r="AM49" s="98" t="str">
        <f t="shared" si="16"/>
        <v/>
      </c>
      <c r="AN49" s="425"/>
      <c r="AO49" s="185"/>
      <c r="AP49" s="176"/>
      <c r="AQ49" s="188"/>
      <c r="AR49" s="188"/>
      <c r="AS49" s="185"/>
      <c r="AT49" s="99"/>
      <c r="AU49" s="170"/>
      <c r="AV49" s="99"/>
      <c r="AW49" s="170"/>
      <c r="AX49" s="99"/>
      <c r="AY49" s="170"/>
      <c r="AZ49" s="131"/>
      <c r="BA49" s="170"/>
      <c r="BB49" s="170"/>
      <c r="BC49" s="131"/>
      <c r="BD49" s="99"/>
      <c r="BE49" s="99"/>
      <c r="BF49" s="170"/>
      <c r="BG49" s="170"/>
      <c r="BH49" s="131"/>
      <c r="BI49" s="99"/>
      <c r="BJ49" s="99"/>
      <c r="BK49" s="170"/>
      <c r="BL49" s="170"/>
      <c r="BM49" s="131"/>
      <c r="BN49" s="99"/>
      <c r="BO49" s="99"/>
      <c r="BP49" s="170"/>
      <c r="BQ49" s="170"/>
      <c r="BR49" s="131"/>
      <c r="BS49" s="99"/>
      <c r="BT49" s="99"/>
      <c r="BU49" s="99"/>
      <c r="BV49" s="170"/>
      <c r="BW49" s="170"/>
      <c r="BX49" s="170"/>
      <c r="BY49" s="99"/>
      <c r="BZ49" s="170"/>
      <c r="CA49" s="170"/>
      <c r="CB49" s="99"/>
      <c r="CC49" s="170"/>
      <c r="CD49" s="131"/>
      <c r="CE49" s="170"/>
      <c r="CF49" s="134"/>
      <c r="CG49" s="134"/>
      <c r="CH49" s="134"/>
      <c r="CI49" s="134"/>
      <c r="CJ49" s="134"/>
      <c r="CK49" s="134"/>
      <c r="CL49" s="134"/>
      <c r="CM49" s="134"/>
      <c r="CN49" s="134"/>
      <c r="CO49" s="134"/>
      <c r="CP49" s="134"/>
      <c r="CQ49" s="134"/>
      <c r="CR49" s="134"/>
      <c r="CS49" s="134"/>
      <c r="CT49" s="134"/>
      <c r="CU49" s="134"/>
      <c r="CV49" s="134"/>
      <c r="CW49" s="134"/>
      <c r="CX49" s="134"/>
      <c r="CY49" s="134"/>
      <c r="CZ49" s="134"/>
      <c r="DA49" s="134"/>
      <c r="DB49" s="134"/>
      <c r="DC49" s="134"/>
      <c r="DD49" s="134"/>
      <c r="DE49" s="134"/>
    </row>
    <row r="50" spans="1:109" ht="15.75" customHeight="1" x14ac:dyDescent="0.3">
      <c r="A50" s="416"/>
      <c r="B50" s="417"/>
      <c r="C50" s="417"/>
      <c r="D50" s="417"/>
      <c r="E50" s="443"/>
      <c r="F50" s="417"/>
      <c r="G50" s="417"/>
      <c r="H50" s="417"/>
      <c r="I50" s="185"/>
      <c r="J50" s="185"/>
      <c r="K50" s="417"/>
      <c r="L50" s="443"/>
      <c r="M50" s="416"/>
      <c r="N50" s="444"/>
      <c r="O50" s="441"/>
      <c r="P50" s="514"/>
      <c r="Q50" s="441">
        <f t="shared" si="18"/>
        <v>0</v>
      </c>
      <c r="R50" s="444"/>
      <c r="S50" s="441"/>
      <c r="T50" s="442"/>
      <c r="U50" s="176">
        <v>4</v>
      </c>
      <c r="V50" s="184"/>
      <c r="W50" s="169" t="str">
        <f t="shared" si="14"/>
        <v/>
      </c>
      <c r="X50" s="169"/>
      <c r="Y50" s="169"/>
      <c r="Z50" s="169"/>
      <c r="AA50" s="169"/>
      <c r="AB50" s="195"/>
      <c r="AC50" s="195"/>
      <c r="AD50" s="97" t="str">
        <f t="shared" si="4"/>
        <v/>
      </c>
      <c r="AE50" s="195"/>
      <c r="AF50" s="195"/>
      <c r="AG50" s="195"/>
      <c r="AH50" s="142" t="str">
        <f>IFERROR(IF(AND(W49="Probabilidad",W50="Probabilidad"),(AJ49-(+AJ49*AD50)),IF(AND(W49="Impacto",W50="Probabilidad"),(AJ48-(+AJ48*AD50)),IF(W50="Impacto",AJ49,""))),"")</f>
        <v/>
      </c>
      <c r="AI50" s="130" t="str">
        <f t="shared" si="5"/>
        <v/>
      </c>
      <c r="AJ50" s="97" t="str">
        <f t="shared" si="15"/>
        <v/>
      </c>
      <c r="AK50" s="130" t="str">
        <f t="shared" si="7"/>
        <v/>
      </c>
      <c r="AL50" s="97" t="str">
        <f>IFERROR(IF(AND(W49="Impacto",W50="Impacto"),(AL49-(+AL49*AD50)),IF(AND(W49="Probabilidad",W50="Impacto"),(AL48-(+AL48*AD50)),IF(W50="Probabilidad",AL49,""))),"")</f>
        <v/>
      </c>
      <c r="AM50" s="98" t="str">
        <f t="shared" si="16"/>
        <v/>
      </c>
      <c r="AN50" s="425"/>
      <c r="AO50" s="185"/>
      <c r="AP50" s="176"/>
      <c r="AQ50" s="188"/>
      <c r="AR50" s="188"/>
      <c r="AS50" s="185"/>
      <c r="AT50" s="99"/>
      <c r="AU50" s="170"/>
      <c r="AV50" s="99"/>
      <c r="AW50" s="170"/>
      <c r="AX50" s="99"/>
      <c r="AY50" s="170"/>
      <c r="AZ50" s="131"/>
      <c r="BA50" s="170"/>
      <c r="BB50" s="170"/>
      <c r="BC50" s="131"/>
      <c r="BD50" s="99"/>
      <c r="BE50" s="99"/>
      <c r="BF50" s="170"/>
      <c r="BG50" s="170"/>
      <c r="BH50" s="131"/>
      <c r="BI50" s="99"/>
      <c r="BJ50" s="99"/>
      <c r="BK50" s="170"/>
      <c r="BL50" s="170"/>
      <c r="BM50" s="131"/>
      <c r="BN50" s="99"/>
      <c r="BO50" s="99"/>
      <c r="BP50" s="170"/>
      <c r="BQ50" s="170"/>
      <c r="BR50" s="131"/>
      <c r="BS50" s="99"/>
      <c r="BT50" s="99"/>
      <c r="BU50" s="99"/>
      <c r="BV50" s="170"/>
      <c r="BW50" s="170"/>
      <c r="BX50" s="170"/>
      <c r="BY50" s="99"/>
      <c r="BZ50" s="170"/>
      <c r="CA50" s="170"/>
      <c r="CB50" s="99"/>
      <c r="CC50" s="170"/>
      <c r="CD50" s="131"/>
      <c r="CE50" s="170"/>
      <c r="CF50" s="134"/>
      <c r="CG50" s="134"/>
      <c r="CH50" s="134"/>
      <c r="CI50" s="134"/>
      <c r="CJ50" s="134"/>
      <c r="CK50" s="134"/>
      <c r="CL50" s="134"/>
      <c r="CM50" s="134"/>
      <c r="CN50" s="134"/>
      <c r="CO50" s="134"/>
      <c r="CP50" s="134"/>
      <c r="CQ50" s="134"/>
      <c r="CR50" s="134"/>
      <c r="CS50" s="134"/>
      <c r="CT50" s="134"/>
      <c r="CU50" s="134"/>
      <c r="CV50" s="134"/>
      <c r="CW50" s="134"/>
      <c r="CX50" s="134"/>
      <c r="CY50" s="134"/>
      <c r="CZ50" s="134"/>
      <c r="DA50" s="134"/>
      <c r="DB50" s="134"/>
      <c r="DC50" s="134"/>
      <c r="DD50" s="134"/>
      <c r="DE50" s="134"/>
    </row>
    <row r="51" spans="1:109" ht="15.75" customHeight="1" x14ac:dyDescent="0.3">
      <c r="A51" s="416"/>
      <c r="B51" s="417"/>
      <c r="C51" s="417"/>
      <c r="D51" s="417"/>
      <c r="E51" s="443"/>
      <c r="F51" s="417"/>
      <c r="G51" s="417"/>
      <c r="H51" s="417"/>
      <c r="I51" s="185"/>
      <c r="J51" s="185"/>
      <c r="K51" s="417"/>
      <c r="L51" s="443"/>
      <c r="M51" s="416"/>
      <c r="N51" s="444"/>
      <c r="O51" s="441"/>
      <c r="P51" s="514"/>
      <c r="Q51" s="441">
        <f t="shared" si="18"/>
        <v>0</v>
      </c>
      <c r="R51" s="444"/>
      <c r="S51" s="441"/>
      <c r="T51" s="442"/>
      <c r="U51" s="176">
        <v>5</v>
      </c>
      <c r="V51" s="184"/>
      <c r="W51" s="169" t="str">
        <f t="shared" si="14"/>
        <v/>
      </c>
      <c r="X51" s="169"/>
      <c r="Y51" s="169"/>
      <c r="Z51" s="169"/>
      <c r="AA51" s="169"/>
      <c r="AB51" s="195"/>
      <c r="AC51" s="195"/>
      <c r="AD51" s="97" t="str">
        <f t="shared" si="4"/>
        <v/>
      </c>
      <c r="AE51" s="195"/>
      <c r="AF51" s="195"/>
      <c r="AG51" s="195"/>
      <c r="AH51" s="142" t="str">
        <f>IFERROR(IF(AND(W50="Probabilidad",W51="Probabilidad"),(AJ50-(+AJ50*AD51)),IF(AND(W50="Impacto",W51="Probabilidad"),(AJ49-(+AJ49*AD51)),IF(W51="Impacto",AJ50,""))),"")</f>
        <v/>
      </c>
      <c r="AI51" s="130" t="str">
        <f t="shared" si="5"/>
        <v/>
      </c>
      <c r="AJ51" s="97" t="str">
        <f t="shared" si="15"/>
        <v/>
      </c>
      <c r="AK51" s="130" t="str">
        <f t="shared" si="7"/>
        <v/>
      </c>
      <c r="AL51" s="97" t="str">
        <f>IFERROR(IF(AND(W50="Impacto",W51="Impacto"),(AL50-(+AL50*AD51)),IF(AND(W50="Probabilidad",W51="Impacto"),(AL49-(+AL49*AD51)),IF(W51="Probabilidad",AL50,""))),"")</f>
        <v/>
      </c>
      <c r="AM51" s="98" t="str">
        <f t="shared" si="16"/>
        <v/>
      </c>
      <c r="AN51" s="425"/>
      <c r="AO51" s="185"/>
      <c r="AP51" s="176"/>
      <c r="AQ51" s="188"/>
      <c r="AR51" s="188"/>
      <c r="AS51" s="185"/>
      <c r="AT51" s="99"/>
      <c r="AU51" s="170"/>
      <c r="AV51" s="99"/>
      <c r="AW51" s="170"/>
      <c r="AX51" s="99"/>
      <c r="AY51" s="170"/>
      <c r="AZ51" s="131"/>
      <c r="BA51" s="170"/>
      <c r="BB51" s="170"/>
      <c r="BC51" s="131"/>
      <c r="BD51" s="99"/>
      <c r="BE51" s="99"/>
      <c r="BF51" s="170"/>
      <c r="BG51" s="170"/>
      <c r="BH51" s="131"/>
      <c r="BI51" s="99"/>
      <c r="BJ51" s="99"/>
      <c r="BK51" s="170"/>
      <c r="BL51" s="170"/>
      <c r="BM51" s="131"/>
      <c r="BN51" s="99"/>
      <c r="BO51" s="99"/>
      <c r="BP51" s="170"/>
      <c r="BQ51" s="170"/>
      <c r="BR51" s="131"/>
      <c r="BS51" s="99"/>
      <c r="BT51" s="99"/>
      <c r="BU51" s="99"/>
      <c r="BV51" s="170"/>
      <c r="BW51" s="170"/>
      <c r="BX51" s="170"/>
      <c r="BY51" s="99"/>
      <c r="BZ51" s="170"/>
      <c r="CA51" s="170"/>
      <c r="CB51" s="99"/>
      <c r="CC51" s="170"/>
      <c r="CD51" s="131"/>
      <c r="CE51" s="170"/>
      <c r="CF51" s="134"/>
      <c r="CG51" s="134"/>
      <c r="CH51" s="134"/>
      <c r="CI51" s="134"/>
      <c r="CJ51" s="134"/>
      <c r="CK51" s="134"/>
      <c r="CL51" s="134"/>
      <c r="CM51" s="134"/>
      <c r="CN51" s="134"/>
      <c r="CO51" s="134"/>
      <c r="CP51" s="134"/>
      <c r="CQ51" s="134"/>
      <c r="CR51" s="134"/>
      <c r="CS51" s="134"/>
      <c r="CT51" s="134"/>
      <c r="CU51" s="134"/>
      <c r="CV51" s="134"/>
      <c r="CW51" s="134"/>
      <c r="CX51" s="134"/>
      <c r="CY51" s="134"/>
      <c r="CZ51" s="134"/>
      <c r="DA51" s="134"/>
      <c r="DB51" s="134"/>
      <c r="DC51" s="134"/>
      <c r="DD51" s="134"/>
      <c r="DE51" s="134"/>
    </row>
    <row r="52" spans="1:109" ht="15.75" customHeight="1" x14ac:dyDescent="0.3">
      <c r="A52" s="416"/>
      <c r="B52" s="417"/>
      <c r="C52" s="417"/>
      <c r="D52" s="417"/>
      <c r="E52" s="443"/>
      <c r="F52" s="417"/>
      <c r="G52" s="417"/>
      <c r="H52" s="417"/>
      <c r="I52" s="185"/>
      <c r="J52" s="185"/>
      <c r="K52" s="417"/>
      <c r="L52" s="443"/>
      <c r="M52" s="416"/>
      <c r="N52" s="444"/>
      <c r="O52" s="441"/>
      <c r="P52" s="514"/>
      <c r="Q52" s="441">
        <f t="shared" si="18"/>
        <v>0</v>
      </c>
      <c r="R52" s="444"/>
      <c r="S52" s="441"/>
      <c r="T52" s="442"/>
      <c r="U52" s="176">
        <v>6</v>
      </c>
      <c r="V52" s="184"/>
      <c r="W52" s="169" t="str">
        <f t="shared" si="14"/>
        <v/>
      </c>
      <c r="X52" s="169"/>
      <c r="Y52" s="169"/>
      <c r="Z52" s="169"/>
      <c r="AA52" s="169"/>
      <c r="AB52" s="195"/>
      <c r="AC52" s="195"/>
      <c r="AD52" s="97" t="str">
        <f t="shared" si="4"/>
        <v/>
      </c>
      <c r="AE52" s="195"/>
      <c r="AF52" s="195"/>
      <c r="AG52" s="195"/>
      <c r="AH52" s="142" t="str">
        <f>IFERROR(IF(AND(W51="Probabilidad",W52="Probabilidad"),(AJ51-(+AJ51*AD52)),IF(AND(W51="Impacto",W52="Probabilidad"),(AJ50-(+AJ50*AD52)),IF(W52="Impacto",AJ51,""))),"")</f>
        <v/>
      </c>
      <c r="AI52" s="130" t="str">
        <f t="shared" si="5"/>
        <v/>
      </c>
      <c r="AJ52" s="97" t="str">
        <f t="shared" si="15"/>
        <v/>
      </c>
      <c r="AK52" s="130" t="str">
        <f t="shared" si="7"/>
        <v/>
      </c>
      <c r="AL52" s="97" t="str">
        <f>IFERROR(IF(AND(W51="Impacto",W52="Impacto"),(AL51-(+AL51*AD52)),IF(AND(W51="Probabilidad",W52="Impacto"),(AL50-(+AL50*AD52)),IF(W52="Probabilidad",AL51,""))),"")</f>
        <v/>
      </c>
      <c r="AM52" s="98" t="str">
        <f t="shared" si="16"/>
        <v/>
      </c>
      <c r="AN52" s="426"/>
      <c r="AO52" s="185"/>
      <c r="AP52" s="176"/>
      <c r="AQ52" s="188"/>
      <c r="AR52" s="188"/>
      <c r="AS52" s="185"/>
      <c r="AT52" s="99"/>
      <c r="AU52" s="170"/>
      <c r="AV52" s="99"/>
      <c r="AW52" s="170"/>
      <c r="AX52" s="99"/>
      <c r="AY52" s="170"/>
      <c r="AZ52" s="131"/>
      <c r="BA52" s="170"/>
      <c r="BB52" s="170"/>
      <c r="BC52" s="131"/>
      <c r="BD52" s="99"/>
      <c r="BE52" s="99"/>
      <c r="BF52" s="170"/>
      <c r="BG52" s="170"/>
      <c r="BH52" s="131"/>
      <c r="BI52" s="99"/>
      <c r="BJ52" s="99"/>
      <c r="BK52" s="170"/>
      <c r="BL52" s="170"/>
      <c r="BM52" s="131"/>
      <c r="BN52" s="99"/>
      <c r="BO52" s="99"/>
      <c r="BP52" s="170"/>
      <c r="BQ52" s="170"/>
      <c r="BR52" s="131"/>
      <c r="BS52" s="99"/>
      <c r="BT52" s="99"/>
      <c r="BU52" s="99"/>
      <c r="BV52" s="170"/>
      <c r="BW52" s="170"/>
      <c r="BX52" s="170"/>
      <c r="BY52" s="99"/>
      <c r="BZ52" s="170"/>
      <c r="CA52" s="170"/>
      <c r="CB52" s="99"/>
      <c r="CC52" s="170"/>
      <c r="CD52" s="131"/>
      <c r="CE52" s="170"/>
      <c r="CF52" s="134"/>
      <c r="CG52" s="134"/>
      <c r="CH52" s="134"/>
      <c r="CI52" s="134"/>
      <c r="CJ52" s="134"/>
      <c r="CK52" s="134"/>
      <c r="CL52" s="134"/>
      <c r="CM52" s="134"/>
      <c r="CN52" s="134"/>
      <c r="CO52" s="134"/>
      <c r="CP52" s="134"/>
      <c r="CQ52" s="134"/>
      <c r="CR52" s="134"/>
      <c r="CS52" s="134"/>
      <c r="CT52" s="134"/>
      <c r="CU52" s="134"/>
      <c r="CV52" s="134"/>
      <c r="CW52" s="134"/>
      <c r="CX52" s="134"/>
      <c r="CY52" s="134"/>
      <c r="CZ52" s="134"/>
      <c r="DA52" s="134"/>
      <c r="DB52" s="134"/>
      <c r="DC52" s="134"/>
      <c r="DD52" s="134"/>
      <c r="DE52" s="134"/>
    </row>
    <row r="53" spans="1:109" ht="15.75" customHeight="1" x14ac:dyDescent="0.3">
      <c r="A53" s="416">
        <v>9</v>
      </c>
      <c r="B53" s="417"/>
      <c r="C53" s="417"/>
      <c r="D53" s="417"/>
      <c r="E53" s="443"/>
      <c r="F53" s="417"/>
      <c r="G53" s="417"/>
      <c r="H53" s="417"/>
      <c r="I53" s="185"/>
      <c r="J53" s="185"/>
      <c r="K53" s="417"/>
      <c r="L53" s="443"/>
      <c r="M53" s="416"/>
      <c r="N53" s="444" t="str">
        <f>IF(M53&lt;=0,"",IF(M53&lt;=2,"Muy Baja",IF(M53&lt;=24,"Baja",IF(M53&lt;=500,"Media",IF(M53&lt;=5000,"Alta","Muy Alta")))))</f>
        <v/>
      </c>
      <c r="O53" s="441" t="str">
        <f>IF(N53="","",IF(N53="Muy Baja",0.2,IF(N53="Baja",0.4,IF(N53="Media",0.6,IF(N53="Alta",0.8,IF(N53="Muy Alta",1,))))))</f>
        <v/>
      </c>
      <c r="P53" s="514"/>
      <c r="Q53" s="441">
        <f ca="1">IF(NOT(ISERROR(MATCH(P53,'Tabla Impacto'!$B$221:$B$223,0))),'Tabla Impacto'!$F$223&amp;"Por favor no seleccionar los criterios de impacto(Afectación Económica o presupuestal y Pérdida Reputacional)",P53)</f>
        <v>0</v>
      </c>
      <c r="R53" s="444" t="str">
        <f ca="1">IF(OR(Q53='Tabla Impacto'!$C$11,Q53='Tabla Impacto'!$D$11),"Leve",IF(OR(Q53='Tabla Impacto'!$C$12,Q53='Tabla Impacto'!$D$12),"Menor",IF(OR(Q53='Tabla Impacto'!$C$13,Q53='Tabla Impacto'!$D$13),"Moderado",IF(OR(Q53='Tabla Impacto'!$C$14,Q53='Tabla Impacto'!$D$14),"Mayor",IF(OR(Q53='Tabla Impacto'!$C$15,Q53='Tabla Impacto'!$D$15),"Catastrófico","")))))</f>
        <v/>
      </c>
      <c r="S53" s="441" t="str">
        <f ca="1">IF(R53="","",IF(R53="Leve",0.2,IF(R53="Menor",0.4,IF(R53="Moderado",0.6,IF(R53="Mayor",0.8,IF(R53="Catastrófico",1,))))))</f>
        <v/>
      </c>
      <c r="T53" s="442" t="str">
        <f ca="1">IF(OR(AND(N53="Muy Baja",R53="Leve"),AND(N53="Muy Baja",R53="Menor"),AND(N53="Baja",R53="Leve")),"Bajo",IF(OR(AND(N53="Muy baja",R53="Moderado"),AND(N53="Baja",R53="Menor"),AND(N53="Baja",R53="Moderado"),AND(N53="Media",R53="Leve"),AND(N53="Media",R53="Menor"),AND(N53="Media",R53="Moderado"),AND(N53="Alta",R53="Leve"),AND(N53="Alta",R53="Menor")),"Moderado",IF(OR(AND(N53="Muy Baja",R53="Mayor"),AND(N53="Baja",R53="Mayor"),AND(N53="Media",R53="Mayor"),AND(N53="Alta",R53="Moderado"),AND(N53="Alta",R53="Mayor"),AND(N53="Muy Alta",R53="Leve"),AND(N53="Muy Alta",R53="Menor"),AND(N53="Muy Alta",R53="Moderado"),AND(N53="Muy Alta",R53="Mayor")),"Alto",IF(OR(AND(N53="Muy Baja",R53="Catastrófico"),AND(N53="Baja",R53="Catastrófico"),AND(N53="Media",R53="Catastrófico"),AND(N53="Alta",R53="Catastrófico"),AND(N53="Muy Alta",R53="Catastrófico")),"Extremo",""))))</f>
        <v/>
      </c>
      <c r="U53" s="176">
        <v>1</v>
      </c>
      <c r="V53" s="184"/>
      <c r="W53" s="169" t="str">
        <f t="shared" si="14"/>
        <v/>
      </c>
      <c r="X53" s="169"/>
      <c r="Y53" s="169"/>
      <c r="Z53" s="169"/>
      <c r="AA53" s="169"/>
      <c r="AB53" s="195"/>
      <c r="AC53" s="195"/>
      <c r="AD53" s="97" t="str">
        <f t="shared" si="4"/>
        <v/>
      </c>
      <c r="AE53" s="195"/>
      <c r="AF53" s="195"/>
      <c r="AG53" s="195"/>
      <c r="AH53" s="142" t="str">
        <f>IFERROR(IF(W53="Probabilidad",(O53-(+O53*AD53)),IF(W53="Impacto",O53,"")),"")</f>
        <v/>
      </c>
      <c r="AI53" s="130" t="str">
        <f>IFERROR(IF(AH53="","",IF(AH53&lt;=0.2,"Muy Baja",IF(AH53&lt;=0.4,"Baja",IF(AH53&lt;=0.6,"Media",IF(AH53&lt;=0.8,"Alta","Muy Alta"))))),"")</f>
        <v/>
      </c>
      <c r="AJ53" s="97" t="str">
        <f t="shared" si="15"/>
        <v/>
      </c>
      <c r="AK53" s="130" t="str">
        <f>IFERROR(IF(AL53="","",IF(AL53&lt;=0.2,"Leve",IF(AL53&lt;=0.4,"Menor",IF(AL53&lt;=0.6,"Moderado",IF(AL53&lt;=0.8,"Mayor","Catastrófico"))))),"")</f>
        <v/>
      </c>
      <c r="AL53" s="97" t="str">
        <f>IFERROR(IF(W53="Impacto",(S53-(+S53*AD53)),IF(W53="Probabilidad",S53,"")),"")</f>
        <v/>
      </c>
      <c r="AM53" s="98" t="str">
        <f t="shared" si="16"/>
        <v/>
      </c>
      <c r="AN53" s="424"/>
      <c r="AO53" s="185"/>
      <c r="AP53" s="176"/>
      <c r="AQ53" s="188"/>
      <c r="AR53" s="188"/>
      <c r="AS53" s="185"/>
      <c r="AT53" s="99"/>
      <c r="AU53" s="170"/>
      <c r="AV53" s="99"/>
      <c r="AW53" s="170"/>
      <c r="AX53" s="99"/>
      <c r="AY53" s="170"/>
      <c r="AZ53" s="131"/>
      <c r="BA53" s="170"/>
      <c r="BB53" s="170"/>
      <c r="BC53" s="131"/>
      <c r="BD53" s="99"/>
      <c r="BE53" s="99"/>
      <c r="BF53" s="170"/>
      <c r="BG53" s="170"/>
      <c r="BH53" s="131"/>
      <c r="BI53" s="99"/>
      <c r="BJ53" s="99"/>
      <c r="BK53" s="170"/>
      <c r="BL53" s="170"/>
      <c r="BM53" s="131"/>
      <c r="BN53" s="99"/>
      <c r="BO53" s="99"/>
      <c r="BP53" s="170"/>
      <c r="BQ53" s="170"/>
      <c r="BR53" s="131"/>
      <c r="BS53" s="99"/>
      <c r="BT53" s="99"/>
      <c r="BU53" s="99"/>
      <c r="BV53" s="170"/>
      <c r="BW53" s="170"/>
      <c r="BX53" s="170"/>
      <c r="BY53" s="99"/>
      <c r="BZ53" s="170"/>
      <c r="CA53" s="170"/>
      <c r="CB53" s="99"/>
      <c r="CC53" s="170"/>
      <c r="CD53" s="131"/>
      <c r="CE53" s="170"/>
      <c r="CF53" s="134"/>
      <c r="CG53" s="134"/>
      <c r="CH53" s="134"/>
      <c r="CI53" s="134"/>
      <c r="CJ53" s="134"/>
      <c r="CK53" s="134"/>
      <c r="CL53" s="134"/>
      <c r="CM53" s="134"/>
      <c r="CN53" s="134"/>
      <c r="CO53" s="134"/>
      <c r="CP53" s="134"/>
      <c r="CQ53" s="134"/>
      <c r="CR53" s="134"/>
      <c r="CS53" s="134"/>
      <c r="CT53" s="134"/>
      <c r="CU53" s="134"/>
      <c r="CV53" s="134"/>
      <c r="CW53" s="134"/>
      <c r="CX53" s="134"/>
      <c r="CY53" s="134"/>
      <c r="CZ53" s="134"/>
      <c r="DA53" s="134"/>
      <c r="DB53" s="134"/>
      <c r="DC53" s="134"/>
      <c r="DD53" s="134"/>
      <c r="DE53" s="134"/>
    </row>
    <row r="54" spans="1:109" ht="15.75" customHeight="1" x14ac:dyDescent="0.3">
      <c r="A54" s="416"/>
      <c r="B54" s="417"/>
      <c r="C54" s="417"/>
      <c r="D54" s="417"/>
      <c r="E54" s="443"/>
      <c r="F54" s="417"/>
      <c r="G54" s="417"/>
      <c r="H54" s="417"/>
      <c r="I54" s="185"/>
      <c r="J54" s="185"/>
      <c r="K54" s="417"/>
      <c r="L54" s="443"/>
      <c r="M54" s="416"/>
      <c r="N54" s="444"/>
      <c r="O54" s="441"/>
      <c r="P54" s="514"/>
      <c r="Q54" s="441">
        <f t="shared" ref="Q54:Q58" si="19">IF(NOT(ISERROR(MATCH(P54,_xlfn.ANCHORARRAY(E65),0))),O67&amp;"Por favor no seleccionar los criterios de impacto",P54)</f>
        <v>0</v>
      </c>
      <c r="R54" s="444"/>
      <c r="S54" s="441"/>
      <c r="T54" s="442"/>
      <c r="U54" s="176">
        <v>2</v>
      </c>
      <c r="V54" s="184"/>
      <c r="W54" s="169" t="str">
        <f t="shared" si="14"/>
        <v/>
      </c>
      <c r="X54" s="169"/>
      <c r="Y54" s="169"/>
      <c r="Z54" s="169"/>
      <c r="AA54" s="169"/>
      <c r="AB54" s="195"/>
      <c r="AC54" s="195"/>
      <c r="AD54" s="97" t="str">
        <f t="shared" si="4"/>
        <v/>
      </c>
      <c r="AE54" s="195"/>
      <c r="AF54" s="195"/>
      <c r="AG54" s="195"/>
      <c r="AH54" s="142" t="str">
        <f>IFERROR(IF(AND(W53="Probabilidad",W54="Probabilidad"),(AJ53-(+AJ53*AD54)),IF(W54="Probabilidad",(O53-(+O53*AD54)),IF(W54="Impacto",AJ53,""))),"")</f>
        <v/>
      </c>
      <c r="AI54" s="130" t="str">
        <f t="shared" si="5"/>
        <v/>
      </c>
      <c r="AJ54" s="97" t="str">
        <f t="shared" si="15"/>
        <v/>
      </c>
      <c r="AK54" s="130" t="str">
        <f t="shared" si="7"/>
        <v/>
      </c>
      <c r="AL54" s="97" t="str">
        <f>IFERROR(IF(AND(W53="Impacto",W54="Impacto"),(AL47-(+AL47*AD54)),IF(W54="Impacto",($S$53-(+$S$53*AD54)),IF(W54="Probabilidad",AL47,""))),"")</f>
        <v/>
      </c>
      <c r="AM54" s="98" t="str">
        <f t="shared" si="16"/>
        <v/>
      </c>
      <c r="AN54" s="425"/>
      <c r="AO54" s="185"/>
      <c r="AP54" s="176"/>
      <c r="AQ54" s="188"/>
      <c r="AR54" s="188"/>
      <c r="AS54" s="185"/>
      <c r="AT54" s="99"/>
      <c r="AU54" s="170"/>
      <c r="AV54" s="99"/>
      <c r="AW54" s="170"/>
      <c r="AX54" s="99"/>
      <c r="AY54" s="170"/>
      <c r="AZ54" s="131"/>
      <c r="BA54" s="170"/>
      <c r="BB54" s="170"/>
      <c r="BC54" s="131"/>
      <c r="BD54" s="99"/>
      <c r="BE54" s="99"/>
      <c r="BF54" s="170"/>
      <c r="BG54" s="170"/>
      <c r="BH54" s="131"/>
      <c r="BI54" s="99"/>
      <c r="BJ54" s="99"/>
      <c r="BK54" s="170"/>
      <c r="BL54" s="170"/>
      <c r="BM54" s="131"/>
      <c r="BN54" s="99"/>
      <c r="BO54" s="99"/>
      <c r="BP54" s="170"/>
      <c r="BQ54" s="170"/>
      <c r="BR54" s="131"/>
      <c r="BS54" s="99"/>
      <c r="BT54" s="99"/>
      <c r="BU54" s="99"/>
      <c r="BV54" s="170"/>
      <c r="BW54" s="170"/>
      <c r="BX54" s="170"/>
      <c r="BY54" s="99"/>
      <c r="BZ54" s="170"/>
      <c r="CA54" s="170"/>
      <c r="CB54" s="99"/>
      <c r="CC54" s="170"/>
      <c r="CD54" s="131"/>
      <c r="CE54" s="170"/>
      <c r="CF54" s="134"/>
      <c r="CG54" s="134"/>
      <c r="CH54" s="134"/>
      <c r="CI54" s="134"/>
      <c r="CJ54" s="134"/>
      <c r="CK54" s="134"/>
      <c r="CL54" s="134"/>
      <c r="CM54" s="134"/>
      <c r="CN54" s="134"/>
      <c r="CO54" s="134"/>
      <c r="CP54" s="134"/>
      <c r="CQ54" s="134"/>
      <c r="CR54" s="134"/>
      <c r="CS54" s="134"/>
      <c r="CT54" s="134"/>
      <c r="CU54" s="134"/>
      <c r="CV54" s="134"/>
      <c r="CW54" s="134"/>
      <c r="CX54" s="134"/>
      <c r="CY54" s="134"/>
      <c r="CZ54" s="134"/>
      <c r="DA54" s="134"/>
      <c r="DB54" s="134"/>
      <c r="DC54" s="134"/>
      <c r="DD54" s="134"/>
      <c r="DE54" s="134"/>
    </row>
    <row r="55" spans="1:109" ht="15.75" customHeight="1" x14ac:dyDescent="0.3">
      <c r="A55" s="416"/>
      <c r="B55" s="417"/>
      <c r="C55" s="417"/>
      <c r="D55" s="417"/>
      <c r="E55" s="443"/>
      <c r="F55" s="417"/>
      <c r="G55" s="417"/>
      <c r="H55" s="417"/>
      <c r="I55" s="185"/>
      <c r="J55" s="185"/>
      <c r="K55" s="417"/>
      <c r="L55" s="443"/>
      <c r="M55" s="416"/>
      <c r="N55" s="444"/>
      <c r="O55" s="441"/>
      <c r="P55" s="514"/>
      <c r="Q55" s="441">
        <f t="shared" si="19"/>
        <v>0</v>
      </c>
      <c r="R55" s="444"/>
      <c r="S55" s="441"/>
      <c r="T55" s="442"/>
      <c r="U55" s="176">
        <v>3</v>
      </c>
      <c r="V55" s="183"/>
      <c r="W55" s="169" t="str">
        <f t="shared" si="14"/>
        <v/>
      </c>
      <c r="X55" s="169"/>
      <c r="Y55" s="169"/>
      <c r="Z55" s="169"/>
      <c r="AA55" s="169"/>
      <c r="AB55" s="195"/>
      <c r="AC55" s="195"/>
      <c r="AD55" s="97" t="str">
        <f t="shared" si="4"/>
        <v/>
      </c>
      <c r="AE55" s="195"/>
      <c r="AF55" s="195"/>
      <c r="AG55" s="195"/>
      <c r="AH55" s="142" t="str">
        <f>IFERROR(IF(AND(W54="Probabilidad",W55="Probabilidad"),(AJ54-(+AJ54*AD55)),IF(AND(W54="Impacto",W55="Probabilidad"),(AJ53-(+AJ53*AD55)),IF(W55="Impacto",AJ54,""))),"")</f>
        <v/>
      </c>
      <c r="AI55" s="130" t="str">
        <f t="shared" si="5"/>
        <v/>
      </c>
      <c r="AJ55" s="97" t="str">
        <f t="shared" si="15"/>
        <v/>
      </c>
      <c r="AK55" s="130" t="str">
        <f t="shared" si="7"/>
        <v/>
      </c>
      <c r="AL55" s="97" t="str">
        <f>IFERROR(IF(AND(W54="Impacto",W55="Impacto"),(AL54-(+AL54*AD55)),IF(AND(W54="Probabilidad",W55="Impacto"),(AL53-(+AL53*AD55)),IF(W55="Probabilidad",AL54,""))),"")</f>
        <v/>
      </c>
      <c r="AM55" s="98" t="str">
        <f t="shared" si="16"/>
        <v/>
      </c>
      <c r="AN55" s="425"/>
      <c r="AO55" s="185"/>
      <c r="AP55" s="176"/>
      <c r="AQ55" s="188"/>
      <c r="AR55" s="188"/>
      <c r="AS55" s="185"/>
      <c r="AT55" s="99"/>
      <c r="AU55" s="170"/>
      <c r="AV55" s="99"/>
      <c r="AW55" s="170"/>
      <c r="AX55" s="99"/>
      <c r="AY55" s="170"/>
      <c r="AZ55" s="131"/>
      <c r="BA55" s="170"/>
      <c r="BB55" s="170"/>
      <c r="BC55" s="131"/>
      <c r="BD55" s="99"/>
      <c r="BE55" s="99"/>
      <c r="BF55" s="170"/>
      <c r="BG55" s="170"/>
      <c r="BH55" s="131"/>
      <c r="BI55" s="99"/>
      <c r="BJ55" s="99"/>
      <c r="BK55" s="170"/>
      <c r="BL55" s="170"/>
      <c r="BM55" s="131"/>
      <c r="BN55" s="99"/>
      <c r="BO55" s="99"/>
      <c r="BP55" s="170"/>
      <c r="BQ55" s="170"/>
      <c r="BR55" s="131"/>
      <c r="BS55" s="99"/>
      <c r="BT55" s="99"/>
      <c r="BU55" s="99"/>
      <c r="BV55" s="170"/>
      <c r="BW55" s="170"/>
      <c r="BX55" s="170"/>
      <c r="BY55" s="99"/>
      <c r="BZ55" s="170"/>
      <c r="CA55" s="170"/>
      <c r="CB55" s="99"/>
      <c r="CC55" s="170"/>
      <c r="CD55" s="131"/>
      <c r="CE55" s="170"/>
      <c r="CF55" s="134"/>
      <c r="CG55" s="134"/>
      <c r="CH55" s="134"/>
      <c r="CI55" s="134"/>
      <c r="CJ55" s="134"/>
      <c r="CK55" s="134"/>
      <c r="CL55" s="134"/>
      <c r="CM55" s="134"/>
      <c r="CN55" s="134"/>
      <c r="CO55" s="134"/>
      <c r="CP55" s="134"/>
      <c r="CQ55" s="134"/>
      <c r="CR55" s="134"/>
      <c r="CS55" s="134"/>
      <c r="CT55" s="134"/>
      <c r="CU55" s="134"/>
      <c r="CV55" s="134"/>
      <c r="CW55" s="134"/>
      <c r="CX55" s="134"/>
      <c r="CY55" s="134"/>
      <c r="CZ55" s="134"/>
      <c r="DA55" s="134"/>
      <c r="DB55" s="134"/>
      <c r="DC55" s="134"/>
      <c r="DD55" s="134"/>
      <c r="DE55" s="134"/>
    </row>
    <row r="56" spans="1:109" ht="15.75" customHeight="1" x14ac:dyDescent="0.3">
      <c r="A56" s="416"/>
      <c r="B56" s="417"/>
      <c r="C56" s="417"/>
      <c r="D56" s="417"/>
      <c r="E56" s="443"/>
      <c r="F56" s="417"/>
      <c r="G56" s="417"/>
      <c r="H56" s="417"/>
      <c r="I56" s="185"/>
      <c r="J56" s="185"/>
      <c r="K56" s="417"/>
      <c r="L56" s="443"/>
      <c r="M56" s="416"/>
      <c r="N56" s="444"/>
      <c r="O56" s="441"/>
      <c r="P56" s="514"/>
      <c r="Q56" s="441">
        <f t="shared" si="19"/>
        <v>0</v>
      </c>
      <c r="R56" s="444"/>
      <c r="S56" s="441"/>
      <c r="T56" s="442"/>
      <c r="U56" s="176">
        <v>4</v>
      </c>
      <c r="V56" s="184"/>
      <c r="W56" s="169" t="str">
        <f t="shared" si="14"/>
        <v/>
      </c>
      <c r="X56" s="169"/>
      <c r="Y56" s="169"/>
      <c r="Z56" s="169"/>
      <c r="AA56" s="169"/>
      <c r="AB56" s="195"/>
      <c r="AC56" s="195"/>
      <c r="AD56" s="97" t="str">
        <f t="shared" si="4"/>
        <v/>
      </c>
      <c r="AE56" s="195"/>
      <c r="AF56" s="195"/>
      <c r="AG56" s="195"/>
      <c r="AH56" s="142" t="str">
        <f>IFERROR(IF(AND(W55="Probabilidad",W56="Probabilidad"),(AJ55-(+AJ55*AD56)),IF(AND(W55="Impacto",W56="Probabilidad"),(AJ54-(+AJ54*AD56)),IF(W56="Impacto",AJ55,""))),"")</f>
        <v/>
      </c>
      <c r="AI56" s="130" t="str">
        <f t="shared" si="5"/>
        <v/>
      </c>
      <c r="AJ56" s="97" t="str">
        <f t="shared" si="15"/>
        <v/>
      </c>
      <c r="AK56" s="130" t="str">
        <f t="shared" si="7"/>
        <v/>
      </c>
      <c r="AL56" s="97" t="str">
        <f>IFERROR(IF(AND(W55="Impacto",W56="Impacto"),(AL55-(+AL55*AD56)),IF(AND(W55="Probabilidad",W56="Impacto"),(AL54-(+AL54*AD56)),IF(W56="Probabilidad",AL55,""))),"")</f>
        <v/>
      </c>
      <c r="AM56" s="98" t="str">
        <f t="shared" si="16"/>
        <v/>
      </c>
      <c r="AN56" s="425"/>
      <c r="AO56" s="185"/>
      <c r="AP56" s="176"/>
      <c r="AQ56" s="188"/>
      <c r="AR56" s="188"/>
      <c r="AS56" s="185"/>
      <c r="AT56" s="99"/>
      <c r="AU56" s="170"/>
      <c r="AV56" s="99"/>
      <c r="AW56" s="170"/>
      <c r="AX56" s="99"/>
      <c r="AY56" s="170"/>
      <c r="AZ56" s="131"/>
      <c r="BA56" s="170"/>
      <c r="BB56" s="170"/>
      <c r="BC56" s="131"/>
      <c r="BD56" s="99"/>
      <c r="BE56" s="99"/>
      <c r="BF56" s="170"/>
      <c r="BG56" s="170"/>
      <c r="BH56" s="131"/>
      <c r="BI56" s="99"/>
      <c r="BJ56" s="99"/>
      <c r="BK56" s="170"/>
      <c r="BL56" s="170"/>
      <c r="BM56" s="131"/>
      <c r="BN56" s="99"/>
      <c r="BO56" s="99"/>
      <c r="BP56" s="170"/>
      <c r="BQ56" s="170"/>
      <c r="BR56" s="131"/>
      <c r="BS56" s="99"/>
      <c r="BT56" s="99"/>
      <c r="BU56" s="99"/>
      <c r="BV56" s="170"/>
      <c r="BW56" s="170"/>
      <c r="BX56" s="170"/>
      <c r="BY56" s="99"/>
      <c r="BZ56" s="170"/>
      <c r="CA56" s="170"/>
      <c r="CB56" s="99"/>
      <c r="CC56" s="170"/>
      <c r="CD56" s="131"/>
      <c r="CE56" s="170"/>
      <c r="CF56" s="134"/>
      <c r="CG56" s="134"/>
      <c r="CH56" s="134"/>
      <c r="CI56" s="134"/>
      <c r="CJ56" s="134"/>
      <c r="CK56" s="134"/>
      <c r="CL56" s="134"/>
      <c r="CM56" s="134"/>
      <c r="CN56" s="134"/>
      <c r="CO56" s="134"/>
      <c r="CP56" s="134"/>
      <c r="CQ56" s="134"/>
      <c r="CR56" s="134"/>
      <c r="CS56" s="134"/>
      <c r="CT56" s="134"/>
      <c r="CU56" s="134"/>
      <c r="CV56" s="134"/>
      <c r="CW56" s="134"/>
      <c r="CX56" s="134"/>
      <c r="CY56" s="134"/>
      <c r="CZ56" s="134"/>
      <c r="DA56" s="134"/>
      <c r="DB56" s="134"/>
      <c r="DC56" s="134"/>
      <c r="DD56" s="134"/>
      <c r="DE56" s="134"/>
    </row>
    <row r="57" spans="1:109" ht="15.75" customHeight="1" x14ac:dyDescent="0.3">
      <c r="A57" s="416"/>
      <c r="B57" s="417"/>
      <c r="C57" s="417"/>
      <c r="D57" s="417"/>
      <c r="E57" s="443"/>
      <c r="F57" s="417"/>
      <c r="G57" s="417"/>
      <c r="H57" s="417"/>
      <c r="I57" s="185"/>
      <c r="J57" s="185"/>
      <c r="K57" s="417"/>
      <c r="L57" s="443"/>
      <c r="M57" s="416"/>
      <c r="N57" s="444"/>
      <c r="O57" s="441"/>
      <c r="P57" s="514"/>
      <c r="Q57" s="441">
        <f t="shared" si="19"/>
        <v>0</v>
      </c>
      <c r="R57" s="444"/>
      <c r="S57" s="441"/>
      <c r="T57" s="442"/>
      <c r="U57" s="176">
        <v>5</v>
      </c>
      <c r="V57" s="184"/>
      <c r="W57" s="169" t="str">
        <f t="shared" si="14"/>
        <v/>
      </c>
      <c r="X57" s="169"/>
      <c r="Y57" s="169"/>
      <c r="Z57" s="169"/>
      <c r="AA57" s="169"/>
      <c r="AB57" s="195"/>
      <c r="AC57" s="195"/>
      <c r="AD57" s="97" t="str">
        <f t="shared" si="4"/>
        <v/>
      </c>
      <c r="AE57" s="195"/>
      <c r="AF57" s="195"/>
      <c r="AG57" s="195"/>
      <c r="AH57" s="142" t="str">
        <f>IFERROR(IF(AND(W56="Probabilidad",W57="Probabilidad"),(AJ56-(+AJ56*AD57)),IF(AND(W56="Impacto",W57="Probabilidad"),(AJ55-(+AJ55*AD57)),IF(W57="Impacto",AJ56,""))),"")</f>
        <v/>
      </c>
      <c r="AI57" s="130" t="str">
        <f t="shared" si="5"/>
        <v/>
      </c>
      <c r="AJ57" s="97" t="str">
        <f t="shared" si="15"/>
        <v/>
      </c>
      <c r="AK57" s="130" t="str">
        <f t="shared" si="7"/>
        <v/>
      </c>
      <c r="AL57" s="97" t="str">
        <f>IFERROR(IF(AND(W56="Impacto",W57="Impacto"),(AL56-(+AL56*AD57)),IF(AND(W56="Probabilidad",W57="Impacto"),(AL55-(+AL55*AD57)),IF(W57="Probabilidad",AL56,""))),"")</f>
        <v/>
      </c>
      <c r="AM57" s="98" t="str">
        <f t="shared" si="16"/>
        <v/>
      </c>
      <c r="AN57" s="425"/>
      <c r="AO57" s="185"/>
      <c r="AP57" s="176"/>
      <c r="AQ57" s="188"/>
      <c r="AR57" s="99"/>
      <c r="AS57" s="170"/>
      <c r="AT57" s="99"/>
      <c r="AU57" s="170"/>
      <c r="AV57" s="99"/>
      <c r="AW57" s="170"/>
      <c r="AX57" s="99"/>
      <c r="AY57" s="170"/>
      <c r="AZ57" s="131"/>
      <c r="BA57" s="170"/>
      <c r="BB57" s="170"/>
      <c r="BC57" s="131"/>
      <c r="BD57" s="99"/>
      <c r="BE57" s="99"/>
      <c r="BF57" s="170"/>
      <c r="BG57" s="170"/>
      <c r="BH57" s="131"/>
      <c r="BI57" s="99"/>
      <c r="BJ57" s="99"/>
      <c r="BK57" s="170"/>
      <c r="BL57" s="170"/>
      <c r="BM57" s="131"/>
      <c r="BN57" s="99"/>
      <c r="BO57" s="99"/>
      <c r="BP57" s="170"/>
      <c r="BQ57" s="170"/>
      <c r="BR57" s="131"/>
      <c r="BS57" s="99"/>
      <c r="BT57" s="99"/>
      <c r="BU57" s="99"/>
      <c r="BV57" s="170"/>
      <c r="BW57" s="170"/>
      <c r="BX57" s="170"/>
      <c r="BY57" s="99"/>
      <c r="BZ57" s="170"/>
      <c r="CA57" s="170"/>
      <c r="CB57" s="99"/>
      <c r="CC57" s="170"/>
      <c r="CD57" s="131"/>
      <c r="CE57" s="170"/>
      <c r="CF57" s="134"/>
      <c r="CG57" s="134"/>
      <c r="CH57" s="134"/>
      <c r="CI57" s="134"/>
      <c r="CJ57" s="134"/>
      <c r="CK57" s="134"/>
      <c r="CL57" s="134"/>
      <c r="CM57" s="134"/>
      <c r="CN57" s="134"/>
      <c r="CO57" s="134"/>
      <c r="CP57" s="134"/>
      <c r="CQ57" s="134"/>
      <c r="CR57" s="134"/>
      <c r="CS57" s="134"/>
      <c r="CT57" s="134"/>
      <c r="CU57" s="134"/>
      <c r="CV57" s="134"/>
      <c r="CW57" s="134"/>
      <c r="CX57" s="134"/>
      <c r="CY57" s="134"/>
      <c r="CZ57" s="134"/>
      <c r="DA57" s="134"/>
      <c r="DB57" s="134"/>
      <c r="DC57" s="134"/>
      <c r="DD57" s="134"/>
      <c r="DE57" s="134"/>
    </row>
    <row r="58" spans="1:109" ht="15.75" customHeight="1" x14ac:dyDescent="0.3">
      <c r="A58" s="416"/>
      <c r="B58" s="417"/>
      <c r="C58" s="417"/>
      <c r="D58" s="417"/>
      <c r="E58" s="443"/>
      <c r="F58" s="417"/>
      <c r="G58" s="417"/>
      <c r="H58" s="417"/>
      <c r="I58" s="185"/>
      <c r="J58" s="185"/>
      <c r="K58" s="417"/>
      <c r="L58" s="443"/>
      <c r="M58" s="416"/>
      <c r="N58" s="444"/>
      <c r="O58" s="441"/>
      <c r="P58" s="514"/>
      <c r="Q58" s="441">
        <f t="shared" si="19"/>
        <v>0</v>
      </c>
      <c r="R58" s="444"/>
      <c r="S58" s="441"/>
      <c r="T58" s="442"/>
      <c r="U58" s="176">
        <v>6</v>
      </c>
      <c r="V58" s="184"/>
      <c r="W58" s="169" t="str">
        <f t="shared" si="14"/>
        <v/>
      </c>
      <c r="X58" s="169"/>
      <c r="Y58" s="169"/>
      <c r="Z58" s="169"/>
      <c r="AA58" s="169"/>
      <c r="AB58" s="195"/>
      <c r="AC58" s="195"/>
      <c r="AD58" s="97" t="str">
        <f t="shared" si="4"/>
        <v/>
      </c>
      <c r="AE58" s="195"/>
      <c r="AF58" s="195"/>
      <c r="AG58" s="195"/>
      <c r="AH58" s="142" t="str">
        <f>IFERROR(IF(AND(W57="Probabilidad",W58="Probabilidad"),(AJ57-(+AJ57*AD58)),IF(AND(W57="Impacto",W58="Probabilidad"),(AJ56-(+AJ56*AD58)),IF(W58="Impacto",AJ57,""))),"")</f>
        <v/>
      </c>
      <c r="AI58" s="130" t="str">
        <f t="shared" si="5"/>
        <v/>
      </c>
      <c r="AJ58" s="97" t="str">
        <f t="shared" si="15"/>
        <v/>
      </c>
      <c r="AK58" s="130" t="str">
        <f t="shared" si="7"/>
        <v/>
      </c>
      <c r="AL58" s="97" t="str">
        <f>IFERROR(IF(AND(W57="Impacto",W58="Impacto"),(AL57-(+AL57*AD58)),IF(AND(W57="Probabilidad",W58="Impacto"),(AL56-(+AL56*AD58)),IF(W58="Probabilidad",AL57,""))),"")</f>
        <v/>
      </c>
      <c r="AM58" s="98" t="str">
        <f t="shared" si="16"/>
        <v/>
      </c>
      <c r="AN58" s="426"/>
      <c r="AO58" s="185"/>
      <c r="AP58" s="176"/>
      <c r="AQ58" s="188"/>
      <c r="AR58" s="99"/>
      <c r="AS58" s="170"/>
      <c r="AT58" s="99"/>
      <c r="AU58" s="170"/>
      <c r="AV58" s="99"/>
      <c r="AW58" s="170"/>
      <c r="AX58" s="99"/>
      <c r="AY58" s="170"/>
      <c r="AZ58" s="131"/>
      <c r="BA58" s="170"/>
      <c r="BB58" s="170"/>
      <c r="BC58" s="131"/>
      <c r="BD58" s="99"/>
      <c r="BE58" s="99"/>
      <c r="BF58" s="170"/>
      <c r="BG58" s="170"/>
      <c r="BH58" s="131"/>
      <c r="BI58" s="99"/>
      <c r="BJ58" s="99"/>
      <c r="BK58" s="170"/>
      <c r="BL58" s="170"/>
      <c r="BM58" s="131"/>
      <c r="BN58" s="99"/>
      <c r="BO58" s="99"/>
      <c r="BP58" s="170"/>
      <c r="BQ58" s="170"/>
      <c r="BR58" s="131"/>
      <c r="BS58" s="99"/>
      <c r="BT58" s="99"/>
      <c r="BU58" s="99"/>
      <c r="BV58" s="170"/>
      <c r="BW58" s="170"/>
      <c r="BX58" s="170"/>
      <c r="BY58" s="99"/>
      <c r="BZ58" s="170"/>
      <c r="CA58" s="170"/>
      <c r="CB58" s="99"/>
      <c r="CC58" s="170"/>
      <c r="CD58" s="131"/>
      <c r="CE58" s="170"/>
      <c r="CF58" s="134"/>
      <c r="CG58" s="134"/>
      <c r="CH58" s="134"/>
      <c r="CI58" s="134"/>
      <c r="CJ58" s="134"/>
      <c r="CK58" s="134"/>
      <c r="CL58" s="134"/>
      <c r="CM58" s="134"/>
      <c r="CN58" s="134"/>
      <c r="CO58" s="134"/>
      <c r="CP58" s="134"/>
      <c r="CQ58" s="134"/>
      <c r="CR58" s="134"/>
      <c r="CS58" s="134"/>
      <c r="CT58" s="134"/>
      <c r="CU58" s="134"/>
      <c r="CV58" s="134"/>
      <c r="CW58" s="134"/>
      <c r="CX58" s="134"/>
      <c r="CY58" s="134"/>
      <c r="CZ58" s="134"/>
      <c r="DA58" s="134"/>
      <c r="DB58" s="134"/>
      <c r="DC58" s="134"/>
      <c r="DD58" s="134"/>
      <c r="DE58" s="134"/>
    </row>
    <row r="59" spans="1:109" ht="15.75" customHeight="1" x14ac:dyDescent="0.3">
      <c r="A59" s="416">
        <v>10</v>
      </c>
      <c r="B59" s="417"/>
      <c r="C59" s="417"/>
      <c r="D59" s="417"/>
      <c r="E59" s="443"/>
      <c r="F59" s="417"/>
      <c r="G59" s="417"/>
      <c r="H59" s="417"/>
      <c r="I59" s="185"/>
      <c r="J59" s="185"/>
      <c r="K59" s="417"/>
      <c r="L59" s="443"/>
      <c r="M59" s="416"/>
      <c r="N59" s="444" t="str">
        <f>IF(M59&lt;=0,"",IF(M59&lt;=2,"Muy Baja",IF(M59&lt;=24,"Baja",IF(M59&lt;=500,"Media",IF(M59&lt;=5000,"Alta","Muy Alta")))))</f>
        <v/>
      </c>
      <c r="O59" s="441" t="str">
        <f>IF(N59="","",IF(N59="Muy Baja",0.2,IF(N59="Baja",0.4,IF(N59="Media",0.6,IF(N59="Alta",0.8,IF(N59="Muy Alta",1,))))))</f>
        <v/>
      </c>
      <c r="P59" s="514"/>
      <c r="Q59" s="441">
        <f ca="1">IF(NOT(ISERROR(MATCH(P59,'Tabla Impacto'!$B$221:$B$223,0))),'Tabla Impacto'!$F$223&amp;"Por favor no seleccionar los criterios de impacto(Afectación Económica o presupuestal y Pérdida Reputacional)",P59)</f>
        <v>0</v>
      </c>
      <c r="R59" s="444" t="str">
        <f ca="1">IF(OR(Q59='Tabla Impacto'!$C$11,Q59='Tabla Impacto'!$D$11),"Leve",IF(OR(Q59='Tabla Impacto'!$C$12,Q59='Tabla Impacto'!$D$12),"Menor",IF(OR(Q59='Tabla Impacto'!$C$13,Q59='Tabla Impacto'!$D$13),"Moderado",IF(OR(Q59='Tabla Impacto'!$C$14,Q59='Tabla Impacto'!$D$14),"Mayor",IF(OR(Q59='Tabla Impacto'!$C$15,Q59='Tabla Impacto'!$D$15),"Catastrófico","")))))</f>
        <v/>
      </c>
      <c r="S59" s="441" t="str">
        <f ca="1">IF(R59="","",IF(R59="Leve",0.2,IF(R59="Menor",0.4,IF(R59="Moderado",0.6,IF(R59="Mayor",0.8,IF(R59="Catastrófico",1,))))))</f>
        <v/>
      </c>
      <c r="T59" s="442" t="str">
        <f ca="1">IF(OR(AND(N59="Muy Baja",R59="Leve"),AND(N59="Muy Baja",R59="Menor"),AND(N59="Baja",R59="Leve")),"Bajo",IF(OR(AND(N59="Muy baja",R59="Moderado"),AND(N59="Baja",R59="Menor"),AND(N59="Baja",R59="Moderado"),AND(N59="Media",R59="Leve"),AND(N59="Media",R59="Menor"),AND(N59="Media",R59="Moderado"),AND(N59="Alta",R59="Leve"),AND(N59="Alta",R59="Menor")),"Moderado",IF(OR(AND(N59="Muy Baja",R59="Mayor"),AND(N59="Baja",R59="Mayor"),AND(N59="Media",R59="Mayor"),AND(N59="Alta",R59="Moderado"),AND(N59="Alta",R59="Mayor"),AND(N59="Muy Alta",R59="Leve"),AND(N59="Muy Alta",R59="Menor"),AND(N59="Muy Alta",R59="Moderado"),AND(N59="Muy Alta",R59="Mayor")),"Alto",IF(OR(AND(N59="Muy Baja",R59="Catastrófico"),AND(N59="Baja",R59="Catastrófico"),AND(N59="Media",R59="Catastrófico"),AND(N59="Alta",R59="Catastrófico"),AND(N59="Muy Alta",R59="Catastrófico")),"Extremo",""))))</f>
        <v/>
      </c>
      <c r="U59" s="176">
        <v>1</v>
      </c>
      <c r="V59" s="184"/>
      <c r="W59" s="169" t="str">
        <f t="shared" si="14"/>
        <v/>
      </c>
      <c r="X59" s="169"/>
      <c r="Y59" s="169"/>
      <c r="Z59" s="169"/>
      <c r="AA59" s="169"/>
      <c r="AB59" s="195"/>
      <c r="AC59" s="195"/>
      <c r="AD59" s="97" t="str">
        <f t="shared" si="4"/>
        <v/>
      </c>
      <c r="AE59" s="195"/>
      <c r="AF59" s="195"/>
      <c r="AG59" s="195"/>
      <c r="AH59" s="142" t="str">
        <f>IFERROR(IF(W59="Probabilidad",(O59-(+O59*AD59)),IF(W59="Impacto",O59,"")),"")</f>
        <v/>
      </c>
      <c r="AI59" s="130" t="str">
        <f>IFERROR(IF(AH59="","",IF(AH59&lt;=0.2,"Muy Baja",IF(AH59&lt;=0.4,"Baja",IF(AH59&lt;=0.6,"Media",IF(AH59&lt;=0.8,"Alta","Muy Alta"))))),"")</f>
        <v/>
      </c>
      <c r="AJ59" s="97" t="str">
        <f t="shared" si="15"/>
        <v/>
      </c>
      <c r="AK59" s="130" t="str">
        <f>IFERROR(IF(AL59="","",IF(AL59&lt;=0.2,"Leve",IF(AL59&lt;=0.4,"Menor",IF(AL59&lt;=0.6,"Moderado",IF(AL59&lt;=0.8,"Mayor","Catastrófico"))))),"")</f>
        <v/>
      </c>
      <c r="AL59" s="97" t="str">
        <f>IFERROR(IF(W59="Impacto",(S59-(+S59*AD59)),IF(W59="Probabilidad",S59,"")),"")</f>
        <v/>
      </c>
      <c r="AM59" s="98" t="str">
        <f t="shared" si="16"/>
        <v/>
      </c>
      <c r="AN59" s="424"/>
      <c r="AO59" s="185"/>
      <c r="AP59" s="176"/>
      <c r="AQ59" s="188"/>
      <c r="AR59" s="99"/>
      <c r="AS59" s="170"/>
      <c r="AT59" s="99"/>
      <c r="AU59" s="170"/>
      <c r="AV59" s="99"/>
      <c r="AW59" s="170"/>
      <c r="AX59" s="99"/>
      <c r="AY59" s="170"/>
      <c r="AZ59" s="131"/>
      <c r="BA59" s="170"/>
      <c r="BB59" s="170"/>
      <c r="BC59" s="131"/>
      <c r="BD59" s="99"/>
      <c r="BE59" s="99"/>
      <c r="BF59" s="170"/>
      <c r="BG59" s="170"/>
      <c r="BH59" s="131"/>
      <c r="BI59" s="99"/>
      <c r="BJ59" s="99"/>
      <c r="BK59" s="170"/>
      <c r="BL59" s="170"/>
      <c r="BM59" s="131"/>
      <c r="BN59" s="99"/>
      <c r="BO59" s="99"/>
      <c r="BP59" s="170"/>
      <c r="BQ59" s="170"/>
      <c r="BR59" s="131"/>
      <c r="BS59" s="99"/>
      <c r="BT59" s="99"/>
      <c r="BU59" s="99"/>
      <c r="BV59" s="170"/>
      <c r="BW59" s="170"/>
      <c r="BX59" s="170"/>
      <c r="BY59" s="99"/>
      <c r="BZ59" s="170"/>
      <c r="CA59" s="170"/>
      <c r="CB59" s="99"/>
      <c r="CC59" s="170"/>
      <c r="CD59" s="131"/>
      <c r="CE59" s="170"/>
      <c r="CF59" s="134"/>
      <c r="CG59" s="134"/>
      <c r="CH59" s="134"/>
      <c r="CI59" s="134"/>
      <c r="CJ59" s="134"/>
      <c r="CK59" s="134"/>
      <c r="CL59" s="134"/>
      <c r="CM59" s="134"/>
      <c r="CN59" s="134"/>
      <c r="CO59" s="134"/>
      <c r="CP59" s="134"/>
      <c r="CQ59" s="134"/>
      <c r="CR59" s="134"/>
      <c r="CS59" s="134"/>
      <c r="CT59" s="134"/>
      <c r="CU59" s="134"/>
      <c r="CV59" s="134"/>
      <c r="CW59" s="134"/>
      <c r="CX59" s="134"/>
      <c r="CY59" s="134"/>
      <c r="CZ59" s="134"/>
      <c r="DA59" s="134"/>
      <c r="DB59" s="134"/>
      <c r="DC59" s="134"/>
      <c r="DD59" s="134"/>
      <c r="DE59" s="134"/>
    </row>
    <row r="60" spans="1:109" ht="15.75" customHeight="1" x14ac:dyDescent="0.3">
      <c r="A60" s="416"/>
      <c r="B60" s="417"/>
      <c r="C60" s="417"/>
      <c r="D60" s="417"/>
      <c r="E60" s="443"/>
      <c r="F60" s="417"/>
      <c r="G60" s="417"/>
      <c r="H60" s="417"/>
      <c r="I60" s="185"/>
      <c r="J60" s="185"/>
      <c r="K60" s="417"/>
      <c r="L60" s="443"/>
      <c r="M60" s="416"/>
      <c r="N60" s="444"/>
      <c r="O60" s="441"/>
      <c r="P60" s="514"/>
      <c r="Q60" s="441">
        <f>IF(NOT(ISERROR(MATCH(P60,_xlfn.ANCHORARRAY(E71),0))),O73&amp;"Por favor no seleccionar los criterios de impacto",P60)</f>
        <v>0</v>
      </c>
      <c r="R60" s="444"/>
      <c r="S60" s="441"/>
      <c r="T60" s="442"/>
      <c r="U60" s="176">
        <v>2</v>
      </c>
      <c r="V60" s="184"/>
      <c r="W60" s="169" t="str">
        <f t="shared" si="14"/>
        <v/>
      </c>
      <c r="X60" s="169"/>
      <c r="Y60" s="169"/>
      <c r="Z60" s="169"/>
      <c r="AA60" s="169"/>
      <c r="AB60" s="195"/>
      <c r="AC60" s="195"/>
      <c r="AD60" s="97" t="str">
        <f t="shared" si="4"/>
        <v/>
      </c>
      <c r="AE60" s="195"/>
      <c r="AF60" s="195"/>
      <c r="AG60" s="195"/>
      <c r="AH60" s="142" t="str">
        <f>IFERROR(IF(AND(W59="Probabilidad",W60="Probabilidad"),(AJ59-(+AJ59*AD60)),IF(W60="Probabilidad",(O59-(+O59*AD60)),IF(W60="Impacto",AJ59,""))),"")</f>
        <v/>
      </c>
      <c r="AI60" s="130" t="str">
        <f t="shared" si="5"/>
        <v/>
      </c>
      <c r="AJ60" s="97" t="str">
        <f t="shared" si="15"/>
        <v/>
      </c>
      <c r="AK60" s="130" t="str">
        <f t="shared" si="7"/>
        <v/>
      </c>
      <c r="AL60" s="97" t="str">
        <f>IFERROR(IF(AND(W59="Impacto",W60="Impacto"),(AL53-(+AL53*AD60)),IF(W60="Impacto",($S$59-(+$S$59*AD60)),IF(W60="Probabilidad",AL53,""))),"")</f>
        <v/>
      </c>
      <c r="AM60" s="98" t="str">
        <f t="shared" si="16"/>
        <v/>
      </c>
      <c r="AN60" s="425"/>
      <c r="AO60" s="185"/>
      <c r="AP60" s="176"/>
      <c r="AQ60" s="188"/>
      <c r="AR60" s="99"/>
      <c r="AS60" s="170"/>
      <c r="AT60" s="99"/>
      <c r="AU60" s="170"/>
      <c r="AV60" s="99"/>
      <c r="AW60" s="170"/>
      <c r="AX60" s="99"/>
      <c r="AY60" s="170"/>
      <c r="AZ60" s="131"/>
      <c r="BA60" s="170"/>
      <c r="BB60" s="170"/>
      <c r="BC60" s="131"/>
      <c r="BD60" s="99"/>
      <c r="BE60" s="99"/>
      <c r="BF60" s="170"/>
      <c r="BG60" s="170"/>
      <c r="BH60" s="131"/>
      <c r="BI60" s="99"/>
      <c r="BJ60" s="99"/>
      <c r="BK60" s="170"/>
      <c r="BL60" s="170"/>
      <c r="BM60" s="131"/>
      <c r="BN60" s="99"/>
      <c r="BO60" s="99"/>
      <c r="BP60" s="170"/>
      <c r="BQ60" s="170"/>
      <c r="BR60" s="131"/>
      <c r="BS60" s="99"/>
      <c r="BT60" s="99"/>
      <c r="BU60" s="99"/>
      <c r="BV60" s="170"/>
      <c r="BW60" s="170"/>
      <c r="BX60" s="170"/>
      <c r="BY60" s="99"/>
      <c r="BZ60" s="170"/>
      <c r="CA60" s="170"/>
      <c r="CB60" s="99"/>
      <c r="CC60" s="170"/>
      <c r="CD60" s="131"/>
      <c r="CE60" s="170"/>
    </row>
    <row r="61" spans="1:109" ht="15.75" customHeight="1" x14ac:dyDescent="0.3">
      <c r="A61" s="416"/>
      <c r="B61" s="417"/>
      <c r="C61" s="417"/>
      <c r="D61" s="417"/>
      <c r="E61" s="443"/>
      <c r="F61" s="417"/>
      <c r="G61" s="417"/>
      <c r="H61" s="417"/>
      <c r="I61" s="185"/>
      <c r="J61" s="185"/>
      <c r="K61" s="417"/>
      <c r="L61" s="443"/>
      <c r="M61" s="416"/>
      <c r="N61" s="444"/>
      <c r="O61" s="441"/>
      <c r="P61" s="514"/>
      <c r="Q61" s="441">
        <f>IF(NOT(ISERROR(MATCH(P61,_xlfn.ANCHORARRAY(E72),0))),O74&amp;"Por favor no seleccionar los criterios de impacto",P61)</f>
        <v>0</v>
      </c>
      <c r="R61" s="444"/>
      <c r="S61" s="441"/>
      <c r="T61" s="442"/>
      <c r="U61" s="176">
        <v>3</v>
      </c>
      <c r="V61" s="183"/>
      <c r="W61" s="169" t="str">
        <f t="shared" si="14"/>
        <v/>
      </c>
      <c r="X61" s="169"/>
      <c r="Y61" s="169"/>
      <c r="Z61" s="169"/>
      <c r="AA61" s="169"/>
      <c r="AB61" s="195"/>
      <c r="AC61" s="195"/>
      <c r="AD61" s="97" t="str">
        <f t="shared" si="4"/>
        <v/>
      </c>
      <c r="AE61" s="195"/>
      <c r="AF61" s="195"/>
      <c r="AG61" s="195"/>
      <c r="AH61" s="142" t="str">
        <f>IFERROR(IF(AND(W60="Probabilidad",W61="Probabilidad"),(AJ60-(+AJ60*AD61)),IF(AND(W60="Impacto",W61="Probabilidad"),(AJ59-(+AJ59*AD61)),IF(W61="Impacto",AJ60,""))),"")</f>
        <v/>
      </c>
      <c r="AI61" s="130" t="str">
        <f t="shared" si="5"/>
        <v/>
      </c>
      <c r="AJ61" s="97" t="str">
        <f t="shared" si="15"/>
        <v/>
      </c>
      <c r="AK61" s="130" t="str">
        <f t="shared" si="7"/>
        <v/>
      </c>
      <c r="AL61" s="97" t="str">
        <f>IFERROR(IF(AND(W60="Impacto",W61="Impacto"),(AL60-(+AL60*AD61)),IF(AND(W60="Probabilidad",W61="Impacto"),(AL59-(+AL59*AD61)),IF(W61="Probabilidad",AL60,""))),"")</f>
        <v/>
      </c>
      <c r="AM61" s="98" t="str">
        <f t="shared" si="16"/>
        <v/>
      </c>
      <c r="AN61" s="425"/>
      <c r="AO61" s="185"/>
      <c r="AP61" s="176"/>
      <c r="AQ61" s="188"/>
      <c r="AR61" s="99"/>
      <c r="AS61" s="170"/>
      <c r="AT61" s="99"/>
      <c r="AU61" s="170"/>
      <c r="AV61" s="99"/>
      <c r="AW61" s="170"/>
      <c r="AX61" s="99"/>
      <c r="AY61" s="170"/>
      <c r="AZ61" s="131"/>
      <c r="BA61" s="170"/>
      <c r="BB61" s="170"/>
      <c r="BC61" s="131"/>
      <c r="BD61" s="99"/>
      <c r="BE61" s="99"/>
      <c r="BF61" s="170"/>
      <c r="BG61" s="170"/>
      <c r="BH61" s="131"/>
      <c r="BI61" s="99"/>
      <c r="BJ61" s="99"/>
      <c r="BK61" s="170"/>
      <c r="BL61" s="170"/>
      <c r="BM61" s="131"/>
      <c r="BN61" s="99"/>
      <c r="BO61" s="99"/>
      <c r="BP61" s="170"/>
      <c r="BQ61" s="170"/>
      <c r="BR61" s="131"/>
      <c r="BS61" s="99"/>
      <c r="BT61" s="99"/>
      <c r="BU61" s="99"/>
      <c r="BV61" s="170"/>
      <c r="BW61" s="170"/>
      <c r="BX61" s="170"/>
      <c r="BY61" s="99"/>
      <c r="BZ61" s="170"/>
      <c r="CA61" s="170"/>
      <c r="CB61" s="99"/>
      <c r="CC61" s="170"/>
      <c r="CD61" s="131"/>
      <c r="CE61" s="170"/>
    </row>
    <row r="62" spans="1:109" ht="15.75" customHeight="1" x14ac:dyDescent="0.3">
      <c r="A62" s="416"/>
      <c r="B62" s="417"/>
      <c r="C62" s="417"/>
      <c r="D62" s="417"/>
      <c r="E62" s="443"/>
      <c r="F62" s="417"/>
      <c r="G62" s="417"/>
      <c r="H62" s="417"/>
      <c r="I62" s="185"/>
      <c r="J62" s="185"/>
      <c r="K62" s="417"/>
      <c r="L62" s="443"/>
      <c r="M62" s="416"/>
      <c r="N62" s="444"/>
      <c r="O62" s="441"/>
      <c r="P62" s="514"/>
      <c r="Q62" s="441">
        <f>IF(NOT(ISERROR(MATCH(P62,_xlfn.ANCHORARRAY(E73),0))),O75&amp;"Por favor no seleccionar los criterios de impacto",P62)</f>
        <v>0</v>
      </c>
      <c r="R62" s="444"/>
      <c r="S62" s="441"/>
      <c r="T62" s="442"/>
      <c r="U62" s="176">
        <v>4</v>
      </c>
      <c r="V62" s="184"/>
      <c r="W62" s="169" t="str">
        <f t="shared" si="14"/>
        <v/>
      </c>
      <c r="X62" s="169"/>
      <c r="Y62" s="169"/>
      <c r="Z62" s="169"/>
      <c r="AA62" s="169"/>
      <c r="AB62" s="195"/>
      <c r="AC62" s="195"/>
      <c r="AD62" s="97" t="str">
        <f t="shared" si="4"/>
        <v/>
      </c>
      <c r="AE62" s="195"/>
      <c r="AF62" s="195"/>
      <c r="AG62" s="195"/>
      <c r="AH62" s="142" t="str">
        <f>IFERROR(IF(AND(W61="Probabilidad",W62="Probabilidad"),(AJ61-(+AJ61*AD62)),IF(AND(W61="Impacto",W62="Probabilidad"),(AJ60-(+AJ60*AD62)),IF(W62="Impacto",AJ61,""))),"")</f>
        <v/>
      </c>
      <c r="AI62" s="130" t="str">
        <f t="shared" si="5"/>
        <v/>
      </c>
      <c r="AJ62" s="97" t="str">
        <f t="shared" si="15"/>
        <v/>
      </c>
      <c r="AK62" s="130" t="str">
        <f t="shared" si="7"/>
        <v/>
      </c>
      <c r="AL62" s="97" t="str">
        <f>IFERROR(IF(AND(W61="Impacto",W62="Impacto"),(AL61-(+AL61*AD62)),IF(AND(W61="Probabilidad",W62="Impacto"),(AL60-(+AL60*AD62)),IF(W62="Probabilidad",AL61,""))),"")</f>
        <v/>
      </c>
      <c r="AM62" s="98" t="str">
        <f t="shared" si="16"/>
        <v/>
      </c>
      <c r="AN62" s="425"/>
      <c r="AO62" s="185"/>
      <c r="AP62" s="176"/>
      <c r="AQ62" s="188"/>
      <c r="AR62" s="99"/>
      <c r="AS62" s="170"/>
      <c r="AT62" s="99"/>
      <c r="AU62" s="170"/>
      <c r="AV62" s="99"/>
      <c r="AW62" s="170"/>
      <c r="AX62" s="99"/>
      <c r="AY62" s="170"/>
      <c r="AZ62" s="131"/>
      <c r="BA62" s="170"/>
      <c r="BB62" s="170"/>
      <c r="BC62" s="131"/>
      <c r="BD62" s="99"/>
      <c r="BE62" s="99"/>
      <c r="BF62" s="170"/>
      <c r="BG62" s="170"/>
      <c r="BH62" s="131"/>
      <c r="BI62" s="99"/>
      <c r="BJ62" s="99"/>
      <c r="BK62" s="170"/>
      <c r="BL62" s="170"/>
      <c r="BM62" s="131"/>
      <c r="BN62" s="99"/>
      <c r="BO62" s="99"/>
      <c r="BP62" s="170"/>
      <c r="BQ62" s="170"/>
      <c r="BR62" s="131"/>
      <c r="BS62" s="99"/>
      <c r="BT62" s="99"/>
      <c r="BU62" s="99"/>
      <c r="BV62" s="170"/>
      <c r="BW62" s="170"/>
      <c r="BX62" s="170"/>
      <c r="BY62" s="99"/>
      <c r="BZ62" s="170"/>
      <c r="CA62" s="170"/>
      <c r="CB62" s="99"/>
      <c r="CC62" s="170"/>
      <c r="CD62" s="131"/>
      <c r="CE62" s="170"/>
    </row>
    <row r="63" spans="1:109" ht="15.75" customHeight="1" x14ac:dyDescent="0.3">
      <c r="A63" s="416"/>
      <c r="B63" s="417"/>
      <c r="C63" s="417"/>
      <c r="D63" s="417"/>
      <c r="E63" s="443"/>
      <c r="F63" s="417"/>
      <c r="G63" s="417"/>
      <c r="H63" s="417"/>
      <c r="I63" s="185"/>
      <c r="J63" s="185"/>
      <c r="K63" s="417"/>
      <c r="L63" s="443"/>
      <c r="M63" s="416"/>
      <c r="N63" s="444"/>
      <c r="O63" s="441"/>
      <c r="P63" s="514"/>
      <c r="Q63" s="441">
        <f>IF(NOT(ISERROR(MATCH(P63,_xlfn.ANCHORARRAY(E74),0))),O76&amp;"Por favor no seleccionar los criterios de impacto",P63)</f>
        <v>0</v>
      </c>
      <c r="R63" s="444"/>
      <c r="S63" s="441"/>
      <c r="T63" s="442"/>
      <c r="U63" s="176">
        <v>5</v>
      </c>
      <c r="V63" s="184"/>
      <c r="W63" s="169" t="str">
        <f t="shared" si="14"/>
        <v/>
      </c>
      <c r="X63" s="169"/>
      <c r="Y63" s="169"/>
      <c r="Z63" s="169"/>
      <c r="AA63" s="169"/>
      <c r="AB63" s="195"/>
      <c r="AC63" s="195"/>
      <c r="AD63" s="97" t="str">
        <f t="shared" si="4"/>
        <v/>
      </c>
      <c r="AE63" s="195"/>
      <c r="AF63" s="195"/>
      <c r="AG63" s="195"/>
      <c r="AH63" s="142" t="str">
        <f>IFERROR(IF(AND(W62="Probabilidad",W63="Probabilidad"),(AJ62-(+AJ62*AD63)),IF(AND(W62="Impacto",W63="Probabilidad"),(AJ61-(+AJ61*AD63)),IF(W63="Impacto",AJ62,""))),"")</f>
        <v/>
      </c>
      <c r="AI63" s="130" t="str">
        <f t="shared" si="5"/>
        <v/>
      </c>
      <c r="AJ63" s="97" t="str">
        <f t="shared" si="15"/>
        <v/>
      </c>
      <c r="AK63" s="130" t="str">
        <f t="shared" si="7"/>
        <v/>
      </c>
      <c r="AL63" s="97" t="str">
        <f>IFERROR(IF(AND(W62="Impacto",W63="Impacto"),(AL62-(+AL62*AD63)),IF(AND(W62="Probabilidad",W63="Impacto"),(AL61-(+AL61*AD63)),IF(W63="Probabilidad",AL62,""))),"")</f>
        <v/>
      </c>
      <c r="AM63" s="98" t="str">
        <f t="shared" si="16"/>
        <v/>
      </c>
      <c r="AN63" s="425"/>
      <c r="AO63" s="185"/>
      <c r="AP63" s="176"/>
      <c r="AQ63" s="188"/>
      <c r="AR63" s="99"/>
      <c r="AS63" s="170"/>
      <c r="AT63" s="99"/>
      <c r="AU63" s="170"/>
      <c r="AV63" s="99"/>
      <c r="AW63" s="170"/>
      <c r="AX63" s="99"/>
      <c r="AY63" s="170"/>
      <c r="AZ63" s="131"/>
      <c r="BA63" s="170"/>
      <c r="BB63" s="170"/>
      <c r="BC63" s="131"/>
      <c r="BD63" s="99"/>
      <c r="BE63" s="99"/>
      <c r="BF63" s="170"/>
      <c r="BG63" s="170"/>
      <c r="BH63" s="131"/>
      <c r="BI63" s="99"/>
      <c r="BJ63" s="99"/>
      <c r="BK63" s="170"/>
      <c r="BL63" s="170"/>
      <c r="BM63" s="131"/>
      <c r="BN63" s="99"/>
      <c r="BO63" s="99"/>
      <c r="BP63" s="170"/>
      <c r="BQ63" s="170"/>
      <c r="BR63" s="131"/>
      <c r="BS63" s="99"/>
      <c r="BT63" s="99"/>
      <c r="BU63" s="99"/>
      <c r="BV63" s="170"/>
      <c r="BW63" s="170"/>
      <c r="BX63" s="170"/>
      <c r="BY63" s="99"/>
      <c r="BZ63" s="170"/>
      <c r="CA63" s="170"/>
      <c r="CB63" s="99"/>
      <c r="CC63" s="170"/>
      <c r="CD63" s="131"/>
      <c r="CE63" s="170"/>
    </row>
    <row r="64" spans="1:109" ht="15.75" customHeight="1" x14ac:dyDescent="0.3">
      <c r="A64" s="416"/>
      <c r="B64" s="417"/>
      <c r="C64" s="417"/>
      <c r="D64" s="417"/>
      <c r="E64" s="443"/>
      <c r="F64" s="417"/>
      <c r="G64" s="417"/>
      <c r="H64" s="417"/>
      <c r="I64" s="185"/>
      <c r="J64" s="185"/>
      <c r="K64" s="417"/>
      <c r="L64" s="443"/>
      <c r="M64" s="416"/>
      <c r="N64" s="444"/>
      <c r="O64" s="441"/>
      <c r="P64" s="514"/>
      <c r="Q64" s="441">
        <f>IF(NOT(ISERROR(MATCH(P64,_xlfn.ANCHORARRAY(E75),0))),O77&amp;"Por favor no seleccionar los criterios de impacto",P64)</f>
        <v>0</v>
      </c>
      <c r="R64" s="444"/>
      <c r="S64" s="441"/>
      <c r="T64" s="442"/>
      <c r="U64" s="176">
        <v>6</v>
      </c>
      <c r="V64" s="184"/>
      <c r="W64" s="169" t="str">
        <f t="shared" si="14"/>
        <v/>
      </c>
      <c r="X64" s="169"/>
      <c r="Y64" s="169"/>
      <c r="Z64" s="169"/>
      <c r="AA64" s="169"/>
      <c r="AB64" s="195"/>
      <c r="AC64" s="195"/>
      <c r="AD64" s="97" t="str">
        <f t="shared" si="4"/>
        <v/>
      </c>
      <c r="AE64" s="195"/>
      <c r="AF64" s="195"/>
      <c r="AG64" s="195"/>
      <c r="AH64" s="142" t="str">
        <f>IFERROR(IF(AND(W63="Probabilidad",W64="Probabilidad"),(AJ63-(+AJ63*AD64)),IF(AND(W63="Impacto",W64="Probabilidad"),(AJ62-(+AJ62*AD64)),IF(W64="Impacto",AJ63,""))),"")</f>
        <v/>
      </c>
      <c r="AI64" s="130" t="str">
        <f t="shared" si="5"/>
        <v/>
      </c>
      <c r="AJ64" s="97" t="str">
        <f t="shared" si="15"/>
        <v/>
      </c>
      <c r="AK64" s="130" t="str">
        <f t="shared" si="7"/>
        <v/>
      </c>
      <c r="AL64" s="97" t="str">
        <f>IFERROR(IF(AND(W63="Impacto",W64="Impacto"),(AL63-(+AL63*AD64)),IF(AND(W63="Probabilidad",W64="Impacto"),(AL62-(+AL62*AD64)),IF(W64="Probabilidad",AL63,""))),"")</f>
        <v/>
      </c>
      <c r="AM64" s="98" t="str">
        <f t="shared" si="16"/>
        <v/>
      </c>
      <c r="AN64" s="426"/>
      <c r="AO64" s="185"/>
      <c r="AP64" s="176"/>
      <c r="AQ64" s="188"/>
      <c r="AR64" s="99"/>
      <c r="AS64" s="170"/>
      <c r="AT64" s="99"/>
      <c r="AU64" s="170"/>
      <c r="AV64" s="99"/>
      <c r="AW64" s="170"/>
      <c r="AX64" s="99"/>
      <c r="AY64" s="170"/>
      <c r="AZ64" s="131"/>
      <c r="BA64" s="170"/>
      <c r="BB64" s="170"/>
      <c r="BC64" s="131"/>
      <c r="BD64" s="99"/>
      <c r="BE64" s="99"/>
      <c r="BF64" s="170"/>
      <c r="BG64" s="170"/>
      <c r="BH64" s="131"/>
      <c r="BI64" s="99"/>
      <c r="BJ64" s="99"/>
      <c r="BK64" s="170"/>
      <c r="BL64" s="170"/>
      <c r="BM64" s="131"/>
      <c r="BN64" s="99"/>
      <c r="BO64" s="99"/>
      <c r="BP64" s="170"/>
      <c r="BQ64" s="170"/>
      <c r="BR64" s="131"/>
      <c r="BS64" s="99"/>
      <c r="BT64" s="99"/>
      <c r="BU64" s="99"/>
      <c r="BV64" s="170"/>
      <c r="BW64" s="170"/>
      <c r="BX64" s="170"/>
      <c r="BY64" s="99"/>
      <c r="BZ64" s="170"/>
      <c r="CA64" s="170"/>
      <c r="CB64" s="99"/>
      <c r="CC64" s="170"/>
      <c r="CD64" s="131"/>
      <c r="CE64" s="170"/>
    </row>
  </sheetData>
  <sheetProtection algorithmName="SHA-512" hashValue="WtISX08fe6qW6kss6yr+6CWlnLROeouWmQBU937IEtNR7DMrwCyOLNMAK1FLW9MXSCmJOgLwIn0JuH5GRiEPyA==" saltValue="M/0JupXTIg1O+k2V9frzqQ==" spinCount="100000" sheet="1" objects="1" scenarios="1" formatCells="0" formatColumns="0" formatRows="0"/>
  <dataConsolidate link="1"/>
  <mergeCells count="277">
    <mergeCell ref="F35:F40"/>
    <mergeCell ref="F41:F46"/>
    <mergeCell ref="F47:F52"/>
    <mergeCell ref="G35:G40"/>
    <mergeCell ref="G41:G46"/>
    <mergeCell ref="G47:G52"/>
    <mergeCell ref="Q59:Q64"/>
    <mergeCell ref="R59:R64"/>
    <mergeCell ref="P41:P46"/>
    <mergeCell ref="Q47:Q52"/>
    <mergeCell ref="R47:R52"/>
    <mergeCell ref="M35:M40"/>
    <mergeCell ref="N35:N40"/>
    <mergeCell ref="O35:O40"/>
    <mergeCell ref="P35:P40"/>
    <mergeCell ref="L35:L40"/>
    <mergeCell ref="S59:S64"/>
    <mergeCell ref="T59:T64"/>
    <mergeCell ref="AN59:AN64"/>
    <mergeCell ref="G3:G4"/>
    <mergeCell ref="G5:G10"/>
    <mergeCell ref="G11:G16"/>
    <mergeCell ref="G17:G22"/>
    <mergeCell ref="G23:G28"/>
    <mergeCell ref="K59:K64"/>
    <mergeCell ref="M59:M64"/>
    <mergeCell ref="N59:N64"/>
    <mergeCell ref="O59:O64"/>
    <mergeCell ref="P59:P64"/>
    <mergeCell ref="S53:S58"/>
    <mergeCell ref="T53:T58"/>
    <mergeCell ref="AN53:AN58"/>
    <mergeCell ref="Q53:Q58"/>
    <mergeCell ref="R53:R58"/>
    <mergeCell ref="AN47:AN52"/>
    <mergeCell ref="O47:O52"/>
    <mergeCell ref="P47:P52"/>
    <mergeCell ref="J3:J4"/>
    <mergeCell ref="AN41:AN46"/>
    <mergeCell ref="O41:O46"/>
    <mergeCell ref="A59:A64"/>
    <mergeCell ref="B59:B64"/>
    <mergeCell ref="C59:C64"/>
    <mergeCell ref="D59:D64"/>
    <mergeCell ref="H59:H64"/>
    <mergeCell ref="M53:M58"/>
    <mergeCell ref="N53:N58"/>
    <mergeCell ref="O53:O58"/>
    <mergeCell ref="P53:P58"/>
    <mergeCell ref="A53:A58"/>
    <mergeCell ref="B53:B58"/>
    <mergeCell ref="C53:C58"/>
    <mergeCell ref="D53:D58"/>
    <mergeCell ref="H53:H58"/>
    <mergeCell ref="E53:E58"/>
    <mergeCell ref="K53:K58"/>
    <mergeCell ref="L53:L58"/>
    <mergeCell ref="L59:L64"/>
    <mergeCell ref="E59:E64"/>
    <mergeCell ref="F53:F58"/>
    <mergeCell ref="F59:F64"/>
    <mergeCell ref="G53:G58"/>
    <mergeCell ref="G59:G64"/>
    <mergeCell ref="A47:A52"/>
    <mergeCell ref="B47:B52"/>
    <mergeCell ref="C47:C52"/>
    <mergeCell ref="D47:D52"/>
    <mergeCell ref="H47:H52"/>
    <mergeCell ref="E41:E46"/>
    <mergeCell ref="K41:K46"/>
    <mergeCell ref="M41:M46"/>
    <mergeCell ref="N41:N46"/>
    <mergeCell ref="A41:A46"/>
    <mergeCell ref="B41:B46"/>
    <mergeCell ref="C41:C46"/>
    <mergeCell ref="D41:D46"/>
    <mergeCell ref="L47:L52"/>
    <mergeCell ref="S47:S52"/>
    <mergeCell ref="T47:T52"/>
    <mergeCell ref="E47:E52"/>
    <mergeCell ref="K47:K52"/>
    <mergeCell ref="M47:M52"/>
    <mergeCell ref="N47:N52"/>
    <mergeCell ref="Q41:Q46"/>
    <mergeCell ref="R41:R46"/>
    <mergeCell ref="S41:S46"/>
    <mergeCell ref="T41:T46"/>
    <mergeCell ref="H41:H46"/>
    <mergeCell ref="L41:L46"/>
    <mergeCell ref="AN29:AN34"/>
    <mergeCell ref="A35:A40"/>
    <mergeCell ref="B35:B40"/>
    <mergeCell ref="C35:C40"/>
    <mergeCell ref="D35:D40"/>
    <mergeCell ref="H35:H40"/>
    <mergeCell ref="E35:E40"/>
    <mergeCell ref="K35:K40"/>
    <mergeCell ref="O29:O34"/>
    <mergeCell ref="P29:P34"/>
    <mergeCell ref="Q29:Q34"/>
    <mergeCell ref="R29:R34"/>
    <mergeCell ref="S29:S34"/>
    <mergeCell ref="T29:T34"/>
    <mergeCell ref="E29:E34"/>
    <mergeCell ref="K29:K34"/>
    <mergeCell ref="M29:M34"/>
    <mergeCell ref="N29:N34"/>
    <mergeCell ref="S35:S40"/>
    <mergeCell ref="T35:T40"/>
    <mergeCell ref="AN35:AN40"/>
    <mergeCell ref="Q35:Q40"/>
    <mergeCell ref="R35:R40"/>
    <mergeCell ref="L29:L34"/>
    <mergeCell ref="A29:A34"/>
    <mergeCell ref="B29:B34"/>
    <mergeCell ref="C29:C34"/>
    <mergeCell ref="D29:D34"/>
    <mergeCell ref="H29:H34"/>
    <mergeCell ref="E23:E28"/>
    <mergeCell ref="K23:K28"/>
    <mergeCell ref="M23:M28"/>
    <mergeCell ref="N23:N28"/>
    <mergeCell ref="L23:L28"/>
    <mergeCell ref="F23:F28"/>
    <mergeCell ref="F29:F34"/>
    <mergeCell ref="G29:G34"/>
    <mergeCell ref="A23:A28"/>
    <mergeCell ref="B23:B28"/>
    <mergeCell ref="C23:C28"/>
    <mergeCell ref="D23:D28"/>
    <mergeCell ref="H23:H28"/>
    <mergeCell ref="R17:R22"/>
    <mergeCell ref="Q23:Q28"/>
    <mergeCell ref="R23:R28"/>
    <mergeCell ref="S23:S28"/>
    <mergeCell ref="T23:T28"/>
    <mergeCell ref="AN23:AN28"/>
    <mergeCell ref="O23:O28"/>
    <mergeCell ref="P23:P28"/>
    <mergeCell ref="L17:L22"/>
    <mergeCell ref="M17:M22"/>
    <mergeCell ref="N17:N22"/>
    <mergeCell ref="O17:O22"/>
    <mergeCell ref="P17:P22"/>
    <mergeCell ref="AN17:AN22"/>
    <mergeCell ref="Q17:Q22"/>
    <mergeCell ref="A17:A22"/>
    <mergeCell ref="B17:B22"/>
    <mergeCell ref="AN11:AN16"/>
    <mergeCell ref="Q11:Q16"/>
    <mergeCell ref="R11:R16"/>
    <mergeCell ref="S11:S16"/>
    <mergeCell ref="T11:T16"/>
    <mergeCell ref="F5:F10"/>
    <mergeCell ref="C17:C22"/>
    <mergeCell ref="D17:D22"/>
    <mergeCell ref="H17:H22"/>
    <mergeCell ref="E17:E22"/>
    <mergeCell ref="K17:K22"/>
    <mergeCell ref="O11:O16"/>
    <mergeCell ref="P11:P16"/>
    <mergeCell ref="E11:E16"/>
    <mergeCell ref="K11:K16"/>
    <mergeCell ref="M11:M16"/>
    <mergeCell ref="N11:N16"/>
    <mergeCell ref="L11:L16"/>
    <mergeCell ref="F11:F16"/>
    <mergeCell ref="F17:F22"/>
    <mergeCell ref="S17:S22"/>
    <mergeCell ref="T17:T22"/>
    <mergeCell ref="A11:A16"/>
    <mergeCell ref="B11:B16"/>
    <mergeCell ref="C11:C16"/>
    <mergeCell ref="D11:D16"/>
    <mergeCell ref="H11:H16"/>
    <mergeCell ref="E5:E10"/>
    <mergeCell ref="K5:K10"/>
    <mergeCell ref="M5:M10"/>
    <mergeCell ref="N5:N10"/>
    <mergeCell ref="L5:L10"/>
    <mergeCell ref="CD3:CD4"/>
    <mergeCell ref="CE3:CE4"/>
    <mergeCell ref="A5:A10"/>
    <mergeCell ref="B5:B10"/>
    <mergeCell ref="C5:C10"/>
    <mergeCell ref="D5:D10"/>
    <mergeCell ref="H5:H10"/>
    <mergeCell ref="BX3:BX4"/>
    <mergeCell ref="BY3:BY4"/>
    <mergeCell ref="BZ3:BZ4"/>
    <mergeCell ref="CA3:CA4"/>
    <mergeCell ref="CB3:CB4"/>
    <mergeCell ref="CC3:CC4"/>
    <mergeCell ref="BU3:BU4"/>
    <mergeCell ref="BV3:BV4"/>
    <mergeCell ref="BW3:BW4"/>
    <mergeCell ref="Q5:Q10"/>
    <mergeCell ref="R5:R10"/>
    <mergeCell ref="S5:S10"/>
    <mergeCell ref="T5:T10"/>
    <mergeCell ref="AN5:AN10"/>
    <mergeCell ref="O5:O10"/>
    <mergeCell ref="P5:P10"/>
    <mergeCell ref="AM3:AM4"/>
    <mergeCell ref="AN3:AN4"/>
    <mergeCell ref="W3:W4"/>
    <mergeCell ref="X3:AA3"/>
    <mergeCell ref="AB3:AG3"/>
    <mergeCell ref="AH3:AH4"/>
    <mergeCell ref="AI3:AI4"/>
    <mergeCell ref="AJ3:AJ4"/>
    <mergeCell ref="BH3:BH4"/>
    <mergeCell ref="BB3:BB4"/>
    <mergeCell ref="BC3:BC4"/>
    <mergeCell ref="BD3:BD4"/>
    <mergeCell ref="BE3:BE4"/>
    <mergeCell ref="BF3:BF4"/>
    <mergeCell ref="BG3:BG4"/>
    <mergeCell ref="E3:E4"/>
    <mergeCell ref="K3:K4"/>
    <mergeCell ref="M3:M4"/>
    <mergeCell ref="N3:N4"/>
    <mergeCell ref="O3:O4"/>
    <mergeCell ref="P3:P4"/>
    <mergeCell ref="L3:L4"/>
    <mergeCell ref="AK3:AK4"/>
    <mergeCell ref="AL3:AL4"/>
    <mergeCell ref="I3:I4"/>
    <mergeCell ref="F3:F4"/>
    <mergeCell ref="CB2:CE2"/>
    <mergeCell ref="A2:L2"/>
    <mergeCell ref="M2:T2"/>
    <mergeCell ref="BU2:BX2"/>
    <mergeCell ref="BY2:CA2"/>
    <mergeCell ref="A3:A4"/>
    <mergeCell ref="B3:B4"/>
    <mergeCell ref="C3:C4"/>
    <mergeCell ref="D3:D4"/>
    <mergeCell ref="H3:H4"/>
    <mergeCell ref="U2:AG2"/>
    <mergeCell ref="AH2:AN2"/>
    <mergeCell ref="Q3:Q4"/>
    <mergeCell ref="R3:R4"/>
    <mergeCell ref="S3:S4"/>
    <mergeCell ref="T3:T4"/>
    <mergeCell ref="U3:U4"/>
    <mergeCell ref="V3:V4"/>
    <mergeCell ref="BO3:BO4"/>
    <mergeCell ref="BP3:BP4"/>
    <mergeCell ref="BQ3:BQ4"/>
    <mergeCell ref="BR3:BR4"/>
    <mergeCell ref="BS3:BS4"/>
    <mergeCell ref="BT3:BT4"/>
    <mergeCell ref="AO2:AZ2"/>
    <mergeCell ref="BA2:BE2"/>
    <mergeCell ref="BF2:BJ2"/>
    <mergeCell ref="BK2:BO2"/>
    <mergeCell ref="BP2:BT2"/>
    <mergeCell ref="AO3:AO4"/>
    <mergeCell ref="AP3:AP4"/>
    <mergeCell ref="AQ3:AQ4"/>
    <mergeCell ref="AR3:AR4"/>
    <mergeCell ref="AS3:AS4"/>
    <mergeCell ref="AT3:AT4"/>
    <mergeCell ref="AU3:AU4"/>
    <mergeCell ref="AV3:AV4"/>
    <mergeCell ref="AW3:AW4"/>
    <mergeCell ref="AX3:AX4"/>
    <mergeCell ref="AY3:AY4"/>
    <mergeCell ref="AZ3:AZ4"/>
    <mergeCell ref="BA3:BA4"/>
    <mergeCell ref="BI3:BI4"/>
    <mergeCell ref="BJ3:BJ4"/>
    <mergeCell ref="BK3:BK4"/>
    <mergeCell ref="BL3:BL4"/>
    <mergeCell ref="BM3:BM4"/>
    <mergeCell ref="BN3:BN4"/>
  </mergeCells>
  <conditionalFormatting sqref="N5 N11">
    <cfRule type="cellIs" dxfId="104" priority="244" operator="equal">
      <formula>"Baja"</formula>
    </cfRule>
    <cfRule type="cellIs" dxfId="103" priority="243" operator="equal">
      <formula>"Media"</formula>
    </cfRule>
    <cfRule type="cellIs" dxfId="102" priority="242" operator="equal">
      <formula>"Alta"</formula>
    </cfRule>
    <cfRule type="cellIs" dxfId="101" priority="241" operator="equal">
      <formula>"Muy Alta"</formula>
    </cfRule>
    <cfRule type="cellIs" dxfId="100" priority="245" operator="equal">
      <formula>"Muy Baja"</formula>
    </cfRule>
  </conditionalFormatting>
  <conditionalFormatting sqref="N17">
    <cfRule type="cellIs" dxfId="99" priority="197" operator="equal">
      <formula>"Media"</formula>
    </cfRule>
    <cfRule type="cellIs" dxfId="98" priority="199" operator="equal">
      <formula>"Muy Baja"</formula>
    </cfRule>
    <cfRule type="cellIs" dxfId="97" priority="198" operator="equal">
      <formula>"Baja"</formula>
    </cfRule>
    <cfRule type="cellIs" dxfId="96" priority="196" operator="equal">
      <formula>"Alta"</formula>
    </cfRule>
    <cfRule type="cellIs" dxfId="95" priority="195" operator="equal">
      <formula>"Muy Alta"</formula>
    </cfRule>
  </conditionalFormatting>
  <conditionalFormatting sqref="N23">
    <cfRule type="cellIs" dxfId="94" priority="176" operator="equal">
      <formula>"Muy Baja"</formula>
    </cfRule>
    <cfRule type="cellIs" dxfId="93" priority="174" operator="equal">
      <formula>"Media"</formula>
    </cfRule>
    <cfRule type="cellIs" dxfId="92" priority="172" operator="equal">
      <formula>"Muy Alta"</formula>
    </cfRule>
    <cfRule type="cellIs" dxfId="91" priority="173" operator="equal">
      <formula>"Alta"</formula>
    </cfRule>
    <cfRule type="cellIs" dxfId="90" priority="175" operator="equal">
      <formula>"Baja"</formula>
    </cfRule>
  </conditionalFormatting>
  <conditionalFormatting sqref="N29">
    <cfRule type="cellIs" dxfId="89" priority="150" operator="equal">
      <formula>"Alta"</formula>
    </cfRule>
    <cfRule type="cellIs" dxfId="88" priority="149" operator="equal">
      <formula>"Muy Alta"</formula>
    </cfRule>
    <cfRule type="cellIs" dxfId="87" priority="151" operator="equal">
      <formula>"Media"</formula>
    </cfRule>
    <cfRule type="cellIs" dxfId="86" priority="152" operator="equal">
      <formula>"Baja"</formula>
    </cfRule>
    <cfRule type="cellIs" dxfId="85" priority="153" operator="equal">
      <formula>"Muy Baja"</formula>
    </cfRule>
  </conditionalFormatting>
  <conditionalFormatting sqref="N35">
    <cfRule type="cellIs" dxfId="84" priority="127" operator="equal">
      <formula>"Alta"</formula>
    </cfRule>
    <cfRule type="cellIs" dxfId="83" priority="126" operator="equal">
      <formula>"Muy Alta"</formula>
    </cfRule>
    <cfRule type="cellIs" dxfId="82" priority="129" operator="equal">
      <formula>"Baja"</formula>
    </cfRule>
    <cfRule type="cellIs" dxfId="81" priority="130" operator="equal">
      <formula>"Muy Baja"</formula>
    </cfRule>
    <cfRule type="cellIs" dxfId="80" priority="128" operator="equal">
      <formula>"Media"</formula>
    </cfRule>
  </conditionalFormatting>
  <conditionalFormatting sqref="N41">
    <cfRule type="cellIs" dxfId="79" priority="107" operator="equal">
      <formula>"Muy Baja"</formula>
    </cfRule>
    <cfRule type="cellIs" dxfId="78" priority="103" operator="equal">
      <formula>"Muy Alta"</formula>
    </cfRule>
    <cfRule type="cellIs" dxfId="77" priority="104" operator="equal">
      <formula>"Alta"</formula>
    </cfRule>
    <cfRule type="cellIs" dxfId="76" priority="105" operator="equal">
      <formula>"Media"</formula>
    </cfRule>
    <cfRule type="cellIs" dxfId="75" priority="106" operator="equal">
      <formula>"Baja"</formula>
    </cfRule>
  </conditionalFormatting>
  <conditionalFormatting sqref="N47">
    <cfRule type="cellIs" dxfId="74" priority="82" operator="equal">
      <formula>"Media"</formula>
    </cfRule>
    <cfRule type="cellIs" dxfId="73" priority="80" operator="equal">
      <formula>"Muy Alta"</formula>
    </cfRule>
    <cfRule type="cellIs" dxfId="72" priority="83" operator="equal">
      <formula>"Baja"</formula>
    </cfRule>
    <cfRule type="cellIs" dxfId="71" priority="84" operator="equal">
      <formula>"Muy Baja"</formula>
    </cfRule>
    <cfRule type="cellIs" dxfId="70" priority="81" operator="equal">
      <formula>"Alta"</formula>
    </cfRule>
  </conditionalFormatting>
  <conditionalFormatting sqref="N53">
    <cfRule type="cellIs" dxfId="69" priority="59" operator="equal">
      <formula>"Media"</formula>
    </cfRule>
    <cfRule type="cellIs" dxfId="68" priority="61" operator="equal">
      <formula>"Muy Baja"</formula>
    </cfRule>
    <cfRule type="cellIs" dxfId="67" priority="60" operator="equal">
      <formula>"Baja"</formula>
    </cfRule>
    <cfRule type="cellIs" dxfId="66" priority="57" operator="equal">
      <formula>"Muy Alta"</formula>
    </cfRule>
    <cfRule type="cellIs" dxfId="65" priority="58" operator="equal">
      <formula>"Alta"</formula>
    </cfRule>
  </conditionalFormatting>
  <conditionalFormatting sqref="N59">
    <cfRule type="cellIs" dxfId="64" priority="34" operator="equal">
      <formula>"Muy Alta"</formula>
    </cfRule>
    <cfRule type="cellIs" dxfId="63" priority="36" operator="equal">
      <formula>"Media"</formula>
    </cfRule>
    <cfRule type="cellIs" dxfId="62" priority="35" operator="equal">
      <formula>"Alta"</formula>
    </cfRule>
    <cfRule type="cellIs" dxfId="61" priority="38" operator="equal">
      <formula>"Muy Baja"</formula>
    </cfRule>
    <cfRule type="cellIs" dxfId="60" priority="37" operator="equal">
      <formula>"Baja"</formula>
    </cfRule>
  </conditionalFormatting>
  <conditionalFormatting sqref="Q5:Q64">
    <cfRule type="containsText" dxfId="59" priority="15" operator="containsText" text="❌">
      <formula>NOT(ISERROR(SEARCH("❌",Q5)))</formula>
    </cfRule>
  </conditionalFormatting>
  <conditionalFormatting sqref="R5 R11 R17 R23 R29 R35 R41 R47 R53 R59">
    <cfRule type="cellIs" dxfId="58" priority="239" operator="equal">
      <formula>"Menor"</formula>
    </cfRule>
    <cfRule type="cellIs" dxfId="57" priority="236" operator="equal">
      <formula>"Catastrófico"</formula>
    </cfRule>
    <cfRule type="cellIs" dxfId="56" priority="237" operator="equal">
      <formula>"Mayor"</formula>
    </cfRule>
    <cfRule type="cellIs" dxfId="55" priority="238" operator="equal">
      <formula>"Moderado"</formula>
    </cfRule>
    <cfRule type="cellIs" dxfId="54" priority="240" operator="equal">
      <formula>"Leve"</formula>
    </cfRule>
  </conditionalFormatting>
  <conditionalFormatting sqref="T5">
    <cfRule type="cellIs" dxfId="53" priority="235" operator="equal">
      <formula>"Bajo"</formula>
    </cfRule>
    <cfRule type="cellIs" dxfId="52" priority="232" operator="equal">
      <formula>"Extremo"</formula>
    </cfRule>
    <cfRule type="cellIs" dxfId="51" priority="233" operator="equal">
      <formula>"Alto"</formula>
    </cfRule>
    <cfRule type="cellIs" dxfId="50" priority="234" operator="equal">
      <formula>"Moderado"</formula>
    </cfRule>
  </conditionalFormatting>
  <conditionalFormatting sqref="T11">
    <cfRule type="cellIs" dxfId="49" priority="214" operator="equal">
      <formula>"Extremo"</formula>
    </cfRule>
    <cfRule type="cellIs" dxfId="48" priority="217" operator="equal">
      <formula>"Bajo"</formula>
    </cfRule>
    <cfRule type="cellIs" dxfId="47" priority="216" operator="equal">
      <formula>"Moderado"</formula>
    </cfRule>
    <cfRule type="cellIs" dxfId="46" priority="215" operator="equal">
      <formula>"Alto"</formula>
    </cfRule>
  </conditionalFormatting>
  <conditionalFormatting sqref="T17">
    <cfRule type="cellIs" dxfId="45" priority="194" operator="equal">
      <formula>"Bajo"</formula>
    </cfRule>
    <cfRule type="cellIs" dxfId="44" priority="191" operator="equal">
      <formula>"Extremo"</formula>
    </cfRule>
    <cfRule type="cellIs" dxfId="43" priority="192" operator="equal">
      <formula>"Alto"</formula>
    </cfRule>
    <cfRule type="cellIs" dxfId="42" priority="193" operator="equal">
      <formula>"Moderado"</formula>
    </cfRule>
  </conditionalFormatting>
  <conditionalFormatting sqref="T23">
    <cfRule type="cellIs" dxfId="41" priority="168" operator="equal">
      <formula>"Extremo"</formula>
    </cfRule>
    <cfRule type="cellIs" dxfId="40" priority="169" operator="equal">
      <formula>"Alto"</formula>
    </cfRule>
    <cfRule type="cellIs" dxfId="39" priority="170" operator="equal">
      <formula>"Moderado"</formula>
    </cfRule>
    <cfRule type="cellIs" dxfId="38" priority="171" operator="equal">
      <formula>"Bajo"</formula>
    </cfRule>
  </conditionalFormatting>
  <conditionalFormatting sqref="T29">
    <cfRule type="cellIs" dxfId="37" priority="146" operator="equal">
      <formula>"Alto"</formula>
    </cfRule>
    <cfRule type="cellIs" dxfId="36" priority="145" operator="equal">
      <formula>"Extremo"</formula>
    </cfRule>
    <cfRule type="cellIs" dxfId="35" priority="147" operator="equal">
      <formula>"Moderado"</formula>
    </cfRule>
    <cfRule type="cellIs" dxfId="34" priority="148" operator="equal">
      <formula>"Bajo"</formula>
    </cfRule>
  </conditionalFormatting>
  <conditionalFormatting sqref="T35">
    <cfRule type="cellIs" dxfId="33" priority="124" operator="equal">
      <formula>"Moderado"</formula>
    </cfRule>
    <cfRule type="cellIs" dxfId="32" priority="123" operator="equal">
      <formula>"Alto"</formula>
    </cfRule>
    <cfRule type="cellIs" dxfId="31" priority="125" operator="equal">
      <formula>"Bajo"</formula>
    </cfRule>
    <cfRule type="cellIs" dxfId="30" priority="122" operator="equal">
      <formula>"Extremo"</formula>
    </cfRule>
  </conditionalFormatting>
  <conditionalFormatting sqref="T41">
    <cfRule type="cellIs" dxfId="29" priority="102" operator="equal">
      <formula>"Bajo"</formula>
    </cfRule>
    <cfRule type="cellIs" dxfId="28" priority="101" operator="equal">
      <formula>"Moderado"</formula>
    </cfRule>
    <cfRule type="cellIs" dxfId="27" priority="100" operator="equal">
      <formula>"Alto"</formula>
    </cfRule>
    <cfRule type="cellIs" dxfId="26" priority="99" operator="equal">
      <formula>"Extremo"</formula>
    </cfRule>
  </conditionalFormatting>
  <conditionalFormatting sqref="T47">
    <cfRule type="cellIs" dxfId="25" priority="76" operator="equal">
      <formula>"Extremo"</formula>
    </cfRule>
    <cfRule type="cellIs" dxfId="24" priority="77" operator="equal">
      <formula>"Alto"</formula>
    </cfRule>
    <cfRule type="cellIs" dxfId="23" priority="79" operator="equal">
      <formula>"Bajo"</formula>
    </cfRule>
    <cfRule type="cellIs" dxfId="22" priority="78" operator="equal">
      <formula>"Moderado"</formula>
    </cfRule>
  </conditionalFormatting>
  <conditionalFormatting sqref="T53">
    <cfRule type="cellIs" dxfId="21" priority="53" operator="equal">
      <formula>"Extremo"</formula>
    </cfRule>
    <cfRule type="cellIs" dxfId="20" priority="54" operator="equal">
      <formula>"Alto"</formula>
    </cfRule>
    <cfRule type="cellIs" dxfId="19" priority="56" operator="equal">
      <formula>"Bajo"</formula>
    </cfRule>
    <cfRule type="cellIs" dxfId="18" priority="55" operator="equal">
      <formula>"Moderado"</formula>
    </cfRule>
  </conditionalFormatting>
  <conditionalFormatting sqref="T59">
    <cfRule type="cellIs" dxfId="17" priority="30" operator="equal">
      <formula>"Extremo"</formula>
    </cfRule>
    <cfRule type="cellIs" dxfId="16" priority="33" operator="equal">
      <formula>"Bajo"</formula>
    </cfRule>
    <cfRule type="cellIs" dxfId="15" priority="32" operator="equal">
      <formula>"Moderado"</formula>
    </cfRule>
    <cfRule type="cellIs" dxfId="14" priority="31" operator="equal">
      <formula>"Alto"</formula>
    </cfRule>
  </conditionalFormatting>
  <conditionalFormatting sqref="AI5:AI64">
    <cfRule type="cellIs" dxfId="13" priority="13" operator="equal">
      <formula>"Baja"</formula>
    </cfRule>
    <cfRule type="cellIs" dxfId="12" priority="12" operator="equal">
      <formula>"Media"</formula>
    </cfRule>
    <cfRule type="cellIs" dxfId="11" priority="14" operator="equal">
      <formula>"Muy Baja"</formula>
    </cfRule>
    <cfRule type="cellIs" dxfId="10" priority="10" operator="equal">
      <formula>"Muy Alta"</formula>
    </cfRule>
    <cfRule type="cellIs" dxfId="9" priority="11" operator="equal">
      <formula>"Alta"</formula>
    </cfRule>
  </conditionalFormatting>
  <conditionalFormatting sqref="AK5:AK64">
    <cfRule type="cellIs" dxfId="8" priority="9" operator="equal">
      <formula>"Leve"</formula>
    </cfRule>
    <cfRule type="cellIs" dxfId="7" priority="8" operator="equal">
      <formula>"Menor"</formula>
    </cfRule>
    <cfRule type="cellIs" dxfId="6" priority="6" operator="equal">
      <formula>"Mayor"</formula>
    </cfRule>
    <cfRule type="cellIs" dxfId="5" priority="5" operator="equal">
      <formula>"Catastrófico"</formula>
    </cfRule>
    <cfRule type="cellIs" dxfId="4" priority="7" operator="equal">
      <formula>"Moderado"</formula>
    </cfRule>
  </conditionalFormatting>
  <conditionalFormatting sqref="AM5:AM64">
    <cfRule type="cellIs" dxfId="3" priority="1" operator="equal">
      <formula>"Extremo"</formula>
    </cfRule>
    <cfRule type="cellIs" dxfId="2" priority="4" operator="equal">
      <formula>"Bajo"</formula>
    </cfRule>
    <cfRule type="cellIs" dxfId="1" priority="3" operator="equal">
      <formula>"Moderado"</formula>
    </cfRule>
    <cfRule type="cellIs" dxfId="0" priority="2" operator="equal">
      <formula>"Alto"</formula>
    </cfRule>
  </conditionalFormatting>
  <pageMargins left="0.70866141732283472" right="0.70866141732283472" top="0.86614173228346458" bottom="0.74803149606299213" header="0.31496062992125984" footer="0.31496062992125984"/>
  <pageSetup scale="41" orientation="landscape" r:id="rId1"/>
  <headerFooter>
    <oddHeader>&amp;L&amp;G&amp;C&amp;"Arial,Negrita"&amp;12MAPA Y PLAN DE MANEJO DE RIESGOS Y OPORTUNIDADES</oddHeader>
    <oddFooter>&amp;L&amp;G&amp;C&amp;N&amp;RDES-FM-12
V11</oddFooter>
  </headerFooter>
  <legacyDrawing r:id="rId2"/>
  <legacyDrawingHF r:id="rId3"/>
  <extLst>
    <ext xmlns:x14="http://schemas.microsoft.com/office/spreadsheetml/2009/9/main" uri="{CCE6A557-97BC-4b89-ADB6-D9C93CAAB3DF}">
      <x14:dataValidations xmlns:xm="http://schemas.microsoft.com/office/excel/2006/main" count="18">
        <x14:dataValidation type="list" allowBlank="1" showInputMessage="1" showErrorMessage="1" xr:uid="{C20546F6-39DB-4A3D-BD4C-EF53779AB840}">
          <x14:formula1>
            <xm:f>Hoja1!$A$23:$A$24</xm:f>
          </x14:formula1>
          <xm:sqref>BE5:BE64 BJ5:BJ64 BO5:BO64 BT5:BT64</xm:sqref>
        </x14:dataValidation>
        <x14:dataValidation type="list" allowBlank="1" showInputMessage="1" showErrorMessage="1" xr:uid="{9876A568-F894-4B90-9C8C-2B1211DEB128}">
          <x14:formula1>
            <xm:f>'Opciones Tratamiento'!$B$20:$B$22</xm:f>
          </x14:formula1>
          <xm:sqref>AZ5:AZ64</xm:sqref>
        </x14:dataValidation>
        <x14:dataValidation type="list" allowBlank="1" showInputMessage="1" showErrorMessage="1" xr:uid="{F0AC44DF-8083-410B-9651-ED4525E4899C}">
          <x14:formula1>
            <xm:f>Hoja1!$A$26:$A$39</xm:f>
          </x14:formula1>
          <xm:sqref>B5:B64</xm:sqref>
        </x14:dataValidation>
        <x14:dataValidation type="list" allowBlank="1" showInputMessage="1" showErrorMessage="1" xr:uid="{E2FD72F5-BB69-4E2E-A065-47ED479BE898}">
          <x14:formula1>
            <xm:f>Hoja1!$B$26:$B$39</xm:f>
          </x14:formula1>
          <xm:sqref>C5:C64</xm:sqref>
        </x14:dataValidation>
        <x14:dataValidation type="list" allowBlank="1" showInputMessage="1" showErrorMessage="1" xr:uid="{0CA24C9E-7F8E-4F63-B48D-84FE89F7D02F}">
          <x14:formula1>
            <xm:f>'seguridad info'!$A$2:$A$9</xm:f>
          </x14:formula1>
          <xm:sqref>G5:G64</xm:sqref>
        </x14:dataValidation>
        <x14:dataValidation type="list" allowBlank="1" showInputMessage="1" showErrorMessage="1" xr:uid="{CE547126-0B71-4503-88BE-63C55F6F1FDE}">
          <x14:formula1>
            <xm:f>'Opciones Tratamiento'!$E$2:$E$4</xm:f>
          </x14:formula1>
          <xm:sqref>H5:H64</xm:sqref>
        </x14:dataValidation>
        <x14:dataValidation type="list" allowBlank="1" showInputMessage="1" showErrorMessage="1" xr:uid="{6A87AE3F-628A-4FD6-96FA-F345953E6751}">
          <x14:formula1>
            <xm:f>'seguridad info'!$B$13:$B$51</xm:f>
          </x14:formula1>
          <xm:sqref>I5:I64</xm:sqref>
        </x14:dataValidation>
        <x14:dataValidation type="list" allowBlank="1" showInputMessage="1" showErrorMessage="1" xr:uid="{2135382E-6996-4E1E-95E6-30F118713305}">
          <x14:formula1>
            <xm:f>'seguridad info'!$B$55:$B$110</xm:f>
          </x14:formula1>
          <xm:sqref>J5:J64</xm:sqref>
        </x14:dataValidation>
        <x14:dataValidation type="list" allowBlank="1" showInputMessage="1" showErrorMessage="1" xr:uid="{9C363260-16DC-4591-A339-78E9EAA97504}">
          <x14:formula1>
            <xm:f>'Opciones Tratamiento'!$B$13:$B$17</xm:f>
          </x14:formula1>
          <xm:sqref>K5:K64</xm:sqref>
        </x14:dataValidation>
        <x14:dataValidation type="list" allowBlank="1" showInputMessage="1" showErrorMessage="1" xr:uid="{3D319962-32F3-46F5-9681-99E8A032ECDF}">
          <x14:formula1>
            <xm:f>'seguridad info'!$A$113:$A$115</xm:f>
          </x14:formula1>
          <xm:sqref>L5:L64</xm:sqref>
        </x14:dataValidation>
        <x14:dataValidation type="list" allowBlank="1" showInputMessage="1" showErrorMessage="1" xr:uid="{7AE6CF23-EC5C-473C-A3EC-BCCC5BECFB9F}">
          <x14:formula1>
            <xm:f>'Tabla Impacto'!$F$210:$F$221</xm:f>
          </x14:formula1>
          <xm:sqref>P5:P64</xm:sqref>
        </x14:dataValidation>
        <x14:dataValidation type="list" allowBlank="1" showInputMessage="1" showErrorMessage="1" xr:uid="{CB2F1DA2-7856-43C7-8A6E-D00E9F8D43FA}">
          <x14:formula1>
            <xm:f>'Opciones Tratamiento'!$B$28:$B$29</xm:f>
          </x14:formula1>
          <xm:sqref>X5:AA64</xm:sqref>
        </x14:dataValidation>
        <x14:dataValidation type="list" allowBlank="1" showInputMessage="1" showErrorMessage="1" xr:uid="{14F3B1C0-6686-4891-8180-E5FB6EE4E4A1}">
          <x14:formula1>
            <xm:f>Hoja1!$A$12:$A$14</xm:f>
          </x14:formula1>
          <xm:sqref>AG5:AG64</xm:sqref>
        </x14:dataValidation>
        <x14:dataValidation type="list" allowBlank="1" showInputMessage="1" showErrorMessage="1" xr:uid="{A7EB2075-7CEA-4D1E-9C1D-5A79345DCF06}">
          <x14:formula1>
            <xm:f>Hoja1!$A$10:$A$11</xm:f>
          </x14:formula1>
          <xm:sqref>AF5:AF64</xm:sqref>
        </x14:dataValidation>
        <x14:dataValidation type="list" allowBlank="1" showInputMessage="1" showErrorMessage="1" xr:uid="{41114FC7-138E-4FBB-A631-54F6139E660D}">
          <x14:formula1>
            <xm:f>Hoja1!$A$8:$A$9</xm:f>
          </x14:formula1>
          <xm:sqref>AE5:AE64</xm:sqref>
        </x14:dataValidation>
        <x14:dataValidation type="list" allowBlank="1" showInputMessage="1" showErrorMessage="1" xr:uid="{B362517C-9CB1-461C-A772-F0ADCAB6745A}">
          <x14:formula1>
            <xm:f>Hoja1!$A$6:$A$7</xm:f>
          </x14:formula1>
          <xm:sqref>AC5:AC64</xm:sqref>
        </x14:dataValidation>
        <x14:dataValidation type="list" allowBlank="1" showInputMessage="1" showErrorMessage="1" xr:uid="{6F302A78-E97E-42C2-83AF-895FC9002F42}">
          <x14:formula1>
            <xm:f>Hoja1!$A$3:$A$5</xm:f>
          </x14:formula1>
          <xm:sqref>AB5:AB64</xm:sqref>
        </x14:dataValidation>
        <x14:dataValidation type="list" allowBlank="1" showInputMessage="1" showErrorMessage="1" xr:uid="{0D0D0007-F443-474B-BE78-EF3995E60780}">
          <x14:formula1>
            <xm:f>'Opciones Tratamiento'!$B$2:$B$5</xm:f>
          </x14:formula1>
          <xm:sqref>AN5:AN64</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6F9100-52AA-406F-BCD7-A160F7F12E9C}">
  <dimension ref="A1:Y64"/>
  <sheetViews>
    <sheetView tabSelected="1" topLeftCell="P1" zoomScale="70" zoomScaleNormal="70" workbookViewId="0">
      <selection activeCell="X26" sqref="X26"/>
    </sheetView>
  </sheetViews>
  <sheetFormatPr baseColWidth="10" defaultColWidth="11.42578125" defaultRowHeight="16.5" x14ac:dyDescent="0.3"/>
  <cols>
    <col min="1" max="1" width="4" style="2" bestFit="1" customWidth="1"/>
    <col min="2" max="3" width="18.7109375" style="93" customWidth="1"/>
    <col min="4" max="4" width="25.85546875" style="93" customWidth="1"/>
    <col min="5" max="5" width="14.140625" style="2" customWidth="1"/>
    <col min="6" max="6" width="17.5703125" style="2" customWidth="1"/>
    <col min="7" max="7" width="32.42578125" style="1" customWidth="1"/>
    <col min="8" max="8" width="30" style="1" customWidth="1"/>
    <col min="9" max="9" width="28.28515625" style="1" customWidth="1"/>
    <col min="10" max="10" width="22.140625" style="1" customWidth="1"/>
    <col min="11" max="11" width="20.5703125" style="1" customWidth="1"/>
    <col min="12" max="12" width="18.5703125" style="1" customWidth="1"/>
    <col min="13" max="13" width="20.5703125" style="1" customWidth="1"/>
    <col min="14" max="14" width="18.5703125" style="1" customWidth="1"/>
    <col min="15" max="15" width="20.5703125" style="1" customWidth="1"/>
    <col min="16" max="16" width="18.5703125" style="1" customWidth="1"/>
    <col min="17" max="17" width="20.5703125" style="1" customWidth="1"/>
    <col min="18" max="18" width="18.5703125" style="1" customWidth="1"/>
    <col min="19" max="19" width="21" style="1" customWidth="1"/>
    <col min="20" max="20" width="20.5703125" style="1" customWidth="1"/>
    <col min="21" max="21" width="23" style="1" customWidth="1"/>
    <col min="22" max="22" width="18.5703125" style="1" customWidth="1"/>
    <col min="23" max="23" width="31" style="1" customWidth="1"/>
    <col min="24" max="24" width="58.7109375" style="1" customWidth="1"/>
    <col min="25" max="25" width="61.85546875" style="1" customWidth="1"/>
  </cols>
  <sheetData>
    <row r="1" spans="1:25" x14ac:dyDescent="0.3">
      <c r="H1" s="3"/>
      <c r="I1" s="3"/>
      <c r="J1" s="3"/>
      <c r="K1" s="3"/>
      <c r="L1" s="3"/>
      <c r="M1" s="3"/>
      <c r="N1" s="3"/>
      <c r="O1" s="3"/>
      <c r="P1" s="3"/>
      <c r="Q1" s="3"/>
      <c r="R1" s="3"/>
      <c r="S1" s="3"/>
      <c r="T1" s="3"/>
      <c r="U1" s="3"/>
      <c r="V1" s="3"/>
      <c r="W1" s="3"/>
      <c r="X1" s="3"/>
      <c r="Y1" s="3"/>
    </row>
    <row r="2" spans="1:25" x14ac:dyDescent="0.25">
      <c r="A2" s="421" t="s">
        <v>495</v>
      </c>
      <c r="B2" s="422"/>
      <c r="C2" s="422"/>
      <c r="D2" s="422"/>
      <c r="E2" s="422"/>
      <c r="F2" s="422"/>
      <c r="G2" s="422"/>
      <c r="H2" s="460" t="s">
        <v>496</v>
      </c>
      <c r="I2" s="460"/>
      <c r="J2" s="460"/>
      <c r="K2" s="460"/>
      <c r="L2" s="460"/>
      <c r="M2" s="460"/>
      <c r="N2" s="460"/>
      <c r="O2" s="460"/>
      <c r="P2" s="460"/>
      <c r="Q2" s="460"/>
      <c r="R2" s="460"/>
      <c r="S2" s="460"/>
      <c r="T2" s="427" t="s">
        <v>147</v>
      </c>
      <c r="U2" s="427"/>
      <c r="V2" s="427"/>
      <c r="W2" s="515" t="s">
        <v>497</v>
      </c>
      <c r="X2" s="515"/>
      <c r="Y2" s="515"/>
    </row>
    <row r="3" spans="1:25" ht="15" customHeight="1" x14ac:dyDescent="0.25">
      <c r="A3" s="511" t="s">
        <v>149</v>
      </c>
      <c r="B3" s="448" t="s">
        <v>7</v>
      </c>
      <c r="C3" s="448" t="s">
        <v>9</v>
      </c>
      <c r="D3" s="448" t="s">
        <v>11</v>
      </c>
      <c r="E3" s="512" t="s">
        <v>15</v>
      </c>
      <c r="F3" s="448" t="s">
        <v>498</v>
      </c>
      <c r="G3" s="512" t="s">
        <v>499</v>
      </c>
      <c r="H3" s="436" t="s">
        <v>165</v>
      </c>
      <c r="I3" s="436" t="s">
        <v>166</v>
      </c>
      <c r="J3" s="436" t="s">
        <v>167</v>
      </c>
      <c r="K3" s="436" t="s">
        <v>168</v>
      </c>
      <c r="L3" s="436" t="s">
        <v>169</v>
      </c>
      <c r="M3" s="436" t="s">
        <v>168</v>
      </c>
      <c r="N3" s="436" t="s">
        <v>170</v>
      </c>
      <c r="O3" s="436" t="s">
        <v>168</v>
      </c>
      <c r="P3" s="436" t="s">
        <v>171</v>
      </c>
      <c r="Q3" s="436" t="s">
        <v>168</v>
      </c>
      <c r="R3" s="436" t="s">
        <v>172</v>
      </c>
      <c r="S3" s="436" t="s">
        <v>53</v>
      </c>
      <c r="T3" s="428" t="s">
        <v>168</v>
      </c>
      <c r="U3" s="428" t="s">
        <v>180</v>
      </c>
      <c r="V3" s="428" t="s">
        <v>500</v>
      </c>
      <c r="W3" s="463" t="s">
        <v>168</v>
      </c>
      <c r="X3" s="463" t="s">
        <v>501</v>
      </c>
      <c r="Y3" s="463" t="s">
        <v>53</v>
      </c>
    </row>
    <row r="4" spans="1:25" ht="15" customHeight="1" x14ac:dyDescent="0.25">
      <c r="A4" s="511"/>
      <c r="B4" s="448"/>
      <c r="C4" s="448"/>
      <c r="D4" s="448"/>
      <c r="E4" s="512"/>
      <c r="F4" s="448"/>
      <c r="G4" s="512"/>
      <c r="H4" s="436"/>
      <c r="I4" s="436"/>
      <c r="J4" s="436"/>
      <c r="K4" s="436"/>
      <c r="L4" s="436"/>
      <c r="M4" s="436"/>
      <c r="N4" s="436"/>
      <c r="O4" s="436"/>
      <c r="P4" s="436"/>
      <c r="Q4" s="436"/>
      <c r="R4" s="436"/>
      <c r="S4" s="436"/>
      <c r="T4" s="428"/>
      <c r="U4" s="428"/>
      <c r="V4" s="428"/>
      <c r="W4" s="463"/>
      <c r="X4" s="463"/>
      <c r="Y4" s="463"/>
    </row>
    <row r="5" spans="1:25" s="140" customFormat="1" ht="85.5" customHeight="1" x14ac:dyDescent="0.25">
      <c r="A5" s="516">
        <v>1</v>
      </c>
      <c r="B5" s="517"/>
      <c r="C5" s="517"/>
      <c r="D5" s="517"/>
      <c r="E5" s="517"/>
      <c r="F5" s="517"/>
      <c r="G5" s="518"/>
      <c r="H5" s="170"/>
      <c r="I5" s="170"/>
      <c r="J5" s="99"/>
      <c r="K5" s="99"/>
      <c r="L5" s="170"/>
      <c r="M5" s="99"/>
      <c r="N5" s="170"/>
      <c r="O5" s="99"/>
      <c r="P5" s="170"/>
      <c r="Q5" s="99"/>
      <c r="R5" s="170"/>
      <c r="S5" s="131"/>
      <c r="T5" s="99"/>
      <c r="U5" s="170"/>
      <c r="V5" s="170"/>
      <c r="W5" s="327" t="s">
        <v>813</v>
      </c>
      <c r="X5" s="170" t="s">
        <v>814</v>
      </c>
      <c r="Y5" s="170" t="s">
        <v>815</v>
      </c>
    </row>
    <row r="6" spans="1:25" s="140" customFormat="1" ht="31.5" customHeight="1" x14ac:dyDescent="0.25">
      <c r="A6" s="516"/>
      <c r="B6" s="517"/>
      <c r="C6" s="517"/>
      <c r="D6" s="517"/>
      <c r="E6" s="517"/>
      <c r="F6" s="517"/>
      <c r="G6" s="518"/>
      <c r="H6" s="170"/>
      <c r="I6" s="131"/>
      <c r="J6" s="99"/>
      <c r="K6" s="99"/>
      <c r="L6" s="170"/>
      <c r="M6" s="99"/>
      <c r="N6" s="170"/>
      <c r="O6" s="99"/>
      <c r="P6" s="170"/>
      <c r="Q6" s="99"/>
      <c r="R6" s="170"/>
      <c r="S6" s="131"/>
      <c r="T6" s="99"/>
      <c r="U6" s="170"/>
      <c r="V6" s="170"/>
      <c r="W6" s="99"/>
      <c r="X6" s="170"/>
      <c r="Y6" s="131"/>
    </row>
    <row r="7" spans="1:25" s="140" customFormat="1" ht="23.25" customHeight="1" x14ac:dyDescent="0.25">
      <c r="A7" s="516"/>
      <c r="B7" s="517"/>
      <c r="C7" s="517"/>
      <c r="D7" s="517"/>
      <c r="E7" s="517"/>
      <c r="F7" s="517"/>
      <c r="G7" s="518"/>
      <c r="H7" s="170"/>
      <c r="I7" s="131"/>
      <c r="J7" s="99"/>
      <c r="K7" s="99"/>
      <c r="L7" s="170"/>
      <c r="M7" s="99"/>
      <c r="N7" s="170"/>
      <c r="O7" s="99"/>
      <c r="P7" s="170"/>
      <c r="Q7" s="99"/>
      <c r="R7" s="170"/>
      <c r="S7" s="131"/>
      <c r="T7" s="99"/>
      <c r="U7" s="170"/>
      <c r="V7" s="170"/>
      <c r="W7" s="99"/>
      <c r="X7" s="170"/>
      <c r="Y7" s="131"/>
    </row>
    <row r="8" spans="1:25" s="140" customFormat="1" ht="25.5" customHeight="1" x14ac:dyDescent="0.25">
      <c r="A8" s="516"/>
      <c r="B8" s="517"/>
      <c r="C8" s="517"/>
      <c r="D8" s="517"/>
      <c r="E8" s="517"/>
      <c r="F8" s="517"/>
      <c r="G8" s="518"/>
      <c r="H8" s="170"/>
      <c r="I8" s="131"/>
      <c r="J8" s="99"/>
      <c r="K8" s="99"/>
      <c r="L8" s="170"/>
      <c r="M8" s="99"/>
      <c r="N8" s="170"/>
      <c r="O8" s="99"/>
      <c r="P8" s="170"/>
      <c r="Q8" s="99"/>
      <c r="R8" s="170"/>
      <c r="S8" s="131"/>
      <c r="T8" s="99"/>
      <c r="U8" s="170"/>
      <c r="V8" s="170"/>
      <c r="W8" s="99"/>
      <c r="X8" s="170"/>
      <c r="Y8" s="131"/>
    </row>
    <row r="9" spans="1:25" s="140" customFormat="1" ht="26.25" customHeight="1" x14ac:dyDescent="0.25">
      <c r="A9" s="516"/>
      <c r="B9" s="517"/>
      <c r="C9" s="517"/>
      <c r="D9" s="517"/>
      <c r="E9" s="517"/>
      <c r="F9" s="517"/>
      <c r="G9" s="518"/>
      <c r="H9" s="170"/>
      <c r="I9" s="131"/>
      <c r="J9" s="99"/>
      <c r="K9" s="99"/>
      <c r="L9" s="170"/>
      <c r="M9" s="99"/>
      <c r="N9" s="170"/>
      <c r="O9" s="99"/>
      <c r="P9" s="170"/>
      <c r="Q9" s="99"/>
      <c r="R9" s="170"/>
      <c r="S9" s="131"/>
      <c r="T9" s="99"/>
      <c r="U9" s="170"/>
      <c r="V9" s="170"/>
      <c r="W9" s="99"/>
      <c r="X9" s="170"/>
      <c r="Y9" s="131"/>
    </row>
    <row r="10" spans="1:25" s="140" customFormat="1" ht="35.25" customHeight="1" x14ac:dyDescent="0.25">
      <c r="A10" s="516"/>
      <c r="B10" s="517"/>
      <c r="C10" s="517"/>
      <c r="D10" s="517"/>
      <c r="E10" s="517"/>
      <c r="F10" s="517"/>
      <c r="G10" s="518"/>
      <c r="H10" s="170"/>
      <c r="I10" s="131"/>
      <c r="J10" s="99"/>
      <c r="K10" s="99"/>
      <c r="L10" s="170"/>
      <c r="M10" s="99"/>
      <c r="N10" s="170"/>
      <c r="O10" s="99"/>
      <c r="P10" s="170"/>
      <c r="Q10" s="99"/>
      <c r="R10" s="170"/>
      <c r="S10" s="131"/>
      <c r="T10" s="99"/>
      <c r="U10" s="170"/>
      <c r="V10" s="170"/>
      <c r="W10" s="99"/>
      <c r="X10" s="170"/>
      <c r="Y10" s="131"/>
    </row>
    <row r="11" spans="1:25" s="140" customFormat="1" ht="15" customHeight="1" x14ac:dyDescent="0.25">
      <c r="A11" s="516">
        <v>2</v>
      </c>
      <c r="B11" s="517"/>
      <c r="C11" s="517"/>
      <c r="D11" s="517"/>
      <c r="E11" s="517"/>
      <c r="F11" s="517"/>
      <c r="G11" s="518"/>
      <c r="H11" s="170"/>
      <c r="I11" s="131"/>
      <c r="J11" s="99"/>
      <c r="K11" s="99"/>
      <c r="L11" s="170"/>
      <c r="M11" s="99"/>
      <c r="N11" s="170"/>
      <c r="O11" s="99"/>
      <c r="P11" s="170"/>
      <c r="Q11" s="99"/>
      <c r="R11" s="170"/>
      <c r="S11" s="131"/>
      <c r="T11" s="99"/>
      <c r="U11" s="170"/>
      <c r="V11" s="170"/>
      <c r="W11" s="99"/>
      <c r="X11" s="170"/>
      <c r="Y11" s="131"/>
    </row>
    <row r="12" spans="1:25" s="140" customFormat="1" ht="15" customHeight="1" x14ac:dyDescent="0.25">
      <c r="A12" s="516"/>
      <c r="B12" s="517"/>
      <c r="C12" s="517"/>
      <c r="D12" s="517"/>
      <c r="E12" s="517"/>
      <c r="F12" s="517"/>
      <c r="G12" s="518"/>
      <c r="H12" s="170"/>
      <c r="I12" s="131"/>
      <c r="J12" s="99"/>
      <c r="K12" s="99"/>
      <c r="L12" s="170"/>
      <c r="M12" s="99"/>
      <c r="N12" s="170"/>
      <c r="O12" s="99"/>
      <c r="P12" s="170"/>
      <c r="Q12" s="99"/>
      <c r="R12" s="170"/>
      <c r="S12" s="131"/>
      <c r="T12" s="99"/>
      <c r="U12" s="170"/>
      <c r="V12" s="170"/>
      <c r="W12" s="99"/>
      <c r="X12" s="170"/>
      <c r="Y12" s="131"/>
    </row>
    <row r="13" spans="1:25" s="140" customFormat="1" ht="15" customHeight="1" x14ac:dyDescent="0.25">
      <c r="A13" s="516"/>
      <c r="B13" s="517"/>
      <c r="C13" s="517"/>
      <c r="D13" s="517"/>
      <c r="E13" s="517"/>
      <c r="F13" s="517"/>
      <c r="G13" s="518"/>
      <c r="H13" s="170"/>
      <c r="I13" s="131"/>
      <c r="J13" s="99"/>
      <c r="K13" s="99"/>
      <c r="L13" s="170"/>
      <c r="M13" s="99"/>
      <c r="N13" s="170"/>
      <c r="O13" s="99"/>
      <c r="P13" s="170"/>
      <c r="Q13" s="99"/>
      <c r="R13" s="170"/>
      <c r="S13" s="131"/>
      <c r="T13" s="99"/>
      <c r="U13" s="170"/>
      <c r="V13" s="170"/>
      <c r="W13" s="99"/>
      <c r="X13" s="170"/>
      <c r="Y13" s="131"/>
    </row>
    <row r="14" spans="1:25" s="140" customFormat="1" ht="15" customHeight="1" x14ac:dyDescent="0.25">
      <c r="A14" s="516"/>
      <c r="B14" s="517"/>
      <c r="C14" s="517"/>
      <c r="D14" s="517"/>
      <c r="E14" s="517"/>
      <c r="F14" s="517"/>
      <c r="G14" s="518"/>
      <c r="H14" s="170"/>
      <c r="I14" s="131"/>
      <c r="J14" s="99"/>
      <c r="K14" s="99"/>
      <c r="L14" s="170"/>
      <c r="M14" s="99"/>
      <c r="N14" s="170"/>
      <c r="O14" s="99"/>
      <c r="P14" s="170"/>
      <c r="Q14" s="99"/>
      <c r="R14" s="170"/>
      <c r="S14" s="131"/>
      <c r="T14" s="99"/>
      <c r="U14" s="170"/>
      <c r="V14" s="170"/>
      <c r="W14" s="99"/>
      <c r="X14" s="170"/>
      <c r="Y14" s="131"/>
    </row>
    <row r="15" spans="1:25" s="140" customFormat="1" ht="15" customHeight="1" x14ac:dyDescent="0.25">
      <c r="A15" s="516"/>
      <c r="B15" s="517"/>
      <c r="C15" s="517"/>
      <c r="D15" s="517"/>
      <c r="E15" s="517"/>
      <c r="F15" s="517"/>
      <c r="G15" s="518"/>
      <c r="H15" s="170"/>
      <c r="I15" s="131"/>
      <c r="J15" s="99"/>
      <c r="K15" s="99"/>
      <c r="L15" s="170"/>
      <c r="M15" s="99"/>
      <c r="N15" s="170"/>
      <c r="O15" s="99"/>
      <c r="P15" s="170"/>
      <c r="Q15" s="99"/>
      <c r="R15" s="170"/>
      <c r="S15" s="131"/>
      <c r="T15" s="99"/>
      <c r="U15" s="170"/>
      <c r="V15" s="170"/>
      <c r="W15" s="99"/>
      <c r="X15" s="170"/>
      <c r="Y15" s="131"/>
    </row>
    <row r="16" spans="1:25" s="140" customFormat="1" ht="15" customHeight="1" x14ac:dyDescent="0.25">
      <c r="A16" s="516"/>
      <c r="B16" s="517"/>
      <c r="C16" s="517"/>
      <c r="D16" s="517"/>
      <c r="E16" s="517"/>
      <c r="F16" s="517"/>
      <c r="G16" s="518"/>
      <c r="H16" s="170"/>
      <c r="I16" s="131"/>
      <c r="J16" s="99"/>
      <c r="K16" s="99"/>
      <c r="L16" s="170"/>
      <c r="M16" s="99"/>
      <c r="N16" s="170"/>
      <c r="O16" s="99"/>
      <c r="P16" s="170"/>
      <c r="Q16" s="99"/>
      <c r="R16" s="170"/>
      <c r="S16" s="131"/>
      <c r="T16" s="99"/>
      <c r="U16" s="170"/>
      <c r="V16" s="170"/>
      <c r="W16" s="99"/>
      <c r="X16" s="170"/>
      <c r="Y16" s="131"/>
    </row>
    <row r="17" spans="1:25" s="140" customFormat="1" ht="15" customHeight="1" x14ac:dyDescent="0.25">
      <c r="A17" s="516">
        <v>3</v>
      </c>
      <c r="B17" s="517"/>
      <c r="C17" s="517"/>
      <c r="D17" s="517"/>
      <c r="E17" s="517"/>
      <c r="F17" s="517"/>
      <c r="G17" s="518"/>
      <c r="H17" s="170"/>
      <c r="I17" s="131"/>
      <c r="J17" s="99"/>
      <c r="K17" s="99"/>
      <c r="L17" s="170"/>
      <c r="M17" s="99"/>
      <c r="N17" s="170"/>
      <c r="O17" s="99"/>
      <c r="P17" s="170"/>
      <c r="Q17" s="99"/>
      <c r="R17" s="170"/>
      <c r="S17" s="131"/>
      <c r="T17" s="99"/>
      <c r="U17" s="170"/>
      <c r="V17" s="170"/>
      <c r="W17" s="99"/>
      <c r="X17" s="170"/>
      <c r="Y17" s="131"/>
    </row>
    <row r="18" spans="1:25" s="140" customFormat="1" ht="15" customHeight="1" x14ac:dyDescent="0.25">
      <c r="A18" s="516"/>
      <c r="B18" s="517"/>
      <c r="C18" s="517"/>
      <c r="D18" s="517"/>
      <c r="E18" s="517"/>
      <c r="F18" s="517"/>
      <c r="G18" s="518"/>
      <c r="H18" s="170"/>
      <c r="I18" s="131"/>
      <c r="J18" s="99"/>
      <c r="K18" s="99"/>
      <c r="L18" s="170"/>
      <c r="M18" s="99"/>
      <c r="N18" s="170"/>
      <c r="O18" s="99"/>
      <c r="P18" s="170"/>
      <c r="Q18" s="99"/>
      <c r="R18" s="170"/>
      <c r="S18" s="131"/>
      <c r="T18" s="99"/>
      <c r="U18" s="170"/>
      <c r="V18" s="170"/>
      <c r="W18" s="99"/>
      <c r="X18" s="170"/>
      <c r="Y18" s="131"/>
    </row>
    <row r="19" spans="1:25" s="140" customFormat="1" ht="15" customHeight="1" x14ac:dyDescent="0.25">
      <c r="A19" s="516"/>
      <c r="B19" s="517"/>
      <c r="C19" s="517"/>
      <c r="D19" s="517"/>
      <c r="E19" s="517"/>
      <c r="F19" s="517"/>
      <c r="G19" s="518"/>
      <c r="H19" s="170"/>
      <c r="I19" s="131"/>
      <c r="J19" s="99"/>
      <c r="K19" s="99"/>
      <c r="L19" s="170"/>
      <c r="M19" s="99"/>
      <c r="N19" s="170"/>
      <c r="O19" s="99"/>
      <c r="P19" s="170"/>
      <c r="Q19" s="99"/>
      <c r="R19" s="170"/>
      <c r="S19" s="131"/>
      <c r="T19" s="99"/>
      <c r="U19" s="170"/>
      <c r="V19" s="170"/>
      <c r="W19" s="99"/>
      <c r="X19" s="170"/>
      <c r="Y19" s="131"/>
    </row>
    <row r="20" spans="1:25" s="140" customFormat="1" ht="15" customHeight="1" x14ac:dyDescent="0.25">
      <c r="A20" s="516"/>
      <c r="B20" s="517"/>
      <c r="C20" s="517"/>
      <c r="D20" s="517"/>
      <c r="E20" s="517"/>
      <c r="F20" s="517"/>
      <c r="G20" s="518"/>
      <c r="H20" s="170"/>
      <c r="I20" s="131"/>
      <c r="J20" s="99"/>
      <c r="K20" s="99"/>
      <c r="L20" s="170"/>
      <c r="M20" s="99"/>
      <c r="N20" s="170"/>
      <c r="O20" s="99"/>
      <c r="P20" s="170"/>
      <c r="Q20" s="99"/>
      <c r="R20" s="170"/>
      <c r="S20" s="131"/>
      <c r="T20" s="99"/>
      <c r="U20" s="170"/>
      <c r="V20" s="170"/>
      <c r="W20" s="99"/>
      <c r="X20" s="170"/>
      <c r="Y20" s="131"/>
    </row>
    <row r="21" spans="1:25" s="140" customFormat="1" ht="15" customHeight="1" x14ac:dyDescent="0.25">
      <c r="A21" s="516"/>
      <c r="B21" s="517"/>
      <c r="C21" s="517"/>
      <c r="D21" s="517"/>
      <c r="E21" s="517"/>
      <c r="F21" s="517"/>
      <c r="G21" s="518"/>
      <c r="H21" s="170"/>
      <c r="I21" s="131"/>
      <c r="J21" s="99"/>
      <c r="K21" s="99"/>
      <c r="L21" s="170"/>
      <c r="M21" s="99"/>
      <c r="N21" s="170"/>
      <c r="O21" s="99"/>
      <c r="P21" s="170"/>
      <c r="Q21" s="99"/>
      <c r="R21" s="170"/>
      <c r="S21" s="131"/>
      <c r="T21" s="99"/>
      <c r="U21" s="170"/>
      <c r="V21" s="170"/>
      <c r="W21" s="99"/>
      <c r="X21" s="170"/>
      <c r="Y21" s="131"/>
    </row>
    <row r="22" spans="1:25" s="140" customFormat="1" ht="15" customHeight="1" x14ac:dyDescent="0.25">
      <c r="A22" s="516"/>
      <c r="B22" s="517"/>
      <c r="C22" s="517"/>
      <c r="D22" s="517"/>
      <c r="E22" s="517"/>
      <c r="F22" s="517"/>
      <c r="G22" s="518"/>
      <c r="H22" s="170"/>
      <c r="I22" s="131"/>
      <c r="J22" s="99"/>
      <c r="K22" s="99"/>
      <c r="L22" s="170"/>
      <c r="M22" s="99"/>
      <c r="N22" s="170"/>
      <c r="O22" s="99"/>
      <c r="P22" s="170"/>
      <c r="Q22" s="99"/>
      <c r="R22" s="170"/>
      <c r="S22" s="131"/>
      <c r="T22" s="99"/>
      <c r="U22" s="170"/>
      <c r="V22" s="170"/>
      <c r="W22" s="99"/>
      <c r="X22" s="170"/>
      <c r="Y22" s="131"/>
    </row>
    <row r="23" spans="1:25" s="140" customFormat="1" ht="15" customHeight="1" x14ac:dyDescent="0.25">
      <c r="A23" s="516">
        <v>4</v>
      </c>
      <c r="B23" s="517"/>
      <c r="C23" s="517"/>
      <c r="D23" s="517"/>
      <c r="E23" s="517"/>
      <c r="F23" s="517"/>
      <c r="G23" s="518"/>
      <c r="H23" s="170"/>
      <c r="I23" s="131"/>
      <c r="J23" s="99"/>
      <c r="K23" s="99"/>
      <c r="L23" s="170"/>
      <c r="M23" s="99"/>
      <c r="N23" s="170"/>
      <c r="O23" s="99"/>
      <c r="P23" s="170"/>
      <c r="Q23" s="99"/>
      <c r="R23" s="170"/>
      <c r="S23" s="131"/>
      <c r="T23" s="99"/>
      <c r="U23" s="170"/>
      <c r="V23" s="170"/>
      <c r="W23" s="99"/>
      <c r="X23" s="170"/>
      <c r="Y23" s="131"/>
    </row>
    <row r="24" spans="1:25" s="140" customFormat="1" ht="15" customHeight="1" x14ac:dyDescent="0.25">
      <c r="A24" s="516"/>
      <c r="B24" s="517"/>
      <c r="C24" s="517"/>
      <c r="D24" s="517"/>
      <c r="E24" s="517"/>
      <c r="F24" s="517"/>
      <c r="G24" s="518"/>
      <c r="H24" s="170"/>
      <c r="I24" s="131"/>
      <c r="J24" s="99"/>
      <c r="K24" s="99"/>
      <c r="L24" s="170"/>
      <c r="M24" s="99"/>
      <c r="N24" s="170"/>
      <c r="O24" s="99"/>
      <c r="P24" s="170"/>
      <c r="Q24" s="99"/>
      <c r="R24" s="170"/>
      <c r="S24" s="131"/>
      <c r="T24" s="99"/>
      <c r="U24" s="170"/>
      <c r="V24" s="170"/>
      <c r="W24" s="99"/>
      <c r="X24" s="170"/>
      <c r="Y24" s="131"/>
    </row>
    <row r="25" spans="1:25" s="140" customFormat="1" ht="15" customHeight="1" x14ac:dyDescent="0.25">
      <c r="A25" s="516"/>
      <c r="B25" s="517"/>
      <c r="C25" s="517"/>
      <c r="D25" s="517"/>
      <c r="E25" s="517"/>
      <c r="F25" s="517"/>
      <c r="G25" s="518"/>
      <c r="H25" s="170"/>
      <c r="I25" s="131"/>
      <c r="J25" s="99"/>
      <c r="K25" s="99"/>
      <c r="L25" s="170"/>
      <c r="M25" s="99"/>
      <c r="N25" s="170"/>
      <c r="O25" s="99"/>
      <c r="P25" s="170"/>
      <c r="Q25" s="99"/>
      <c r="R25" s="170"/>
      <c r="S25" s="131"/>
      <c r="T25" s="99"/>
      <c r="U25" s="170"/>
      <c r="V25" s="170"/>
      <c r="W25" s="99"/>
      <c r="X25" s="170"/>
      <c r="Y25" s="131"/>
    </row>
    <row r="26" spans="1:25" s="140" customFormat="1" ht="15" customHeight="1" x14ac:dyDescent="0.25">
      <c r="A26" s="516"/>
      <c r="B26" s="517"/>
      <c r="C26" s="517"/>
      <c r="D26" s="517"/>
      <c r="E26" s="517"/>
      <c r="F26" s="517"/>
      <c r="G26" s="518"/>
      <c r="H26" s="170"/>
      <c r="I26" s="131"/>
      <c r="J26" s="99"/>
      <c r="K26" s="99"/>
      <c r="L26" s="170"/>
      <c r="M26" s="99"/>
      <c r="N26" s="170"/>
      <c r="O26" s="99"/>
      <c r="P26" s="170"/>
      <c r="Q26" s="99"/>
      <c r="R26" s="170"/>
      <c r="S26" s="131"/>
      <c r="T26" s="99"/>
      <c r="U26" s="170"/>
      <c r="V26" s="170"/>
      <c r="W26" s="99"/>
      <c r="X26" s="170"/>
      <c r="Y26" s="131"/>
    </row>
    <row r="27" spans="1:25" s="140" customFormat="1" ht="15" customHeight="1" x14ac:dyDescent="0.25">
      <c r="A27" s="516"/>
      <c r="B27" s="517"/>
      <c r="C27" s="517"/>
      <c r="D27" s="517"/>
      <c r="E27" s="517"/>
      <c r="F27" s="517"/>
      <c r="G27" s="518"/>
      <c r="H27" s="170"/>
      <c r="I27" s="131"/>
      <c r="J27" s="99"/>
      <c r="K27" s="99"/>
      <c r="L27" s="170"/>
      <c r="M27" s="99"/>
      <c r="N27" s="170"/>
      <c r="O27" s="99"/>
      <c r="P27" s="170"/>
      <c r="Q27" s="99"/>
      <c r="R27" s="170"/>
      <c r="S27" s="131"/>
      <c r="T27" s="99"/>
      <c r="U27" s="170"/>
      <c r="V27" s="170"/>
      <c r="W27" s="99"/>
      <c r="X27" s="170"/>
      <c r="Y27" s="131"/>
    </row>
    <row r="28" spans="1:25" s="140" customFormat="1" ht="15" customHeight="1" x14ac:dyDescent="0.25">
      <c r="A28" s="516"/>
      <c r="B28" s="517"/>
      <c r="C28" s="517"/>
      <c r="D28" s="517"/>
      <c r="E28" s="517"/>
      <c r="F28" s="517"/>
      <c r="G28" s="518"/>
      <c r="H28" s="170"/>
      <c r="I28" s="131"/>
      <c r="J28" s="99"/>
      <c r="K28" s="99"/>
      <c r="L28" s="170"/>
      <c r="M28" s="99"/>
      <c r="N28" s="170"/>
      <c r="O28" s="99"/>
      <c r="P28" s="170"/>
      <c r="Q28" s="99"/>
      <c r="R28" s="170"/>
      <c r="S28" s="131"/>
      <c r="T28" s="99"/>
      <c r="U28" s="170"/>
      <c r="V28" s="170"/>
      <c r="W28" s="99"/>
      <c r="X28" s="170"/>
      <c r="Y28" s="131"/>
    </row>
    <row r="29" spans="1:25" s="140" customFormat="1" ht="15" customHeight="1" x14ac:dyDescent="0.25">
      <c r="A29" s="516">
        <v>5</v>
      </c>
      <c r="B29" s="517"/>
      <c r="C29" s="517"/>
      <c r="D29" s="517"/>
      <c r="E29" s="517"/>
      <c r="F29" s="517"/>
      <c r="G29" s="518"/>
      <c r="H29" s="170"/>
      <c r="I29" s="131"/>
      <c r="J29" s="99"/>
      <c r="K29" s="99"/>
      <c r="L29" s="170"/>
      <c r="M29" s="99"/>
      <c r="N29" s="170"/>
      <c r="O29" s="99"/>
      <c r="P29" s="170"/>
      <c r="Q29" s="99"/>
      <c r="R29" s="170"/>
      <c r="S29" s="131"/>
      <c r="T29" s="99"/>
      <c r="U29" s="170"/>
      <c r="V29" s="170"/>
      <c r="W29" s="99"/>
      <c r="X29" s="170"/>
      <c r="Y29" s="131"/>
    </row>
    <row r="30" spans="1:25" s="140" customFormat="1" ht="15" customHeight="1" x14ac:dyDescent="0.25">
      <c r="A30" s="516"/>
      <c r="B30" s="517"/>
      <c r="C30" s="517"/>
      <c r="D30" s="517"/>
      <c r="E30" s="517"/>
      <c r="F30" s="517"/>
      <c r="G30" s="518"/>
      <c r="H30" s="170"/>
      <c r="I30" s="131"/>
      <c r="J30" s="99"/>
      <c r="K30" s="99"/>
      <c r="L30" s="170"/>
      <c r="M30" s="99"/>
      <c r="N30" s="170"/>
      <c r="O30" s="99"/>
      <c r="P30" s="170"/>
      <c r="Q30" s="99"/>
      <c r="R30" s="170"/>
      <c r="S30" s="131"/>
      <c r="T30" s="99"/>
      <c r="U30" s="170"/>
      <c r="V30" s="170"/>
      <c r="W30" s="99"/>
      <c r="X30" s="170"/>
      <c r="Y30" s="131"/>
    </row>
    <row r="31" spans="1:25" s="140" customFormat="1" ht="15" customHeight="1" x14ac:dyDescent="0.25">
      <c r="A31" s="516"/>
      <c r="B31" s="517"/>
      <c r="C31" s="517"/>
      <c r="D31" s="517"/>
      <c r="E31" s="517"/>
      <c r="F31" s="517"/>
      <c r="G31" s="518"/>
      <c r="H31" s="170"/>
      <c r="I31" s="131"/>
      <c r="J31" s="99"/>
      <c r="K31" s="99"/>
      <c r="L31" s="170"/>
      <c r="M31" s="99"/>
      <c r="N31" s="170"/>
      <c r="O31" s="99"/>
      <c r="P31" s="170"/>
      <c r="Q31" s="99"/>
      <c r="R31" s="170"/>
      <c r="S31" s="131"/>
      <c r="T31" s="99"/>
      <c r="U31" s="170"/>
      <c r="V31" s="170"/>
      <c r="W31" s="99"/>
      <c r="X31" s="170"/>
      <c r="Y31" s="131"/>
    </row>
    <row r="32" spans="1:25" s="140" customFormat="1" ht="15" customHeight="1" x14ac:dyDescent="0.25">
      <c r="A32" s="516"/>
      <c r="B32" s="517"/>
      <c r="C32" s="517"/>
      <c r="D32" s="517"/>
      <c r="E32" s="517"/>
      <c r="F32" s="517"/>
      <c r="G32" s="518"/>
      <c r="H32" s="170"/>
      <c r="I32" s="131"/>
      <c r="J32" s="99"/>
      <c r="K32" s="99"/>
      <c r="L32" s="170"/>
      <c r="M32" s="99"/>
      <c r="N32" s="170"/>
      <c r="O32" s="99"/>
      <c r="P32" s="170"/>
      <c r="Q32" s="99"/>
      <c r="R32" s="170"/>
      <c r="S32" s="131"/>
      <c r="T32" s="99"/>
      <c r="U32" s="170"/>
      <c r="V32" s="170"/>
      <c r="W32" s="99"/>
      <c r="X32" s="170"/>
      <c r="Y32" s="131"/>
    </row>
    <row r="33" spans="1:25" s="140" customFormat="1" ht="15" customHeight="1" x14ac:dyDescent="0.25">
      <c r="A33" s="516"/>
      <c r="B33" s="517"/>
      <c r="C33" s="517"/>
      <c r="D33" s="517"/>
      <c r="E33" s="517"/>
      <c r="F33" s="517"/>
      <c r="G33" s="518"/>
      <c r="H33" s="170"/>
      <c r="I33" s="131"/>
      <c r="J33" s="99"/>
      <c r="K33" s="99"/>
      <c r="L33" s="170"/>
      <c r="M33" s="99"/>
      <c r="N33" s="170"/>
      <c r="O33" s="99"/>
      <c r="P33" s="170"/>
      <c r="Q33" s="99"/>
      <c r="R33" s="170"/>
      <c r="S33" s="131"/>
      <c r="T33" s="99"/>
      <c r="U33" s="170"/>
      <c r="V33" s="170"/>
      <c r="W33" s="99"/>
      <c r="X33" s="170"/>
      <c r="Y33" s="131"/>
    </row>
    <row r="34" spans="1:25" s="140" customFormat="1" ht="15" customHeight="1" x14ac:dyDescent="0.25">
      <c r="A34" s="516"/>
      <c r="B34" s="517"/>
      <c r="C34" s="517"/>
      <c r="D34" s="517"/>
      <c r="E34" s="517"/>
      <c r="F34" s="517"/>
      <c r="G34" s="518"/>
      <c r="H34" s="170"/>
      <c r="I34" s="131"/>
      <c r="J34" s="99"/>
      <c r="K34" s="99"/>
      <c r="L34" s="170"/>
      <c r="M34" s="99"/>
      <c r="N34" s="170"/>
      <c r="O34" s="99"/>
      <c r="P34" s="170"/>
      <c r="Q34" s="99"/>
      <c r="R34" s="170"/>
      <c r="S34" s="131"/>
      <c r="T34" s="99"/>
      <c r="U34" s="170"/>
      <c r="V34" s="170"/>
      <c r="W34" s="99"/>
      <c r="X34" s="170"/>
      <c r="Y34" s="131"/>
    </row>
    <row r="35" spans="1:25" s="140" customFormat="1" ht="15" customHeight="1" x14ac:dyDescent="0.25">
      <c r="A35" s="516">
        <v>6</v>
      </c>
      <c r="B35" s="517"/>
      <c r="C35" s="517"/>
      <c r="D35" s="517"/>
      <c r="E35" s="517"/>
      <c r="F35" s="517"/>
      <c r="G35" s="518"/>
      <c r="H35" s="170"/>
      <c r="I35" s="131"/>
      <c r="J35" s="99"/>
      <c r="K35" s="99"/>
      <c r="L35" s="170"/>
      <c r="M35" s="99"/>
      <c r="N35" s="170"/>
      <c r="O35" s="99"/>
      <c r="P35" s="170"/>
      <c r="Q35" s="99"/>
      <c r="R35" s="170"/>
      <c r="S35" s="131"/>
      <c r="T35" s="99"/>
      <c r="U35" s="170"/>
      <c r="V35" s="170"/>
      <c r="W35" s="99"/>
      <c r="X35" s="170"/>
      <c r="Y35" s="131"/>
    </row>
    <row r="36" spans="1:25" s="140" customFormat="1" ht="15" customHeight="1" x14ac:dyDescent="0.25">
      <c r="A36" s="516"/>
      <c r="B36" s="517"/>
      <c r="C36" s="517"/>
      <c r="D36" s="517"/>
      <c r="E36" s="517"/>
      <c r="F36" s="517"/>
      <c r="G36" s="518"/>
      <c r="H36" s="170"/>
      <c r="I36" s="131"/>
      <c r="J36" s="99"/>
      <c r="K36" s="99"/>
      <c r="L36" s="170"/>
      <c r="M36" s="99"/>
      <c r="N36" s="170"/>
      <c r="O36" s="99"/>
      <c r="P36" s="170"/>
      <c r="Q36" s="99"/>
      <c r="R36" s="170"/>
      <c r="S36" s="131"/>
      <c r="T36" s="99"/>
      <c r="U36" s="170"/>
      <c r="V36" s="170"/>
      <c r="W36" s="99"/>
      <c r="X36" s="170"/>
      <c r="Y36" s="131"/>
    </row>
    <row r="37" spans="1:25" s="140" customFormat="1" ht="15" customHeight="1" x14ac:dyDescent="0.25">
      <c r="A37" s="516"/>
      <c r="B37" s="517"/>
      <c r="C37" s="517"/>
      <c r="D37" s="517"/>
      <c r="E37" s="517"/>
      <c r="F37" s="517"/>
      <c r="G37" s="518"/>
      <c r="H37" s="170"/>
      <c r="I37" s="131"/>
      <c r="J37" s="99"/>
      <c r="K37" s="99"/>
      <c r="L37" s="170"/>
      <c r="M37" s="99"/>
      <c r="N37" s="170"/>
      <c r="O37" s="99"/>
      <c r="P37" s="170"/>
      <c r="Q37" s="99"/>
      <c r="R37" s="170"/>
      <c r="S37" s="131"/>
      <c r="T37" s="99"/>
      <c r="U37" s="170"/>
      <c r="V37" s="170"/>
      <c r="W37" s="99"/>
      <c r="X37" s="170"/>
      <c r="Y37" s="131"/>
    </row>
    <row r="38" spans="1:25" s="140" customFormat="1" ht="15" customHeight="1" x14ac:dyDescent="0.25">
      <c r="A38" s="516"/>
      <c r="B38" s="517"/>
      <c r="C38" s="517"/>
      <c r="D38" s="517"/>
      <c r="E38" s="517"/>
      <c r="F38" s="517"/>
      <c r="G38" s="518"/>
      <c r="H38" s="170"/>
      <c r="I38" s="131"/>
      <c r="J38" s="99"/>
      <c r="K38" s="99"/>
      <c r="L38" s="170"/>
      <c r="M38" s="99"/>
      <c r="N38" s="170"/>
      <c r="O38" s="99"/>
      <c r="P38" s="170"/>
      <c r="Q38" s="99"/>
      <c r="R38" s="170"/>
      <c r="S38" s="131"/>
      <c r="T38" s="99"/>
      <c r="U38" s="170"/>
      <c r="V38" s="170"/>
      <c r="W38" s="99"/>
      <c r="X38" s="170"/>
      <c r="Y38" s="131"/>
    </row>
    <row r="39" spans="1:25" s="140" customFormat="1" ht="15" customHeight="1" x14ac:dyDescent="0.25">
      <c r="A39" s="516"/>
      <c r="B39" s="517"/>
      <c r="C39" s="517"/>
      <c r="D39" s="517"/>
      <c r="E39" s="517"/>
      <c r="F39" s="517"/>
      <c r="G39" s="518"/>
      <c r="H39" s="170"/>
      <c r="I39" s="131"/>
      <c r="J39" s="99"/>
      <c r="K39" s="99"/>
      <c r="L39" s="170"/>
      <c r="M39" s="99"/>
      <c r="N39" s="170"/>
      <c r="O39" s="99"/>
      <c r="P39" s="170"/>
      <c r="Q39" s="99"/>
      <c r="R39" s="170"/>
      <c r="S39" s="131"/>
      <c r="T39" s="99"/>
      <c r="U39" s="170"/>
      <c r="V39" s="170"/>
      <c r="W39" s="99"/>
      <c r="X39" s="170"/>
      <c r="Y39" s="131"/>
    </row>
    <row r="40" spans="1:25" s="140" customFormat="1" ht="15" customHeight="1" x14ac:dyDescent="0.25">
      <c r="A40" s="516"/>
      <c r="B40" s="517"/>
      <c r="C40" s="517"/>
      <c r="D40" s="517"/>
      <c r="E40" s="517"/>
      <c r="F40" s="517"/>
      <c r="G40" s="518"/>
      <c r="H40" s="170"/>
      <c r="I40" s="131"/>
      <c r="J40" s="99"/>
      <c r="K40" s="99"/>
      <c r="L40" s="170"/>
      <c r="M40" s="99"/>
      <c r="N40" s="170"/>
      <c r="O40" s="99"/>
      <c r="P40" s="170"/>
      <c r="Q40" s="99"/>
      <c r="R40" s="170"/>
      <c r="S40" s="131"/>
      <c r="T40" s="99"/>
      <c r="U40" s="170"/>
      <c r="V40" s="170"/>
      <c r="W40" s="99"/>
      <c r="X40" s="170"/>
      <c r="Y40" s="131"/>
    </row>
    <row r="41" spans="1:25" s="140" customFormat="1" ht="15" customHeight="1" x14ac:dyDescent="0.25">
      <c r="A41" s="516">
        <v>7</v>
      </c>
      <c r="B41" s="517"/>
      <c r="C41" s="517"/>
      <c r="D41" s="517"/>
      <c r="E41" s="517"/>
      <c r="F41" s="517"/>
      <c r="G41" s="518"/>
      <c r="H41" s="170"/>
      <c r="I41" s="131"/>
      <c r="J41" s="99"/>
      <c r="K41" s="99"/>
      <c r="L41" s="170"/>
      <c r="M41" s="99"/>
      <c r="N41" s="170"/>
      <c r="O41" s="99"/>
      <c r="P41" s="170"/>
      <c r="Q41" s="99"/>
      <c r="R41" s="170"/>
      <c r="S41" s="131"/>
      <c r="T41" s="99"/>
      <c r="U41" s="170"/>
      <c r="V41" s="170"/>
      <c r="W41" s="99"/>
      <c r="X41" s="170"/>
      <c r="Y41" s="131"/>
    </row>
    <row r="42" spans="1:25" s="140" customFormat="1" ht="15" customHeight="1" x14ac:dyDescent="0.25">
      <c r="A42" s="516"/>
      <c r="B42" s="517"/>
      <c r="C42" s="517"/>
      <c r="D42" s="517"/>
      <c r="E42" s="517"/>
      <c r="F42" s="517"/>
      <c r="G42" s="518"/>
      <c r="H42" s="170"/>
      <c r="I42" s="131"/>
      <c r="J42" s="99"/>
      <c r="K42" s="99"/>
      <c r="L42" s="170"/>
      <c r="M42" s="99"/>
      <c r="N42" s="170"/>
      <c r="O42" s="99"/>
      <c r="P42" s="170"/>
      <c r="Q42" s="99"/>
      <c r="R42" s="170"/>
      <c r="S42" s="131"/>
      <c r="T42" s="99"/>
      <c r="U42" s="170"/>
      <c r="V42" s="170"/>
      <c r="W42" s="99"/>
      <c r="X42" s="170"/>
      <c r="Y42" s="131"/>
    </row>
    <row r="43" spans="1:25" s="140" customFormat="1" ht="15" customHeight="1" x14ac:dyDescent="0.25">
      <c r="A43" s="516"/>
      <c r="B43" s="517"/>
      <c r="C43" s="517"/>
      <c r="D43" s="517"/>
      <c r="E43" s="517"/>
      <c r="F43" s="517"/>
      <c r="G43" s="518"/>
      <c r="H43" s="170"/>
      <c r="I43" s="131"/>
      <c r="J43" s="99"/>
      <c r="K43" s="99"/>
      <c r="L43" s="170"/>
      <c r="M43" s="99"/>
      <c r="N43" s="170"/>
      <c r="O43" s="99"/>
      <c r="P43" s="170"/>
      <c r="Q43" s="99"/>
      <c r="R43" s="170"/>
      <c r="S43" s="131"/>
      <c r="T43" s="99"/>
      <c r="U43" s="170"/>
      <c r="V43" s="170"/>
      <c r="W43" s="99"/>
      <c r="X43" s="170"/>
      <c r="Y43" s="131"/>
    </row>
    <row r="44" spans="1:25" s="140" customFormat="1" ht="15" customHeight="1" x14ac:dyDescent="0.25">
      <c r="A44" s="516"/>
      <c r="B44" s="517"/>
      <c r="C44" s="517"/>
      <c r="D44" s="517"/>
      <c r="E44" s="517"/>
      <c r="F44" s="517"/>
      <c r="G44" s="518"/>
      <c r="H44" s="170"/>
      <c r="I44" s="131"/>
      <c r="J44" s="99"/>
      <c r="K44" s="99"/>
      <c r="L44" s="170"/>
      <c r="M44" s="99"/>
      <c r="N44" s="170"/>
      <c r="O44" s="99"/>
      <c r="P44" s="170"/>
      <c r="Q44" s="99"/>
      <c r="R44" s="170"/>
      <c r="S44" s="131"/>
      <c r="T44" s="99"/>
      <c r="U44" s="170"/>
      <c r="V44" s="170"/>
      <c r="W44" s="99"/>
      <c r="X44" s="170"/>
      <c r="Y44" s="131"/>
    </row>
    <row r="45" spans="1:25" s="140" customFormat="1" ht="15" customHeight="1" x14ac:dyDescent="0.25">
      <c r="A45" s="516"/>
      <c r="B45" s="517"/>
      <c r="C45" s="517"/>
      <c r="D45" s="517"/>
      <c r="E45" s="517"/>
      <c r="F45" s="517"/>
      <c r="G45" s="518"/>
      <c r="H45" s="170"/>
      <c r="I45" s="131"/>
      <c r="J45" s="99"/>
      <c r="K45" s="99"/>
      <c r="L45" s="170"/>
      <c r="M45" s="99"/>
      <c r="N45" s="170"/>
      <c r="O45" s="99"/>
      <c r="P45" s="170"/>
      <c r="Q45" s="99"/>
      <c r="R45" s="170"/>
      <c r="S45" s="131"/>
      <c r="T45" s="99"/>
      <c r="U45" s="170"/>
      <c r="V45" s="170"/>
      <c r="W45" s="99"/>
      <c r="X45" s="170"/>
      <c r="Y45" s="131"/>
    </row>
    <row r="46" spans="1:25" s="140" customFormat="1" ht="15" customHeight="1" x14ac:dyDescent="0.25">
      <c r="A46" s="516"/>
      <c r="B46" s="517"/>
      <c r="C46" s="517"/>
      <c r="D46" s="517"/>
      <c r="E46" s="517"/>
      <c r="F46" s="517"/>
      <c r="G46" s="518"/>
      <c r="H46" s="170"/>
      <c r="I46" s="131"/>
      <c r="J46" s="99"/>
      <c r="K46" s="99"/>
      <c r="L46" s="170"/>
      <c r="M46" s="99"/>
      <c r="N46" s="170"/>
      <c r="O46" s="99"/>
      <c r="P46" s="170"/>
      <c r="Q46" s="99"/>
      <c r="R46" s="170"/>
      <c r="S46" s="131"/>
      <c r="T46" s="99"/>
      <c r="U46" s="170"/>
      <c r="V46" s="170"/>
      <c r="W46" s="99"/>
      <c r="X46" s="170"/>
      <c r="Y46" s="131"/>
    </row>
    <row r="47" spans="1:25" s="140" customFormat="1" ht="15" customHeight="1" x14ac:dyDescent="0.25">
      <c r="A47" s="516">
        <v>8</v>
      </c>
      <c r="B47" s="517"/>
      <c r="C47" s="517"/>
      <c r="D47" s="517"/>
      <c r="E47" s="517"/>
      <c r="F47" s="517"/>
      <c r="G47" s="518"/>
      <c r="H47" s="170"/>
      <c r="I47" s="131"/>
      <c r="J47" s="99"/>
      <c r="K47" s="99"/>
      <c r="L47" s="170"/>
      <c r="M47" s="99"/>
      <c r="N47" s="170"/>
      <c r="O47" s="99"/>
      <c r="P47" s="170"/>
      <c r="Q47" s="99"/>
      <c r="R47" s="170"/>
      <c r="S47" s="131"/>
      <c r="T47" s="99"/>
      <c r="U47" s="170"/>
      <c r="V47" s="170"/>
      <c r="W47" s="99"/>
      <c r="X47" s="170"/>
      <c r="Y47" s="131"/>
    </row>
    <row r="48" spans="1:25" s="140" customFormat="1" ht="15" customHeight="1" x14ac:dyDescent="0.25">
      <c r="A48" s="516"/>
      <c r="B48" s="517"/>
      <c r="C48" s="517"/>
      <c r="D48" s="517"/>
      <c r="E48" s="517"/>
      <c r="F48" s="517"/>
      <c r="G48" s="518"/>
      <c r="H48" s="170"/>
      <c r="I48" s="131"/>
      <c r="J48" s="99"/>
      <c r="K48" s="99"/>
      <c r="L48" s="170"/>
      <c r="M48" s="99"/>
      <c r="N48" s="170"/>
      <c r="O48" s="99"/>
      <c r="P48" s="170"/>
      <c r="Q48" s="99"/>
      <c r="R48" s="170"/>
      <c r="S48" s="131"/>
      <c r="T48" s="99"/>
      <c r="U48" s="170"/>
      <c r="V48" s="170"/>
      <c r="W48" s="99"/>
      <c r="X48" s="170"/>
      <c r="Y48" s="131"/>
    </row>
    <row r="49" spans="1:25" s="140" customFormat="1" ht="15" customHeight="1" x14ac:dyDescent="0.25">
      <c r="A49" s="516"/>
      <c r="B49" s="517"/>
      <c r="C49" s="517"/>
      <c r="D49" s="517"/>
      <c r="E49" s="517"/>
      <c r="F49" s="517"/>
      <c r="G49" s="518"/>
      <c r="H49" s="170"/>
      <c r="I49" s="131"/>
      <c r="J49" s="99"/>
      <c r="K49" s="99"/>
      <c r="L49" s="170"/>
      <c r="M49" s="99"/>
      <c r="N49" s="170"/>
      <c r="O49" s="99"/>
      <c r="P49" s="170"/>
      <c r="Q49" s="99"/>
      <c r="R49" s="170"/>
      <c r="S49" s="131"/>
      <c r="T49" s="99"/>
      <c r="U49" s="170"/>
      <c r="V49" s="170"/>
      <c r="W49" s="99"/>
      <c r="X49" s="170"/>
      <c r="Y49" s="131"/>
    </row>
    <row r="50" spans="1:25" s="140" customFormat="1" ht="15" customHeight="1" x14ac:dyDescent="0.25">
      <c r="A50" s="516"/>
      <c r="B50" s="517"/>
      <c r="C50" s="517"/>
      <c r="D50" s="517"/>
      <c r="E50" s="517"/>
      <c r="F50" s="517"/>
      <c r="G50" s="518"/>
      <c r="H50" s="170"/>
      <c r="I50" s="131"/>
      <c r="J50" s="99"/>
      <c r="K50" s="99"/>
      <c r="L50" s="170"/>
      <c r="M50" s="99"/>
      <c r="N50" s="170"/>
      <c r="O50" s="99"/>
      <c r="P50" s="170"/>
      <c r="Q50" s="99"/>
      <c r="R50" s="170"/>
      <c r="S50" s="131"/>
      <c r="T50" s="99"/>
      <c r="U50" s="170"/>
      <c r="V50" s="170"/>
      <c r="W50" s="99"/>
      <c r="X50" s="170"/>
      <c r="Y50" s="131"/>
    </row>
    <row r="51" spans="1:25" s="140" customFormat="1" ht="15" customHeight="1" x14ac:dyDescent="0.25">
      <c r="A51" s="516"/>
      <c r="B51" s="517"/>
      <c r="C51" s="517"/>
      <c r="D51" s="517"/>
      <c r="E51" s="517"/>
      <c r="F51" s="517"/>
      <c r="G51" s="518"/>
      <c r="H51" s="170"/>
      <c r="I51" s="131"/>
      <c r="J51" s="99"/>
      <c r="K51" s="99"/>
      <c r="L51" s="170"/>
      <c r="M51" s="99"/>
      <c r="N51" s="170"/>
      <c r="O51" s="99"/>
      <c r="P51" s="170"/>
      <c r="Q51" s="99"/>
      <c r="R51" s="170"/>
      <c r="S51" s="131"/>
      <c r="T51" s="99"/>
      <c r="U51" s="170"/>
      <c r="V51" s="170"/>
      <c r="W51" s="99"/>
      <c r="X51" s="170"/>
      <c r="Y51" s="131"/>
    </row>
    <row r="52" spans="1:25" s="140" customFormat="1" ht="15" customHeight="1" x14ac:dyDescent="0.25">
      <c r="A52" s="516"/>
      <c r="B52" s="517"/>
      <c r="C52" s="517"/>
      <c r="D52" s="517"/>
      <c r="E52" s="517"/>
      <c r="F52" s="517"/>
      <c r="G52" s="518"/>
      <c r="H52" s="170"/>
      <c r="I52" s="131"/>
      <c r="J52" s="99"/>
      <c r="K52" s="99"/>
      <c r="L52" s="170"/>
      <c r="M52" s="99"/>
      <c r="N52" s="170"/>
      <c r="O52" s="99"/>
      <c r="P52" s="170"/>
      <c r="Q52" s="99"/>
      <c r="R52" s="170"/>
      <c r="S52" s="131"/>
      <c r="T52" s="99"/>
      <c r="U52" s="170"/>
      <c r="V52" s="170"/>
      <c r="W52" s="99"/>
      <c r="X52" s="170"/>
      <c r="Y52" s="131"/>
    </row>
    <row r="53" spans="1:25" s="140" customFormat="1" ht="15" customHeight="1" x14ac:dyDescent="0.25">
      <c r="A53" s="516">
        <v>9</v>
      </c>
      <c r="B53" s="517"/>
      <c r="C53" s="517"/>
      <c r="D53" s="517"/>
      <c r="E53" s="517"/>
      <c r="F53" s="517"/>
      <c r="G53" s="518"/>
      <c r="H53" s="170"/>
      <c r="I53" s="131"/>
      <c r="J53" s="99"/>
      <c r="K53" s="99"/>
      <c r="L53" s="170"/>
      <c r="M53" s="99"/>
      <c r="N53" s="170"/>
      <c r="O53" s="99"/>
      <c r="P53" s="170"/>
      <c r="Q53" s="99"/>
      <c r="R53" s="170"/>
      <c r="S53" s="131"/>
      <c r="T53" s="99"/>
      <c r="U53" s="170"/>
      <c r="V53" s="170"/>
      <c r="W53" s="99"/>
      <c r="X53" s="170"/>
      <c r="Y53" s="131"/>
    </row>
    <row r="54" spans="1:25" s="140" customFormat="1" ht="15" customHeight="1" x14ac:dyDescent="0.25">
      <c r="A54" s="516"/>
      <c r="B54" s="517"/>
      <c r="C54" s="517"/>
      <c r="D54" s="517"/>
      <c r="E54" s="517"/>
      <c r="F54" s="517"/>
      <c r="G54" s="518"/>
      <c r="H54" s="170"/>
      <c r="I54" s="131"/>
      <c r="J54" s="99"/>
      <c r="K54" s="99"/>
      <c r="L54" s="170"/>
      <c r="M54" s="99"/>
      <c r="N54" s="170"/>
      <c r="O54" s="99"/>
      <c r="P54" s="170"/>
      <c r="Q54" s="99"/>
      <c r="R54" s="170"/>
      <c r="S54" s="131"/>
      <c r="T54" s="99"/>
      <c r="U54" s="170"/>
      <c r="V54" s="170"/>
      <c r="W54" s="99"/>
      <c r="X54" s="170"/>
      <c r="Y54" s="131"/>
    </row>
    <row r="55" spans="1:25" s="140" customFormat="1" ht="15" customHeight="1" x14ac:dyDescent="0.25">
      <c r="A55" s="516"/>
      <c r="B55" s="517"/>
      <c r="C55" s="517"/>
      <c r="D55" s="517"/>
      <c r="E55" s="517"/>
      <c r="F55" s="517"/>
      <c r="G55" s="518"/>
      <c r="H55" s="170"/>
      <c r="I55" s="131"/>
      <c r="J55" s="99"/>
      <c r="K55" s="99"/>
      <c r="L55" s="170"/>
      <c r="M55" s="99"/>
      <c r="N55" s="170"/>
      <c r="O55" s="99"/>
      <c r="P55" s="170"/>
      <c r="Q55" s="99"/>
      <c r="R55" s="170"/>
      <c r="S55" s="131"/>
      <c r="T55" s="99"/>
      <c r="U55" s="170"/>
      <c r="V55" s="170"/>
      <c r="W55" s="99"/>
      <c r="X55" s="170"/>
      <c r="Y55" s="131"/>
    </row>
    <row r="56" spans="1:25" s="140" customFormat="1" ht="15" customHeight="1" x14ac:dyDescent="0.25">
      <c r="A56" s="516"/>
      <c r="B56" s="517"/>
      <c r="C56" s="517"/>
      <c r="D56" s="517"/>
      <c r="E56" s="517"/>
      <c r="F56" s="517"/>
      <c r="G56" s="518"/>
      <c r="H56" s="170"/>
      <c r="I56" s="131"/>
      <c r="J56" s="99"/>
      <c r="K56" s="99"/>
      <c r="L56" s="170"/>
      <c r="M56" s="99"/>
      <c r="N56" s="170"/>
      <c r="O56" s="99"/>
      <c r="P56" s="170"/>
      <c r="Q56" s="99"/>
      <c r="R56" s="170"/>
      <c r="S56" s="131"/>
      <c r="T56" s="99"/>
      <c r="U56" s="170"/>
      <c r="V56" s="170"/>
      <c r="W56" s="99"/>
      <c r="X56" s="170"/>
      <c r="Y56" s="131"/>
    </row>
    <row r="57" spans="1:25" s="140" customFormat="1" ht="15" customHeight="1" x14ac:dyDescent="0.25">
      <c r="A57" s="516"/>
      <c r="B57" s="517"/>
      <c r="C57" s="517"/>
      <c r="D57" s="517"/>
      <c r="E57" s="517"/>
      <c r="F57" s="517"/>
      <c r="G57" s="518"/>
      <c r="H57" s="170"/>
      <c r="I57" s="131"/>
      <c r="J57" s="99"/>
      <c r="K57" s="99"/>
      <c r="L57" s="170"/>
      <c r="M57" s="99"/>
      <c r="N57" s="170"/>
      <c r="O57" s="99"/>
      <c r="P57" s="170"/>
      <c r="Q57" s="99"/>
      <c r="R57" s="170"/>
      <c r="S57" s="131"/>
      <c r="T57" s="99"/>
      <c r="U57" s="170"/>
      <c r="V57" s="170"/>
      <c r="W57" s="99"/>
      <c r="X57" s="170"/>
      <c r="Y57" s="131"/>
    </row>
    <row r="58" spans="1:25" s="140" customFormat="1" ht="15" customHeight="1" x14ac:dyDescent="0.25">
      <c r="A58" s="516"/>
      <c r="B58" s="517"/>
      <c r="C58" s="517"/>
      <c r="D58" s="517"/>
      <c r="E58" s="517"/>
      <c r="F58" s="517"/>
      <c r="G58" s="518"/>
      <c r="H58" s="170"/>
      <c r="I58" s="131"/>
      <c r="J58" s="99"/>
      <c r="K58" s="99"/>
      <c r="L58" s="170"/>
      <c r="M58" s="99"/>
      <c r="N58" s="170"/>
      <c r="O58" s="99"/>
      <c r="P58" s="170"/>
      <c r="Q58" s="99"/>
      <c r="R58" s="170"/>
      <c r="S58" s="131"/>
      <c r="T58" s="99"/>
      <c r="U58" s="170"/>
      <c r="V58" s="170"/>
      <c r="W58" s="99"/>
      <c r="X58" s="170"/>
      <c r="Y58" s="131"/>
    </row>
    <row r="59" spans="1:25" s="140" customFormat="1" ht="15" customHeight="1" x14ac:dyDescent="0.25">
      <c r="A59" s="516">
        <v>10</v>
      </c>
      <c r="B59" s="517"/>
      <c r="C59" s="517"/>
      <c r="D59" s="517"/>
      <c r="E59" s="517"/>
      <c r="F59" s="517"/>
      <c r="G59" s="518"/>
      <c r="H59" s="170"/>
      <c r="I59" s="131"/>
      <c r="J59" s="99"/>
      <c r="K59" s="99"/>
      <c r="L59" s="170"/>
      <c r="M59" s="99"/>
      <c r="N59" s="170"/>
      <c r="O59" s="99"/>
      <c r="P59" s="170"/>
      <c r="Q59" s="99"/>
      <c r="R59" s="170"/>
      <c r="S59" s="131"/>
      <c r="T59" s="99"/>
      <c r="U59" s="170"/>
      <c r="V59" s="170"/>
      <c r="W59" s="99"/>
      <c r="X59" s="170"/>
      <c r="Y59" s="131"/>
    </row>
    <row r="60" spans="1:25" s="140" customFormat="1" ht="15" customHeight="1" x14ac:dyDescent="0.25">
      <c r="A60" s="516"/>
      <c r="B60" s="517"/>
      <c r="C60" s="517"/>
      <c r="D60" s="517"/>
      <c r="E60" s="517"/>
      <c r="F60" s="517"/>
      <c r="G60" s="518"/>
      <c r="H60" s="170"/>
      <c r="I60" s="131"/>
      <c r="J60" s="99"/>
      <c r="K60" s="99"/>
      <c r="L60" s="170"/>
      <c r="M60" s="99"/>
      <c r="N60" s="170"/>
      <c r="O60" s="99"/>
      <c r="P60" s="170"/>
      <c r="Q60" s="99"/>
      <c r="R60" s="170"/>
      <c r="S60" s="131"/>
      <c r="T60" s="99"/>
      <c r="U60" s="170"/>
      <c r="V60" s="170"/>
      <c r="W60" s="99"/>
      <c r="X60" s="170"/>
      <c r="Y60" s="131"/>
    </row>
    <row r="61" spans="1:25" s="140" customFormat="1" ht="15" customHeight="1" x14ac:dyDescent="0.25">
      <c r="A61" s="516"/>
      <c r="B61" s="517"/>
      <c r="C61" s="517"/>
      <c r="D61" s="517"/>
      <c r="E61" s="517"/>
      <c r="F61" s="517"/>
      <c r="G61" s="518"/>
      <c r="H61" s="170"/>
      <c r="I61" s="131"/>
      <c r="J61" s="99"/>
      <c r="K61" s="99"/>
      <c r="L61" s="170"/>
      <c r="M61" s="99"/>
      <c r="N61" s="170"/>
      <c r="O61" s="99"/>
      <c r="P61" s="170"/>
      <c r="Q61" s="99"/>
      <c r="R61" s="170"/>
      <c r="S61" s="131"/>
      <c r="T61" s="99"/>
      <c r="U61" s="170"/>
      <c r="V61" s="170"/>
      <c r="W61" s="99"/>
      <c r="X61" s="170"/>
      <c r="Y61" s="131"/>
    </row>
    <row r="62" spans="1:25" s="140" customFormat="1" ht="15" customHeight="1" x14ac:dyDescent="0.25">
      <c r="A62" s="516"/>
      <c r="B62" s="517"/>
      <c r="C62" s="517"/>
      <c r="D62" s="517"/>
      <c r="E62" s="517"/>
      <c r="F62" s="517"/>
      <c r="G62" s="518"/>
      <c r="H62" s="170"/>
      <c r="I62" s="131"/>
      <c r="J62" s="99"/>
      <c r="K62" s="99"/>
      <c r="L62" s="170"/>
      <c r="M62" s="99"/>
      <c r="N62" s="170"/>
      <c r="O62" s="99"/>
      <c r="P62" s="170"/>
      <c r="Q62" s="99"/>
      <c r="R62" s="170"/>
      <c r="S62" s="131"/>
      <c r="T62" s="99"/>
      <c r="U62" s="170"/>
      <c r="V62" s="170"/>
      <c r="W62" s="99"/>
      <c r="X62" s="170"/>
      <c r="Y62" s="131"/>
    </row>
    <row r="63" spans="1:25" s="140" customFormat="1" ht="15" customHeight="1" x14ac:dyDescent="0.25">
      <c r="A63" s="516"/>
      <c r="B63" s="517"/>
      <c r="C63" s="517"/>
      <c r="D63" s="517"/>
      <c r="E63" s="517"/>
      <c r="F63" s="517"/>
      <c r="G63" s="518"/>
      <c r="H63" s="170"/>
      <c r="I63" s="131"/>
      <c r="J63" s="99"/>
      <c r="K63" s="99"/>
      <c r="L63" s="170"/>
      <c r="M63" s="99"/>
      <c r="N63" s="170"/>
      <c r="O63" s="99"/>
      <c r="P63" s="170"/>
      <c r="Q63" s="99"/>
      <c r="R63" s="170"/>
      <c r="S63" s="131"/>
      <c r="T63" s="99"/>
      <c r="U63" s="170"/>
      <c r="V63" s="170"/>
      <c r="W63" s="99"/>
      <c r="X63" s="170"/>
      <c r="Y63" s="131"/>
    </row>
    <row r="64" spans="1:25" s="140" customFormat="1" ht="15" customHeight="1" x14ac:dyDescent="0.25">
      <c r="A64" s="516"/>
      <c r="B64" s="517"/>
      <c r="C64" s="517"/>
      <c r="D64" s="517"/>
      <c r="E64" s="517"/>
      <c r="F64" s="517"/>
      <c r="G64" s="518"/>
      <c r="H64" s="170"/>
      <c r="I64" s="131"/>
      <c r="J64" s="99"/>
      <c r="K64" s="99"/>
      <c r="L64" s="170"/>
      <c r="M64" s="99"/>
      <c r="N64" s="170"/>
      <c r="O64" s="99"/>
      <c r="P64" s="170"/>
      <c r="Q64" s="99"/>
      <c r="R64" s="170"/>
      <c r="S64" s="131"/>
      <c r="T64" s="99"/>
      <c r="U64" s="170"/>
      <c r="V64" s="170"/>
      <c r="W64" s="99"/>
      <c r="X64" s="170"/>
      <c r="Y64" s="131"/>
    </row>
  </sheetData>
  <sheetProtection algorithmName="SHA-512" hashValue="pIUFpGBS8RTOgM32iLqk8IpX2PFCDvvKNkk1qjImrAg+x5HppWYrPTecliREqjJDVUHc1+eFipEeug/gCN/+og==" saltValue="qbu5q6kdB6YCsdtwy3rmRw==" spinCount="100000" sheet="1" objects="1" scenarios="1" formatCells="0" formatColumns="0" formatRows="0"/>
  <mergeCells count="99">
    <mergeCell ref="B59:B64"/>
    <mergeCell ref="C59:C64"/>
    <mergeCell ref="D59:D64"/>
    <mergeCell ref="E59:E64"/>
    <mergeCell ref="G59:G64"/>
    <mergeCell ref="F59:F64"/>
    <mergeCell ref="F53:F58"/>
    <mergeCell ref="G53:G58"/>
    <mergeCell ref="A47:A52"/>
    <mergeCell ref="B47:B52"/>
    <mergeCell ref="C47:C52"/>
    <mergeCell ref="D47:D52"/>
    <mergeCell ref="E47:E52"/>
    <mergeCell ref="F47:F52"/>
    <mergeCell ref="A53:A58"/>
    <mergeCell ref="B53:B58"/>
    <mergeCell ref="C53:C58"/>
    <mergeCell ref="D53:D58"/>
    <mergeCell ref="E53:E58"/>
    <mergeCell ref="A59:A64"/>
    <mergeCell ref="F41:F46"/>
    <mergeCell ref="G41:G46"/>
    <mergeCell ref="A35:A40"/>
    <mergeCell ref="B35:B40"/>
    <mergeCell ref="C35:C40"/>
    <mergeCell ref="D35:D40"/>
    <mergeCell ref="E35:E40"/>
    <mergeCell ref="F35:F40"/>
    <mergeCell ref="A41:A46"/>
    <mergeCell ref="B41:B46"/>
    <mergeCell ref="C41:C46"/>
    <mergeCell ref="D41:D46"/>
    <mergeCell ref="E41:E46"/>
    <mergeCell ref="G35:G40"/>
    <mergeCell ref="G47:G52"/>
    <mergeCell ref="F29:F34"/>
    <mergeCell ref="G29:G34"/>
    <mergeCell ref="A23:A28"/>
    <mergeCell ref="B23:B28"/>
    <mergeCell ref="C23:C28"/>
    <mergeCell ref="D23:D28"/>
    <mergeCell ref="E23:E28"/>
    <mergeCell ref="F23:F28"/>
    <mergeCell ref="A29:A34"/>
    <mergeCell ref="B29:B34"/>
    <mergeCell ref="C29:C34"/>
    <mergeCell ref="D29:D34"/>
    <mergeCell ref="E29:E34"/>
    <mergeCell ref="G23:G28"/>
    <mergeCell ref="F17:F22"/>
    <mergeCell ref="G17:G22"/>
    <mergeCell ref="A11:A16"/>
    <mergeCell ref="B11:B16"/>
    <mergeCell ref="C11:C16"/>
    <mergeCell ref="D11:D16"/>
    <mergeCell ref="E11:E16"/>
    <mergeCell ref="F11:F16"/>
    <mergeCell ref="A17:A22"/>
    <mergeCell ref="B17:B22"/>
    <mergeCell ref="C17:C22"/>
    <mergeCell ref="D17:D22"/>
    <mergeCell ref="E17:E22"/>
    <mergeCell ref="G11:G16"/>
    <mergeCell ref="F5:F10"/>
    <mergeCell ref="G5:G10"/>
    <mergeCell ref="S3:S4"/>
    <mergeCell ref="T3:T4"/>
    <mergeCell ref="U3:U4"/>
    <mergeCell ref="G3:G4"/>
    <mergeCell ref="H3:H4"/>
    <mergeCell ref="O3:O4"/>
    <mergeCell ref="P3:P4"/>
    <mergeCell ref="M3:M4"/>
    <mergeCell ref="N3:N4"/>
    <mergeCell ref="K3:K4"/>
    <mergeCell ref="L3:L4"/>
    <mergeCell ref="I3:I4"/>
    <mergeCell ref="J3:J4"/>
    <mergeCell ref="A5:A10"/>
    <mergeCell ref="B5:B10"/>
    <mergeCell ref="C5:C10"/>
    <mergeCell ref="D5:D10"/>
    <mergeCell ref="E5:E10"/>
    <mergeCell ref="W2:Y2"/>
    <mergeCell ref="A3:A4"/>
    <mergeCell ref="B3:B4"/>
    <mergeCell ref="C3:C4"/>
    <mergeCell ref="D3:D4"/>
    <mergeCell ref="E3:E4"/>
    <mergeCell ref="F3:F4"/>
    <mergeCell ref="Q3:Q4"/>
    <mergeCell ref="R3:R4"/>
    <mergeCell ref="A2:G2"/>
    <mergeCell ref="H2:S2"/>
    <mergeCell ref="T2:V2"/>
    <mergeCell ref="Y3:Y4"/>
    <mergeCell ref="V3:V4"/>
    <mergeCell ref="W3:W4"/>
    <mergeCell ref="X3:X4"/>
  </mergeCells>
  <pageMargins left="0.70866141732283472" right="0.70866141732283472" top="0.74803149606299213" bottom="0.74803149606299213" header="0.31496062992125984" footer="0.31496062992125984"/>
  <pageSetup paperSize="9" scale="52" orientation="landscape" r:id="rId1"/>
  <headerFooter>
    <oddHeader>&amp;L&amp;G&amp;C&amp;"Arial,Negrita"&amp;12MAPA Y PLAN DE MANEJO DE RIESGOS Y OPORTUNIDADES</oddHeader>
    <oddFooter>&amp;L&amp;G&amp;C&amp;N&amp;RDES-FM-12
V11</oddFooter>
  </headerFooter>
  <colBreaks count="1" manualBreakCount="1">
    <brk id="13" max="63" man="1"/>
  </colBreaks>
  <legacyDrawing r:id="rId2"/>
  <legacyDrawingHF r:id="rId3"/>
  <extLst>
    <ext xmlns:x14="http://schemas.microsoft.com/office/spreadsheetml/2009/9/main" uri="{CCE6A557-97BC-4b89-ADB6-D9C93CAAB3DF}">
      <x14:dataValidations xmlns:xm="http://schemas.microsoft.com/office/excel/2006/main" count="2">
        <x14:dataValidation type="list" allowBlank="1" showInputMessage="1" showErrorMessage="1" xr:uid="{DF6AD84E-3965-4617-8A8E-C88D4DEA0827}">
          <x14:formula1>
            <xm:f>Hoja1!$A$26:$A$39</xm:f>
          </x14:formula1>
          <xm:sqref>B5:B64</xm:sqref>
        </x14:dataValidation>
        <x14:dataValidation type="list" allowBlank="1" showInputMessage="1" showErrorMessage="1" xr:uid="{2C433F0B-6284-4476-BCF7-E597BB3541DC}">
          <x14:formula1>
            <xm:f>Hoja1!$B$26:$B$39</xm:f>
          </x14:formula1>
          <xm:sqref>C5:C64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U140"/>
  <sheetViews>
    <sheetView zoomScale="50" zoomScaleNormal="50" workbookViewId="0">
      <selection activeCell="AX20" sqref="AX20"/>
    </sheetView>
  </sheetViews>
  <sheetFormatPr baseColWidth="10" defaultColWidth="11.42578125" defaultRowHeight="15" x14ac:dyDescent="0.25"/>
  <cols>
    <col min="2" max="39" width="5.7109375" customWidth="1"/>
    <col min="41" max="46" width="5.7109375" customWidth="1"/>
  </cols>
  <sheetData>
    <row r="1" spans="1:99" x14ac:dyDescent="0.25">
      <c r="A1" s="57"/>
      <c r="B1" s="57"/>
      <c r="C1" s="57"/>
      <c r="D1" s="57"/>
      <c r="E1" s="57"/>
      <c r="F1" s="57"/>
      <c r="G1" s="57"/>
      <c r="H1" s="57"/>
      <c r="I1" s="57"/>
      <c r="J1" s="57"/>
      <c r="K1" s="57"/>
      <c r="L1" s="57"/>
      <c r="M1" s="57"/>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c r="BR1" s="57"/>
      <c r="BS1" s="57"/>
      <c r="BT1" s="57"/>
      <c r="BU1" s="57"/>
      <c r="BV1" s="57"/>
      <c r="BW1" s="57"/>
      <c r="BX1" s="57"/>
      <c r="BY1" s="57"/>
      <c r="BZ1" s="57"/>
      <c r="CA1" s="57"/>
      <c r="CB1" s="57"/>
      <c r="CC1" s="57"/>
      <c r="CD1" s="57"/>
      <c r="CE1" s="57"/>
      <c r="CF1" s="57"/>
      <c r="CG1" s="57"/>
      <c r="CH1" s="57"/>
      <c r="CI1" s="57"/>
      <c r="CJ1" s="57"/>
      <c r="CK1" s="57"/>
      <c r="CL1" s="57"/>
      <c r="CM1" s="57"/>
      <c r="CN1" s="57"/>
      <c r="CO1" s="57"/>
      <c r="CP1" s="57"/>
      <c r="CQ1" s="57"/>
      <c r="CR1" s="57"/>
      <c r="CS1" s="57"/>
      <c r="CT1" s="57"/>
      <c r="CU1" s="57"/>
    </row>
    <row r="2" spans="1:99" ht="18" customHeight="1" x14ac:dyDescent="0.25">
      <c r="A2" s="57"/>
      <c r="B2" s="604" t="s">
        <v>502</v>
      </c>
      <c r="C2" s="604"/>
      <c r="D2" s="604"/>
      <c r="E2" s="604"/>
      <c r="F2" s="604"/>
      <c r="G2" s="604"/>
      <c r="H2" s="604"/>
      <c r="I2" s="604"/>
      <c r="J2" s="572" t="s">
        <v>15</v>
      </c>
      <c r="K2" s="572"/>
      <c r="L2" s="572"/>
      <c r="M2" s="572"/>
      <c r="N2" s="572"/>
      <c r="O2" s="572"/>
      <c r="P2" s="572"/>
      <c r="Q2" s="572"/>
      <c r="R2" s="572"/>
      <c r="S2" s="572"/>
      <c r="T2" s="572"/>
      <c r="U2" s="572"/>
      <c r="V2" s="572"/>
      <c r="W2" s="572"/>
      <c r="X2" s="572"/>
      <c r="Y2" s="572"/>
      <c r="Z2" s="572"/>
      <c r="AA2" s="572"/>
      <c r="AB2" s="572"/>
      <c r="AC2" s="572"/>
      <c r="AD2" s="572"/>
      <c r="AE2" s="572"/>
      <c r="AF2" s="572"/>
      <c r="AG2" s="572"/>
      <c r="AH2" s="572"/>
      <c r="AI2" s="572"/>
      <c r="AJ2" s="572"/>
      <c r="AK2" s="572"/>
      <c r="AL2" s="572"/>
      <c r="AM2" s="572"/>
      <c r="AN2" s="57"/>
      <c r="AO2" s="57"/>
      <c r="AP2" s="57"/>
      <c r="AQ2" s="57"/>
      <c r="AR2" s="57"/>
      <c r="AS2" s="57"/>
      <c r="AT2" s="57"/>
      <c r="AU2" s="57"/>
      <c r="AV2" s="57"/>
      <c r="AW2" s="57"/>
      <c r="AX2" s="57"/>
      <c r="AY2" s="57"/>
      <c r="AZ2" s="57"/>
      <c r="BA2" s="57"/>
      <c r="BB2" s="57"/>
      <c r="BC2" s="57"/>
      <c r="BD2" s="57"/>
      <c r="BE2" s="57"/>
      <c r="BF2" s="57"/>
      <c r="BG2" s="57"/>
      <c r="BH2" s="57"/>
      <c r="BI2" s="57"/>
      <c r="BJ2" s="57"/>
      <c r="BK2" s="57"/>
      <c r="BL2" s="57"/>
      <c r="BM2" s="57"/>
      <c r="BN2" s="57"/>
      <c r="BO2" s="57"/>
      <c r="BP2" s="57"/>
      <c r="BQ2" s="57"/>
      <c r="BR2" s="57"/>
      <c r="BS2" s="57"/>
      <c r="BT2" s="57"/>
      <c r="BU2" s="57"/>
      <c r="BV2" s="57"/>
      <c r="BW2" s="57"/>
      <c r="BX2" s="57"/>
      <c r="BY2" s="57"/>
      <c r="BZ2" s="57"/>
      <c r="CA2" s="57"/>
      <c r="CB2" s="57"/>
      <c r="CC2" s="57"/>
      <c r="CD2" s="57"/>
      <c r="CE2" s="57"/>
      <c r="CF2" s="57"/>
      <c r="CG2" s="57"/>
      <c r="CH2" s="57"/>
      <c r="CI2" s="57"/>
      <c r="CJ2" s="57"/>
      <c r="CK2" s="57"/>
      <c r="CL2" s="57"/>
      <c r="CM2" s="57"/>
      <c r="CN2" s="57"/>
      <c r="CO2" s="57"/>
      <c r="CP2" s="57"/>
      <c r="CQ2" s="57"/>
      <c r="CR2" s="57"/>
      <c r="CS2" s="57"/>
      <c r="CT2" s="57"/>
      <c r="CU2" s="57"/>
    </row>
    <row r="3" spans="1:99" ht="18.75" customHeight="1" x14ac:dyDescent="0.25">
      <c r="A3" s="57"/>
      <c r="B3" s="604"/>
      <c r="C3" s="604"/>
      <c r="D3" s="604"/>
      <c r="E3" s="604"/>
      <c r="F3" s="604"/>
      <c r="G3" s="604"/>
      <c r="H3" s="604"/>
      <c r="I3" s="604"/>
      <c r="J3" s="572"/>
      <c r="K3" s="572"/>
      <c r="L3" s="572"/>
      <c r="M3" s="572"/>
      <c r="N3" s="572"/>
      <c r="O3" s="572"/>
      <c r="P3" s="572"/>
      <c r="Q3" s="572"/>
      <c r="R3" s="572"/>
      <c r="S3" s="572"/>
      <c r="T3" s="572"/>
      <c r="U3" s="572"/>
      <c r="V3" s="572"/>
      <c r="W3" s="572"/>
      <c r="X3" s="572"/>
      <c r="Y3" s="572"/>
      <c r="Z3" s="572"/>
      <c r="AA3" s="572"/>
      <c r="AB3" s="572"/>
      <c r="AC3" s="572"/>
      <c r="AD3" s="572"/>
      <c r="AE3" s="572"/>
      <c r="AF3" s="572"/>
      <c r="AG3" s="572"/>
      <c r="AH3" s="572"/>
      <c r="AI3" s="572"/>
      <c r="AJ3" s="572"/>
      <c r="AK3" s="572"/>
      <c r="AL3" s="572"/>
      <c r="AM3" s="572"/>
      <c r="AN3" s="57"/>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c r="BS3" s="57"/>
      <c r="BT3" s="57"/>
      <c r="BU3" s="57"/>
      <c r="BV3" s="57"/>
      <c r="BW3" s="57"/>
      <c r="BX3" s="57"/>
      <c r="BY3" s="57"/>
      <c r="BZ3" s="57"/>
      <c r="CA3" s="57"/>
      <c r="CB3" s="57"/>
      <c r="CC3" s="57"/>
      <c r="CD3" s="57"/>
      <c r="CE3" s="57"/>
      <c r="CF3" s="57"/>
      <c r="CG3" s="57"/>
      <c r="CH3" s="57"/>
      <c r="CI3" s="57"/>
      <c r="CJ3" s="57"/>
      <c r="CK3" s="57"/>
      <c r="CL3" s="57"/>
      <c r="CM3" s="57"/>
      <c r="CN3" s="57"/>
      <c r="CO3" s="57"/>
      <c r="CP3" s="57"/>
      <c r="CQ3" s="57"/>
      <c r="CR3" s="57"/>
      <c r="CS3" s="57"/>
      <c r="CT3" s="57"/>
      <c r="CU3" s="57"/>
    </row>
    <row r="4" spans="1:99" ht="15" customHeight="1" x14ac:dyDescent="0.25">
      <c r="A4" s="57"/>
      <c r="B4" s="604"/>
      <c r="C4" s="604"/>
      <c r="D4" s="604"/>
      <c r="E4" s="604"/>
      <c r="F4" s="604"/>
      <c r="G4" s="604"/>
      <c r="H4" s="604"/>
      <c r="I4" s="604"/>
      <c r="J4" s="572"/>
      <c r="K4" s="572"/>
      <c r="L4" s="572"/>
      <c r="M4" s="572"/>
      <c r="N4" s="572"/>
      <c r="O4" s="572"/>
      <c r="P4" s="572"/>
      <c r="Q4" s="572"/>
      <c r="R4" s="572"/>
      <c r="S4" s="572"/>
      <c r="T4" s="572"/>
      <c r="U4" s="572"/>
      <c r="V4" s="572"/>
      <c r="W4" s="572"/>
      <c r="X4" s="572"/>
      <c r="Y4" s="572"/>
      <c r="Z4" s="572"/>
      <c r="AA4" s="572"/>
      <c r="AB4" s="572"/>
      <c r="AC4" s="572"/>
      <c r="AD4" s="572"/>
      <c r="AE4" s="572"/>
      <c r="AF4" s="572"/>
      <c r="AG4" s="572"/>
      <c r="AH4" s="572"/>
      <c r="AI4" s="572"/>
      <c r="AJ4" s="572"/>
      <c r="AK4" s="572"/>
      <c r="AL4" s="572"/>
      <c r="AM4" s="572"/>
      <c r="AN4" s="57"/>
      <c r="AO4" s="57"/>
      <c r="AP4" s="57"/>
      <c r="AQ4" s="57"/>
      <c r="AR4" s="57"/>
      <c r="AS4" s="57"/>
      <c r="AT4" s="57"/>
      <c r="AU4" s="57"/>
      <c r="AV4" s="57"/>
      <c r="AW4" s="57"/>
      <c r="AX4" s="57"/>
      <c r="AY4" s="57"/>
      <c r="AZ4" s="57"/>
      <c r="BA4" s="57"/>
      <c r="BB4" s="57"/>
      <c r="BC4" s="57"/>
      <c r="BD4" s="57"/>
      <c r="BE4" s="57"/>
      <c r="BF4" s="57"/>
      <c r="BG4" s="57"/>
      <c r="BH4" s="57"/>
      <c r="BI4" s="57"/>
      <c r="BJ4" s="57"/>
      <c r="BK4" s="57"/>
      <c r="BL4" s="57"/>
      <c r="BM4" s="57"/>
      <c r="BN4" s="57"/>
      <c r="BO4" s="57"/>
      <c r="BP4" s="57"/>
      <c r="BQ4" s="57"/>
      <c r="BR4" s="57"/>
      <c r="BS4" s="57"/>
      <c r="BT4" s="57"/>
      <c r="BU4" s="57"/>
      <c r="BV4" s="57"/>
      <c r="BW4" s="57"/>
      <c r="BX4" s="57"/>
      <c r="BY4" s="57"/>
      <c r="BZ4" s="57"/>
      <c r="CA4" s="57"/>
      <c r="CB4" s="57"/>
      <c r="CC4" s="57"/>
      <c r="CD4" s="57"/>
      <c r="CE4" s="57"/>
      <c r="CF4" s="57"/>
      <c r="CG4" s="57"/>
      <c r="CH4" s="57"/>
      <c r="CI4" s="57"/>
      <c r="CJ4" s="57"/>
      <c r="CK4" s="57"/>
      <c r="CL4" s="57"/>
      <c r="CM4" s="57"/>
      <c r="CN4" s="57"/>
      <c r="CO4" s="57"/>
      <c r="CP4" s="57"/>
      <c r="CQ4" s="57"/>
      <c r="CR4" s="57"/>
      <c r="CS4" s="57"/>
      <c r="CT4" s="57"/>
      <c r="CU4" s="57"/>
    </row>
    <row r="5" spans="1:99" ht="15.75" thickBot="1" x14ac:dyDescent="0.3">
      <c r="A5" s="57"/>
      <c r="B5" s="57"/>
      <c r="C5" s="57"/>
      <c r="D5" s="57"/>
      <c r="E5" s="57"/>
      <c r="F5" s="57"/>
      <c r="G5" s="57"/>
      <c r="H5" s="57"/>
      <c r="I5" s="57"/>
      <c r="J5" s="57"/>
      <c r="K5" s="57"/>
      <c r="L5" s="57"/>
      <c r="M5" s="57"/>
      <c r="N5" s="57"/>
      <c r="O5" s="57"/>
      <c r="P5" s="57"/>
      <c r="Q5" s="57"/>
      <c r="R5" s="57"/>
      <c r="S5" s="57"/>
      <c r="T5" s="57"/>
      <c r="U5" s="57"/>
      <c r="V5" s="57"/>
      <c r="W5" s="57"/>
      <c r="X5" s="57"/>
      <c r="Y5" s="57"/>
      <c r="Z5" s="57"/>
      <c r="AA5" s="57"/>
      <c r="AB5" s="57"/>
      <c r="AC5" s="57"/>
      <c r="AD5" s="57"/>
      <c r="AE5" s="57"/>
      <c r="AF5" s="57"/>
      <c r="AG5" s="57"/>
      <c r="AH5" s="57"/>
      <c r="AI5" s="57"/>
      <c r="AJ5" s="57"/>
      <c r="AK5" s="57"/>
      <c r="AL5" s="57"/>
      <c r="AM5" s="57"/>
      <c r="AN5" s="57"/>
      <c r="AO5" s="57"/>
      <c r="AP5" s="57"/>
      <c r="AQ5" s="57"/>
      <c r="AR5" s="57"/>
      <c r="AS5" s="57"/>
      <c r="AT5" s="57"/>
      <c r="AU5" s="57"/>
      <c r="AV5" s="57"/>
      <c r="AW5" s="57"/>
      <c r="AX5" s="57"/>
      <c r="AY5" s="57"/>
      <c r="AZ5" s="57"/>
      <c r="BA5" s="57"/>
      <c r="BB5" s="57"/>
      <c r="BC5" s="57"/>
      <c r="BD5" s="57"/>
      <c r="BE5" s="57"/>
      <c r="BF5" s="57"/>
      <c r="BG5" s="57"/>
      <c r="BH5" s="57"/>
      <c r="BI5" s="57"/>
      <c r="BJ5" s="57"/>
      <c r="BK5" s="57"/>
      <c r="BL5" s="57"/>
      <c r="BM5" s="57"/>
      <c r="BN5" s="57"/>
      <c r="BO5" s="57"/>
      <c r="BP5" s="57"/>
      <c r="BQ5" s="57"/>
      <c r="BR5" s="57"/>
      <c r="BS5" s="57"/>
      <c r="BT5" s="57"/>
      <c r="BU5" s="57"/>
      <c r="BV5" s="57"/>
      <c r="BW5" s="57"/>
      <c r="BX5" s="57"/>
      <c r="BY5" s="57"/>
      <c r="BZ5" s="57"/>
      <c r="CA5" s="57"/>
      <c r="CB5" s="57"/>
      <c r="CC5" s="57"/>
      <c r="CD5" s="57"/>
      <c r="CE5" s="57"/>
      <c r="CF5" s="57"/>
      <c r="CG5" s="57"/>
      <c r="CH5" s="57"/>
      <c r="CI5" s="57"/>
      <c r="CJ5" s="57"/>
      <c r="CK5" s="57"/>
      <c r="CL5" s="57"/>
      <c r="CM5" s="57"/>
      <c r="CN5" s="57"/>
      <c r="CO5" s="57"/>
      <c r="CP5" s="57"/>
      <c r="CQ5" s="57"/>
      <c r="CR5" s="57"/>
      <c r="CS5" s="57"/>
      <c r="CT5" s="57"/>
      <c r="CU5" s="57"/>
    </row>
    <row r="6" spans="1:99" ht="15" customHeight="1" x14ac:dyDescent="0.25">
      <c r="A6" s="57"/>
      <c r="B6" s="519" t="s">
        <v>320</v>
      </c>
      <c r="C6" s="519"/>
      <c r="D6" s="520"/>
      <c r="E6" s="557" t="s">
        <v>503</v>
      </c>
      <c r="F6" s="558"/>
      <c r="G6" s="558"/>
      <c r="H6" s="558"/>
      <c r="I6" s="559"/>
      <c r="J6" s="568" t="e">
        <f>IF(AND(' RIESGOS DE GESTION'!#REF!="Muy Alta",' RIESGOS DE GESTION'!#REF!="Leve"),CONCATENATE("R",' RIESGOS DE GESTION'!#REF!),"")</f>
        <v>#REF!</v>
      </c>
      <c r="K6" s="569"/>
      <c r="L6" s="569" t="e">
        <f>IF(AND(' RIESGOS DE GESTION'!#REF!="Muy Alta",' RIESGOS DE GESTION'!#REF!="Leve"),CONCATENATE("R",' RIESGOS DE GESTION'!#REF!),"")</f>
        <v>#REF!</v>
      </c>
      <c r="M6" s="569"/>
      <c r="N6" s="569" t="e">
        <f>IF(AND(' RIESGOS DE GESTION'!#REF!="Muy Alta",' RIESGOS DE GESTION'!#REF!="Leve"),CONCATENATE("R",' RIESGOS DE GESTION'!#REF!),"")</f>
        <v>#REF!</v>
      </c>
      <c r="O6" s="571"/>
      <c r="P6" s="568" t="e">
        <f>IF(AND(' RIESGOS DE GESTION'!#REF!="Muy Alta",' RIESGOS DE GESTION'!#REF!="Menor"),CONCATENATE("R",' RIESGOS DE GESTION'!#REF!),"")</f>
        <v>#REF!</v>
      </c>
      <c r="Q6" s="569"/>
      <c r="R6" s="569" t="e">
        <f>IF(AND(' RIESGOS DE GESTION'!#REF!="Muy Alta",' RIESGOS DE GESTION'!#REF!="Menor"),CONCATENATE("R",' RIESGOS DE GESTION'!#REF!),"")</f>
        <v>#REF!</v>
      </c>
      <c r="S6" s="569"/>
      <c r="T6" s="569" t="e">
        <f>IF(AND(' RIESGOS DE GESTION'!#REF!="Muy Alta",' RIESGOS DE GESTION'!#REF!="Menor"),CONCATENATE("R",' RIESGOS DE GESTION'!#REF!),"")</f>
        <v>#REF!</v>
      </c>
      <c r="U6" s="571"/>
      <c r="V6" s="568" t="e">
        <f>IF(AND(' RIESGOS DE GESTION'!#REF!="Muy Alta",' RIESGOS DE GESTION'!#REF!="Moderado"),CONCATENATE("R",' RIESGOS DE GESTION'!#REF!),"")</f>
        <v>#REF!</v>
      </c>
      <c r="W6" s="569"/>
      <c r="X6" s="569" t="e">
        <f>IF(AND(' RIESGOS DE GESTION'!#REF!="Muy Alta",' RIESGOS DE GESTION'!#REF!="Moderado"),CONCATENATE("R",' RIESGOS DE GESTION'!#REF!),"")</f>
        <v>#REF!</v>
      </c>
      <c r="Y6" s="569"/>
      <c r="Z6" s="569" t="e">
        <f>IF(AND(' RIESGOS DE GESTION'!#REF!="Muy Alta",' RIESGOS DE GESTION'!#REF!="Moderado"),CONCATENATE("R",' RIESGOS DE GESTION'!#REF!),"")</f>
        <v>#REF!</v>
      </c>
      <c r="AA6" s="571"/>
      <c r="AB6" s="568" t="e">
        <f>IF(AND(' RIESGOS DE GESTION'!#REF!="Muy Alta",' RIESGOS DE GESTION'!#REF!="Mayor"),CONCATENATE("R",' RIESGOS DE GESTION'!#REF!),"")</f>
        <v>#REF!</v>
      </c>
      <c r="AC6" s="569"/>
      <c r="AD6" s="569" t="e">
        <f>IF(AND(' RIESGOS DE GESTION'!#REF!="Muy Alta",' RIESGOS DE GESTION'!#REF!="Mayor"),CONCATENATE("R",' RIESGOS DE GESTION'!#REF!),"")</f>
        <v>#REF!</v>
      </c>
      <c r="AE6" s="569"/>
      <c r="AF6" s="569" t="e">
        <f>IF(AND(' RIESGOS DE GESTION'!#REF!="Muy Alta",' RIESGOS DE GESTION'!#REF!="Mayor"),CONCATENATE("R",' RIESGOS DE GESTION'!#REF!),"")</f>
        <v>#REF!</v>
      </c>
      <c r="AG6" s="571"/>
      <c r="AH6" s="583" t="e">
        <f>IF(AND(' RIESGOS DE GESTION'!#REF!="Muy Alta",' RIESGOS DE GESTION'!#REF!="Catastrófico"),CONCATENATE("R",' RIESGOS DE GESTION'!#REF!),"")</f>
        <v>#REF!</v>
      </c>
      <c r="AI6" s="584"/>
      <c r="AJ6" s="584" t="e">
        <f>IF(AND(' RIESGOS DE GESTION'!#REF!="Muy Alta",' RIESGOS DE GESTION'!#REF!="Catastrófico"),CONCATENATE("R",' RIESGOS DE GESTION'!#REF!),"")</f>
        <v>#REF!</v>
      </c>
      <c r="AK6" s="584"/>
      <c r="AL6" s="584" t="e">
        <f>IF(AND(' RIESGOS DE GESTION'!#REF!="Muy Alta",' RIESGOS DE GESTION'!#REF!="Catastrófico"),CONCATENATE("R",' RIESGOS DE GESTION'!#REF!),"")</f>
        <v>#REF!</v>
      </c>
      <c r="AM6" s="585"/>
      <c r="AO6" s="521" t="s">
        <v>504</v>
      </c>
      <c r="AP6" s="522"/>
      <c r="AQ6" s="522"/>
      <c r="AR6" s="522"/>
      <c r="AS6" s="522"/>
      <c r="AT6" s="523"/>
      <c r="AU6" s="57"/>
      <c r="AV6" s="57"/>
      <c r="AW6" s="57"/>
      <c r="AX6" s="57"/>
      <c r="AY6" s="57"/>
      <c r="AZ6" s="57"/>
      <c r="BA6" s="57"/>
      <c r="BB6" s="57"/>
      <c r="BC6" s="57"/>
      <c r="BD6" s="57"/>
      <c r="BE6" s="57"/>
      <c r="BF6" s="57"/>
      <c r="BG6" s="57"/>
      <c r="BH6" s="57"/>
      <c r="BI6" s="57"/>
      <c r="BJ6" s="57"/>
      <c r="BK6" s="57"/>
      <c r="BL6" s="57"/>
      <c r="BM6" s="57"/>
      <c r="BN6" s="57"/>
      <c r="BO6" s="57"/>
      <c r="BP6" s="57"/>
      <c r="BQ6" s="57"/>
      <c r="BR6" s="57"/>
      <c r="BS6" s="57"/>
      <c r="BT6" s="57"/>
      <c r="BU6" s="57"/>
      <c r="BV6" s="57"/>
      <c r="BW6" s="57"/>
      <c r="BX6" s="57"/>
      <c r="BY6" s="57"/>
      <c r="BZ6" s="57"/>
      <c r="CA6" s="57"/>
      <c r="CB6" s="57"/>
    </row>
    <row r="7" spans="1:99" ht="15" customHeight="1" x14ac:dyDescent="0.25">
      <c r="A7" s="57"/>
      <c r="B7" s="519"/>
      <c r="C7" s="519"/>
      <c r="D7" s="520"/>
      <c r="E7" s="560"/>
      <c r="F7" s="561"/>
      <c r="G7" s="561"/>
      <c r="H7" s="561"/>
      <c r="I7" s="562"/>
      <c r="J7" s="570"/>
      <c r="K7" s="566"/>
      <c r="L7" s="566"/>
      <c r="M7" s="566"/>
      <c r="N7" s="566"/>
      <c r="O7" s="567"/>
      <c r="P7" s="570"/>
      <c r="Q7" s="566"/>
      <c r="R7" s="566"/>
      <c r="S7" s="566"/>
      <c r="T7" s="566"/>
      <c r="U7" s="567"/>
      <c r="V7" s="570"/>
      <c r="W7" s="566"/>
      <c r="X7" s="566"/>
      <c r="Y7" s="566"/>
      <c r="Z7" s="566"/>
      <c r="AA7" s="567"/>
      <c r="AB7" s="570"/>
      <c r="AC7" s="566"/>
      <c r="AD7" s="566"/>
      <c r="AE7" s="566"/>
      <c r="AF7" s="566"/>
      <c r="AG7" s="567"/>
      <c r="AH7" s="577"/>
      <c r="AI7" s="578"/>
      <c r="AJ7" s="578"/>
      <c r="AK7" s="578"/>
      <c r="AL7" s="578"/>
      <c r="AM7" s="579"/>
      <c r="AN7" s="57"/>
      <c r="AO7" s="524"/>
      <c r="AP7" s="525"/>
      <c r="AQ7" s="525"/>
      <c r="AR7" s="525"/>
      <c r="AS7" s="525"/>
      <c r="AT7" s="526"/>
      <c r="AU7" s="57"/>
      <c r="AV7" s="57"/>
      <c r="AW7" s="57"/>
      <c r="AX7" s="57"/>
      <c r="AY7" s="57"/>
      <c r="AZ7" s="57"/>
      <c r="BA7" s="57"/>
      <c r="BB7" s="57"/>
      <c r="BC7" s="57"/>
      <c r="BD7" s="57"/>
      <c r="BE7" s="57"/>
      <c r="BF7" s="57"/>
      <c r="BG7" s="57"/>
      <c r="BH7" s="57"/>
      <c r="BI7" s="57"/>
      <c r="BJ7" s="57"/>
      <c r="BK7" s="57"/>
      <c r="BL7" s="57"/>
      <c r="BM7" s="57"/>
      <c r="BN7" s="57"/>
      <c r="BO7" s="57"/>
      <c r="BP7" s="57"/>
      <c r="BQ7" s="57"/>
      <c r="BR7" s="57"/>
      <c r="BS7" s="57"/>
      <c r="BT7" s="57"/>
      <c r="BU7" s="57"/>
      <c r="BV7" s="57"/>
      <c r="BW7" s="57"/>
      <c r="BX7" s="57"/>
      <c r="BY7" s="57"/>
      <c r="BZ7" s="57"/>
      <c r="CA7" s="57"/>
      <c r="CB7" s="57"/>
    </row>
    <row r="8" spans="1:99" ht="15" customHeight="1" x14ac:dyDescent="0.25">
      <c r="A8" s="57"/>
      <c r="B8" s="519"/>
      <c r="C8" s="519"/>
      <c r="D8" s="520"/>
      <c r="E8" s="560"/>
      <c r="F8" s="561"/>
      <c r="G8" s="561"/>
      <c r="H8" s="561"/>
      <c r="I8" s="562"/>
      <c r="J8" s="570" t="e">
        <f>IF(AND(' RIESGOS DE GESTION'!#REF!="Muy Alta",' RIESGOS DE GESTION'!#REF!="Leve"),CONCATENATE("R",' RIESGOS DE GESTION'!#REF!),"")</f>
        <v>#REF!</v>
      </c>
      <c r="K8" s="566"/>
      <c r="L8" s="566" t="e">
        <f>IF(AND(' RIESGOS DE GESTION'!#REF!="Muy Alta",' RIESGOS DE GESTION'!#REF!="Leve"),CONCATENATE("R",' RIESGOS DE GESTION'!#REF!),"")</f>
        <v>#REF!</v>
      </c>
      <c r="M8" s="566"/>
      <c r="N8" s="566" t="e">
        <f>IF(AND(' RIESGOS DE GESTION'!#REF!="Muy Alta",' RIESGOS DE GESTION'!#REF!="Leve"),CONCATENATE("R",' RIESGOS DE GESTION'!#REF!),"")</f>
        <v>#REF!</v>
      </c>
      <c r="O8" s="567"/>
      <c r="P8" s="570" t="e">
        <f>IF(AND(' RIESGOS DE GESTION'!#REF!="Muy Alta",' RIESGOS DE GESTION'!#REF!="Menor"),CONCATENATE("R",' RIESGOS DE GESTION'!#REF!),"")</f>
        <v>#REF!</v>
      </c>
      <c r="Q8" s="566"/>
      <c r="R8" s="566" t="e">
        <f>IF(AND(' RIESGOS DE GESTION'!#REF!="Muy Alta",' RIESGOS DE GESTION'!#REF!="Menor"),CONCATENATE("R",' RIESGOS DE GESTION'!#REF!),"")</f>
        <v>#REF!</v>
      </c>
      <c r="S8" s="566"/>
      <c r="T8" s="566" t="e">
        <f>IF(AND(' RIESGOS DE GESTION'!#REF!="Muy Alta",' RIESGOS DE GESTION'!#REF!="Menor"),CONCATENATE("R",' RIESGOS DE GESTION'!#REF!),"")</f>
        <v>#REF!</v>
      </c>
      <c r="U8" s="567"/>
      <c r="V8" s="570" t="e">
        <f>IF(AND(' RIESGOS DE GESTION'!#REF!="Muy Alta",' RIESGOS DE GESTION'!#REF!="Moderado"),CONCATENATE("R",' RIESGOS DE GESTION'!#REF!),"")</f>
        <v>#REF!</v>
      </c>
      <c r="W8" s="566"/>
      <c r="X8" s="566" t="e">
        <f>IF(AND(' RIESGOS DE GESTION'!#REF!="Muy Alta",' RIESGOS DE GESTION'!#REF!="Moderado"),CONCATENATE("R",' RIESGOS DE GESTION'!#REF!),"")</f>
        <v>#REF!</v>
      </c>
      <c r="Y8" s="566"/>
      <c r="Z8" s="566" t="e">
        <f>IF(AND(' RIESGOS DE GESTION'!#REF!="Muy Alta",' RIESGOS DE GESTION'!#REF!="Moderado"),CONCATENATE("R",' RIESGOS DE GESTION'!#REF!),"")</f>
        <v>#REF!</v>
      </c>
      <c r="AA8" s="567"/>
      <c r="AB8" s="570" t="e">
        <f>IF(AND(' RIESGOS DE GESTION'!#REF!="Muy Alta",' RIESGOS DE GESTION'!#REF!="Mayor"),CONCATENATE("R",' RIESGOS DE GESTION'!#REF!),"")</f>
        <v>#REF!</v>
      </c>
      <c r="AC8" s="566"/>
      <c r="AD8" s="566" t="e">
        <f>IF(AND(' RIESGOS DE GESTION'!#REF!="Muy Alta",' RIESGOS DE GESTION'!#REF!="Mayor"),CONCATENATE("R",' RIESGOS DE GESTION'!#REF!),"")</f>
        <v>#REF!</v>
      </c>
      <c r="AE8" s="566"/>
      <c r="AF8" s="566" t="e">
        <f>IF(AND(' RIESGOS DE GESTION'!#REF!="Muy Alta",' RIESGOS DE GESTION'!#REF!="Mayor"),CONCATENATE("R",' RIESGOS DE GESTION'!#REF!),"")</f>
        <v>#REF!</v>
      </c>
      <c r="AG8" s="567"/>
      <c r="AH8" s="577" t="e">
        <f>IF(AND(' RIESGOS DE GESTION'!#REF!="Muy Alta",' RIESGOS DE GESTION'!#REF!="Catastrófico"),CONCATENATE("R",' RIESGOS DE GESTION'!#REF!),"")</f>
        <v>#REF!</v>
      </c>
      <c r="AI8" s="578"/>
      <c r="AJ8" s="578" t="e">
        <f>IF(AND(' RIESGOS DE GESTION'!#REF!="Muy Alta",' RIESGOS DE GESTION'!#REF!="Catastrófico"),CONCATENATE("R",' RIESGOS DE GESTION'!#REF!),"")</f>
        <v>#REF!</v>
      </c>
      <c r="AK8" s="578"/>
      <c r="AL8" s="578" t="e">
        <f>IF(AND(' RIESGOS DE GESTION'!#REF!="Muy Alta",' RIESGOS DE GESTION'!#REF!="Catastrófico"),CONCATENATE("R",' RIESGOS DE GESTION'!#REF!),"")</f>
        <v>#REF!</v>
      </c>
      <c r="AM8" s="579"/>
      <c r="AN8" s="57"/>
      <c r="AO8" s="524"/>
      <c r="AP8" s="525"/>
      <c r="AQ8" s="525"/>
      <c r="AR8" s="525"/>
      <c r="AS8" s="525"/>
      <c r="AT8" s="526"/>
      <c r="AU8" s="57"/>
      <c r="AV8" s="57"/>
      <c r="AW8" s="57"/>
      <c r="AX8" s="57"/>
      <c r="AY8" s="57"/>
      <c r="AZ8" s="57"/>
      <c r="BA8" s="57"/>
      <c r="BB8" s="57"/>
      <c r="BC8" s="57"/>
      <c r="BD8" s="57"/>
      <c r="BE8" s="57"/>
      <c r="BF8" s="57"/>
      <c r="BG8" s="57"/>
      <c r="BH8" s="57"/>
      <c r="BI8" s="57"/>
      <c r="BJ8" s="57"/>
      <c r="BK8" s="57"/>
      <c r="BL8" s="57"/>
      <c r="BM8" s="57"/>
      <c r="BN8" s="57"/>
      <c r="BO8" s="57"/>
      <c r="BP8" s="57"/>
      <c r="BQ8" s="57"/>
      <c r="BR8" s="57"/>
      <c r="BS8" s="57"/>
      <c r="BT8" s="57"/>
      <c r="BU8" s="57"/>
      <c r="BV8" s="57"/>
      <c r="BW8" s="57"/>
      <c r="BX8" s="57"/>
      <c r="BY8" s="57"/>
      <c r="BZ8" s="57"/>
      <c r="CA8" s="57"/>
      <c r="CB8" s="57"/>
    </row>
    <row r="9" spans="1:99" ht="15" customHeight="1" x14ac:dyDescent="0.25">
      <c r="A9" s="57"/>
      <c r="B9" s="519"/>
      <c r="C9" s="519"/>
      <c r="D9" s="520"/>
      <c r="E9" s="560"/>
      <c r="F9" s="561"/>
      <c r="G9" s="561"/>
      <c r="H9" s="561"/>
      <c r="I9" s="562"/>
      <c r="J9" s="570"/>
      <c r="K9" s="566"/>
      <c r="L9" s="566"/>
      <c r="M9" s="566"/>
      <c r="N9" s="566"/>
      <c r="O9" s="567"/>
      <c r="P9" s="570"/>
      <c r="Q9" s="566"/>
      <c r="R9" s="566"/>
      <c r="S9" s="566"/>
      <c r="T9" s="566"/>
      <c r="U9" s="567"/>
      <c r="V9" s="570"/>
      <c r="W9" s="566"/>
      <c r="X9" s="566"/>
      <c r="Y9" s="566"/>
      <c r="Z9" s="566"/>
      <c r="AA9" s="567"/>
      <c r="AB9" s="570"/>
      <c r="AC9" s="566"/>
      <c r="AD9" s="566"/>
      <c r="AE9" s="566"/>
      <c r="AF9" s="566"/>
      <c r="AG9" s="567"/>
      <c r="AH9" s="577"/>
      <c r="AI9" s="578"/>
      <c r="AJ9" s="578"/>
      <c r="AK9" s="578"/>
      <c r="AL9" s="578"/>
      <c r="AM9" s="579"/>
      <c r="AN9" s="57"/>
      <c r="AO9" s="524"/>
      <c r="AP9" s="525"/>
      <c r="AQ9" s="525"/>
      <c r="AR9" s="525"/>
      <c r="AS9" s="525"/>
      <c r="AT9" s="526"/>
      <c r="AU9" s="57"/>
      <c r="AV9" s="57"/>
      <c r="AW9" s="57"/>
      <c r="AX9" s="57"/>
      <c r="AY9" s="57"/>
      <c r="AZ9" s="57"/>
      <c r="BA9" s="57"/>
      <c r="BB9" s="57"/>
      <c r="BC9" s="57"/>
      <c r="BD9" s="57"/>
      <c r="BE9" s="57"/>
      <c r="BF9" s="57"/>
      <c r="BG9" s="57"/>
      <c r="BH9" s="57"/>
      <c r="BI9" s="57"/>
      <c r="BJ9" s="57"/>
      <c r="BK9" s="57"/>
      <c r="BL9" s="57"/>
      <c r="BM9" s="57"/>
      <c r="BN9" s="57"/>
      <c r="BO9" s="57"/>
      <c r="BP9" s="57"/>
      <c r="BQ9" s="57"/>
      <c r="BR9" s="57"/>
      <c r="BS9" s="57"/>
      <c r="BT9" s="57"/>
      <c r="BU9" s="57"/>
      <c r="BV9" s="57"/>
      <c r="BW9" s="57"/>
      <c r="BX9" s="57"/>
      <c r="BY9" s="57"/>
      <c r="BZ9" s="57"/>
      <c r="CA9" s="57"/>
      <c r="CB9" s="57"/>
    </row>
    <row r="10" spans="1:99" ht="15" customHeight="1" x14ac:dyDescent="0.25">
      <c r="A10" s="57"/>
      <c r="B10" s="519"/>
      <c r="C10" s="519"/>
      <c r="D10" s="520"/>
      <c r="E10" s="560"/>
      <c r="F10" s="561"/>
      <c r="G10" s="561"/>
      <c r="H10" s="561"/>
      <c r="I10" s="562"/>
      <c r="J10" s="570" t="e">
        <f>IF(AND(' RIESGOS DE GESTION'!#REF!="Muy Alta",' RIESGOS DE GESTION'!#REF!="Leve"),CONCATENATE("R",' RIESGOS DE GESTION'!#REF!),"")</f>
        <v>#REF!</v>
      </c>
      <c r="K10" s="566"/>
      <c r="L10" s="566" t="e">
        <f>IF(AND(' RIESGOS DE GESTION'!#REF!="Muy Alta",' RIESGOS DE GESTION'!#REF!="Leve"),CONCATENATE("R",' RIESGOS DE GESTION'!#REF!),"")</f>
        <v>#REF!</v>
      </c>
      <c r="M10" s="566"/>
      <c r="N10" s="566" t="e">
        <f>IF(AND(' RIESGOS DE GESTION'!#REF!="Muy Alta",' RIESGOS DE GESTION'!#REF!="Leve"),CONCATENATE("R",' RIESGOS DE GESTION'!#REF!),"")</f>
        <v>#REF!</v>
      </c>
      <c r="O10" s="567"/>
      <c r="P10" s="570" t="e">
        <f>IF(AND(' RIESGOS DE GESTION'!#REF!="Muy Alta",' RIESGOS DE GESTION'!#REF!="Menor"),CONCATENATE("R",' RIESGOS DE GESTION'!#REF!),"")</f>
        <v>#REF!</v>
      </c>
      <c r="Q10" s="566"/>
      <c r="R10" s="566" t="e">
        <f>IF(AND(' RIESGOS DE GESTION'!#REF!="Muy Alta",' RIESGOS DE GESTION'!#REF!="Menor"),CONCATENATE("R",' RIESGOS DE GESTION'!#REF!),"")</f>
        <v>#REF!</v>
      </c>
      <c r="S10" s="566"/>
      <c r="T10" s="566" t="e">
        <f>IF(AND(' RIESGOS DE GESTION'!#REF!="Muy Alta",' RIESGOS DE GESTION'!#REF!="Menor"),CONCATENATE("R",' RIESGOS DE GESTION'!#REF!),"")</f>
        <v>#REF!</v>
      </c>
      <c r="U10" s="567"/>
      <c r="V10" s="570" t="e">
        <f>IF(AND(' RIESGOS DE GESTION'!#REF!="Muy Alta",' RIESGOS DE GESTION'!#REF!="Moderado"),CONCATENATE("R",' RIESGOS DE GESTION'!#REF!),"")</f>
        <v>#REF!</v>
      </c>
      <c r="W10" s="566"/>
      <c r="X10" s="566" t="e">
        <f>IF(AND(' RIESGOS DE GESTION'!#REF!="Muy Alta",' RIESGOS DE GESTION'!#REF!="Moderado"),CONCATENATE("R",' RIESGOS DE GESTION'!#REF!),"")</f>
        <v>#REF!</v>
      </c>
      <c r="Y10" s="566"/>
      <c r="Z10" s="566" t="e">
        <f>IF(AND(' RIESGOS DE GESTION'!#REF!="Muy Alta",' RIESGOS DE GESTION'!#REF!="Moderado"),CONCATENATE("R",' RIESGOS DE GESTION'!#REF!),"")</f>
        <v>#REF!</v>
      </c>
      <c r="AA10" s="567"/>
      <c r="AB10" s="570" t="e">
        <f>IF(AND(' RIESGOS DE GESTION'!#REF!="Muy Alta",' RIESGOS DE GESTION'!#REF!="Mayor"),CONCATENATE("R",' RIESGOS DE GESTION'!#REF!),"")</f>
        <v>#REF!</v>
      </c>
      <c r="AC10" s="566"/>
      <c r="AD10" s="566" t="e">
        <f>IF(AND(' RIESGOS DE GESTION'!#REF!="Muy Alta",' RIESGOS DE GESTION'!#REF!="Mayor"),CONCATENATE("R",' RIESGOS DE GESTION'!#REF!),"")</f>
        <v>#REF!</v>
      </c>
      <c r="AE10" s="566"/>
      <c r="AF10" s="566" t="e">
        <f>IF(AND(' RIESGOS DE GESTION'!#REF!="Muy Alta",' RIESGOS DE GESTION'!#REF!="Mayor"),CONCATENATE("R",' RIESGOS DE GESTION'!#REF!),"")</f>
        <v>#REF!</v>
      </c>
      <c r="AG10" s="567"/>
      <c r="AH10" s="577" t="e">
        <f>IF(AND(' RIESGOS DE GESTION'!#REF!="Muy Alta",' RIESGOS DE GESTION'!#REF!="Catastrófico"),CONCATENATE("R",' RIESGOS DE GESTION'!#REF!),"")</f>
        <v>#REF!</v>
      </c>
      <c r="AI10" s="578"/>
      <c r="AJ10" s="578" t="e">
        <f>IF(AND(' RIESGOS DE GESTION'!#REF!="Muy Alta",' RIESGOS DE GESTION'!#REF!="Catastrófico"),CONCATENATE("R",' RIESGOS DE GESTION'!#REF!),"")</f>
        <v>#REF!</v>
      </c>
      <c r="AK10" s="578"/>
      <c r="AL10" s="578" t="e">
        <f>IF(AND(' RIESGOS DE GESTION'!#REF!="Muy Alta",' RIESGOS DE GESTION'!#REF!="Catastrófico"),CONCATENATE("R",' RIESGOS DE GESTION'!#REF!),"")</f>
        <v>#REF!</v>
      </c>
      <c r="AM10" s="579"/>
      <c r="AN10" s="57"/>
      <c r="AO10" s="524"/>
      <c r="AP10" s="525"/>
      <c r="AQ10" s="525"/>
      <c r="AR10" s="525"/>
      <c r="AS10" s="525"/>
      <c r="AT10" s="526"/>
      <c r="AU10" s="57"/>
      <c r="AV10" s="57"/>
      <c r="AW10" s="57"/>
      <c r="AX10" s="57"/>
      <c r="AY10" s="57"/>
      <c r="AZ10" s="57"/>
      <c r="BA10" s="57"/>
      <c r="BB10" s="57"/>
      <c r="BC10" s="57"/>
      <c r="BD10" s="57"/>
      <c r="BE10" s="57"/>
      <c r="BF10" s="57"/>
      <c r="BG10" s="57"/>
      <c r="BH10" s="57"/>
      <c r="BI10" s="57"/>
      <c r="BJ10" s="57"/>
      <c r="BK10" s="57"/>
      <c r="BL10" s="57"/>
      <c r="BM10" s="57"/>
      <c r="BN10" s="57"/>
      <c r="BO10" s="57"/>
      <c r="BP10" s="57"/>
      <c r="BQ10" s="57"/>
      <c r="BR10" s="57"/>
      <c r="BS10" s="57"/>
      <c r="BT10" s="57"/>
      <c r="BU10" s="57"/>
      <c r="BV10" s="57"/>
      <c r="BW10" s="57"/>
      <c r="BX10" s="57"/>
      <c r="BY10" s="57"/>
      <c r="BZ10" s="57"/>
      <c r="CA10" s="57"/>
      <c r="CB10" s="57"/>
    </row>
    <row r="11" spans="1:99" ht="15" customHeight="1" x14ac:dyDescent="0.25">
      <c r="A11" s="57"/>
      <c r="B11" s="519"/>
      <c r="C11" s="519"/>
      <c r="D11" s="520"/>
      <c r="E11" s="560"/>
      <c r="F11" s="561"/>
      <c r="G11" s="561"/>
      <c r="H11" s="561"/>
      <c r="I11" s="562"/>
      <c r="J11" s="570"/>
      <c r="K11" s="566"/>
      <c r="L11" s="566"/>
      <c r="M11" s="566"/>
      <c r="N11" s="566"/>
      <c r="O11" s="567"/>
      <c r="P11" s="570"/>
      <c r="Q11" s="566"/>
      <c r="R11" s="566"/>
      <c r="S11" s="566"/>
      <c r="T11" s="566"/>
      <c r="U11" s="567"/>
      <c r="V11" s="570"/>
      <c r="W11" s="566"/>
      <c r="X11" s="566"/>
      <c r="Y11" s="566"/>
      <c r="Z11" s="566"/>
      <c r="AA11" s="567"/>
      <c r="AB11" s="570"/>
      <c r="AC11" s="566"/>
      <c r="AD11" s="566"/>
      <c r="AE11" s="566"/>
      <c r="AF11" s="566"/>
      <c r="AG11" s="567"/>
      <c r="AH11" s="577"/>
      <c r="AI11" s="578"/>
      <c r="AJ11" s="578"/>
      <c r="AK11" s="578"/>
      <c r="AL11" s="578"/>
      <c r="AM11" s="579"/>
      <c r="AN11" s="57"/>
      <c r="AO11" s="524"/>
      <c r="AP11" s="525"/>
      <c r="AQ11" s="525"/>
      <c r="AR11" s="525"/>
      <c r="AS11" s="525"/>
      <c r="AT11" s="526"/>
      <c r="AU11" s="57"/>
      <c r="AV11" s="57"/>
      <c r="AW11" s="57"/>
      <c r="AX11" s="57"/>
      <c r="AY11" s="57"/>
      <c r="AZ11" s="57"/>
      <c r="BA11" s="57"/>
      <c r="BB11" s="57"/>
      <c r="BC11" s="57"/>
      <c r="BD11" s="57"/>
      <c r="BE11" s="57"/>
      <c r="BF11" s="57"/>
      <c r="BG11" s="57"/>
      <c r="BH11" s="57"/>
      <c r="BI11" s="57"/>
      <c r="BJ11" s="57"/>
      <c r="BK11" s="57"/>
      <c r="BL11" s="57"/>
      <c r="BM11" s="57"/>
      <c r="BN11" s="57"/>
      <c r="BO11" s="57"/>
      <c r="BP11" s="57"/>
      <c r="BQ11" s="57"/>
      <c r="BR11" s="57"/>
      <c r="BS11" s="57"/>
      <c r="BT11" s="57"/>
      <c r="BU11" s="57"/>
      <c r="BV11" s="57"/>
      <c r="BW11" s="57"/>
      <c r="BX11" s="57"/>
      <c r="BY11" s="57"/>
      <c r="BZ11" s="57"/>
      <c r="CA11" s="57"/>
      <c r="CB11" s="57"/>
    </row>
    <row r="12" spans="1:99" ht="15" customHeight="1" x14ac:dyDescent="0.25">
      <c r="A12" s="57"/>
      <c r="B12" s="519"/>
      <c r="C12" s="519"/>
      <c r="D12" s="520"/>
      <c r="E12" s="560"/>
      <c r="F12" s="561"/>
      <c r="G12" s="561"/>
      <c r="H12" s="561"/>
      <c r="I12" s="562"/>
      <c r="J12" s="570" t="e">
        <f>IF(AND(' RIESGOS DE GESTION'!#REF!="Muy Alta",' RIESGOS DE GESTION'!#REF!="Leve"),CONCATENATE("R",' RIESGOS DE GESTION'!#REF!),"")</f>
        <v>#REF!</v>
      </c>
      <c r="K12" s="566"/>
      <c r="L12" s="566" t="e">
        <f>IF(AND(' RIESGOS DE GESTION'!#REF!="Muy Alta",' RIESGOS DE GESTION'!#REF!="Leve"),CONCATENATE("R",' RIESGOS DE GESTION'!#REF!),"")</f>
        <v>#REF!</v>
      </c>
      <c r="M12" s="566"/>
      <c r="N12" s="566" t="e">
        <f>IF(AND(' RIESGOS DE GESTION'!#REF!="Muy Alta",' RIESGOS DE GESTION'!#REF!="Leve"),CONCATENATE("R",' RIESGOS DE GESTION'!#REF!),"")</f>
        <v>#REF!</v>
      </c>
      <c r="O12" s="567"/>
      <c r="P12" s="570" t="e">
        <f>IF(AND(' RIESGOS DE GESTION'!#REF!="Muy Alta",' RIESGOS DE GESTION'!#REF!="Menor"),CONCATENATE("R",' RIESGOS DE GESTION'!#REF!),"")</f>
        <v>#REF!</v>
      </c>
      <c r="Q12" s="566"/>
      <c r="R12" s="566" t="e">
        <f>IF(AND(' RIESGOS DE GESTION'!#REF!="Muy Alta",' RIESGOS DE GESTION'!#REF!="Menor"),CONCATENATE("R",' RIESGOS DE GESTION'!#REF!),"")</f>
        <v>#REF!</v>
      </c>
      <c r="S12" s="566"/>
      <c r="T12" s="566" t="e">
        <f>IF(AND(' RIESGOS DE GESTION'!#REF!="Muy Alta",' RIESGOS DE GESTION'!#REF!="Menor"),CONCATENATE("R",' RIESGOS DE GESTION'!#REF!),"")</f>
        <v>#REF!</v>
      </c>
      <c r="U12" s="567"/>
      <c r="V12" s="570" t="e">
        <f>IF(AND(' RIESGOS DE GESTION'!#REF!="Muy Alta",' RIESGOS DE GESTION'!#REF!="Moderado"),CONCATENATE("R",' RIESGOS DE GESTION'!#REF!),"")</f>
        <v>#REF!</v>
      </c>
      <c r="W12" s="566"/>
      <c r="X12" s="566" t="e">
        <f>IF(AND(' RIESGOS DE GESTION'!#REF!="Muy Alta",' RIESGOS DE GESTION'!#REF!="Moderado"),CONCATENATE("R",' RIESGOS DE GESTION'!#REF!),"")</f>
        <v>#REF!</v>
      </c>
      <c r="Y12" s="566"/>
      <c r="Z12" s="566" t="e">
        <f>IF(AND(' RIESGOS DE GESTION'!#REF!="Muy Alta",' RIESGOS DE GESTION'!#REF!="Moderado"),CONCATENATE("R",' RIESGOS DE GESTION'!#REF!),"")</f>
        <v>#REF!</v>
      </c>
      <c r="AA12" s="567"/>
      <c r="AB12" s="570" t="e">
        <f>IF(AND(' RIESGOS DE GESTION'!#REF!="Muy Alta",' RIESGOS DE GESTION'!#REF!="Mayor"),CONCATENATE("R",' RIESGOS DE GESTION'!#REF!),"")</f>
        <v>#REF!</v>
      </c>
      <c r="AC12" s="566"/>
      <c r="AD12" s="566" t="e">
        <f>IF(AND(' RIESGOS DE GESTION'!#REF!="Muy Alta",' RIESGOS DE GESTION'!#REF!="Mayor"),CONCATENATE("R",' RIESGOS DE GESTION'!#REF!),"")</f>
        <v>#REF!</v>
      </c>
      <c r="AE12" s="566"/>
      <c r="AF12" s="566" t="e">
        <f>IF(AND(' RIESGOS DE GESTION'!#REF!="Muy Alta",' RIESGOS DE GESTION'!#REF!="Mayor"),CONCATENATE("R",' RIESGOS DE GESTION'!#REF!),"")</f>
        <v>#REF!</v>
      </c>
      <c r="AG12" s="567"/>
      <c r="AH12" s="577" t="e">
        <f>IF(AND(' RIESGOS DE GESTION'!#REF!="Muy Alta",' RIESGOS DE GESTION'!#REF!="Catastrófico"),CONCATENATE("R",' RIESGOS DE GESTION'!#REF!),"")</f>
        <v>#REF!</v>
      </c>
      <c r="AI12" s="578"/>
      <c r="AJ12" s="578" t="e">
        <f>IF(AND(' RIESGOS DE GESTION'!#REF!="Muy Alta",' RIESGOS DE GESTION'!#REF!="Catastrófico"),CONCATENATE("R",' RIESGOS DE GESTION'!#REF!),"")</f>
        <v>#REF!</v>
      </c>
      <c r="AK12" s="578"/>
      <c r="AL12" s="578" t="e">
        <f>IF(AND(' RIESGOS DE GESTION'!#REF!="Muy Alta",' RIESGOS DE GESTION'!#REF!="Catastrófico"),CONCATENATE("R",' RIESGOS DE GESTION'!#REF!),"")</f>
        <v>#REF!</v>
      </c>
      <c r="AM12" s="579"/>
      <c r="AN12" s="57"/>
      <c r="AO12" s="524"/>
      <c r="AP12" s="525"/>
      <c r="AQ12" s="525"/>
      <c r="AR12" s="525"/>
      <c r="AS12" s="525"/>
      <c r="AT12" s="526"/>
      <c r="AU12" s="57"/>
      <c r="AV12" s="57"/>
      <c r="AW12" s="57"/>
      <c r="AX12" s="57"/>
      <c r="AY12" s="57"/>
      <c r="AZ12" s="57"/>
      <c r="BA12" s="57"/>
      <c r="BB12" s="57"/>
      <c r="BC12" s="57"/>
      <c r="BD12" s="57"/>
      <c r="BE12" s="57"/>
      <c r="BF12" s="57"/>
      <c r="BG12" s="57"/>
      <c r="BH12" s="57"/>
      <c r="BI12" s="57"/>
      <c r="BJ12" s="57"/>
      <c r="BK12" s="57"/>
      <c r="BL12" s="57"/>
      <c r="BM12" s="57"/>
      <c r="BN12" s="57"/>
      <c r="BO12" s="57"/>
      <c r="BP12" s="57"/>
      <c r="BQ12" s="57"/>
      <c r="BR12" s="57"/>
      <c r="BS12" s="57"/>
      <c r="BT12" s="57"/>
      <c r="BU12" s="57"/>
      <c r="BV12" s="57"/>
      <c r="BW12" s="57"/>
      <c r="BX12" s="57"/>
      <c r="BY12" s="57"/>
      <c r="BZ12" s="57"/>
      <c r="CA12" s="57"/>
      <c r="CB12" s="57"/>
    </row>
    <row r="13" spans="1:99" ht="15.75" customHeight="1" thickBot="1" x14ac:dyDescent="0.3">
      <c r="A13" s="57"/>
      <c r="B13" s="519"/>
      <c r="C13" s="519"/>
      <c r="D13" s="520"/>
      <c r="E13" s="563"/>
      <c r="F13" s="564"/>
      <c r="G13" s="564"/>
      <c r="H13" s="564"/>
      <c r="I13" s="565"/>
      <c r="J13" s="570"/>
      <c r="K13" s="566"/>
      <c r="L13" s="566"/>
      <c r="M13" s="566"/>
      <c r="N13" s="566"/>
      <c r="O13" s="567"/>
      <c r="P13" s="570"/>
      <c r="Q13" s="566"/>
      <c r="R13" s="566"/>
      <c r="S13" s="566"/>
      <c r="T13" s="566"/>
      <c r="U13" s="567"/>
      <c r="V13" s="570"/>
      <c r="W13" s="566"/>
      <c r="X13" s="566"/>
      <c r="Y13" s="566"/>
      <c r="Z13" s="566"/>
      <c r="AA13" s="567"/>
      <c r="AB13" s="570"/>
      <c r="AC13" s="566"/>
      <c r="AD13" s="566"/>
      <c r="AE13" s="566"/>
      <c r="AF13" s="566"/>
      <c r="AG13" s="567"/>
      <c r="AH13" s="580"/>
      <c r="AI13" s="581"/>
      <c r="AJ13" s="581"/>
      <c r="AK13" s="581"/>
      <c r="AL13" s="581"/>
      <c r="AM13" s="582"/>
      <c r="AN13" s="57"/>
      <c r="AO13" s="527"/>
      <c r="AP13" s="528"/>
      <c r="AQ13" s="528"/>
      <c r="AR13" s="528"/>
      <c r="AS13" s="528"/>
      <c r="AT13" s="529"/>
      <c r="AU13" s="57"/>
      <c r="AV13" s="57"/>
      <c r="AW13" s="57"/>
      <c r="AX13" s="57"/>
      <c r="AY13" s="57"/>
      <c r="AZ13" s="57"/>
      <c r="BA13" s="57"/>
      <c r="BB13" s="57"/>
      <c r="BC13" s="57"/>
      <c r="BD13" s="57"/>
      <c r="BE13" s="57"/>
      <c r="BF13" s="57"/>
      <c r="BG13" s="57"/>
      <c r="BH13" s="57"/>
      <c r="BI13" s="57"/>
      <c r="BJ13" s="57"/>
      <c r="BK13" s="57"/>
      <c r="BL13" s="57"/>
      <c r="BM13" s="57"/>
      <c r="BN13" s="57"/>
      <c r="BO13" s="57"/>
      <c r="BP13" s="57"/>
      <c r="BQ13" s="57"/>
      <c r="BR13" s="57"/>
      <c r="BS13" s="57"/>
      <c r="BT13" s="57"/>
      <c r="BU13" s="57"/>
      <c r="BV13" s="57"/>
      <c r="BW13" s="57"/>
      <c r="BX13" s="57"/>
      <c r="BY13" s="57"/>
      <c r="BZ13" s="57"/>
      <c r="CA13" s="57"/>
      <c r="CB13" s="57"/>
    </row>
    <row r="14" spans="1:99" ht="15" customHeight="1" x14ac:dyDescent="0.25">
      <c r="A14" s="57"/>
      <c r="B14" s="519"/>
      <c r="C14" s="519"/>
      <c r="D14" s="520"/>
      <c r="E14" s="557" t="s">
        <v>505</v>
      </c>
      <c r="F14" s="558"/>
      <c r="G14" s="558"/>
      <c r="H14" s="558"/>
      <c r="I14" s="558"/>
      <c r="J14" s="592" t="e">
        <f>IF(AND(' RIESGOS DE GESTION'!#REF!="Alta",' RIESGOS DE GESTION'!#REF!="Leve"),CONCATENATE("R",' RIESGOS DE GESTION'!#REF!),"")</f>
        <v>#REF!</v>
      </c>
      <c r="K14" s="593"/>
      <c r="L14" s="593" t="e">
        <f>IF(AND(' RIESGOS DE GESTION'!#REF!="Alta",' RIESGOS DE GESTION'!#REF!="Leve"),CONCATENATE("R",' RIESGOS DE GESTION'!#REF!),"")</f>
        <v>#REF!</v>
      </c>
      <c r="M14" s="593"/>
      <c r="N14" s="593" t="e">
        <f>IF(AND(' RIESGOS DE GESTION'!#REF!="Alta",' RIESGOS DE GESTION'!#REF!="Leve"),CONCATENATE("R",' RIESGOS DE GESTION'!#REF!),"")</f>
        <v>#REF!</v>
      </c>
      <c r="O14" s="594"/>
      <c r="P14" s="592" t="e">
        <f>IF(AND(' RIESGOS DE GESTION'!#REF!="Alta",' RIESGOS DE GESTION'!#REF!="Menor"),CONCATENATE("R",' RIESGOS DE GESTION'!#REF!),"")</f>
        <v>#REF!</v>
      </c>
      <c r="Q14" s="593"/>
      <c r="R14" s="593" t="e">
        <f>IF(AND(' RIESGOS DE GESTION'!#REF!="Alta",' RIESGOS DE GESTION'!#REF!="Menor"),CONCATENATE("R",' RIESGOS DE GESTION'!#REF!),"")</f>
        <v>#REF!</v>
      </c>
      <c r="S14" s="593"/>
      <c r="T14" s="593" t="e">
        <f>IF(AND(' RIESGOS DE GESTION'!#REF!="Alta",' RIESGOS DE GESTION'!#REF!="Menor"),CONCATENATE("R",' RIESGOS DE GESTION'!#REF!),"")</f>
        <v>#REF!</v>
      </c>
      <c r="U14" s="594"/>
      <c r="V14" s="568" t="e">
        <f>IF(AND(' RIESGOS DE GESTION'!#REF!="Alta",' RIESGOS DE GESTION'!#REF!="Moderado"),CONCATENATE("R",' RIESGOS DE GESTION'!#REF!),"")</f>
        <v>#REF!</v>
      </c>
      <c r="W14" s="569"/>
      <c r="X14" s="569" t="e">
        <f>IF(AND(' RIESGOS DE GESTION'!#REF!="Alta",' RIESGOS DE GESTION'!#REF!="Moderado"),CONCATENATE("R",' RIESGOS DE GESTION'!#REF!),"")</f>
        <v>#REF!</v>
      </c>
      <c r="Y14" s="569"/>
      <c r="Z14" s="569" t="e">
        <f>IF(AND(' RIESGOS DE GESTION'!#REF!="Alta",' RIESGOS DE GESTION'!#REF!="Moderado"),CONCATENATE("R",' RIESGOS DE GESTION'!#REF!),"")</f>
        <v>#REF!</v>
      </c>
      <c r="AA14" s="571"/>
      <c r="AB14" s="568" t="e">
        <f>IF(AND(' RIESGOS DE GESTION'!#REF!="Alta",' RIESGOS DE GESTION'!#REF!="Mayor"),CONCATENATE("R",' RIESGOS DE GESTION'!#REF!),"")</f>
        <v>#REF!</v>
      </c>
      <c r="AC14" s="569"/>
      <c r="AD14" s="569" t="e">
        <f>IF(AND(' RIESGOS DE GESTION'!#REF!="Alta",' RIESGOS DE GESTION'!#REF!="Mayor"),CONCATENATE("R",' RIESGOS DE GESTION'!#REF!),"")</f>
        <v>#REF!</v>
      </c>
      <c r="AE14" s="569"/>
      <c r="AF14" s="569" t="e">
        <f>IF(AND(' RIESGOS DE GESTION'!#REF!="Alta",' RIESGOS DE GESTION'!#REF!="Mayor"),CONCATENATE("R",' RIESGOS DE GESTION'!#REF!),"")</f>
        <v>#REF!</v>
      </c>
      <c r="AG14" s="571"/>
      <c r="AH14" s="583" t="e">
        <f>IF(AND(' RIESGOS DE GESTION'!#REF!="Alta",' RIESGOS DE GESTION'!#REF!="Catastrófico"),CONCATENATE("R",' RIESGOS DE GESTION'!#REF!),"")</f>
        <v>#REF!</v>
      </c>
      <c r="AI14" s="584"/>
      <c r="AJ14" s="584" t="e">
        <f>IF(AND(' RIESGOS DE GESTION'!#REF!="Alta",' RIESGOS DE GESTION'!#REF!="Catastrófico"),CONCATENATE("R",' RIESGOS DE GESTION'!#REF!),"")</f>
        <v>#REF!</v>
      </c>
      <c r="AK14" s="584"/>
      <c r="AL14" s="584" t="e">
        <f>IF(AND(' RIESGOS DE GESTION'!#REF!="Alta",' RIESGOS DE GESTION'!#REF!="Catastrófico"),CONCATENATE("R",' RIESGOS DE GESTION'!#REF!),"")</f>
        <v>#REF!</v>
      </c>
      <c r="AM14" s="585"/>
      <c r="AN14" s="57"/>
      <c r="AO14" s="530" t="s">
        <v>506</v>
      </c>
      <c r="AP14" s="531"/>
      <c r="AQ14" s="531"/>
      <c r="AR14" s="531"/>
      <c r="AS14" s="531"/>
      <c r="AT14" s="532"/>
      <c r="AU14" s="57"/>
      <c r="AV14" s="57"/>
      <c r="AW14" s="57"/>
      <c r="AX14" s="57"/>
      <c r="AY14" s="57"/>
      <c r="AZ14" s="57"/>
      <c r="BA14" s="57"/>
      <c r="BB14" s="57"/>
      <c r="BC14" s="57"/>
      <c r="BD14" s="57"/>
      <c r="BE14" s="57"/>
      <c r="BF14" s="57"/>
      <c r="BG14" s="57"/>
      <c r="BH14" s="57"/>
      <c r="BI14" s="57"/>
      <c r="BJ14" s="57"/>
      <c r="BK14" s="57"/>
      <c r="BL14" s="57"/>
      <c r="BM14" s="57"/>
      <c r="BN14" s="57"/>
      <c r="BO14" s="57"/>
      <c r="BP14" s="57"/>
      <c r="BQ14" s="57"/>
      <c r="BR14" s="57"/>
      <c r="BS14" s="57"/>
      <c r="BT14" s="57"/>
      <c r="BU14" s="57"/>
      <c r="BV14" s="57"/>
      <c r="BW14" s="57"/>
      <c r="BX14" s="57"/>
      <c r="BY14" s="57"/>
      <c r="BZ14" s="57"/>
      <c r="CA14" s="57"/>
      <c r="CB14" s="57"/>
    </row>
    <row r="15" spans="1:99" ht="15" customHeight="1" x14ac:dyDescent="0.25">
      <c r="A15" s="57"/>
      <c r="B15" s="519"/>
      <c r="C15" s="519"/>
      <c r="D15" s="520"/>
      <c r="E15" s="560"/>
      <c r="F15" s="561"/>
      <c r="G15" s="561"/>
      <c r="H15" s="561"/>
      <c r="I15" s="561"/>
      <c r="J15" s="586"/>
      <c r="K15" s="587"/>
      <c r="L15" s="587"/>
      <c r="M15" s="587"/>
      <c r="N15" s="587"/>
      <c r="O15" s="588"/>
      <c r="P15" s="586"/>
      <c r="Q15" s="587"/>
      <c r="R15" s="587"/>
      <c r="S15" s="587"/>
      <c r="T15" s="587"/>
      <c r="U15" s="588"/>
      <c r="V15" s="570"/>
      <c r="W15" s="566"/>
      <c r="X15" s="566"/>
      <c r="Y15" s="566"/>
      <c r="Z15" s="566"/>
      <c r="AA15" s="567"/>
      <c r="AB15" s="570"/>
      <c r="AC15" s="566"/>
      <c r="AD15" s="566"/>
      <c r="AE15" s="566"/>
      <c r="AF15" s="566"/>
      <c r="AG15" s="567"/>
      <c r="AH15" s="577"/>
      <c r="AI15" s="578"/>
      <c r="AJ15" s="578"/>
      <c r="AK15" s="578"/>
      <c r="AL15" s="578"/>
      <c r="AM15" s="579"/>
      <c r="AN15" s="57"/>
      <c r="AO15" s="533"/>
      <c r="AP15" s="534"/>
      <c r="AQ15" s="534"/>
      <c r="AR15" s="534"/>
      <c r="AS15" s="534"/>
      <c r="AT15" s="535"/>
      <c r="AU15" s="57"/>
      <c r="AV15" s="57"/>
      <c r="AW15" s="57"/>
      <c r="AX15" s="57"/>
      <c r="AY15" s="57"/>
      <c r="AZ15" s="57"/>
      <c r="BA15" s="57"/>
      <c r="BB15" s="57"/>
      <c r="BC15" s="57"/>
      <c r="BD15" s="57"/>
      <c r="BE15" s="57"/>
      <c r="BF15" s="57"/>
      <c r="BG15" s="57"/>
      <c r="BH15" s="57"/>
      <c r="BI15" s="57"/>
      <c r="BJ15" s="57"/>
      <c r="BK15" s="57"/>
      <c r="BL15" s="57"/>
      <c r="BM15" s="57"/>
      <c r="BN15" s="57"/>
      <c r="BO15" s="57"/>
      <c r="BP15" s="57"/>
      <c r="BQ15" s="57"/>
      <c r="BR15" s="57"/>
      <c r="BS15" s="57"/>
      <c r="BT15" s="57"/>
      <c r="BU15" s="57"/>
      <c r="BV15" s="57"/>
      <c r="BW15" s="57"/>
      <c r="BX15" s="57"/>
      <c r="BY15" s="57"/>
      <c r="BZ15" s="57"/>
      <c r="CA15" s="57"/>
      <c r="CB15" s="57"/>
    </row>
    <row r="16" spans="1:99" ht="15" customHeight="1" x14ac:dyDescent="0.25">
      <c r="A16" s="57"/>
      <c r="B16" s="519"/>
      <c r="C16" s="519"/>
      <c r="D16" s="520"/>
      <c r="E16" s="560"/>
      <c r="F16" s="561"/>
      <c r="G16" s="561"/>
      <c r="H16" s="561"/>
      <c r="I16" s="561"/>
      <c r="J16" s="586" t="e">
        <f>IF(AND(' RIESGOS DE GESTION'!#REF!="Alta",' RIESGOS DE GESTION'!#REF!="Leve"),CONCATENATE("R",' RIESGOS DE GESTION'!#REF!),"")</f>
        <v>#REF!</v>
      </c>
      <c r="K16" s="587"/>
      <c r="L16" s="587" t="e">
        <f>IF(AND(' RIESGOS DE GESTION'!#REF!="Alta",' RIESGOS DE GESTION'!#REF!="Leve"),CONCATENATE("R",' RIESGOS DE GESTION'!#REF!),"")</f>
        <v>#REF!</v>
      </c>
      <c r="M16" s="587"/>
      <c r="N16" s="587" t="e">
        <f>IF(AND(' RIESGOS DE GESTION'!#REF!="Alta",' RIESGOS DE GESTION'!#REF!="Leve"),CONCATENATE("R",' RIESGOS DE GESTION'!#REF!),"")</f>
        <v>#REF!</v>
      </c>
      <c r="O16" s="588"/>
      <c r="P16" s="586" t="e">
        <f>IF(AND(' RIESGOS DE GESTION'!#REF!="Alta",' RIESGOS DE GESTION'!#REF!="Menor"),CONCATENATE("R",' RIESGOS DE GESTION'!#REF!),"")</f>
        <v>#REF!</v>
      </c>
      <c r="Q16" s="587"/>
      <c r="R16" s="587" t="e">
        <f>IF(AND(' RIESGOS DE GESTION'!#REF!="Alta",' RIESGOS DE GESTION'!#REF!="Menor"),CONCATENATE("R",' RIESGOS DE GESTION'!#REF!),"")</f>
        <v>#REF!</v>
      </c>
      <c r="S16" s="587"/>
      <c r="T16" s="587" t="e">
        <f>IF(AND(' RIESGOS DE GESTION'!#REF!="Alta",' RIESGOS DE GESTION'!#REF!="Menor"),CONCATENATE("R",' RIESGOS DE GESTION'!#REF!),"")</f>
        <v>#REF!</v>
      </c>
      <c r="U16" s="588"/>
      <c r="V16" s="570" t="e">
        <f>IF(AND(' RIESGOS DE GESTION'!#REF!="Alta",' RIESGOS DE GESTION'!#REF!="Moderado"),CONCATENATE("R",' RIESGOS DE GESTION'!#REF!),"")</f>
        <v>#REF!</v>
      </c>
      <c r="W16" s="566"/>
      <c r="X16" s="566" t="e">
        <f>IF(AND(' RIESGOS DE GESTION'!#REF!="Alta",' RIESGOS DE GESTION'!#REF!="Moderado"),CONCATENATE("R",' RIESGOS DE GESTION'!#REF!),"")</f>
        <v>#REF!</v>
      </c>
      <c r="Y16" s="566"/>
      <c r="Z16" s="566" t="e">
        <f>IF(AND(' RIESGOS DE GESTION'!#REF!="Alta",' RIESGOS DE GESTION'!#REF!="Moderado"),CONCATENATE("R",' RIESGOS DE GESTION'!#REF!),"")</f>
        <v>#REF!</v>
      </c>
      <c r="AA16" s="567"/>
      <c r="AB16" s="570" t="e">
        <f>IF(AND(' RIESGOS DE GESTION'!#REF!="Alta",' RIESGOS DE GESTION'!#REF!="Mayor"),CONCATENATE("R",' RIESGOS DE GESTION'!#REF!),"")</f>
        <v>#REF!</v>
      </c>
      <c r="AC16" s="566"/>
      <c r="AD16" s="566" t="e">
        <f>IF(AND(' RIESGOS DE GESTION'!#REF!="Alta",' RIESGOS DE GESTION'!#REF!="Mayor"),CONCATENATE("R",' RIESGOS DE GESTION'!#REF!),"")</f>
        <v>#REF!</v>
      </c>
      <c r="AE16" s="566"/>
      <c r="AF16" s="566" t="e">
        <f>IF(AND(' RIESGOS DE GESTION'!#REF!="Alta",' RIESGOS DE GESTION'!#REF!="Mayor"),CONCATENATE("R",' RIESGOS DE GESTION'!#REF!),"")</f>
        <v>#REF!</v>
      </c>
      <c r="AG16" s="567"/>
      <c r="AH16" s="577" t="e">
        <f>IF(AND(' RIESGOS DE GESTION'!#REF!="Alta",' RIESGOS DE GESTION'!#REF!="Catastrófico"),CONCATENATE("R",' RIESGOS DE GESTION'!#REF!),"")</f>
        <v>#REF!</v>
      </c>
      <c r="AI16" s="578"/>
      <c r="AJ16" s="578" t="e">
        <f>IF(AND(' RIESGOS DE GESTION'!#REF!="Alta",' RIESGOS DE GESTION'!#REF!="Catastrófico"),CONCATENATE("R",' RIESGOS DE GESTION'!#REF!),"")</f>
        <v>#REF!</v>
      </c>
      <c r="AK16" s="578"/>
      <c r="AL16" s="578" t="e">
        <f>IF(AND(' RIESGOS DE GESTION'!#REF!="Alta",' RIESGOS DE GESTION'!#REF!="Catastrófico"),CONCATENATE("R",' RIESGOS DE GESTION'!#REF!),"")</f>
        <v>#REF!</v>
      </c>
      <c r="AM16" s="579"/>
      <c r="AN16" s="57"/>
      <c r="AO16" s="533"/>
      <c r="AP16" s="534"/>
      <c r="AQ16" s="534"/>
      <c r="AR16" s="534"/>
      <c r="AS16" s="534"/>
      <c r="AT16" s="535"/>
      <c r="AU16" s="57"/>
      <c r="AV16" s="57"/>
      <c r="AW16" s="57"/>
      <c r="AX16" s="57"/>
      <c r="AY16" s="57"/>
      <c r="AZ16" s="57"/>
      <c r="BA16" s="57"/>
      <c r="BB16" s="57"/>
      <c r="BC16" s="57"/>
      <c r="BD16" s="57"/>
      <c r="BE16" s="57"/>
      <c r="BF16" s="57"/>
      <c r="BG16" s="57"/>
      <c r="BH16" s="57"/>
      <c r="BI16" s="57"/>
      <c r="BJ16" s="57"/>
      <c r="BK16" s="57"/>
      <c r="BL16" s="57"/>
      <c r="BM16" s="57"/>
      <c r="BN16" s="57"/>
      <c r="BO16" s="57"/>
      <c r="BP16" s="57"/>
      <c r="BQ16" s="57"/>
      <c r="BR16" s="57"/>
      <c r="BS16" s="57"/>
      <c r="BT16" s="57"/>
      <c r="BU16" s="57"/>
      <c r="BV16" s="57"/>
      <c r="BW16" s="57"/>
      <c r="BX16" s="57"/>
      <c r="BY16" s="57"/>
      <c r="BZ16" s="57"/>
      <c r="CA16" s="57"/>
      <c r="CB16" s="57"/>
    </row>
    <row r="17" spans="1:80" ht="15" customHeight="1" x14ac:dyDescent="0.25">
      <c r="A17" s="57"/>
      <c r="B17" s="519"/>
      <c r="C17" s="519"/>
      <c r="D17" s="520"/>
      <c r="E17" s="560"/>
      <c r="F17" s="561"/>
      <c r="G17" s="561"/>
      <c r="H17" s="561"/>
      <c r="I17" s="561"/>
      <c r="J17" s="586"/>
      <c r="K17" s="587"/>
      <c r="L17" s="587"/>
      <c r="M17" s="587"/>
      <c r="N17" s="587"/>
      <c r="O17" s="588"/>
      <c r="P17" s="586"/>
      <c r="Q17" s="587"/>
      <c r="R17" s="587"/>
      <c r="S17" s="587"/>
      <c r="T17" s="587"/>
      <c r="U17" s="588"/>
      <c r="V17" s="570"/>
      <c r="W17" s="566"/>
      <c r="X17" s="566"/>
      <c r="Y17" s="566"/>
      <c r="Z17" s="566"/>
      <c r="AA17" s="567"/>
      <c r="AB17" s="570"/>
      <c r="AC17" s="566"/>
      <c r="AD17" s="566"/>
      <c r="AE17" s="566"/>
      <c r="AF17" s="566"/>
      <c r="AG17" s="567"/>
      <c r="AH17" s="577"/>
      <c r="AI17" s="578"/>
      <c r="AJ17" s="578"/>
      <c r="AK17" s="578"/>
      <c r="AL17" s="578"/>
      <c r="AM17" s="579"/>
      <c r="AN17" s="57"/>
      <c r="AO17" s="533"/>
      <c r="AP17" s="534"/>
      <c r="AQ17" s="534"/>
      <c r="AR17" s="534"/>
      <c r="AS17" s="534"/>
      <c r="AT17" s="535"/>
      <c r="AU17" s="57"/>
      <c r="AV17" s="57"/>
      <c r="AW17" s="57"/>
      <c r="AX17" s="57"/>
      <c r="AY17" s="57"/>
      <c r="AZ17" s="57"/>
      <c r="BA17" s="57"/>
      <c r="BB17" s="57"/>
      <c r="BC17" s="57"/>
      <c r="BD17" s="57"/>
      <c r="BE17" s="57"/>
      <c r="BF17" s="57"/>
      <c r="BG17" s="57"/>
      <c r="BH17" s="57"/>
      <c r="BI17" s="57"/>
      <c r="BJ17" s="57"/>
      <c r="BK17" s="57"/>
      <c r="BL17" s="57"/>
      <c r="BM17" s="57"/>
      <c r="BN17" s="57"/>
      <c r="BO17" s="57"/>
      <c r="BP17" s="57"/>
      <c r="BQ17" s="57"/>
      <c r="BR17" s="57"/>
      <c r="BS17" s="57"/>
      <c r="BT17" s="57"/>
      <c r="BU17" s="57"/>
      <c r="BV17" s="57"/>
      <c r="BW17" s="57"/>
      <c r="BX17" s="57"/>
      <c r="BY17" s="57"/>
      <c r="BZ17" s="57"/>
      <c r="CA17" s="57"/>
      <c r="CB17" s="57"/>
    </row>
    <row r="18" spans="1:80" ht="15" customHeight="1" x14ac:dyDescent="0.25">
      <c r="A18" s="57"/>
      <c r="B18" s="519"/>
      <c r="C18" s="519"/>
      <c r="D18" s="520"/>
      <c r="E18" s="560"/>
      <c r="F18" s="561"/>
      <c r="G18" s="561"/>
      <c r="H18" s="561"/>
      <c r="I18" s="561"/>
      <c r="J18" s="586" t="e">
        <f>IF(AND(' RIESGOS DE GESTION'!#REF!="Alta",' RIESGOS DE GESTION'!#REF!="Leve"),CONCATENATE("R",' RIESGOS DE GESTION'!#REF!),"")</f>
        <v>#REF!</v>
      </c>
      <c r="K18" s="587"/>
      <c r="L18" s="587" t="e">
        <f>IF(AND(' RIESGOS DE GESTION'!#REF!="Alta",' RIESGOS DE GESTION'!#REF!="Leve"),CONCATENATE("R",' RIESGOS DE GESTION'!#REF!),"")</f>
        <v>#REF!</v>
      </c>
      <c r="M18" s="587"/>
      <c r="N18" s="587" t="e">
        <f>IF(AND(' RIESGOS DE GESTION'!#REF!="Alta",' RIESGOS DE GESTION'!#REF!="Leve"),CONCATENATE("R",' RIESGOS DE GESTION'!#REF!),"")</f>
        <v>#REF!</v>
      </c>
      <c r="O18" s="588"/>
      <c r="P18" s="586" t="e">
        <f>IF(AND(' RIESGOS DE GESTION'!#REF!="Alta",' RIESGOS DE GESTION'!#REF!="Menor"),CONCATENATE("R",' RIESGOS DE GESTION'!#REF!),"")</f>
        <v>#REF!</v>
      </c>
      <c r="Q18" s="587"/>
      <c r="R18" s="587" t="e">
        <f>IF(AND(' RIESGOS DE GESTION'!#REF!="Alta",' RIESGOS DE GESTION'!#REF!="Menor"),CONCATENATE("R",' RIESGOS DE GESTION'!#REF!),"")</f>
        <v>#REF!</v>
      </c>
      <c r="S18" s="587"/>
      <c r="T18" s="587" t="e">
        <f>IF(AND(' RIESGOS DE GESTION'!#REF!="Alta",' RIESGOS DE GESTION'!#REF!="Menor"),CONCATENATE("R",' RIESGOS DE GESTION'!#REF!),"")</f>
        <v>#REF!</v>
      </c>
      <c r="U18" s="588"/>
      <c r="V18" s="570" t="e">
        <f>IF(AND(' RIESGOS DE GESTION'!#REF!="Alta",' RIESGOS DE GESTION'!#REF!="Moderado"),CONCATENATE("R",' RIESGOS DE GESTION'!#REF!),"")</f>
        <v>#REF!</v>
      </c>
      <c r="W18" s="566"/>
      <c r="X18" s="566" t="e">
        <f>IF(AND(' RIESGOS DE GESTION'!#REF!="Alta",' RIESGOS DE GESTION'!#REF!="Moderado"),CONCATENATE("R",' RIESGOS DE GESTION'!#REF!),"")</f>
        <v>#REF!</v>
      </c>
      <c r="Y18" s="566"/>
      <c r="Z18" s="566" t="e">
        <f>IF(AND(' RIESGOS DE GESTION'!#REF!="Alta",' RIESGOS DE GESTION'!#REF!="Moderado"),CONCATENATE("R",' RIESGOS DE GESTION'!#REF!),"")</f>
        <v>#REF!</v>
      </c>
      <c r="AA18" s="567"/>
      <c r="AB18" s="570" t="e">
        <f>IF(AND(' RIESGOS DE GESTION'!#REF!="Alta",' RIESGOS DE GESTION'!#REF!="Mayor"),CONCATENATE("R",' RIESGOS DE GESTION'!#REF!),"")</f>
        <v>#REF!</v>
      </c>
      <c r="AC18" s="566"/>
      <c r="AD18" s="566" t="e">
        <f>IF(AND(' RIESGOS DE GESTION'!#REF!="Alta",' RIESGOS DE GESTION'!#REF!="Mayor"),CONCATENATE("R",' RIESGOS DE GESTION'!#REF!),"")</f>
        <v>#REF!</v>
      </c>
      <c r="AE18" s="566"/>
      <c r="AF18" s="566" t="e">
        <f>IF(AND(' RIESGOS DE GESTION'!#REF!="Alta",' RIESGOS DE GESTION'!#REF!="Mayor"),CONCATENATE("R",' RIESGOS DE GESTION'!#REF!),"")</f>
        <v>#REF!</v>
      </c>
      <c r="AG18" s="567"/>
      <c r="AH18" s="577" t="e">
        <f>IF(AND(' RIESGOS DE GESTION'!#REF!="Alta",' RIESGOS DE GESTION'!#REF!="Catastrófico"),CONCATENATE("R",' RIESGOS DE GESTION'!#REF!),"")</f>
        <v>#REF!</v>
      </c>
      <c r="AI18" s="578"/>
      <c r="AJ18" s="578" t="e">
        <f>IF(AND(' RIESGOS DE GESTION'!#REF!="Alta",' RIESGOS DE GESTION'!#REF!="Catastrófico"),CONCATENATE("R",' RIESGOS DE GESTION'!#REF!),"")</f>
        <v>#REF!</v>
      </c>
      <c r="AK18" s="578"/>
      <c r="AL18" s="578" t="e">
        <f>IF(AND(' RIESGOS DE GESTION'!#REF!="Alta",' RIESGOS DE GESTION'!#REF!="Catastrófico"),CONCATENATE("R",' RIESGOS DE GESTION'!#REF!),"")</f>
        <v>#REF!</v>
      </c>
      <c r="AM18" s="579"/>
      <c r="AN18" s="57"/>
      <c r="AO18" s="533"/>
      <c r="AP18" s="534"/>
      <c r="AQ18" s="534"/>
      <c r="AR18" s="534"/>
      <c r="AS18" s="534"/>
      <c r="AT18" s="535"/>
      <c r="AU18" s="57"/>
      <c r="AV18" s="57"/>
      <c r="AW18" s="57"/>
      <c r="AX18" s="57"/>
      <c r="AY18" s="57"/>
      <c r="AZ18" s="57"/>
      <c r="BA18" s="57"/>
      <c r="BB18" s="57"/>
      <c r="BC18" s="57"/>
      <c r="BD18" s="57"/>
      <c r="BE18" s="57"/>
      <c r="BF18" s="57"/>
      <c r="BG18" s="57"/>
      <c r="BH18" s="57"/>
      <c r="BI18" s="57"/>
      <c r="BJ18" s="57"/>
      <c r="BK18" s="57"/>
      <c r="BL18" s="57"/>
      <c r="BM18" s="57"/>
      <c r="BN18" s="57"/>
      <c r="BO18" s="57"/>
      <c r="BP18" s="57"/>
      <c r="BQ18" s="57"/>
      <c r="BR18" s="57"/>
      <c r="BS18" s="57"/>
      <c r="BT18" s="57"/>
      <c r="BU18" s="57"/>
      <c r="BV18" s="57"/>
      <c r="BW18" s="57"/>
      <c r="BX18" s="57"/>
      <c r="BY18" s="57"/>
      <c r="BZ18" s="57"/>
      <c r="CA18" s="57"/>
      <c r="CB18" s="57"/>
    </row>
    <row r="19" spans="1:80" ht="15" customHeight="1" x14ac:dyDescent="0.25">
      <c r="A19" s="57"/>
      <c r="B19" s="519"/>
      <c r="C19" s="519"/>
      <c r="D19" s="520"/>
      <c r="E19" s="560"/>
      <c r="F19" s="561"/>
      <c r="G19" s="561"/>
      <c r="H19" s="561"/>
      <c r="I19" s="561"/>
      <c r="J19" s="586"/>
      <c r="K19" s="587"/>
      <c r="L19" s="587"/>
      <c r="M19" s="587"/>
      <c r="N19" s="587"/>
      <c r="O19" s="588"/>
      <c r="P19" s="586"/>
      <c r="Q19" s="587"/>
      <c r="R19" s="587"/>
      <c r="S19" s="587"/>
      <c r="T19" s="587"/>
      <c r="U19" s="588"/>
      <c r="V19" s="570"/>
      <c r="W19" s="566"/>
      <c r="X19" s="566"/>
      <c r="Y19" s="566"/>
      <c r="Z19" s="566"/>
      <c r="AA19" s="567"/>
      <c r="AB19" s="570"/>
      <c r="AC19" s="566"/>
      <c r="AD19" s="566"/>
      <c r="AE19" s="566"/>
      <c r="AF19" s="566"/>
      <c r="AG19" s="567"/>
      <c r="AH19" s="577"/>
      <c r="AI19" s="578"/>
      <c r="AJ19" s="578"/>
      <c r="AK19" s="578"/>
      <c r="AL19" s="578"/>
      <c r="AM19" s="579"/>
      <c r="AN19" s="57"/>
      <c r="AO19" s="533"/>
      <c r="AP19" s="534"/>
      <c r="AQ19" s="534"/>
      <c r="AR19" s="534"/>
      <c r="AS19" s="534"/>
      <c r="AT19" s="535"/>
      <c r="AU19" s="57"/>
      <c r="AV19" s="57"/>
      <c r="AW19" s="57"/>
      <c r="AX19" s="57"/>
      <c r="AY19" s="57"/>
      <c r="AZ19" s="57"/>
      <c r="BA19" s="57"/>
      <c r="BB19" s="57"/>
      <c r="BC19" s="57"/>
      <c r="BD19" s="57"/>
      <c r="BE19" s="57"/>
      <c r="BF19" s="57"/>
      <c r="BG19" s="57"/>
      <c r="BH19" s="57"/>
      <c r="BI19" s="57"/>
      <c r="BJ19" s="57"/>
      <c r="BK19" s="57"/>
      <c r="BL19" s="57"/>
      <c r="BM19" s="57"/>
      <c r="BN19" s="57"/>
      <c r="BO19" s="57"/>
      <c r="BP19" s="57"/>
      <c r="BQ19" s="57"/>
      <c r="BR19" s="57"/>
      <c r="BS19" s="57"/>
      <c r="BT19" s="57"/>
      <c r="BU19" s="57"/>
      <c r="BV19" s="57"/>
      <c r="BW19" s="57"/>
      <c r="BX19" s="57"/>
      <c r="BY19" s="57"/>
      <c r="BZ19" s="57"/>
      <c r="CA19" s="57"/>
      <c r="CB19" s="57"/>
    </row>
    <row r="20" spans="1:80" ht="15" customHeight="1" x14ac:dyDescent="0.25">
      <c r="A20" s="57"/>
      <c r="B20" s="519"/>
      <c r="C20" s="519"/>
      <c r="D20" s="520"/>
      <c r="E20" s="560"/>
      <c r="F20" s="561"/>
      <c r="G20" s="561"/>
      <c r="H20" s="561"/>
      <c r="I20" s="561"/>
      <c r="J20" s="586" t="e">
        <f>IF(AND(' RIESGOS DE GESTION'!#REF!="Alta",' RIESGOS DE GESTION'!#REF!="Leve"),CONCATENATE("R",' RIESGOS DE GESTION'!#REF!),"")</f>
        <v>#REF!</v>
      </c>
      <c r="K20" s="587"/>
      <c r="L20" s="587" t="e">
        <f>IF(AND(' RIESGOS DE GESTION'!#REF!="Alta",' RIESGOS DE GESTION'!#REF!="Leve"),CONCATENATE("R",' RIESGOS DE GESTION'!#REF!),"")</f>
        <v>#REF!</v>
      </c>
      <c r="M20" s="587"/>
      <c r="N20" s="587" t="e">
        <f>IF(AND(' RIESGOS DE GESTION'!#REF!="Alta",' RIESGOS DE GESTION'!#REF!="Leve"),CONCATENATE("R",' RIESGOS DE GESTION'!#REF!),"")</f>
        <v>#REF!</v>
      </c>
      <c r="O20" s="588"/>
      <c r="P20" s="586" t="e">
        <f>IF(AND(' RIESGOS DE GESTION'!#REF!="Alta",' RIESGOS DE GESTION'!#REF!="Menor"),CONCATENATE("R",' RIESGOS DE GESTION'!#REF!),"")</f>
        <v>#REF!</v>
      </c>
      <c r="Q20" s="587"/>
      <c r="R20" s="587" t="e">
        <f>IF(AND(' RIESGOS DE GESTION'!#REF!="Alta",' RIESGOS DE GESTION'!#REF!="Menor"),CONCATENATE("R",' RIESGOS DE GESTION'!#REF!),"")</f>
        <v>#REF!</v>
      </c>
      <c r="S20" s="587"/>
      <c r="T20" s="587" t="e">
        <f>IF(AND(' RIESGOS DE GESTION'!#REF!="Alta",' RIESGOS DE GESTION'!#REF!="Menor"),CONCATENATE("R",' RIESGOS DE GESTION'!#REF!),"")</f>
        <v>#REF!</v>
      </c>
      <c r="U20" s="588"/>
      <c r="V20" s="570" t="e">
        <f>IF(AND(' RIESGOS DE GESTION'!#REF!="Alta",' RIESGOS DE GESTION'!#REF!="Moderado"),CONCATENATE("R",' RIESGOS DE GESTION'!#REF!),"")</f>
        <v>#REF!</v>
      </c>
      <c r="W20" s="566"/>
      <c r="X20" s="566" t="e">
        <f>IF(AND(' RIESGOS DE GESTION'!#REF!="Alta",' RIESGOS DE GESTION'!#REF!="Moderado"),CONCATENATE("R",' RIESGOS DE GESTION'!#REF!),"")</f>
        <v>#REF!</v>
      </c>
      <c r="Y20" s="566"/>
      <c r="Z20" s="566" t="e">
        <f>IF(AND(' RIESGOS DE GESTION'!#REF!="Alta",' RIESGOS DE GESTION'!#REF!="Moderado"),CONCATENATE("R",' RIESGOS DE GESTION'!#REF!),"")</f>
        <v>#REF!</v>
      </c>
      <c r="AA20" s="567"/>
      <c r="AB20" s="570" t="e">
        <f>IF(AND(' RIESGOS DE GESTION'!#REF!="Alta",' RIESGOS DE GESTION'!#REF!="Mayor"),CONCATENATE("R",' RIESGOS DE GESTION'!#REF!),"")</f>
        <v>#REF!</v>
      </c>
      <c r="AC20" s="566"/>
      <c r="AD20" s="566" t="e">
        <f>IF(AND(' RIESGOS DE GESTION'!#REF!="Alta",' RIESGOS DE GESTION'!#REF!="Mayor"),CONCATENATE("R",' RIESGOS DE GESTION'!#REF!),"")</f>
        <v>#REF!</v>
      </c>
      <c r="AE20" s="566"/>
      <c r="AF20" s="566" t="e">
        <f>IF(AND(' RIESGOS DE GESTION'!#REF!="Alta",' RIESGOS DE GESTION'!#REF!="Mayor"),CONCATENATE("R",' RIESGOS DE GESTION'!#REF!),"")</f>
        <v>#REF!</v>
      </c>
      <c r="AG20" s="567"/>
      <c r="AH20" s="577" t="e">
        <f>IF(AND(' RIESGOS DE GESTION'!#REF!="Alta",' RIESGOS DE GESTION'!#REF!="Catastrófico"),CONCATENATE("R",' RIESGOS DE GESTION'!#REF!),"")</f>
        <v>#REF!</v>
      </c>
      <c r="AI20" s="578"/>
      <c r="AJ20" s="578" t="e">
        <f>IF(AND(' RIESGOS DE GESTION'!#REF!="Alta",' RIESGOS DE GESTION'!#REF!="Catastrófico"),CONCATENATE("R",' RIESGOS DE GESTION'!#REF!),"")</f>
        <v>#REF!</v>
      </c>
      <c r="AK20" s="578"/>
      <c r="AL20" s="578" t="e">
        <f>IF(AND(' RIESGOS DE GESTION'!#REF!="Alta",' RIESGOS DE GESTION'!#REF!="Catastrófico"),CONCATENATE("R",' RIESGOS DE GESTION'!#REF!),"")</f>
        <v>#REF!</v>
      </c>
      <c r="AM20" s="579"/>
      <c r="AN20" s="57"/>
      <c r="AO20" s="533"/>
      <c r="AP20" s="534"/>
      <c r="AQ20" s="534"/>
      <c r="AR20" s="534"/>
      <c r="AS20" s="534"/>
      <c r="AT20" s="535"/>
      <c r="AU20" s="57"/>
      <c r="AV20" s="57"/>
      <c r="AW20" s="57"/>
      <c r="AX20" s="57"/>
      <c r="AY20" s="57"/>
      <c r="AZ20" s="57"/>
      <c r="BA20" s="57"/>
      <c r="BB20" s="57"/>
      <c r="BC20" s="57"/>
      <c r="BD20" s="57"/>
      <c r="BE20" s="57"/>
      <c r="BF20" s="57"/>
      <c r="BG20" s="57"/>
      <c r="BH20" s="57"/>
      <c r="BI20" s="57"/>
      <c r="BJ20" s="57"/>
      <c r="BK20" s="57"/>
      <c r="BL20" s="57"/>
      <c r="BM20" s="57"/>
      <c r="BN20" s="57"/>
      <c r="BO20" s="57"/>
      <c r="BP20" s="57"/>
      <c r="BQ20" s="57"/>
      <c r="BR20" s="57"/>
      <c r="BS20" s="57"/>
      <c r="BT20" s="57"/>
      <c r="BU20" s="57"/>
      <c r="BV20" s="57"/>
      <c r="BW20" s="57"/>
      <c r="BX20" s="57"/>
      <c r="BY20" s="57"/>
      <c r="BZ20" s="57"/>
      <c r="CA20" s="57"/>
      <c r="CB20" s="57"/>
    </row>
    <row r="21" spans="1:80" ht="15.75" customHeight="1" thickBot="1" x14ac:dyDescent="0.3">
      <c r="A21" s="57"/>
      <c r="B21" s="519"/>
      <c r="C21" s="519"/>
      <c r="D21" s="520"/>
      <c r="E21" s="563"/>
      <c r="F21" s="564"/>
      <c r="G21" s="564"/>
      <c r="H21" s="564"/>
      <c r="I21" s="564"/>
      <c r="J21" s="589"/>
      <c r="K21" s="590"/>
      <c r="L21" s="590"/>
      <c r="M21" s="590"/>
      <c r="N21" s="590"/>
      <c r="O21" s="591"/>
      <c r="P21" s="589"/>
      <c r="Q21" s="590"/>
      <c r="R21" s="590"/>
      <c r="S21" s="590"/>
      <c r="T21" s="590"/>
      <c r="U21" s="591"/>
      <c r="V21" s="574"/>
      <c r="W21" s="575"/>
      <c r="X21" s="575"/>
      <c r="Y21" s="575"/>
      <c r="Z21" s="575"/>
      <c r="AA21" s="576"/>
      <c r="AB21" s="574"/>
      <c r="AC21" s="575"/>
      <c r="AD21" s="575"/>
      <c r="AE21" s="575"/>
      <c r="AF21" s="575"/>
      <c r="AG21" s="576"/>
      <c r="AH21" s="580"/>
      <c r="AI21" s="581"/>
      <c r="AJ21" s="581"/>
      <c r="AK21" s="581"/>
      <c r="AL21" s="581"/>
      <c r="AM21" s="582"/>
      <c r="AN21" s="57"/>
      <c r="AO21" s="536"/>
      <c r="AP21" s="537"/>
      <c r="AQ21" s="537"/>
      <c r="AR21" s="537"/>
      <c r="AS21" s="537"/>
      <c r="AT21" s="538"/>
      <c r="AU21" s="57"/>
      <c r="AV21" s="57"/>
      <c r="AW21" s="57"/>
      <c r="AX21" s="57"/>
      <c r="AY21" s="57"/>
      <c r="AZ21" s="57"/>
      <c r="BA21" s="57"/>
      <c r="BB21" s="57"/>
      <c r="BC21" s="57"/>
      <c r="BD21" s="57"/>
      <c r="BE21" s="57"/>
      <c r="BF21" s="57"/>
      <c r="BG21" s="57"/>
      <c r="BH21" s="57"/>
      <c r="BI21" s="57"/>
      <c r="BJ21" s="57"/>
      <c r="BK21" s="57"/>
      <c r="BL21" s="57"/>
      <c r="BM21" s="57"/>
      <c r="BN21" s="57"/>
      <c r="BO21" s="57"/>
      <c r="BP21" s="57"/>
      <c r="BQ21" s="57"/>
      <c r="BR21" s="57"/>
      <c r="BS21" s="57"/>
      <c r="BT21" s="57"/>
      <c r="BU21" s="57"/>
      <c r="BV21" s="57"/>
      <c r="BW21" s="57"/>
      <c r="BX21" s="57"/>
      <c r="BY21" s="57"/>
      <c r="BZ21" s="57"/>
      <c r="CA21" s="57"/>
      <c r="CB21" s="57"/>
    </row>
    <row r="22" spans="1:80" x14ac:dyDescent="0.25">
      <c r="A22" s="57"/>
      <c r="B22" s="519"/>
      <c r="C22" s="519"/>
      <c r="D22" s="520"/>
      <c r="E22" s="557" t="s">
        <v>507</v>
      </c>
      <c r="F22" s="558"/>
      <c r="G22" s="558"/>
      <c r="H22" s="558"/>
      <c r="I22" s="559"/>
      <c r="J22" s="592" t="e">
        <f>IF(AND(' RIESGOS DE GESTION'!#REF!="Media",' RIESGOS DE GESTION'!#REF!="Leve"),CONCATENATE("R",' RIESGOS DE GESTION'!#REF!),"")</f>
        <v>#REF!</v>
      </c>
      <c r="K22" s="593"/>
      <c r="L22" s="593" t="e">
        <f>IF(AND(' RIESGOS DE GESTION'!#REF!="Media",' RIESGOS DE GESTION'!#REF!="Leve"),CONCATENATE("R",' RIESGOS DE GESTION'!#REF!),"")</f>
        <v>#REF!</v>
      </c>
      <c r="M22" s="593"/>
      <c r="N22" s="593" t="e">
        <f>IF(AND(' RIESGOS DE GESTION'!#REF!="Media",' RIESGOS DE GESTION'!#REF!="Leve"),CONCATENATE("R",' RIESGOS DE GESTION'!#REF!),"")</f>
        <v>#REF!</v>
      </c>
      <c r="O22" s="594"/>
      <c r="P22" s="592" t="e">
        <f>IF(AND(' RIESGOS DE GESTION'!#REF!="Media",' RIESGOS DE GESTION'!#REF!="Menor"),CONCATENATE("R",' RIESGOS DE GESTION'!#REF!),"")</f>
        <v>#REF!</v>
      </c>
      <c r="Q22" s="593"/>
      <c r="R22" s="593" t="e">
        <f>IF(AND(' RIESGOS DE GESTION'!#REF!="Media",' RIESGOS DE GESTION'!#REF!="Menor"),CONCATENATE("R",' RIESGOS DE GESTION'!#REF!),"")</f>
        <v>#REF!</v>
      </c>
      <c r="S22" s="593"/>
      <c r="T22" s="593" t="e">
        <f>IF(AND(' RIESGOS DE GESTION'!#REF!="Media",' RIESGOS DE GESTION'!#REF!="Menor"),CONCATENATE("R",' RIESGOS DE GESTION'!#REF!),"")</f>
        <v>#REF!</v>
      </c>
      <c r="U22" s="594"/>
      <c r="V22" s="592" t="e">
        <f>IF(AND(' RIESGOS DE GESTION'!#REF!="Media",' RIESGOS DE GESTION'!#REF!="Moderado"),CONCATENATE("R",' RIESGOS DE GESTION'!#REF!),"")</f>
        <v>#REF!</v>
      </c>
      <c r="W22" s="593"/>
      <c r="X22" s="593" t="e">
        <f>IF(AND(' RIESGOS DE GESTION'!#REF!="Media",' RIESGOS DE GESTION'!#REF!="Moderado"),CONCATENATE("R",' RIESGOS DE GESTION'!#REF!),"")</f>
        <v>#REF!</v>
      </c>
      <c r="Y22" s="593"/>
      <c r="Z22" s="593" t="e">
        <f>IF(AND(' RIESGOS DE GESTION'!#REF!="Media",' RIESGOS DE GESTION'!#REF!="Moderado"),CONCATENATE("R",' RIESGOS DE GESTION'!#REF!),"")</f>
        <v>#REF!</v>
      </c>
      <c r="AA22" s="594"/>
      <c r="AB22" s="568" t="e">
        <f>IF(AND(' RIESGOS DE GESTION'!#REF!="Media",' RIESGOS DE GESTION'!#REF!="Mayor"),CONCATENATE("R",' RIESGOS DE GESTION'!#REF!),"")</f>
        <v>#REF!</v>
      </c>
      <c r="AC22" s="569"/>
      <c r="AD22" s="569" t="e">
        <f>IF(AND(' RIESGOS DE GESTION'!#REF!="Media",' RIESGOS DE GESTION'!#REF!="Mayor"),CONCATENATE("R",' RIESGOS DE GESTION'!#REF!),"")</f>
        <v>#REF!</v>
      </c>
      <c r="AE22" s="569"/>
      <c r="AF22" s="569" t="e">
        <f>IF(AND(' RIESGOS DE GESTION'!#REF!="Media",' RIESGOS DE GESTION'!#REF!="Mayor"),CONCATENATE("R",' RIESGOS DE GESTION'!#REF!),"")</f>
        <v>#REF!</v>
      </c>
      <c r="AG22" s="571"/>
      <c r="AH22" s="583" t="e">
        <f>IF(AND(' RIESGOS DE GESTION'!#REF!="Media",' RIESGOS DE GESTION'!#REF!="Catastrófico"),CONCATENATE("R",' RIESGOS DE GESTION'!#REF!),"")</f>
        <v>#REF!</v>
      </c>
      <c r="AI22" s="584"/>
      <c r="AJ22" s="584" t="e">
        <f>IF(AND(' RIESGOS DE GESTION'!#REF!="Media",' RIESGOS DE GESTION'!#REF!="Catastrófico"),CONCATENATE("R",' RIESGOS DE GESTION'!#REF!),"")</f>
        <v>#REF!</v>
      </c>
      <c r="AK22" s="584"/>
      <c r="AL22" s="584" t="e">
        <f>IF(AND(' RIESGOS DE GESTION'!#REF!="Media",' RIESGOS DE GESTION'!#REF!="Catastrófico"),CONCATENATE("R",' RIESGOS DE GESTION'!#REF!),"")</f>
        <v>#REF!</v>
      </c>
      <c r="AM22" s="585"/>
      <c r="AN22" s="57"/>
      <c r="AO22" s="539" t="s">
        <v>508</v>
      </c>
      <c r="AP22" s="540"/>
      <c r="AQ22" s="540"/>
      <c r="AR22" s="540"/>
      <c r="AS22" s="540"/>
      <c r="AT22" s="541"/>
      <c r="AU22" s="57"/>
      <c r="AV22" s="57"/>
      <c r="AW22" s="57"/>
      <c r="AX22" s="57"/>
      <c r="AY22" s="57"/>
      <c r="AZ22" s="57"/>
      <c r="BA22" s="57"/>
      <c r="BB22" s="57"/>
      <c r="BC22" s="57"/>
      <c r="BD22" s="57"/>
      <c r="BE22" s="57"/>
      <c r="BF22" s="57"/>
      <c r="BG22" s="57"/>
      <c r="BH22" s="57"/>
      <c r="BI22" s="57"/>
      <c r="BJ22" s="57"/>
      <c r="BK22" s="57"/>
      <c r="BL22" s="57"/>
      <c r="BM22" s="57"/>
      <c r="BN22" s="57"/>
      <c r="BO22" s="57"/>
      <c r="BP22" s="57"/>
      <c r="BQ22" s="57"/>
      <c r="BR22" s="57"/>
      <c r="BS22" s="57"/>
      <c r="BT22" s="57"/>
      <c r="BU22" s="57"/>
      <c r="BV22" s="57"/>
      <c r="BW22" s="57"/>
      <c r="BX22" s="57"/>
      <c r="BY22" s="57"/>
      <c r="BZ22" s="57"/>
      <c r="CA22" s="57"/>
      <c r="CB22" s="57"/>
    </row>
    <row r="23" spans="1:80" x14ac:dyDescent="0.25">
      <c r="A23" s="57"/>
      <c r="B23" s="519"/>
      <c r="C23" s="519"/>
      <c r="D23" s="520"/>
      <c r="E23" s="560"/>
      <c r="F23" s="561"/>
      <c r="G23" s="561"/>
      <c r="H23" s="561"/>
      <c r="I23" s="562"/>
      <c r="J23" s="586"/>
      <c r="K23" s="587"/>
      <c r="L23" s="587"/>
      <c r="M23" s="587"/>
      <c r="N23" s="587"/>
      <c r="O23" s="588"/>
      <c r="P23" s="586"/>
      <c r="Q23" s="587"/>
      <c r="R23" s="587"/>
      <c r="S23" s="587"/>
      <c r="T23" s="587"/>
      <c r="U23" s="588"/>
      <c r="V23" s="586"/>
      <c r="W23" s="587"/>
      <c r="X23" s="587"/>
      <c r="Y23" s="587"/>
      <c r="Z23" s="587"/>
      <c r="AA23" s="588"/>
      <c r="AB23" s="570"/>
      <c r="AC23" s="566"/>
      <c r="AD23" s="566"/>
      <c r="AE23" s="566"/>
      <c r="AF23" s="566"/>
      <c r="AG23" s="567"/>
      <c r="AH23" s="577"/>
      <c r="AI23" s="578"/>
      <c r="AJ23" s="578"/>
      <c r="AK23" s="578"/>
      <c r="AL23" s="578"/>
      <c r="AM23" s="579"/>
      <c r="AN23" s="57"/>
      <c r="AO23" s="542"/>
      <c r="AP23" s="543"/>
      <c r="AQ23" s="543"/>
      <c r="AR23" s="543"/>
      <c r="AS23" s="543"/>
      <c r="AT23" s="544"/>
      <c r="AU23" s="57"/>
      <c r="AV23" s="57"/>
      <c r="AW23" s="57"/>
      <c r="AX23" s="57"/>
      <c r="AY23" s="57"/>
      <c r="AZ23" s="57"/>
      <c r="BA23" s="57"/>
      <c r="BB23" s="57"/>
      <c r="BC23" s="57"/>
      <c r="BD23" s="57"/>
      <c r="BE23" s="57"/>
      <c r="BF23" s="57"/>
      <c r="BG23" s="57"/>
      <c r="BH23" s="57"/>
      <c r="BI23" s="57"/>
      <c r="BJ23" s="57"/>
      <c r="BK23" s="57"/>
      <c r="BL23" s="57"/>
      <c r="BM23" s="57"/>
      <c r="BN23" s="57"/>
      <c r="BO23" s="57"/>
      <c r="BP23" s="57"/>
      <c r="BQ23" s="57"/>
      <c r="BR23" s="57"/>
      <c r="BS23" s="57"/>
      <c r="BT23" s="57"/>
      <c r="BU23" s="57"/>
      <c r="BV23" s="57"/>
      <c r="BW23" s="57"/>
      <c r="BX23" s="57"/>
      <c r="BY23" s="57"/>
      <c r="BZ23" s="57"/>
      <c r="CA23" s="57"/>
      <c r="CB23" s="57"/>
    </row>
    <row r="24" spans="1:80" x14ac:dyDescent="0.25">
      <c r="A24" s="57"/>
      <c r="B24" s="519"/>
      <c r="C24" s="519"/>
      <c r="D24" s="520"/>
      <c r="E24" s="560"/>
      <c r="F24" s="561"/>
      <c r="G24" s="561"/>
      <c r="H24" s="561"/>
      <c r="I24" s="562"/>
      <c r="J24" s="586" t="e">
        <f>IF(AND(' RIESGOS DE GESTION'!#REF!="Media",' RIESGOS DE GESTION'!#REF!="Leve"),CONCATENATE("R",' RIESGOS DE GESTION'!#REF!),"")</f>
        <v>#REF!</v>
      </c>
      <c r="K24" s="587"/>
      <c r="L24" s="587" t="e">
        <f>IF(AND(' RIESGOS DE GESTION'!#REF!="Media",' RIESGOS DE GESTION'!#REF!="Leve"),CONCATENATE("R",' RIESGOS DE GESTION'!#REF!),"")</f>
        <v>#REF!</v>
      </c>
      <c r="M24" s="587"/>
      <c r="N24" s="587" t="e">
        <f>IF(AND(' RIESGOS DE GESTION'!#REF!="Media",' RIESGOS DE GESTION'!#REF!="Leve"),CONCATENATE("R",' RIESGOS DE GESTION'!#REF!),"")</f>
        <v>#REF!</v>
      </c>
      <c r="O24" s="588"/>
      <c r="P24" s="586" t="e">
        <f>IF(AND(' RIESGOS DE GESTION'!#REF!="Media",' RIESGOS DE GESTION'!#REF!="Menor"),CONCATENATE("R",' RIESGOS DE GESTION'!#REF!),"")</f>
        <v>#REF!</v>
      </c>
      <c r="Q24" s="587"/>
      <c r="R24" s="587" t="e">
        <f>IF(AND(' RIESGOS DE GESTION'!#REF!="Media",' RIESGOS DE GESTION'!#REF!="Menor"),CONCATENATE("R",' RIESGOS DE GESTION'!#REF!),"")</f>
        <v>#REF!</v>
      </c>
      <c r="S24" s="587"/>
      <c r="T24" s="587" t="e">
        <f>IF(AND(' RIESGOS DE GESTION'!#REF!="Media",' RIESGOS DE GESTION'!#REF!="Menor"),CONCATENATE("R",' RIESGOS DE GESTION'!#REF!),"")</f>
        <v>#REF!</v>
      </c>
      <c r="U24" s="588"/>
      <c r="V24" s="586" t="e">
        <f>IF(AND(' RIESGOS DE GESTION'!#REF!="Media",' RIESGOS DE GESTION'!#REF!="Moderado"),CONCATENATE("R",' RIESGOS DE GESTION'!#REF!),"")</f>
        <v>#REF!</v>
      </c>
      <c r="W24" s="587"/>
      <c r="X24" s="587" t="e">
        <f>IF(AND(' RIESGOS DE GESTION'!#REF!="Media",' RIESGOS DE GESTION'!#REF!="Moderado"),CONCATENATE("R",' RIESGOS DE GESTION'!#REF!),"")</f>
        <v>#REF!</v>
      </c>
      <c r="Y24" s="587"/>
      <c r="Z24" s="587" t="e">
        <f>IF(AND(' RIESGOS DE GESTION'!#REF!="Media",' RIESGOS DE GESTION'!#REF!="Moderado"),CONCATENATE("R",' RIESGOS DE GESTION'!#REF!),"")</f>
        <v>#REF!</v>
      </c>
      <c r="AA24" s="588"/>
      <c r="AB24" s="570" t="e">
        <f>IF(AND(' RIESGOS DE GESTION'!#REF!="Media",' RIESGOS DE GESTION'!#REF!="Mayor"),CONCATENATE("R",' RIESGOS DE GESTION'!#REF!),"")</f>
        <v>#REF!</v>
      </c>
      <c r="AC24" s="566"/>
      <c r="AD24" s="566" t="e">
        <f>IF(AND(' RIESGOS DE GESTION'!#REF!="Media",' RIESGOS DE GESTION'!#REF!="Mayor"),CONCATENATE("R",' RIESGOS DE GESTION'!#REF!),"")</f>
        <v>#REF!</v>
      </c>
      <c r="AE24" s="566"/>
      <c r="AF24" s="566" t="e">
        <f>IF(AND(' RIESGOS DE GESTION'!#REF!="Media",' RIESGOS DE GESTION'!#REF!="Mayor"),CONCATENATE("R",' RIESGOS DE GESTION'!#REF!),"")</f>
        <v>#REF!</v>
      </c>
      <c r="AG24" s="567"/>
      <c r="AH24" s="577" t="e">
        <f>IF(AND(' RIESGOS DE GESTION'!#REF!="Media",' RIESGOS DE GESTION'!#REF!="Catastrófico"),CONCATENATE("R",' RIESGOS DE GESTION'!#REF!),"")</f>
        <v>#REF!</v>
      </c>
      <c r="AI24" s="578"/>
      <c r="AJ24" s="578" t="e">
        <f>IF(AND(' RIESGOS DE GESTION'!#REF!="Media",' RIESGOS DE GESTION'!#REF!="Catastrófico"),CONCATENATE("R",' RIESGOS DE GESTION'!#REF!),"")</f>
        <v>#REF!</v>
      </c>
      <c r="AK24" s="578"/>
      <c r="AL24" s="578" t="e">
        <f>IF(AND(' RIESGOS DE GESTION'!#REF!="Media",' RIESGOS DE GESTION'!#REF!="Catastrófico"),CONCATENATE("R",' RIESGOS DE GESTION'!#REF!),"")</f>
        <v>#REF!</v>
      </c>
      <c r="AM24" s="579"/>
      <c r="AN24" s="57"/>
      <c r="AO24" s="542"/>
      <c r="AP24" s="543"/>
      <c r="AQ24" s="543"/>
      <c r="AR24" s="543"/>
      <c r="AS24" s="543"/>
      <c r="AT24" s="544"/>
      <c r="AU24" s="57"/>
      <c r="AV24" s="57"/>
      <c r="AW24" s="57"/>
      <c r="AX24" s="57"/>
      <c r="AY24" s="57"/>
      <c r="AZ24" s="57"/>
      <c r="BA24" s="57"/>
      <c r="BB24" s="57"/>
      <c r="BC24" s="57"/>
      <c r="BD24" s="57"/>
      <c r="BE24" s="57"/>
      <c r="BF24" s="57"/>
      <c r="BG24" s="57"/>
      <c r="BH24" s="57"/>
      <c r="BI24" s="57"/>
      <c r="BJ24" s="57"/>
      <c r="BK24" s="57"/>
      <c r="BL24" s="57"/>
      <c r="BM24" s="57"/>
      <c r="BN24" s="57"/>
      <c r="BO24" s="57"/>
      <c r="BP24" s="57"/>
      <c r="BQ24" s="57"/>
      <c r="BR24" s="57"/>
      <c r="BS24" s="57"/>
      <c r="BT24" s="57"/>
      <c r="BU24" s="57"/>
      <c r="BV24" s="57"/>
      <c r="BW24" s="57"/>
      <c r="BX24" s="57"/>
      <c r="BY24" s="57"/>
      <c r="BZ24" s="57"/>
      <c r="CA24" s="57"/>
      <c r="CB24" s="57"/>
    </row>
    <row r="25" spans="1:80" x14ac:dyDescent="0.25">
      <c r="A25" s="57"/>
      <c r="B25" s="519"/>
      <c r="C25" s="519"/>
      <c r="D25" s="520"/>
      <c r="E25" s="560"/>
      <c r="F25" s="561"/>
      <c r="G25" s="561"/>
      <c r="H25" s="561"/>
      <c r="I25" s="562"/>
      <c r="J25" s="586"/>
      <c r="K25" s="587"/>
      <c r="L25" s="587"/>
      <c r="M25" s="587"/>
      <c r="N25" s="587"/>
      <c r="O25" s="588"/>
      <c r="P25" s="586"/>
      <c r="Q25" s="587"/>
      <c r="R25" s="587"/>
      <c r="S25" s="587"/>
      <c r="T25" s="587"/>
      <c r="U25" s="588"/>
      <c r="V25" s="586"/>
      <c r="W25" s="587"/>
      <c r="X25" s="587"/>
      <c r="Y25" s="587"/>
      <c r="Z25" s="587"/>
      <c r="AA25" s="588"/>
      <c r="AB25" s="570"/>
      <c r="AC25" s="566"/>
      <c r="AD25" s="566"/>
      <c r="AE25" s="566"/>
      <c r="AF25" s="566"/>
      <c r="AG25" s="567"/>
      <c r="AH25" s="577"/>
      <c r="AI25" s="578"/>
      <c r="AJ25" s="578"/>
      <c r="AK25" s="578"/>
      <c r="AL25" s="578"/>
      <c r="AM25" s="579"/>
      <c r="AN25" s="57"/>
      <c r="AO25" s="542"/>
      <c r="AP25" s="543"/>
      <c r="AQ25" s="543"/>
      <c r="AR25" s="543"/>
      <c r="AS25" s="543"/>
      <c r="AT25" s="544"/>
      <c r="AU25" s="57"/>
      <c r="AV25" s="57"/>
      <c r="AW25" s="57"/>
      <c r="AX25" s="57"/>
      <c r="AY25" s="57"/>
      <c r="AZ25" s="57"/>
      <c r="BA25" s="57"/>
      <c r="BB25" s="57"/>
      <c r="BC25" s="57"/>
      <c r="BD25" s="57"/>
      <c r="BE25" s="57"/>
      <c r="BF25" s="57"/>
      <c r="BG25" s="57"/>
      <c r="BH25" s="57"/>
      <c r="BI25" s="57"/>
      <c r="BJ25" s="57"/>
      <c r="BK25" s="57"/>
      <c r="BL25" s="57"/>
      <c r="BM25" s="57"/>
      <c r="BN25" s="57"/>
      <c r="BO25" s="57"/>
      <c r="BP25" s="57"/>
      <c r="BQ25" s="57"/>
      <c r="BR25" s="57"/>
      <c r="BS25" s="57"/>
      <c r="BT25" s="57"/>
      <c r="BU25" s="57"/>
      <c r="BV25" s="57"/>
      <c r="BW25" s="57"/>
      <c r="BX25" s="57"/>
      <c r="BY25" s="57"/>
      <c r="BZ25" s="57"/>
      <c r="CA25" s="57"/>
      <c r="CB25" s="57"/>
    </row>
    <row r="26" spans="1:80" x14ac:dyDescent="0.25">
      <c r="A26" s="57"/>
      <c r="B26" s="519"/>
      <c r="C26" s="519"/>
      <c r="D26" s="520"/>
      <c r="E26" s="560"/>
      <c r="F26" s="561"/>
      <c r="G26" s="561"/>
      <c r="H26" s="561"/>
      <c r="I26" s="562"/>
      <c r="J26" s="586" t="e">
        <f>IF(AND(' RIESGOS DE GESTION'!#REF!="Media",' RIESGOS DE GESTION'!#REF!="Leve"),CONCATENATE("R",' RIESGOS DE GESTION'!#REF!),"")</f>
        <v>#REF!</v>
      </c>
      <c r="K26" s="587"/>
      <c r="L26" s="587" t="e">
        <f>IF(AND(' RIESGOS DE GESTION'!#REF!="Media",' RIESGOS DE GESTION'!#REF!="Leve"),CONCATENATE("R",' RIESGOS DE GESTION'!#REF!),"")</f>
        <v>#REF!</v>
      </c>
      <c r="M26" s="587"/>
      <c r="N26" s="587" t="e">
        <f>IF(AND(' RIESGOS DE GESTION'!#REF!="Media",' RIESGOS DE GESTION'!#REF!="Leve"),CONCATENATE("R",' RIESGOS DE GESTION'!#REF!),"")</f>
        <v>#REF!</v>
      </c>
      <c r="O26" s="588"/>
      <c r="P26" s="586" t="e">
        <f>IF(AND(' RIESGOS DE GESTION'!#REF!="Media",' RIESGOS DE GESTION'!#REF!="Menor"),CONCATENATE("R",' RIESGOS DE GESTION'!#REF!),"")</f>
        <v>#REF!</v>
      </c>
      <c r="Q26" s="587"/>
      <c r="R26" s="587" t="e">
        <f>IF(AND(' RIESGOS DE GESTION'!#REF!="Media",' RIESGOS DE GESTION'!#REF!="Menor"),CONCATENATE("R",' RIESGOS DE GESTION'!#REF!),"")</f>
        <v>#REF!</v>
      </c>
      <c r="S26" s="587"/>
      <c r="T26" s="587" t="e">
        <f>IF(AND(' RIESGOS DE GESTION'!#REF!="Media",' RIESGOS DE GESTION'!#REF!="Menor"),CONCATENATE("R",' RIESGOS DE GESTION'!#REF!),"")</f>
        <v>#REF!</v>
      </c>
      <c r="U26" s="588"/>
      <c r="V26" s="586" t="e">
        <f>IF(AND(' RIESGOS DE GESTION'!#REF!="Media",' RIESGOS DE GESTION'!#REF!="Moderado"),CONCATENATE("R",' RIESGOS DE GESTION'!#REF!),"")</f>
        <v>#REF!</v>
      </c>
      <c r="W26" s="587"/>
      <c r="X26" s="587" t="e">
        <f>IF(AND(' RIESGOS DE GESTION'!#REF!="Media",' RIESGOS DE GESTION'!#REF!="Moderado"),CONCATENATE("R",' RIESGOS DE GESTION'!#REF!),"")</f>
        <v>#REF!</v>
      </c>
      <c r="Y26" s="587"/>
      <c r="Z26" s="587" t="e">
        <f>IF(AND(' RIESGOS DE GESTION'!#REF!="Media",' RIESGOS DE GESTION'!#REF!="Moderado"),CONCATENATE("R",' RIESGOS DE GESTION'!#REF!),"")</f>
        <v>#REF!</v>
      </c>
      <c r="AA26" s="588"/>
      <c r="AB26" s="570" t="e">
        <f>IF(AND(' RIESGOS DE GESTION'!#REF!="Media",' RIESGOS DE GESTION'!#REF!="Mayor"),CONCATENATE("R",' RIESGOS DE GESTION'!#REF!),"")</f>
        <v>#REF!</v>
      </c>
      <c r="AC26" s="566"/>
      <c r="AD26" s="566" t="e">
        <f>IF(AND(' RIESGOS DE GESTION'!#REF!="Media",' RIESGOS DE GESTION'!#REF!="Mayor"),CONCATENATE("R",' RIESGOS DE GESTION'!#REF!),"")</f>
        <v>#REF!</v>
      </c>
      <c r="AE26" s="566"/>
      <c r="AF26" s="566" t="e">
        <f>IF(AND(' RIESGOS DE GESTION'!#REF!="Media",' RIESGOS DE GESTION'!#REF!="Mayor"),CONCATENATE("R",' RIESGOS DE GESTION'!#REF!),"")</f>
        <v>#REF!</v>
      </c>
      <c r="AG26" s="567"/>
      <c r="AH26" s="577" t="e">
        <f>IF(AND(' RIESGOS DE GESTION'!#REF!="Media",' RIESGOS DE GESTION'!#REF!="Catastrófico"),CONCATENATE("R",' RIESGOS DE GESTION'!#REF!),"")</f>
        <v>#REF!</v>
      </c>
      <c r="AI26" s="578"/>
      <c r="AJ26" s="578" t="e">
        <f>IF(AND(' RIESGOS DE GESTION'!#REF!="Media",' RIESGOS DE GESTION'!#REF!="Catastrófico"),CONCATENATE("R",' RIESGOS DE GESTION'!#REF!),"")</f>
        <v>#REF!</v>
      </c>
      <c r="AK26" s="578"/>
      <c r="AL26" s="578" t="e">
        <f>IF(AND(' RIESGOS DE GESTION'!#REF!="Media",' RIESGOS DE GESTION'!#REF!="Catastrófico"),CONCATENATE("R",' RIESGOS DE GESTION'!#REF!),"")</f>
        <v>#REF!</v>
      </c>
      <c r="AM26" s="579"/>
      <c r="AN26" s="57"/>
      <c r="AO26" s="542"/>
      <c r="AP26" s="543"/>
      <c r="AQ26" s="543"/>
      <c r="AR26" s="543"/>
      <c r="AS26" s="543"/>
      <c r="AT26" s="544"/>
      <c r="AU26" s="57"/>
      <c r="AV26" s="57"/>
      <c r="AW26" s="57"/>
      <c r="AX26" s="57"/>
      <c r="AY26" s="57"/>
      <c r="AZ26" s="57"/>
      <c r="BA26" s="57"/>
      <c r="BB26" s="57"/>
      <c r="BC26" s="57"/>
      <c r="BD26" s="57"/>
      <c r="BE26" s="57"/>
      <c r="BF26" s="57"/>
      <c r="BG26" s="57"/>
      <c r="BH26" s="57"/>
      <c r="BI26" s="57"/>
      <c r="BJ26" s="57"/>
      <c r="BK26" s="57"/>
      <c r="BL26" s="57"/>
      <c r="BM26" s="57"/>
      <c r="BN26" s="57"/>
      <c r="BO26" s="57"/>
      <c r="BP26" s="57"/>
      <c r="BQ26" s="57"/>
      <c r="BR26" s="57"/>
      <c r="BS26" s="57"/>
      <c r="BT26" s="57"/>
      <c r="BU26" s="57"/>
      <c r="BV26" s="57"/>
      <c r="BW26" s="57"/>
      <c r="BX26" s="57"/>
      <c r="BY26" s="57"/>
      <c r="BZ26" s="57"/>
      <c r="CA26" s="57"/>
      <c r="CB26" s="57"/>
    </row>
    <row r="27" spans="1:80" x14ac:dyDescent="0.25">
      <c r="A27" s="57"/>
      <c r="B27" s="519"/>
      <c r="C27" s="519"/>
      <c r="D27" s="520"/>
      <c r="E27" s="560"/>
      <c r="F27" s="561"/>
      <c r="G27" s="561"/>
      <c r="H27" s="561"/>
      <c r="I27" s="562"/>
      <c r="J27" s="586"/>
      <c r="K27" s="587"/>
      <c r="L27" s="587"/>
      <c r="M27" s="587"/>
      <c r="N27" s="587"/>
      <c r="O27" s="588"/>
      <c r="P27" s="586"/>
      <c r="Q27" s="587"/>
      <c r="R27" s="587"/>
      <c r="S27" s="587"/>
      <c r="T27" s="587"/>
      <c r="U27" s="588"/>
      <c r="V27" s="586"/>
      <c r="W27" s="587"/>
      <c r="X27" s="587"/>
      <c r="Y27" s="587"/>
      <c r="Z27" s="587"/>
      <c r="AA27" s="588"/>
      <c r="AB27" s="570"/>
      <c r="AC27" s="566"/>
      <c r="AD27" s="566"/>
      <c r="AE27" s="566"/>
      <c r="AF27" s="566"/>
      <c r="AG27" s="567"/>
      <c r="AH27" s="577"/>
      <c r="AI27" s="578"/>
      <c r="AJ27" s="578"/>
      <c r="AK27" s="578"/>
      <c r="AL27" s="578"/>
      <c r="AM27" s="579"/>
      <c r="AN27" s="57"/>
      <c r="AO27" s="542"/>
      <c r="AP27" s="543"/>
      <c r="AQ27" s="543"/>
      <c r="AR27" s="543"/>
      <c r="AS27" s="543"/>
      <c r="AT27" s="544"/>
      <c r="AU27" s="57"/>
      <c r="AV27" s="57"/>
      <c r="AW27" s="57"/>
      <c r="AX27" s="57"/>
      <c r="AY27" s="57"/>
      <c r="AZ27" s="57"/>
      <c r="BA27" s="57"/>
      <c r="BB27" s="57"/>
      <c r="BC27" s="57"/>
      <c r="BD27" s="57"/>
      <c r="BE27" s="57"/>
      <c r="BF27" s="57"/>
      <c r="BG27" s="57"/>
      <c r="BH27" s="57"/>
      <c r="BI27" s="57"/>
      <c r="BJ27" s="57"/>
      <c r="BK27" s="57"/>
      <c r="BL27" s="57"/>
      <c r="BM27" s="57"/>
      <c r="BN27" s="57"/>
      <c r="BO27" s="57"/>
      <c r="BP27" s="57"/>
      <c r="BQ27" s="57"/>
      <c r="BR27" s="57"/>
      <c r="BS27" s="57"/>
      <c r="BT27" s="57"/>
      <c r="BU27" s="57"/>
      <c r="BV27" s="57"/>
      <c r="BW27" s="57"/>
      <c r="BX27" s="57"/>
      <c r="BY27" s="57"/>
      <c r="BZ27" s="57"/>
      <c r="CA27" s="57"/>
      <c r="CB27" s="57"/>
    </row>
    <row r="28" spans="1:80" x14ac:dyDescent="0.25">
      <c r="A28" s="57"/>
      <c r="B28" s="519"/>
      <c r="C28" s="519"/>
      <c r="D28" s="520"/>
      <c r="E28" s="560"/>
      <c r="F28" s="561"/>
      <c r="G28" s="561"/>
      <c r="H28" s="561"/>
      <c r="I28" s="562"/>
      <c r="J28" s="586" t="e">
        <f>IF(AND(' RIESGOS DE GESTION'!#REF!="Media",' RIESGOS DE GESTION'!#REF!="Leve"),CONCATENATE("R",' RIESGOS DE GESTION'!#REF!),"")</f>
        <v>#REF!</v>
      </c>
      <c r="K28" s="587"/>
      <c r="L28" s="587" t="e">
        <f>IF(AND(' RIESGOS DE GESTION'!#REF!="Media",' RIESGOS DE GESTION'!#REF!="Leve"),CONCATENATE("R",' RIESGOS DE GESTION'!#REF!),"")</f>
        <v>#REF!</v>
      </c>
      <c r="M28" s="587"/>
      <c r="N28" s="587" t="e">
        <f>IF(AND(' RIESGOS DE GESTION'!#REF!="Media",' RIESGOS DE GESTION'!#REF!="Leve"),CONCATENATE("R",' RIESGOS DE GESTION'!#REF!),"")</f>
        <v>#REF!</v>
      </c>
      <c r="O28" s="588"/>
      <c r="P28" s="586" t="e">
        <f>IF(AND(' RIESGOS DE GESTION'!#REF!="Media",' RIESGOS DE GESTION'!#REF!="Menor"),CONCATENATE("R",' RIESGOS DE GESTION'!#REF!),"")</f>
        <v>#REF!</v>
      </c>
      <c r="Q28" s="587"/>
      <c r="R28" s="587" t="e">
        <f>IF(AND(' RIESGOS DE GESTION'!#REF!="Media",' RIESGOS DE GESTION'!#REF!="Menor"),CONCATENATE("R",' RIESGOS DE GESTION'!#REF!),"")</f>
        <v>#REF!</v>
      </c>
      <c r="S28" s="587"/>
      <c r="T28" s="587" t="e">
        <f>IF(AND(' RIESGOS DE GESTION'!#REF!="Media",' RIESGOS DE GESTION'!#REF!="Menor"),CONCATENATE("R",' RIESGOS DE GESTION'!#REF!),"")</f>
        <v>#REF!</v>
      </c>
      <c r="U28" s="588"/>
      <c r="V28" s="586" t="e">
        <f>IF(AND(' RIESGOS DE GESTION'!#REF!="Media",' RIESGOS DE GESTION'!#REF!="Moderado"),CONCATENATE("R",' RIESGOS DE GESTION'!#REF!),"")</f>
        <v>#REF!</v>
      </c>
      <c r="W28" s="587"/>
      <c r="X28" s="587" t="e">
        <f>IF(AND(' RIESGOS DE GESTION'!#REF!="Media",' RIESGOS DE GESTION'!#REF!="Moderado"),CONCATENATE("R",' RIESGOS DE GESTION'!#REF!),"")</f>
        <v>#REF!</v>
      </c>
      <c r="Y28" s="587"/>
      <c r="Z28" s="587" t="e">
        <f>IF(AND(' RIESGOS DE GESTION'!#REF!="Media",' RIESGOS DE GESTION'!#REF!="Moderado"),CONCATENATE("R",' RIESGOS DE GESTION'!#REF!),"")</f>
        <v>#REF!</v>
      </c>
      <c r="AA28" s="588"/>
      <c r="AB28" s="570" t="e">
        <f>IF(AND(' RIESGOS DE GESTION'!#REF!="Media",' RIESGOS DE GESTION'!#REF!="Mayor"),CONCATENATE("R",' RIESGOS DE GESTION'!#REF!),"")</f>
        <v>#REF!</v>
      </c>
      <c r="AC28" s="566"/>
      <c r="AD28" s="566" t="e">
        <f>IF(AND(' RIESGOS DE GESTION'!#REF!="Media",' RIESGOS DE GESTION'!#REF!="Mayor"),CONCATENATE("R",' RIESGOS DE GESTION'!#REF!),"")</f>
        <v>#REF!</v>
      </c>
      <c r="AE28" s="566"/>
      <c r="AF28" s="566" t="e">
        <f>IF(AND(' RIESGOS DE GESTION'!#REF!="Media",' RIESGOS DE GESTION'!#REF!="Mayor"),CONCATENATE("R",' RIESGOS DE GESTION'!#REF!),"")</f>
        <v>#REF!</v>
      </c>
      <c r="AG28" s="567"/>
      <c r="AH28" s="577" t="e">
        <f>IF(AND(' RIESGOS DE GESTION'!#REF!="Media",' RIESGOS DE GESTION'!#REF!="Catastrófico"),CONCATENATE("R",' RIESGOS DE GESTION'!#REF!),"")</f>
        <v>#REF!</v>
      </c>
      <c r="AI28" s="578"/>
      <c r="AJ28" s="578" t="e">
        <f>IF(AND(' RIESGOS DE GESTION'!#REF!="Media",' RIESGOS DE GESTION'!#REF!="Catastrófico"),CONCATENATE("R",' RIESGOS DE GESTION'!#REF!),"")</f>
        <v>#REF!</v>
      </c>
      <c r="AK28" s="578"/>
      <c r="AL28" s="578" t="e">
        <f>IF(AND(' RIESGOS DE GESTION'!#REF!="Media",' RIESGOS DE GESTION'!#REF!="Catastrófico"),CONCATENATE("R",' RIESGOS DE GESTION'!#REF!),"")</f>
        <v>#REF!</v>
      </c>
      <c r="AM28" s="579"/>
      <c r="AN28" s="57"/>
      <c r="AO28" s="542"/>
      <c r="AP28" s="543"/>
      <c r="AQ28" s="543"/>
      <c r="AR28" s="543"/>
      <c r="AS28" s="543"/>
      <c r="AT28" s="544"/>
      <c r="AU28" s="57"/>
      <c r="AV28" s="57"/>
      <c r="AW28" s="57"/>
      <c r="AX28" s="57"/>
      <c r="AY28" s="57"/>
      <c r="AZ28" s="57"/>
      <c r="BA28" s="57"/>
      <c r="BB28" s="57"/>
      <c r="BC28" s="57"/>
      <c r="BD28" s="57"/>
      <c r="BE28" s="57"/>
      <c r="BF28" s="57"/>
      <c r="BG28" s="57"/>
      <c r="BH28" s="57"/>
      <c r="BI28" s="57"/>
      <c r="BJ28" s="57"/>
      <c r="BK28" s="57"/>
      <c r="BL28" s="57"/>
      <c r="BM28" s="57"/>
      <c r="BN28" s="57"/>
      <c r="BO28" s="57"/>
      <c r="BP28" s="57"/>
      <c r="BQ28" s="57"/>
      <c r="BR28" s="57"/>
      <c r="BS28" s="57"/>
      <c r="BT28" s="57"/>
      <c r="BU28" s="57"/>
      <c r="BV28" s="57"/>
      <c r="BW28" s="57"/>
      <c r="BX28" s="57"/>
      <c r="BY28" s="57"/>
      <c r="BZ28" s="57"/>
      <c r="CA28" s="57"/>
      <c r="CB28" s="57"/>
    </row>
    <row r="29" spans="1:80" ht="15.75" thickBot="1" x14ac:dyDescent="0.3">
      <c r="A29" s="57"/>
      <c r="B29" s="519"/>
      <c r="C29" s="519"/>
      <c r="D29" s="520"/>
      <c r="E29" s="563"/>
      <c r="F29" s="564"/>
      <c r="G29" s="564"/>
      <c r="H29" s="564"/>
      <c r="I29" s="565"/>
      <c r="J29" s="586"/>
      <c r="K29" s="587"/>
      <c r="L29" s="587"/>
      <c r="M29" s="587"/>
      <c r="N29" s="587"/>
      <c r="O29" s="588"/>
      <c r="P29" s="589"/>
      <c r="Q29" s="590"/>
      <c r="R29" s="590"/>
      <c r="S29" s="590"/>
      <c r="T29" s="590"/>
      <c r="U29" s="591"/>
      <c r="V29" s="589"/>
      <c r="W29" s="590"/>
      <c r="X29" s="590"/>
      <c r="Y29" s="590"/>
      <c r="Z29" s="590"/>
      <c r="AA29" s="591"/>
      <c r="AB29" s="574"/>
      <c r="AC29" s="575"/>
      <c r="AD29" s="575"/>
      <c r="AE29" s="575"/>
      <c r="AF29" s="575"/>
      <c r="AG29" s="576"/>
      <c r="AH29" s="580"/>
      <c r="AI29" s="581"/>
      <c r="AJ29" s="581"/>
      <c r="AK29" s="581"/>
      <c r="AL29" s="581"/>
      <c r="AM29" s="582"/>
      <c r="AN29" s="57"/>
      <c r="AO29" s="545"/>
      <c r="AP29" s="546"/>
      <c r="AQ29" s="546"/>
      <c r="AR29" s="546"/>
      <c r="AS29" s="546"/>
      <c r="AT29" s="547"/>
      <c r="AU29" s="57"/>
      <c r="AV29" s="57"/>
      <c r="AW29" s="57"/>
      <c r="AX29" s="57"/>
      <c r="AY29" s="57"/>
      <c r="AZ29" s="57"/>
      <c r="BA29" s="57"/>
      <c r="BB29" s="57"/>
      <c r="BC29" s="57"/>
      <c r="BD29" s="57"/>
      <c r="BE29" s="57"/>
      <c r="BF29" s="57"/>
      <c r="BG29" s="57"/>
      <c r="BH29" s="57"/>
      <c r="BI29" s="57"/>
      <c r="BJ29" s="57"/>
      <c r="BK29" s="57"/>
      <c r="BL29" s="57"/>
      <c r="BM29" s="57"/>
      <c r="BN29" s="57"/>
      <c r="BO29" s="57"/>
      <c r="BP29" s="57"/>
      <c r="BQ29" s="57"/>
      <c r="BR29" s="57"/>
      <c r="BS29" s="57"/>
      <c r="BT29" s="57"/>
      <c r="BU29" s="57"/>
      <c r="BV29" s="57"/>
      <c r="BW29" s="57"/>
      <c r="BX29" s="57"/>
      <c r="BY29" s="57"/>
      <c r="BZ29" s="57"/>
      <c r="CA29" s="57"/>
      <c r="CB29" s="57"/>
    </row>
    <row r="30" spans="1:80" x14ac:dyDescent="0.25">
      <c r="A30" s="57"/>
      <c r="B30" s="519"/>
      <c r="C30" s="519"/>
      <c r="D30" s="520"/>
      <c r="E30" s="557" t="s">
        <v>509</v>
      </c>
      <c r="F30" s="558"/>
      <c r="G30" s="558"/>
      <c r="H30" s="558"/>
      <c r="I30" s="558"/>
      <c r="J30" s="601" t="e">
        <f>IF(AND(' RIESGOS DE GESTION'!#REF!="Baja",' RIESGOS DE GESTION'!#REF!="Leve"),CONCATENATE("R",' RIESGOS DE GESTION'!#REF!),"")</f>
        <v>#REF!</v>
      </c>
      <c r="K30" s="602"/>
      <c r="L30" s="602" t="e">
        <f>IF(AND(' RIESGOS DE GESTION'!#REF!="Baja",' RIESGOS DE GESTION'!#REF!="Leve"),CONCATENATE("R",' RIESGOS DE GESTION'!#REF!),"")</f>
        <v>#REF!</v>
      </c>
      <c r="M30" s="602"/>
      <c r="N30" s="602" t="e">
        <f>IF(AND(' RIESGOS DE GESTION'!#REF!="Baja",' RIESGOS DE GESTION'!#REF!="Leve"),CONCATENATE("R",' RIESGOS DE GESTION'!#REF!),"")</f>
        <v>#REF!</v>
      </c>
      <c r="O30" s="603"/>
      <c r="P30" s="593" t="e">
        <f>IF(AND(' RIESGOS DE GESTION'!#REF!="Baja",' RIESGOS DE GESTION'!#REF!="Menor"),CONCATENATE("R",' RIESGOS DE GESTION'!#REF!),"")</f>
        <v>#REF!</v>
      </c>
      <c r="Q30" s="593"/>
      <c r="R30" s="593" t="e">
        <f>IF(AND(' RIESGOS DE GESTION'!#REF!="Baja",' RIESGOS DE GESTION'!#REF!="Menor"),CONCATENATE("R",' RIESGOS DE GESTION'!#REF!),"")</f>
        <v>#REF!</v>
      </c>
      <c r="S30" s="593"/>
      <c r="T30" s="593" t="e">
        <f>IF(AND(' RIESGOS DE GESTION'!#REF!="Baja",' RIESGOS DE GESTION'!#REF!="Menor"),CONCATENATE("R",' RIESGOS DE GESTION'!#REF!),"")</f>
        <v>#REF!</v>
      </c>
      <c r="U30" s="594"/>
      <c r="V30" s="592" t="e">
        <f>IF(AND(' RIESGOS DE GESTION'!#REF!="Baja",' RIESGOS DE GESTION'!#REF!="Moderado"),CONCATENATE("R",' RIESGOS DE GESTION'!#REF!),"")</f>
        <v>#REF!</v>
      </c>
      <c r="W30" s="593"/>
      <c r="X30" s="593" t="e">
        <f>IF(AND(' RIESGOS DE GESTION'!#REF!="Baja",' RIESGOS DE GESTION'!#REF!="Moderado"),CONCATENATE("R",' RIESGOS DE GESTION'!#REF!),"")</f>
        <v>#REF!</v>
      </c>
      <c r="Y30" s="593"/>
      <c r="Z30" s="593" t="e">
        <f>IF(AND(' RIESGOS DE GESTION'!#REF!="Baja",' RIESGOS DE GESTION'!#REF!="Moderado"),CONCATENATE("R",' RIESGOS DE GESTION'!#REF!),"")</f>
        <v>#REF!</v>
      </c>
      <c r="AA30" s="594"/>
      <c r="AB30" s="568" t="e">
        <f>IF(AND(' RIESGOS DE GESTION'!#REF!="Baja",' RIESGOS DE GESTION'!#REF!="Mayor"),CONCATENATE("R",' RIESGOS DE GESTION'!#REF!),"")</f>
        <v>#REF!</v>
      </c>
      <c r="AC30" s="569"/>
      <c r="AD30" s="569" t="e">
        <f>IF(AND(' RIESGOS DE GESTION'!#REF!="Baja",' RIESGOS DE GESTION'!#REF!="Mayor"),CONCATENATE("R",' RIESGOS DE GESTION'!#REF!),"")</f>
        <v>#REF!</v>
      </c>
      <c r="AE30" s="569"/>
      <c r="AF30" s="569" t="e">
        <f>IF(AND(' RIESGOS DE GESTION'!#REF!="Baja",' RIESGOS DE GESTION'!#REF!="Mayor"),CONCATENATE("R",' RIESGOS DE GESTION'!#REF!),"")</f>
        <v>#REF!</v>
      </c>
      <c r="AG30" s="571"/>
      <c r="AH30" s="583" t="e">
        <f>IF(AND(' RIESGOS DE GESTION'!#REF!="Baja",' RIESGOS DE GESTION'!#REF!="Catastrófico"),CONCATENATE("R",' RIESGOS DE GESTION'!#REF!),"")</f>
        <v>#REF!</v>
      </c>
      <c r="AI30" s="584"/>
      <c r="AJ30" s="584" t="e">
        <f>IF(AND(' RIESGOS DE GESTION'!#REF!="Baja",' RIESGOS DE GESTION'!#REF!="Catastrófico"),CONCATENATE("R",' RIESGOS DE GESTION'!#REF!),"")</f>
        <v>#REF!</v>
      </c>
      <c r="AK30" s="584"/>
      <c r="AL30" s="584" t="e">
        <f>IF(AND(' RIESGOS DE GESTION'!#REF!="Baja",' RIESGOS DE GESTION'!#REF!="Catastrófico"),CONCATENATE("R",' RIESGOS DE GESTION'!#REF!),"")</f>
        <v>#REF!</v>
      </c>
      <c r="AM30" s="585"/>
      <c r="AN30" s="57"/>
      <c r="AO30" s="548" t="s">
        <v>510</v>
      </c>
      <c r="AP30" s="549"/>
      <c r="AQ30" s="549"/>
      <c r="AR30" s="549"/>
      <c r="AS30" s="549"/>
      <c r="AT30" s="550"/>
      <c r="AU30" s="57"/>
      <c r="AV30" s="57"/>
      <c r="AW30" s="57"/>
      <c r="AX30" s="57"/>
      <c r="AY30" s="57"/>
      <c r="AZ30" s="57"/>
      <c r="BA30" s="57"/>
      <c r="BB30" s="57"/>
      <c r="BC30" s="57"/>
      <c r="BD30" s="57"/>
      <c r="BE30" s="57"/>
      <c r="BF30" s="57"/>
      <c r="BG30" s="57"/>
      <c r="BH30" s="57"/>
      <c r="BI30" s="57"/>
      <c r="BJ30" s="57"/>
      <c r="BK30" s="57"/>
      <c r="BL30" s="57"/>
      <c r="BM30" s="57"/>
      <c r="BN30" s="57"/>
      <c r="BO30" s="57"/>
      <c r="BP30" s="57"/>
      <c r="BQ30" s="57"/>
      <c r="BR30" s="57"/>
      <c r="BS30" s="57"/>
      <c r="BT30" s="57"/>
      <c r="BU30" s="57"/>
      <c r="BV30" s="57"/>
      <c r="BW30" s="57"/>
      <c r="BX30" s="57"/>
      <c r="BY30" s="57"/>
      <c r="BZ30" s="57"/>
      <c r="CA30" s="57"/>
      <c r="CB30" s="57"/>
    </row>
    <row r="31" spans="1:80" x14ac:dyDescent="0.25">
      <c r="A31" s="57"/>
      <c r="B31" s="519"/>
      <c r="C31" s="519"/>
      <c r="D31" s="520"/>
      <c r="E31" s="560"/>
      <c r="F31" s="561"/>
      <c r="G31" s="561"/>
      <c r="H31" s="561"/>
      <c r="I31" s="561"/>
      <c r="J31" s="597"/>
      <c r="K31" s="595"/>
      <c r="L31" s="595"/>
      <c r="M31" s="595"/>
      <c r="N31" s="595"/>
      <c r="O31" s="596"/>
      <c r="P31" s="587"/>
      <c r="Q31" s="587"/>
      <c r="R31" s="587"/>
      <c r="S31" s="587"/>
      <c r="T31" s="587"/>
      <c r="U31" s="588"/>
      <c r="V31" s="586"/>
      <c r="W31" s="587"/>
      <c r="X31" s="587"/>
      <c r="Y31" s="587"/>
      <c r="Z31" s="587"/>
      <c r="AA31" s="588"/>
      <c r="AB31" s="570"/>
      <c r="AC31" s="566"/>
      <c r="AD31" s="566"/>
      <c r="AE31" s="566"/>
      <c r="AF31" s="566"/>
      <c r="AG31" s="567"/>
      <c r="AH31" s="577"/>
      <c r="AI31" s="578"/>
      <c r="AJ31" s="578"/>
      <c r="AK31" s="578"/>
      <c r="AL31" s="578"/>
      <c r="AM31" s="579"/>
      <c r="AN31" s="57"/>
      <c r="AO31" s="551"/>
      <c r="AP31" s="552"/>
      <c r="AQ31" s="552"/>
      <c r="AR31" s="552"/>
      <c r="AS31" s="552"/>
      <c r="AT31" s="553"/>
      <c r="AU31" s="57"/>
      <c r="AV31" s="57"/>
      <c r="AW31" s="57"/>
      <c r="AX31" s="57"/>
      <c r="AY31" s="57"/>
      <c r="AZ31" s="57"/>
      <c r="BA31" s="57"/>
      <c r="BB31" s="57"/>
      <c r="BC31" s="57"/>
      <c r="BD31" s="57"/>
      <c r="BE31" s="57"/>
      <c r="BF31" s="57"/>
      <c r="BG31" s="57"/>
      <c r="BH31" s="57"/>
      <c r="BI31" s="57"/>
      <c r="BJ31" s="57"/>
      <c r="BK31" s="57"/>
      <c r="BL31" s="57"/>
      <c r="BM31" s="57"/>
      <c r="BN31" s="57"/>
      <c r="BO31" s="57"/>
      <c r="BP31" s="57"/>
      <c r="BQ31" s="57"/>
      <c r="BR31" s="57"/>
      <c r="BS31" s="57"/>
      <c r="BT31" s="57"/>
      <c r="BU31" s="57"/>
      <c r="BV31" s="57"/>
      <c r="BW31" s="57"/>
      <c r="BX31" s="57"/>
      <c r="BY31" s="57"/>
      <c r="BZ31" s="57"/>
      <c r="CA31" s="57"/>
      <c r="CB31" s="57"/>
    </row>
    <row r="32" spans="1:80" x14ac:dyDescent="0.25">
      <c r="A32" s="57"/>
      <c r="B32" s="519"/>
      <c r="C32" s="519"/>
      <c r="D32" s="520"/>
      <c r="E32" s="560"/>
      <c r="F32" s="561"/>
      <c r="G32" s="561"/>
      <c r="H32" s="561"/>
      <c r="I32" s="561"/>
      <c r="J32" s="597" t="e">
        <f>IF(AND(' RIESGOS DE GESTION'!#REF!="Baja",' RIESGOS DE GESTION'!#REF!="Leve"),CONCATENATE("R",' RIESGOS DE GESTION'!#REF!),"")</f>
        <v>#REF!</v>
      </c>
      <c r="K32" s="595"/>
      <c r="L32" s="595" t="e">
        <f>IF(AND(' RIESGOS DE GESTION'!#REF!="Baja",' RIESGOS DE GESTION'!#REF!="Leve"),CONCATENATE("R",' RIESGOS DE GESTION'!#REF!),"")</f>
        <v>#REF!</v>
      </c>
      <c r="M32" s="595"/>
      <c r="N32" s="595" t="e">
        <f>IF(AND(' RIESGOS DE GESTION'!#REF!="Baja",' RIESGOS DE GESTION'!#REF!="Leve"),CONCATENATE("R",' RIESGOS DE GESTION'!#REF!),"")</f>
        <v>#REF!</v>
      </c>
      <c r="O32" s="596"/>
      <c r="P32" s="587" t="e">
        <f>IF(AND(' RIESGOS DE GESTION'!#REF!="Baja",' RIESGOS DE GESTION'!#REF!="Menor"),CONCATENATE("R",' RIESGOS DE GESTION'!#REF!),"")</f>
        <v>#REF!</v>
      </c>
      <c r="Q32" s="587"/>
      <c r="R32" s="587" t="e">
        <f>IF(AND(' RIESGOS DE GESTION'!#REF!="Baja",' RIESGOS DE GESTION'!#REF!="Menor"),CONCATENATE("R",' RIESGOS DE GESTION'!#REF!),"")</f>
        <v>#REF!</v>
      </c>
      <c r="S32" s="587"/>
      <c r="T32" s="587" t="e">
        <f>IF(AND(' RIESGOS DE GESTION'!#REF!="Baja",' RIESGOS DE GESTION'!#REF!="Menor"),CONCATENATE("R",' RIESGOS DE GESTION'!#REF!),"")</f>
        <v>#REF!</v>
      </c>
      <c r="U32" s="588"/>
      <c r="V32" s="586" t="e">
        <f>IF(AND(' RIESGOS DE GESTION'!#REF!="Baja",' RIESGOS DE GESTION'!#REF!="Moderado"),CONCATENATE("R",' RIESGOS DE GESTION'!#REF!),"")</f>
        <v>#REF!</v>
      </c>
      <c r="W32" s="587"/>
      <c r="X32" s="587" t="e">
        <f>IF(AND(' RIESGOS DE GESTION'!#REF!="Baja",' RIESGOS DE GESTION'!#REF!="Moderado"),CONCATENATE("R",' RIESGOS DE GESTION'!#REF!),"")</f>
        <v>#REF!</v>
      </c>
      <c r="Y32" s="587"/>
      <c r="Z32" s="587" t="e">
        <f>IF(AND(' RIESGOS DE GESTION'!#REF!="Baja",' RIESGOS DE GESTION'!#REF!="Moderado"),CONCATENATE("R",' RIESGOS DE GESTION'!#REF!),"")</f>
        <v>#REF!</v>
      </c>
      <c r="AA32" s="588"/>
      <c r="AB32" s="570" t="e">
        <f>IF(AND(' RIESGOS DE GESTION'!#REF!="Baja",' RIESGOS DE GESTION'!#REF!="Mayor"),CONCATENATE("R",' RIESGOS DE GESTION'!#REF!),"")</f>
        <v>#REF!</v>
      </c>
      <c r="AC32" s="566"/>
      <c r="AD32" s="566" t="e">
        <f>IF(AND(' RIESGOS DE GESTION'!#REF!="Baja",' RIESGOS DE GESTION'!#REF!="Mayor"),CONCATENATE("R",' RIESGOS DE GESTION'!#REF!),"")</f>
        <v>#REF!</v>
      </c>
      <c r="AE32" s="566"/>
      <c r="AF32" s="566" t="e">
        <f>IF(AND(' RIESGOS DE GESTION'!#REF!="Baja",' RIESGOS DE GESTION'!#REF!="Mayor"),CONCATENATE("R",' RIESGOS DE GESTION'!#REF!),"")</f>
        <v>#REF!</v>
      </c>
      <c r="AG32" s="567"/>
      <c r="AH32" s="577" t="e">
        <f>IF(AND(' RIESGOS DE GESTION'!#REF!="Baja",' RIESGOS DE GESTION'!#REF!="Catastrófico"),CONCATENATE("R",' RIESGOS DE GESTION'!#REF!),"")</f>
        <v>#REF!</v>
      </c>
      <c r="AI32" s="578"/>
      <c r="AJ32" s="578" t="e">
        <f>IF(AND(' RIESGOS DE GESTION'!#REF!="Baja",' RIESGOS DE GESTION'!#REF!="Catastrófico"),CONCATENATE("R",' RIESGOS DE GESTION'!#REF!),"")</f>
        <v>#REF!</v>
      </c>
      <c r="AK32" s="578"/>
      <c r="AL32" s="578" t="e">
        <f>IF(AND(' RIESGOS DE GESTION'!#REF!="Baja",' RIESGOS DE GESTION'!#REF!="Catastrófico"),CONCATENATE("R",' RIESGOS DE GESTION'!#REF!),"")</f>
        <v>#REF!</v>
      </c>
      <c r="AM32" s="579"/>
      <c r="AN32" s="57"/>
      <c r="AO32" s="551"/>
      <c r="AP32" s="552"/>
      <c r="AQ32" s="552"/>
      <c r="AR32" s="552"/>
      <c r="AS32" s="552"/>
      <c r="AT32" s="553"/>
      <c r="AU32" s="57"/>
      <c r="AV32" s="57"/>
      <c r="AW32" s="57"/>
      <c r="AX32" s="57"/>
      <c r="AY32" s="57"/>
      <c r="AZ32" s="57"/>
      <c r="BA32" s="57"/>
      <c r="BB32" s="57"/>
      <c r="BC32" s="57"/>
      <c r="BD32" s="57"/>
      <c r="BE32" s="57"/>
      <c r="BF32" s="57"/>
      <c r="BG32" s="57"/>
      <c r="BH32" s="57"/>
      <c r="BI32" s="57"/>
      <c r="BJ32" s="57"/>
      <c r="BK32" s="57"/>
      <c r="BL32" s="57"/>
      <c r="BM32" s="57"/>
      <c r="BN32" s="57"/>
      <c r="BO32" s="57"/>
      <c r="BP32" s="57"/>
      <c r="BQ32" s="57"/>
      <c r="BR32" s="57"/>
      <c r="BS32" s="57"/>
      <c r="BT32" s="57"/>
      <c r="BU32" s="57"/>
      <c r="BV32" s="57"/>
      <c r="BW32" s="57"/>
      <c r="BX32" s="57"/>
      <c r="BY32" s="57"/>
      <c r="BZ32" s="57"/>
      <c r="CA32" s="57"/>
      <c r="CB32" s="57"/>
    </row>
    <row r="33" spans="1:80" x14ac:dyDescent="0.25">
      <c r="A33" s="57"/>
      <c r="B33" s="519"/>
      <c r="C33" s="519"/>
      <c r="D33" s="520"/>
      <c r="E33" s="560"/>
      <c r="F33" s="561"/>
      <c r="G33" s="561"/>
      <c r="H33" s="561"/>
      <c r="I33" s="561"/>
      <c r="J33" s="597"/>
      <c r="K33" s="595"/>
      <c r="L33" s="595"/>
      <c r="M33" s="595"/>
      <c r="N33" s="595"/>
      <c r="O33" s="596"/>
      <c r="P33" s="587"/>
      <c r="Q33" s="587"/>
      <c r="R33" s="587"/>
      <c r="S33" s="587"/>
      <c r="T33" s="587"/>
      <c r="U33" s="588"/>
      <c r="V33" s="586"/>
      <c r="W33" s="587"/>
      <c r="X33" s="587"/>
      <c r="Y33" s="587"/>
      <c r="Z33" s="587"/>
      <c r="AA33" s="588"/>
      <c r="AB33" s="570"/>
      <c r="AC33" s="566"/>
      <c r="AD33" s="566"/>
      <c r="AE33" s="566"/>
      <c r="AF33" s="566"/>
      <c r="AG33" s="567"/>
      <c r="AH33" s="577"/>
      <c r="AI33" s="578"/>
      <c r="AJ33" s="578"/>
      <c r="AK33" s="578"/>
      <c r="AL33" s="578"/>
      <c r="AM33" s="579"/>
      <c r="AN33" s="57"/>
      <c r="AO33" s="551"/>
      <c r="AP33" s="552"/>
      <c r="AQ33" s="552"/>
      <c r="AR33" s="552"/>
      <c r="AS33" s="552"/>
      <c r="AT33" s="553"/>
      <c r="AU33" s="57"/>
      <c r="AV33" s="57"/>
      <c r="AW33" s="57"/>
      <c r="AX33" s="57"/>
      <c r="AY33" s="57"/>
      <c r="AZ33" s="57"/>
      <c r="BA33" s="57"/>
      <c r="BB33" s="57"/>
      <c r="BC33" s="57"/>
      <c r="BD33" s="57"/>
      <c r="BE33" s="57"/>
      <c r="BF33" s="57"/>
      <c r="BG33" s="57"/>
      <c r="BH33" s="57"/>
      <c r="BI33" s="57"/>
      <c r="BJ33" s="57"/>
      <c r="BK33" s="57"/>
      <c r="BL33" s="57"/>
      <c r="BM33" s="57"/>
      <c r="BN33" s="57"/>
      <c r="BO33" s="57"/>
      <c r="BP33" s="57"/>
      <c r="BQ33" s="57"/>
      <c r="BR33" s="57"/>
      <c r="BS33" s="57"/>
      <c r="BT33" s="57"/>
      <c r="BU33" s="57"/>
      <c r="BV33" s="57"/>
      <c r="BW33" s="57"/>
      <c r="BX33" s="57"/>
      <c r="BY33" s="57"/>
      <c r="BZ33" s="57"/>
      <c r="CA33" s="57"/>
      <c r="CB33" s="57"/>
    </row>
    <row r="34" spans="1:80" x14ac:dyDescent="0.25">
      <c r="A34" s="57"/>
      <c r="B34" s="519"/>
      <c r="C34" s="519"/>
      <c r="D34" s="520"/>
      <c r="E34" s="560"/>
      <c r="F34" s="561"/>
      <c r="G34" s="561"/>
      <c r="H34" s="561"/>
      <c r="I34" s="561"/>
      <c r="J34" s="597" t="e">
        <f>IF(AND(' RIESGOS DE GESTION'!#REF!="Baja",' RIESGOS DE GESTION'!#REF!="Leve"),CONCATENATE("R",' RIESGOS DE GESTION'!#REF!),"")</f>
        <v>#REF!</v>
      </c>
      <c r="K34" s="595"/>
      <c r="L34" s="595" t="e">
        <f>IF(AND(' RIESGOS DE GESTION'!#REF!="Baja",' RIESGOS DE GESTION'!#REF!="Leve"),CONCATENATE("R",' RIESGOS DE GESTION'!#REF!),"")</f>
        <v>#REF!</v>
      </c>
      <c r="M34" s="595"/>
      <c r="N34" s="595" t="e">
        <f>IF(AND(' RIESGOS DE GESTION'!#REF!="Baja",' RIESGOS DE GESTION'!#REF!="Leve"),CONCATENATE("R",' RIESGOS DE GESTION'!#REF!),"")</f>
        <v>#REF!</v>
      </c>
      <c r="O34" s="596"/>
      <c r="P34" s="587" t="e">
        <f>IF(AND(' RIESGOS DE GESTION'!#REF!="Baja",' RIESGOS DE GESTION'!#REF!="Menor"),CONCATENATE("R",' RIESGOS DE GESTION'!#REF!),"")</f>
        <v>#REF!</v>
      </c>
      <c r="Q34" s="587"/>
      <c r="R34" s="587" t="e">
        <f>IF(AND(' RIESGOS DE GESTION'!#REF!="Baja",' RIESGOS DE GESTION'!#REF!="Menor"),CONCATENATE("R",' RIESGOS DE GESTION'!#REF!),"")</f>
        <v>#REF!</v>
      </c>
      <c r="S34" s="587"/>
      <c r="T34" s="587" t="e">
        <f>IF(AND(' RIESGOS DE GESTION'!#REF!="Baja",' RIESGOS DE GESTION'!#REF!="Menor"),CONCATENATE("R",' RIESGOS DE GESTION'!#REF!),"")</f>
        <v>#REF!</v>
      </c>
      <c r="U34" s="588"/>
      <c r="V34" s="586" t="e">
        <f>IF(AND(' RIESGOS DE GESTION'!#REF!="Baja",' RIESGOS DE GESTION'!#REF!="Moderado"),CONCATENATE("R",' RIESGOS DE GESTION'!#REF!),"")</f>
        <v>#REF!</v>
      </c>
      <c r="W34" s="587"/>
      <c r="X34" s="587" t="e">
        <f>IF(AND(' RIESGOS DE GESTION'!#REF!="Baja",' RIESGOS DE GESTION'!#REF!="Moderado"),CONCATENATE("R",' RIESGOS DE GESTION'!#REF!),"")</f>
        <v>#REF!</v>
      </c>
      <c r="Y34" s="587"/>
      <c r="Z34" s="587" t="e">
        <f>IF(AND(' RIESGOS DE GESTION'!#REF!="Baja",' RIESGOS DE GESTION'!#REF!="Moderado"),CONCATENATE("R",' RIESGOS DE GESTION'!#REF!),"")</f>
        <v>#REF!</v>
      </c>
      <c r="AA34" s="588"/>
      <c r="AB34" s="570" t="e">
        <f>IF(AND(' RIESGOS DE GESTION'!#REF!="Baja",' RIESGOS DE GESTION'!#REF!="Mayor"),CONCATENATE("R",' RIESGOS DE GESTION'!#REF!),"")</f>
        <v>#REF!</v>
      </c>
      <c r="AC34" s="566"/>
      <c r="AD34" s="566" t="e">
        <f>IF(AND(' RIESGOS DE GESTION'!#REF!="Baja",' RIESGOS DE GESTION'!#REF!="Mayor"),CONCATENATE("R",' RIESGOS DE GESTION'!#REF!),"")</f>
        <v>#REF!</v>
      </c>
      <c r="AE34" s="566"/>
      <c r="AF34" s="566" t="e">
        <f>IF(AND(' RIESGOS DE GESTION'!#REF!="Baja",' RIESGOS DE GESTION'!#REF!="Mayor"),CONCATENATE("R",' RIESGOS DE GESTION'!#REF!),"")</f>
        <v>#REF!</v>
      </c>
      <c r="AG34" s="567"/>
      <c r="AH34" s="577" t="e">
        <f>IF(AND(' RIESGOS DE GESTION'!#REF!="Baja",' RIESGOS DE GESTION'!#REF!="Catastrófico"),CONCATENATE("R",' RIESGOS DE GESTION'!#REF!),"")</f>
        <v>#REF!</v>
      </c>
      <c r="AI34" s="578"/>
      <c r="AJ34" s="578" t="e">
        <f>IF(AND(' RIESGOS DE GESTION'!#REF!="Baja",' RIESGOS DE GESTION'!#REF!="Catastrófico"),CONCATENATE("R",' RIESGOS DE GESTION'!#REF!),"")</f>
        <v>#REF!</v>
      </c>
      <c r="AK34" s="578"/>
      <c r="AL34" s="578" t="e">
        <f>IF(AND(' RIESGOS DE GESTION'!#REF!="Baja",' RIESGOS DE GESTION'!#REF!="Catastrófico"),CONCATENATE("R",' RIESGOS DE GESTION'!#REF!),"")</f>
        <v>#REF!</v>
      </c>
      <c r="AM34" s="579"/>
      <c r="AN34" s="57"/>
      <c r="AO34" s="551"/>
      <c r="AP34" s="552"/>
      <c r="AQ34" s="552"/>
      <c r="AR34" s="552"/>
      <c r="AS34" s="552"/>
      <c r="AT34" s="553"/>
      <c r="AU34" s="57"/>
      <c r="AV34" s="57"/>
      <c r="AW34" s="57"/>
      <c r="AX34" s="57"/>
      <c r="AY34" s="57"/>
      <c r="AZ34" s="57"/>
      <c r="BA34" s="57"/>
      <c r="BB34" s="57"/>
      <c r="BC34" s="57"/>
      <c r="BD34" s="57"/>
      <c r="BE34" s="57"/>
      <c r="BF34" s="57"/>
      <c r="BG34" s="57"/>
      <c r="BH34" s="57"/>
      <c r="BI34" s="57"/>
      <c r="BJ34" s="57"/>
      <c r="BK34" s="57"/>
      <c r="BL34" s="57"/>
      <c r="BM34" s="57"/>
      <c r="BN34" s="57"/>
      <c r="BO34" s="57"/>
      <c r="BP34" s="57"/>
      <c r="BQ34" s="57"/>
      <c r="BR34" s="57"/>
      <c r="BS34" s="57"/>
      <c r="BT34" s="57"/>
      <c r="BU34" s="57"/>
      <c r="BV34" s="57"/>
      <c r="BW34" s="57"/>
      <c r="BX34" s="57"/>
      <c r="BY34" s="57"/>
      <c r="BZ34" s="57"/>
      <c r="CA34" s="57"/>
      <c r="CB34" s="57"/>
    </row>
    <row r="35" spans="1:80" x14ac:dyDescent="0.25">
      <c r="A35" s="57"/>
      <c r="B35" s="519"/>
      <c r="C35" s="519"/>
      <c r="D35" s="520"/>
      <c r="E35" s="560"/>
      <c r="F35" s="561"/>
      <c r="G35" s="561"/>
      <c r="H35" s="561"/>
      <c r="I35" s="561"/>
      <c r="J35" s="597"/>
      <c r="K35" s="595"/>
      <c r="L35" s="595"/>
      <c r="M35" s="595"/>
      <c r="N35" s="595"/>
      <c r="O35" s="596"/>
      <c r="P35" s="587"/>
      <c r="Q35" s="587"/>
      <c r="R35" s="587"/>
      <c r="S35" s="587"/>
      <c r="T35" s="587"/>
      <c r="U35" s="588"/>
      <c r="V35" s="586"/>
      <c r="W35" s="587"/>
      <c r="X35" s="587"/>
      <c r="Y35" s="587"/>
      <c r="Z35" s="587"/>
      <c r="AA35" s="588"/>
      <c r="AB35" s="570"/>
      <c r="AC35" s="566"/>
      <c r="AD35" s="566"/>
      <c r="AE35" s="566"/>
      <c r="AF35" s="566"/>
      <c r="AG35" s="567"/>
      <c r="AH35" s="577"/>
      <c r="AI35" s="578"/>
      <c r="AJ35" s="578"/>
      <c r="AK35" s="578"/>
      <c r="AL35" s="578"/>
      <c r="AM35" s="579"/>
      <c r="AN35" s="57"/>
      <c r="AO35" s="551"/>
      <c r="AP35" s="552"/>
      <c r="AQ35" s="552"/>
      <c r="AR35" s="552"/>
      <c r="AS35" s="552"/>
      <c r="AT35" s="553"/>
      <c r="AU35" s="57"/>
      <c r="AV35" s="57"/>
      <c r="AW35" s="57"/>
      <c r="AX35" s="57"/>
      <c r="AY35" s="57"/>
      <c r="AZ35" s="57"/>
      <c r="BA35" s="57"/>
      <c r="BB35" s="57"/>
      <c r="BC35" s="57"/>
      <c r="BD35" s="57"/>
      <c r="BE35" s="57"/>
      <c r="BF35" s="57"/>
      <c r="BG35" s="57"/>
      <c r="BH35" s="57"/>
      <c r="BI35" s="57"/>
      <c r="BJ35" s="57"/>
      <c r="BK35" s="57"/>
      <c r="BL35" s="57"/>
      <c r="BM35" s="57"/>
      <c r="BN35" s="57"/>
      <c r="BO35" s="57"/>
      <c r="BP35" s="57"/>
      <c r="BQ35" s="57"/>
      <c r="BR35" s="57"/>
      <c r="BS35" s="57"/>
      <c r="BT35" s="57"/>
      <c r="BU35" s="57"/>
      <c r="BV35" s="57"/>
      <c r="BW35" s="57"/>
      <c r="BX35" s="57"/>
      <c r="BY35" s="57"/>
      <c r="BZ35" s="57"/>
      <c r="CA35" s="57"/>
      <c r="CB35" s="57"/>
    </row>
    <row r="36" spans="1:80" x14ac:dyDescent="0.25">
      <c r="A36" s="57"/>
      <c r="B36" s="519"/>
      <c r="C36" s="519"/>
      <c r="D36" s="520"/>
      <c r="E36" s="560"/>
      <c r="F36" s="561"/>
      <c r="G36" s="561"/>
      <c r="H36" s="561"/>
      <c r="I36" s="561"/>
      <c r="J36" s="597" t="e">
        <f>IF(AND(' RIESGOS DE GESTION'!#REF!="Baja",' RIESGOS DE GESTION'!#REF!="Leve"),CONCATENATE("R",' RIESGOS DE GESTION'!#REF!),"")</f>
        <v>#REF!</v>
      </c>
      <c r="K36" s="595"/>
      <c r="L36" s="595" t="e">
        <f>IF(AND(' RIESGOS DE GESTION'!#REF!="Baja",' RIESGOS DE GESTION'!#REF!="Leve"),CONCATENATE("R",' RIESGOS DE GESTION'!#REF!),"")</f>
        <v>#REF!</v>
      </c>
      <c r="M36" s="595"/>
      <c r="N36" s="595" t="e">
        <f>IF(AND(' RIESGOS DE GESTION'!#REF!="Baja",' RIESGOS DE GESTION'!#REF!="Leve"),CONCATENATE("R",' RIESGOS DE GESTION'!#REF!),"")</f>
        <v>#REF!</v>
      </c>
      <c r="O36" s="596"/>
      <c r="P36" s="587" t="e">
        <f>IF(AND(' RIESGOS DE GESTION'!#REF!="Baja",' RIESGOS DE GESTION'!#REF!="Menor"),CONCATENATE("R",' RIESGOS DE GESTION'!#REF!),"")</f>
        <v>#REF!</v>
      </c>
      <c r="Q36" s="587"/>
      <c r="R36" s="587" t="e">
        <f>IF(AND(' RIESGOS DE GESTION'!#REF!="Baja",' RIESGOS DE GESTION'!#REF!="Menor"),CONCATENATE("R",' RIESGOS DE GESTION'!#REF!),"")</f>
        <v>#REF!</v>
      </c>
      <c r="S36" s="587"/>
      <c r="T36" s="587" t="e">
        <f>IF(AND(' RIESGOS DE GESTION'!#REF!="Baja",' RIESGOS DE GESTION'!#REF!="Menor"),CONCATENATE("R",' RIESGOS DE GESTION'!#REF!),"")</f>
        <v>#REF!</v>
      </c>
      <c r="U36" s="588"/>
      <c r="V36" s="586" t="e">
        <f>IF(AND(' RIESGOS DE GESTION'!#REF!="Baja",' RIESGOS DE GESTION'!#REF!="Moderado"),CONCATENATE("R",' RIESGOS DE GESTION'!#REF!),"")</f>
        <v>#REF!</v>
      </c>
      <c r="W36" s="587"/>
      <c r="X36" s="587" t="e">
        <f>IF(AND(' RIESGOS DE GESTION'!#REF!="Baja",' RIESGOS DE GESTION'!#REF!="Moderado"),CONCATENATE("R",' RIESGOS DE GESTION'!#REF!),"")</f>
        <v>#REF!</v>
      </c>
      <c r="Y36" s="587"/>
      <c r="Z36" s="587" t="e">
        <f>IF(AND(' RIESGOS DE GESTION'!#REF!="Baja",' RIESGOS DE GESTION'!#REF!="Moderado"),CONCATENATE("R",' RIESGOS DE GESTION'!#REF!),"")</f>
        <v>#REF!</v>
      </c>
      <c r="AA36" s="588"/>
      <c r="AB36" s="570" t="e">
        <f>IF(AND(' RIESGOS DE GESTION'!#REF!="Baja",' RIESGOS DE GESTION'!#REF!="Mayor"),CONCATENATE("R",' RIESGOS DE GESTION'!#REF!),"")</f>
        <v>#REF!</v>
      </c>
      <c r="AC36" s="566"/>
      <c r="AD36" s="566" t="e">
        <f>IF(AND(' RIESGOS DE GESTION'!#REF!="Baja",' RIESGOS DE GESTION'!#REF!="Mayor"),CONCATENATE("R",' RIESGOS DE GESTION'!#REF!),"")</f>
        <v>#REF!</v>
      </c>
      <c r="AE36" s="566"/>
      <c r="AF36" s="566" t="e">
        <f>IF(AND(' RIESGOS DE GESTION'!#REF!="Baja",' RIESGOS DE GESTION'!#REF!="Mayor"),CONCATENATE("R",' RIESGOS DE GESTION'!#REF!),"")</f>
        <v>#REF!</v>
      </c>
      <c r="AG36" s="567"/>
      <c r="AH36" s="577" t="e">
        <f>IF(AND(' RIESGOS DE GESTION'!#REF!="Baja",' RIESGOS DE GESTION'!#REF!="Catastrófico"),CONCATENATE("R",' RIESGOS DE GESTION'!#REF!),"")</f>
        <v>#REF!</v>
      </c>
      <c r="AI36" s="578"/>
      <c r="AJ36" s="578" t="e">
        <f>IF(AND(' RIESGOS DE GESTION'!#REF!="Baja",' RIESGOS DE GESTION'!#REF!="Catastrófico"),CONCATENATE("R",' RIESGOS DE GESTION'!#REF!),"")</f>
        <v>#REF!</v>
      </c>
      <c r="AK36" s="578"/>
      <c r="AL36" s="578" t="e">
        <f>IF(AND(' RIESGOS DE GESTION'!#REF!="Baja",' RIESGOS DE GESTION'!#REF!="Catastrófico"),CONCATENATE("R",' RIESGOS DE GESTION'!#REF!),"")</f>
        <v>#REF!</v>
      </c>
      <c r="AM36" s="579"/>
      <c r="AN36" s="57"/>
      <c r="AO36" s="551"/>
      <c r="AP36" s="552"/>
      <c r="AQ36" s="552"/>
      <c r="AR36" s="552"/>
      <c r="AS36" s="552"/>
      <c r="AT36" s="553"/>
      <c r="AU36" s="57"/>
      <c r="AV36" s="57"/>
      <c r="AW36" s="57"/>
      <c r="AX36" s="57"/>
      <c r="AY36" s="57"/>
      <c r="AZ36" s="57"/>
      <c r="BA36" s="57"/>
      <c r="BB36" s="57"/>
      <c r="BC36" s="57"/>
      <c r="BD36" s="57"/>
      <c r="BE36" s="57"/>
      <c r="BF36" s="57"/>
      <c r="BG36" s="57"/>
      <c r="BH36" s="57"/>
      <c r="BI36" s="57"/>
      <c r="BJ36" s="57"/>
      <c r="BK36" s="57"/>
      <c r="BL36" s="57"/>
      <c r="BM36" s="57"/>
      <c r="BN36" s="57"/>
      <c r="BO36" s="57"/>
      <c r="BP36" s="57"/>
      <c r="BQ36" s="57"/>
      <c r="BR36" s="57"/>
      <c r="BS36" s="57"/>
      <c r="BT36" s="57"/>
      <c r="BU36" s="57"/>
      <c r="BV36" s="57"/>
      <c r="BW36" s="57"/>
      <c r="BX36" s="57"/>
      <c r="BY36" s="57"/>
      <c r="BZ36" s="57"/>
      <c r="CA36" s="57"/>
      <c r="CB36" s="57"/>
    </row>
    <row r="37" spans="1:80" ht="15.75" thickBot="1" x14ac:dyDescent="0.3">
      <c r="A37" s="57"/>
      <c r="B37" s="519"/>
      <c r="C37" s="519"/>
      <c r="D37" s="520"/>
      <c r="E37" s="563"/>
      <c r="F37" s="564"/>
      <c r="G37" s="564"/>
      <c r="H37" s="564"/>
      <c r="I37" s="564"/>
      <c r="J37" s="598"/>
      <c r="K37" s="599"/>
      <c r="L37" s="599"/>
      <c r="M37" s="599"/>
      <c r="N37" s="599"/>
      <c r="O37" s="600"/>
      <c r="P37" s="590"/>
      <c r="Q37" s="590"/>
      <c r="R37" s="590"/>
      <c r="S37" s="590"/>
      <c r="T37" s="590"/>
      <c r="U37" s="591"/>
      <c r="V37" s="589"/>
      <c r="W37" s="590"/>
      <c r="X37" s="590"/>
      <c r="Y37" s="590"/>
      <c r="Z37" s="590"/>
      <c r="AA37" s="591"/>
      <c r="AB37" s="574"/>
      <c r="AC37" s="575"/>
      <c r="AD37" s="575"/>
      <c r="AE37" s="575"/>
      <c r="AF37" s="575"/>
      <c r="AG37" s="576"/>
      <c r="AH37" s="580"/>
      <c r="AI37" s="581"/>
      <c r="AJ37" s="581"/>
      <c r="AK37" s="581"/>
      <c r="AL37" s="581"/>
      <c r="AM37" s="582"/>
      <c r="AN37" s="57"/>
      <c r="AO37" s="554"/>
      <c r="AP37" s="555"/>
      <c r="AQ37" s="555"/>
      <c r="AR37" s="555"/>
      <c r="AS37" s="555"/>
      <c r="AT37" s="556"/>
      <c r="AU37" s="57"/>
      <c r="AV37" s="57"/>
      <c r="AW37" s="57"/>
      <c r="AX37" s="57"/>
      <c r="AY37" s="57"/>
      <c r="AZ37" s="57"/>
      <c r="BA37" s="57"/>
      <c r="BB37" s="57"/>
      <c r="BC37" s="57"/>
      <c r="BD37" s="57"/>
      <c r="BE37" s="57"/>
      <c r="BF37" s="57"/>
      <c r="BG37" s="57"/>
      <c r="BH37" s="57"/>
      <c r="BI37" s="57"/>
      <c r="BJ37" s="57"/>
      <c r="BK37" s="57"/>
      <c r="BL37" s="57"/>
      <c r="BM37" s="57"/>
      <c r="BN37" s="57"/>
      <c r="BO37" s="57"/>
      <c r="BP37" s="57"/>
      <c r="BQ37" s="57"/>
      <c r="BR37" s="57"/>
      <c r="BS37" s="57"/>
      <c r="BT37" s="57"/>
      <c r="BU37" s="57"/>
      <c r="BV37" s="57"/>
      <c r="BW37" s="57"/>
      <c r="BX37" s="57"/>
      <c r="BY37" s="57"/>
      <c r="BZ37" s="57"/>
      <c r="CA37" s="57"/>
      <c r="CB37" s="57"/>
    </row>
    <row r="38" spans="1:80" x14ac:dyDescent="0.25">
      <c r="A38" s="57"/>
      <c r="B38" s="519"/>
      <c r="C38" s="519"/>
      <c r="D38" s="520"/>
      <c r="E38" s="557" t="s">
        <v>511</v>
      </c>
      <c r="F38" s="558"/>
      <c r="G38" s="558"/>
      <c r="H38" s="558"/>
      <c r="I38" s="559"/>
      <c r="J38" s="601" t="e">
        <f>IF(AND(' RIESGOS DE GESTION'!#REF!="Muy Baja",' RIESGOS DE GESTION'!#REF!="Leve"),CONCATENATE("R",' RIESGOS DE GESTION'!#REF!),"")</f>
        <v>#REF!</v>
      </c>
      <c r="K38" s="602"/>
      <c r="L38" s="602" t="e">
        <f>IF(AND(' RIESGOS DE GESTION'!#REF!="Muy Baja",' RIESGOS DE GESTION'!#REF!="Leve"),CONCATENATE("R",' RIESGOS DE GESTION'!#REF!),"")</f>
        <v>#REF!</v>
      </c>
      <c r="M38" s="602"/>
      <c r="N38" s="602" t="e">
        <f>IF(AND(' RIESGOS DE GESTION'!#REF!="Muy Baja",' RIESGOS DE GESTION'!#REF!="Leve"),CONCATENATE("R",' RIESGOS DE GESTION'!#REF!),"")</f>
        <v>#REF!</v>
      </c>
      <c r="O38" s="603"/>
      <c r="P38" s="601" t="e">
        <f>IF(AND(' RIESGOS DE GESTION'!#REF!="Muy Baja",' RIESGOS DE GESTION'!#REF!="Menor"),CONCATENATE("R",' RIESGOS DE GESTION'!#REF!),"")</f>
        <v>#REF!</v>
      </c>
      <c r="Q38" s="602"/>
      <c r="R38" s="602" t="e">
        <f>IF(AND(' RIESGOS DE GESTION'!#REF!="Muy Baja",' RIESGOS DE GESTION'!#REF!="Menor"),CONCATENATE("R",' RIESGOS DE GESTION'!#REF!),"")</f>
        <v>#REF!</v>
      </c>
      <c r="S38" s="602"/>
      <c r="T38" s="602" t="e">
        <f>IF(AND(' RIESGOS DE GESTION'!#REF!="Muy Baja",' RIESGOS DE GESTION'!#REF!="Menor"),CONCATENATE("R",' RIESGOS DE GESTION'!#REF!),"")</f>
        <v>#REF!</v>
      </c>
      <c r="U38" s="603"/>
      <c r="V38" s="592" t="e">
        <f>IF(AND(' RIESGOS DE GESTION'!#REF!="Muy Baja",' RIESGOS DE GESTION'!#REF!="Moderado"),CONCATENATE("R",' RIESGOS DE GESTION'!#REF!),"")</f>
        <v>#REF!</v>
      </c>
      <c r="W38" s="593"/>
      <c r="X38" s="593" t="e">
        <f>IF(AND(' RIESGOS DE GESTION'!#REF!="Muy Baja",' RIESGOS DE GESTION'!#REF!="Moderado"),CONCATENATE("R",' RIESGOS DE GESTION'!#REF!),"")</f>
        <v>#REF!</v>
      </c>
      <c r="Y38" s="593"/>
      <c r="Z38" s="593" t="e">
        <f>IF(AND(' RIESGOS DE GESTION'!#REF!="Muy Baja",' RIESGOS DE GESTION'!#REF!="Moderado"),CONCATENATE("R",' RIESGOS DE GESTION'!#REF!),"")</f>
        <v>#REF!</v>
      </c>
      <c r="AA38" s="594"/>
      <c r="AB38" s="568" t="e">
        <f>IF(AND(' RIESGOS DE GESTION'!#REF!="Muy Baja",' RIESGOS DE GESTION'!#REF!="Mayor"),CONCATENATE("R",' RIESGOS DE GESTION'!#REF!),"")</f>
        <v>#REF!</v>
      </c>
      <c r="AC38" s="569"/>
      <c r="AD38" s="569" t="e">
        <f>IF(AND(' RIESGOS DE GESTION'!#REF!="Muy Baja",' RIESGOS DE GESTION'!#REF!="Mayor"),CONCATENATE("R",' RIESGOS DE GESTION'!#REF!),"")</f>
        <v>#REF!</v>
      </c>
      <c r="AE38" s="569"/>
      <c r="AF38" s="569" t="e">
        <f>IF(AND(' RIESGOS DE GESTION'!#REF!="Muy Baja",' RIESGOS DE GESTION'!#REF!="Mayor"),CONCATENATE("R",' RIESGOS DE GESTION'!#REF!),"")</f>
        <v>#REF!</v>
      </c>
      <c r="AG38" s="571"/>
      <c r="AH38" s="583" t="e">
        <f>IF(AND(' RIESGOS DE GESTION'!#REF!="Muy Baja",' RIESGOS DE GESTION'!#REF!="Catastrófico"),CONCATENATE("R",' RIESGOS DE GESTION'!#REF!),"")</f>
        <v>#REF!</v>
      </c>
      <c r="AI38" s="584"/>
      <c r="AJ38" s="584" t="e">
        <f>IF(AND(' RIESGOS DE GESTION'!#REF!="Muy Baja",' RIESGOS DE GESTION'!#REF!="Catastrófico"),CONCATENATE("R",' RIESGOS DE GESTION'!#REF!),"")</f>
        <v>#REF!</v>
      </c>
      <c r="AK38" s="584"/>
      <c r="AL38" s="584" t="e">
        <f>IF(AND(' RIESGOS DE GESTION'!#REF!="Muy Baja",' RIESGOS DE GESTION'!#REF!="Catastrófico"),CONCATENATE("R",' RIESGOS DE GESTION'!#REF!),"")</f>
        <v>#REF!</v>
      </c>
      <c r="AM38" s="585"/>
      <c r="AN38" s="57"/>
      <c r="AO38" s="57"/>
      <c r="AP38" s="57"/>
      <c r="AQ38" s="57"/>
      <c r="AR38" s="57"/>
      <c r="AS38" s="57"/>
      <c r="AT38" s="57"/>
      <c r="AU38" s="57"/>
      <c r="AV38" s="57"/>
      <c r="AW38" s="57"/>
      <c r="AX38" s="57"/>
      <c r="AY38" s="57"/>
      <c r="AZ38" s="57"/>
      <c r="BA38" s="57"/>
      <c r="BB38" s="57"/>
      <c r="BC38" s="57"/>
      <c r="BD38" s="57"/>
      <c r="BE38" s="57"/>
      <c r="BF38" s="57"/>
      <c r="BG38" s="57"/>
      <c r="BH38" s="57"/>
      <c r="BI38" s="57"/>
      <c r="BJ38" s="57"/>
      <c r="BK38" s="57"/>
      <c r="BL38" s="57"/>
      <c r="BM38" s="57"/>
      <c r="BN38" s="57"/>
      <c r="BO38" s="57"/>
      <c r="BP38" s="57"/>
      <c r="BQ38" s="57"/>
      <c r="BR38" s="57"/>
      <c r="BS38" s="57"/>
      <c r="BT38" s="57"/>
      <c r="BU38" s="57"/>
      <c r="BV38" s="57"/>
      <c r="BW38" s="57"/>
      <c r="BX38" s="57"/>
      <c r="BY38" s="57"/>
      <c r="BZ38" s="57"/>
      <c r="CA38" s="57"/>
      <c r="CB38" s="57"/>
    </row>
    <row r="39" spans="1:80" x14ac:dyDescent="0.25">
      <c r="A39" s="57"/>
      <c r="B39" s="519"/>
      <c r="C39" s="519"/>
      <c r="D39" s="520"/>
      <c r="E39" s="560"/>
      <c r="F39" s="561"/>
      <c r="G39" s="561"/>
      <c r="H39" s="561"/>
      <c r="I39" s="562"/>
      <c r="J39" s="597"/>
      <c r="K39" s="595"/>
      <c r="L39" s="595"/>
      <c r="M39" s="595"/>
      <c r="N39" s="595"/>
      <c r="O39" s="596"/>
      <c r="P39" s="597"/>
      <c r="Q39" s="595"/>
      <c r="R39" s="595"/>
      <c r="S39" s="595"/>
      <c r="T39" s="595"/>
      <c r="U39" s="596"/>
      <c r="V39" s="586"/>
      <c r="W39" s="587"/>
      <c r="X39" s="587"/>
      <c r="Y39" s="587"/>
      <c r="Z39" s="587"/>
      <c r="AA39" s="588"/>
      <c r="AB39" s="570"/>
      <c r="AC39" s="566"/>
      <c r="AD39" s="566"/>
      <c r="AE39" s="566"/>
      <c r="AF39" s="566"/>
      <c r="AG39" s="567"/>
      <c r="AH39" s="577"/>
      <c r="AI39" s="578"/>
      <c r="AJ39" s="578"/>
      <c r="AK39" s="578"/>
      <c r="AL39" s="578"/>
      <c r="AM39" s="579"/>
      <c r="AN39" s="57"/>
      <c r="AO39" s="57"/>
      <c r="AP39" s="57"/>
      <c r="AQ39" s="57"/>
      <c r="AR39" s="57"/>
      <c r="AS39" s="57"/>
      <c r="AT39" s="57"/>
      <c r="AU39" s="57"/>
      <c r="AV39" s="57"/>
      <c r="AW39" s="57"/>
      <c r="AX39" s="57"/>
      <c r="AY39" s="57"/>
      <c r="AZ39" s="57"/>
      <c r="BA39" s="57"/>
      <c r="BB39" s="57"/>
      <c r="BC39" s="57"/>
      <c r="BD39" s="57"/>
      <c r="BE39" s="57"/>
      <c r="BF39" s="57"/>
      <c r="BG39" s="57"/>
      <c r="BH39" s="57"/>
      <c r="BI39" s="57"/>
      <c r="BJ39" s="57"/>
      <c r="BK39" s="57"/>
      <c r="BL39" s="57"/>
      <c r="BM39" s="57"/>
      <c r="BN39" s="57"/>
      <c r="BO39" s="57"/>
      <c r="BP39" s="57"/>
      <c r="BQ39" s="57"/>
      <c r="BR39" s="57"/>
      <c r="BS39" s="57"/>
      <c r="BT39" s="57"/>
      <c r="BU39" s="57"/>
      <c r="BV39" s="57"/>
      <c r="BW39" s="57"/>
      <c r="BX39" s="57"/>
      <c r="BY39" s="57"/>
      <c r="BZ39" s="57"/>
      <c r="CA39" s="57"/>
      <c r="CB39" s="57"/>
    </row>
    <row r="40" spans="1:80" x14ac:dyDescent="0.25">
      <c r="A40" s="57"/>
      <c r="B40" s="519"/>
      <c r="C40" s="519"/>
      <c r="D40" s="520"/>
      <c r="E40" s="560"/>
      <c r="F40" s="561"/>
      <c r="G40" s="561"/>
      <c r="H40" s="561"/>
      <c r="I40" s="562"/>
      <c r="J40" s="597" t="e">
        <f>IF(AND(' RIESGOS DE GESTION'!#REF!="Muy Baja",' RIESGOS DE GESTION'!#REF!="Leve"),CONCATENATE("R",' RIESGOS DE GESTION'!#REF!),"")</f>
        <v>#REF!</v>
      </c>
      <c r="K40" s="595"/>
      <c r="L40" s="595" t="e">
        <f>IF(AND(' RIESGOS DE GESTION'!#REF!="Muy Baja",' RIESGOS DE GESTION'!#REF!="Leve"),CONCATENATE("R",' RIESGOS DE GESTION'!#REF!),"")</f>
        <v>#REF!</v>
      </c>
      <c r="M40" s="595"/>
      <c r="N40" s="595" t="e">
        <f>IF(AND(' RIESGOS DE GESTION'!#REF!="Muy Baja",' RIESGOS DE GESTION'!#REF!="Leve"),CONCATENATE("R",' RIESGOS DE GESTION'!#REF!),"")</f>
        <v>#REF!</v>
      </c>
      <c r="O40" s="596"/>
      <c r="P40" s="597" t="e">
        <f>IF(AND(' RIESGOS DE GESTION'!#REF!="Muy Baja",' RIESGOS DE GESTION'!#REF!="Menor"),CONCATENATE("R",' RIESGOS DE GESTION'!#REF!),"")</f>
        <v>#REF!</v>
      </c>
      <c r="Q40" s="595"/>
      <c r="R40" s="595" t="e">
        <f>IF(AND(' RIESGOS DE GESTION'!#REF!="Muy Baja",' RIESGOS DE GESTION'!#REF!="Menor"),CONCATENATE("R",' RIESGOS DE GESTION'!#REF!),"")</f>
        <v>#REF!</v>
      </c>
      <c r="S40" s="595"/>
      <c r="T40" s="595" t="e">
        <f>IF(AND(' RIESGOS DE GESTION'!#REF!="Muy Baja",' RIESGOS DE GESTION'!#REF!="Menor"),CONCATENATE("R",' RIESGOS DE GESTION'!#REF!),"")</f>
        <v>#REF!</v>
      </c>
      <c r="U40" s="596"/>
      <c r="V40" s="586" t="e">
        <f>IF(AND(' RIESGOS DE GESTION'!#REF!="Muy Baja",' RIESGOS DE GESTION'!#REF!="Moderado"),CONCATENATE("R",' RIESGOS DE GESTION'!#REF!),"")</f>
        <v>#REF!</v>
      </c>
      <c r="W40" s="587"/>
      <c r="X40" s="587" t="e">
        <f>IF(AND(' RIESGOS DE GESTION'!#REF!="Muy Baja",' RIESGOS DE GESTION'!#REF!="Moderado"),CONCATENATE("R",' RIESGOS DE GESTION'!#REF!),"")</f>
        <v>#REF!</v>
      </c>
      <c r="Y40" s="587"/>
      <c r="Z40" s="587" t="e">
        <f>IF(AND(' RIESGOS DE GESTION'!#REF!="Muy Baja",' RIESGOS DE GESTION'!#REF!="Moderado"),CONCATENATE("R",' RIESGOS DE GESTION'!#REF!),"")</f>
        <v>#REF!</v>
      </c>
      <c r="AA40" s="588"/>
      <c r="AB40" s="570" t="e">
        <f>IF(AND(' RIESGOS DE GESTION'!#REF!="Muy Baja",' RIESGOS DE GESTION'!#REF!="Mayor"),CONCATENATE("R",' RIESGOS DE GESTION'!#REF!),"")</f>
        <v>#REF!</v>
      </c>
      <c r="AC40" s="566"/>
      <c r="AD40" s="566" t="e">
        <f>IF(AND(' RIESGOS DE GESTION'!#REF!="Muy Baja",' RIESGOS DE GESTION'!#REF!="Mayor"),CONCATENATE("R",' RIESGOS DE GESTION'!#REF!),"")</f>
        <v>#REF!</v>
      </c>
      <c r="AE40" s="566"/>
      <c r="AF40" s="566" t="e">
        <f>IF(AND(' RIESGOS DE GESTION'!#REF!="Muy Baja",' RIESGOS DE GESTION'!#REF!="Mayor"),CONCATENATE("R",' RIESGOS DE GESTION'!#REF!),"")</f>
        <v>#REF!</v>
      </c>
      <c r="AG40" s="567"/>
      <c r="AH40" s="577" t="e">
        <f>IF(AND(' RIESGOS DE GESTION'!#REF!="Muy Baja",' RIESGOS DE GESTION'!#REF!="Catastrófico"),CONCATENATE("R",' RIESGOS DE GESTION'!#REF!),"")</f>
        <v>#REF!</v>
      </c>
      <c r="AI40" s="578"/>
      <c r="AJ40" s="578" t="e">
        <f>IF(AND(' RIESGOS DE GESTION'!#REF!="Muy Baja",' RIESGOS DE GESTION'!#REF!="Catastrófico"),CONCATENATE("R",' RIESGOS DE GESTION'!#REF!),"")</f>
        <v>#REF!</v>
      </c>
      <c r="AK40" s="578"/>
      <c r="AL40" s="578" t="e">
        <f>IF(AND(' RIESGOS DE GESTION'!#REF!="Muy Baja",' RIESGOS DE GESTION'!#REF!="Catastrófico"),CONCATENATE("R",' RIESGOS DE GESTION'!#REF!),"")</f>
        <v>#REF!</v>
      </c>
      <c r="AM40" s="579"/>
      <c r="AN40" s="57"/>
      <c r="AO40" s="57"/>
      <c r="AP40" s="57"/>
      <c r="AQ40" s="57"/>
      <c r="AR40" s="57"/>
      <c r="AS40" s="57"/>
      <c r="AT40" s="57"/>
      <c r="AU40" s="57"/>
      <c r="AV40" s="57"/>
      <c r="AW40" s="57"/>
      <c r="AX40" s="57"/>
      <c r="AY40" s="57"/>
      <c r="AZ40" s="57"/>
      <c r="BA40" s="57"/>
      <c r="BB40" s="57"/>
      <c r="BC40" s="57"/>
      <c r="BD40" s="57"/>
      <c r="BE40" s="57"/>
      <c r="BF40" s="57"/>
      <c r="BG40" s="57"/>
      <c r="BH40" s="57"/>
      <c r="BI40" s="57"/>
      <c r="BJ40" s="57"/>
      <c r="BK40" s="57"/>
      <c r="BL40" s="57"/>
      <c r="BM40" s="57"/>
      <c r="BN40" s="57"/>
      <c r="BO40" s="57"/>
      <c r="BP40" s="57"/>
      <c r="BQ40" s="57"/>
      <c r="BR40" s="57"/>
      <c r="BS40" s="57"/>
      <c r="BT40" s="57"/>
      <c r="BU40" s="57"/>
      <c r="BV40" s="57"/>
      <c r="BW40" s="57"/>
      <c r="BX40" s="57"/>
      <c r="BY40" s="57"/>
      <c r="BZ40" s="57"/>
      <c r="CA40" s="57"/>
      <c r="CB40" s="57"/>
    </row>
    <row r="41" spans="1:80" x14ac:dyDescent="0.25">
      <c r="A41" s="57"/>
      <c r="B41" s="519"/>
      <c r="C41" s="519"/>
      <c r="D41" s="520"/>
      <c r="E41" s="560"/>
      <c r="F41" s="561"/>
      <c r="G41" s="561"/>
      <c r="H41" s="561"/>
      <c r="I41" s="562"/>
      <c r="J41" s="597"/>
      <c r="K41" s="595"/>
      <c r="L41" s="595"/>
      <c r="M41" s="595"/>
      <c r="N41" s="595"/>
      <c r="O41" s="596"/>
      <c r="P41" s="597"/>
      <c r="Q41" s="595"/>
      <c r="R41" s="595"/>
      <c r="S41" s="595"/>
      <c r="T41" s="595"/>
      <c r="U41" s="596"/>
      <c r="V41" s="586"/>
      <c r="W41" s="587"/>
      <c r="X41" s="587"/>
      <c r="Y41" s="587"/>
      <c r="Z41" s="587"/>
      <c r="AA41" s="588"/>
      <c r="AB41" s="570"/>
      <c r="AC41" s="566"/>
      <c r="AD41" s="566"/>
      <c r="AE41" s="566"/>
      <c r="AF41" s="566"/>
      <c r="AG41" s="567"/>
      <c r="AH41" s="577"/>
      <c r="AI41" s="578"/>
      <c r="AJ41" s="578"/>
      <c r="AK41" s="578"/>
      <c r="AL41" s="578"/>
      <c r="AM41" s="579"/>
      <c r="AN41" s="57"/>
      <c r="AO41" s="57"/>
      <c r="AP41" s="57"/>
      <c r="AQ41" s="57"/>
      <c r="AR41" s="57"/>
      <c r="AS41" s="57"/>
      <c r="AT41" s="57"/>
      <c r="AU41" s="57"/>
      <c r="AV41" s="57"/>
      <c r="AW41" s="57"/>
      <c r="AX41" s="57"/>
      <c r="AY41" s="57"/>
      <c r="AZ41" s="57"/>
      <c r="BA41" s="57"/>
      <c r="BB41" s="57"/>
      <c r="BC41" s="57"/>
      <c r="BD41" s="57"/>
      <c r="BE41" s="57"/>
      <c r="BF41" s="57"/>
      <c r="BG41" s="57"/>
      <c r="BH41" s="57"/>
      <c r="BI41" s="57"/>
      <c r="BJ41" s="57"/>
      <c r="BK41" s="57"/>
      <c r="BL41" s="57"/>
      <c r="BM41" s="57"/>
      <c r="BN41" s="57"/>
      <c r="BO41" s="57"/>
      <c r="BP41" s="57"/>
      <c r="BQ41" s="57"/>
      <c r="BR41" s="57"/>
      <c r="BS41" s="57"/>
      <c r="BT41" s="57"/>
      <c r="BU41" s="57"/>
      <c r="BV41" s="57"/>
      <c r="BW41" s="57"/>
      <c r="BX41" s="57"/>
      <c r="BY41" s="57"/>
      <c r="BZ41" s="57"/>
      <c r="CA41" s="57"/>
      <c r="CB41" s="57"/>
    </row>
    <row r="42" spans="1:80" x14ac:dyDescent="0.25">
      <c r="A42" s="57"/>
      <c r="B42" s="519"/>
      <c r="C42" s="519"/>
      <c r="D42" s="520"/>
      <c r="E42" s="560"/>
      <c r="F42" s="561"/>
      <c r="G42" s="561"/>
      <c r="H42" s="561"/>
      <c r="I42" s="562"/>
      <c r="J42" s="597" t="e">
        <f>IF(AND(' RIESGOS DE GESTION'!#REF!="Muy Baja",' RIESGOS DE GESTION'!#REF!="Leve"),CONCATENATE("R",' RIESGOS DE GESTION'!#REF!),"")</f>
        <v>#REF!</v>
      </c>
      <c r="K42" s="595"/>
      <c r="L42" s="595" t="e">
        <f>IF(AND(' RIESGOS DE GESTION'!#REF!="Muy Baja",' RIESGOS DE GESTION'!#REF!="Leve"),CONCATENATE("R",' RIESGOS DE GESTION'!#REF!),"")</f>
        <v>#REF!</v>
      </c>
      <c r="M42" s="595"/>
      <c r="N42" s="595" t="e">
        <f>IF(AND(' RIESGOS DE GESTION'!#REF!="Muy Baja",' RIESGOS DE GESTION'!#REF!="Leve"),CONCATENATE("R",' RIESGOS DE GESTION'!#REF!),"")</f>
        <v>#REF!</v>
      </c>
      <c r="O42" s="596"/>
      <c r="P42" s="597" t="e">
        <f>IF(AND(' RIESGOS DE GESTION'!#REF!="Muy Baja",' RIESGOS DE GESTION'!#REF!="Menor"),CONCATENATE("R",' RIESGOS DE GESTION'!#REF!),"")</f>
        <v>#REF!</v>
      </c>
      <c r="Q42" s="595"/>
      <c r="R42" s="595" t="e">
        <f>IF(AND(' RIESGOS DE GESTION'!#REF!="Muy Baja",' RIESGOS DE GESTION'!#REF!="Menor"),CONCATENATE("R",' RIESGOS DE GESTION'!#REF!),"")</f>
        <v>#REF!</v>
      </c>
      <c r="S42" s="595"/>
      <c r="T42" s="595" t="e">
        <f>IF(AND(' RIESGOS DE GESTION'!#REF!="Muy Baja",' RIESGOS DE GESTION'!#REF!="Menor"),CONCATENATE("R",' RIESGOS DE GESTION'!#REF!),"")</f>
        <v>#REF!</v>
      </c>
      <c r="U42" s="596"/>
      <c r="V42" s="586" t="e">
        <f>IF(AND(' RIESGOS DE GESTION'!#REF!="Muy Baja",' RIESGOS DE GESTION'!#REF!="Moderado"),CONCATENATE("R",' RIESGOS DE GESTION'!#REF!),"")</f>
        <v>#REF!</v>
      </c>
      <c r="W42" s="587"/>
      <c r="X42" s="587" t="e">
        <f>IF(AND(' RIESGOS DE GESTION'!#REF!="Muy Baja",' RIESGOS DE GESTION'!#REF!="Moderado"),CONCATENATE("R",' RIESGOS DE GESTION'!#REF!),"")</f>
        <v>#REF!</v>
      </c>
      <c r="Y42" s="587"/>
      <c r="Z42" s="587" t="e">
        <f>IF(AND(' RIESGOS DE GESTION'!#REF!="Muy Baja",' RIESGOS DE GESTION'!#REF!="Moderado"),CONCATENATE("R",' RIESGOS DE GESTION'!#REF!),"")</f>
        <v>#REF!</v>
      </c>
      <c r="AA42" s="588"/>
      <c r="AB42" s="570" t="e">
        <f>IF(AND(' RIESGOS DE GESTION'!#REF!="Muy Baja",' RIESGOS DE GESTION'!#REF!="Mayor"),CONCATENATE("R",' RIESGOS DE GESTION'!#REF!),"")</f>
        <v>#REF!</v>
      </c>
      <c r="AC42" s="566"/>
      <c r="AD42" s="566" t="e">
        <f>IF(AND(' RIESGOS DE GESTION'!#REF!="Muy Baja",' RIESGOS DE GESTION'!#REF!="Mayor"),CONCATENATE("R",' RIESGOS DE GESTION'!#REF!),"")</f>
        <v>#REF!</v>
      </c>
      <c r="AE42" s="566"/>
      <c r="AF42" s="566" t="e">
        <f>IF(AND(' RIESGOS DE GESTION'!#REF!="Muy Baja",' RIESGOS DE GESTION'!#REF!="Mayor"),CONCATENATE("R",' RIESGOS DE GESTION'!#REF!),"")</f>
        <v>#REF!</v>
      </c>
      <c r="AG42" s="567"/>
      <c r="AH42" s="577" t="e">
        <f>IF(AND(' RIESGOS DE GESTION'!#REF!="Muy Baja",' RIESGOS DE GESTION'!#REF!="Catastrófico"),CONCATENATE("R",' RIESGOS DE GESTION'!#REF!),"")</f>
        <v>#REF!</v>
      </c>
      <c r="AI42" s="578"/>
      <c r="AJ42" s="578" t="e">
        <f>IF(AND(' RIESGOS DE GESTION'!#REF!="Muy Baja",' RIESGOS DE GESTION'!#REF!="Catastrófico"),CONCATENATE("R",' RIESGOS DE GESTION'!#REF!),"")</f>
        <v>#REF!</v>
      </c>
      <c r="AK42" s="578"/>
      <c r="AL42" s="578" t="e">
        <f>IF(AND(' RIESGOS DE GESTION'!#REF!="Muy Baja",' RIESGOS DE GESTION'!#REF!="Catastrófico"),CONCATENATE("R",' RIESGOS DE GESTION'!#REF!),"")</f>
        <v>#REF!</v>
      </c>
      <c r="AM42" s="579"/>
      <c r="AN42" s="57"/>
      <c r="AO42" s="57"/>
      <c r="AP42" s="57"/>
      <c r="AQ42" s="57"/>
      <c r="AR42" s="57"/>
      <c r="AS42" s="57"/>
      <c r="AT42" s="57"/>
      <c r="AU42" s="57"/>
      <c r="AV42" s="57"/>
      <c r="AW42" s="57"/>
      <c r="AX42" s="57"/>
      <c r="AY42" s="57"/>
      <c r="AZ42" s="57"/>
      <c r="BA42" s="57"/>
      <c r="BB42" s="57"/>
      <c r="BC42" s="57"/>
      <c r="BD42" s="57"/>
      <c r="BE42" s="57"/>
      <c r="BF42" s="57"/>
      <c r="BG42" s="57"/>
      <c r="BH42" s="57"/>
      <c r="BI42" s="57"/>
      <c r="BJ42" s="57"/>
      <c r="BK42" s="57"/>
      <c r="BL42" s="57"/>
      <c r="BM42" s="57"/>
      <c r="BN42" s="57"/>
      <c r="BO42" s="57"/>
      <c r="BP42" s="57"/>
      <c r="BQ42" s="57"/>
      <c r="BR42" s="57"/>
      <c r="BS42" s="57"/>
      <c r="BT42" s="57"/>
      <c r="BU42" s="57"/>
      <c r="BV42" s="57"/>
      <c r="BW42" s="57"/>
      <c r="BX42" s="57"/>
      <c r="BY42" s="57"/>
      <c r="BZ42" s="57"/>
      <c r="CA42" s="57"/>
      <c r="CB42" s="57"/>
    </row>
    <row r="43" spans="1:80" x14ac:dyDescent="0.25">
      <c r="A43" s="57"/>
      <c r="B43" s="519"/>
      <c r="C43" s="519"/>
      <c r="D43" s="520"/>
      <c r="E43" s="560"/>
      <c r="F43" s="561"/>
      <c r="G43" s="561"/>
      <c r="H43" s="561"/>
      <c r="I43" s="562"/>
      <c r="J43" s="597"/>
      <c r="K43" s="595"/>
      <c r="L43" s="595"/>
      <c r="M43" s="595"/>
      <c r="N43" s="595"/>
      <c r="O43" s="596"/>
      <c r="P43" s="597"/>
      <c r="Q43" s="595"/>
      <c r="R43" s="595"/>
      <c r="S43" s="595"/>
      <c r="T43" s="595"/>
      <c r="U43" s="596"/>
      <c r="V43" s="586"/>
      <c r="W43" s="587"/>
      <c r="X43" s="587"/>
      <c r="Y43" s="587"/>
      <c r="Z43" s="587"/>
      <c r="AA43" s="588"/>
      <c r="AB43" s="570"/>
      <c r="AC43" s="566"/>
      <c r="AD43" s="566"/>
      <c r="AE43" s="566"/>
      <c r="AF43" s="566"/>
      <c r="AG43" s="567"/>
      <c r="AH43" s="577"/>
      <c r="AI43" s="578"/>
      <c r="AJ43" s="578"/>
      <c r="AK43" s="578"/>
      <c r="AL43" s="578"/>
      <c r="AM43" s="579"/>
      <c r="AN43" s="57"/>
      <c r="AO43" s="57"/>
      <c r="AP43" s="57"/>
      <c r="AQ43" s="57"/>
      <c r="AR43" s="57"/>
      <c r="AS43" s="57"/>
      <c r="AT43" s="57"/>
      <c r="AU43" s="57"/>
      <c r="AV43" s="57"/>
      <c r="AW43" s="57"/>
      <c r="AX43" s="57"/>
      <c r="AY43" s="57"/>
      <c r="AZ43" s="57"/>
      <c r="BA43" s="57"/>
      <c r="BB43" s="57"/>
      <c r="BC43" s="57"/>
      <c r="BD43" s="57"/>
      <c r="BE43" s="57"/>
      <c r="BF43" s="57"/>
      <c r="BG43" s="57"/>
      <c r="BH43" s="57"/>
      <c r="BI43" s="57"/>
      <c r="BJ43" s="57"/>
      <c r="BK43" s="57"/>
      <c r="BL43" s="57"/>
      <c r="BM43" s="57"/>
      <c r="BN43" s="57"/>
      <c r="BO43" s="57"/>
      <c r="BP43" s="57"/>
      <c r="BQ43" s="57"/>
      <c r="BR43" s="57"/>
      <c r="BS43" s="57"/>
      <c r="BT43" s="57"/>
      <c r="BU43" s="57"/>
      <c r="BV43" s="57"/>
      <c r="BW43" s="57"/>
      <c r="BX43" s="57"/>
      <c r="BY43" s="57"/>
      <c r="BZ43" s="57"/>
      <c r="CA43" s="57"/>
      <c r="CB43" s="57"/>
    </row>
    <row r="44" spans="1:80" x14ac:dyDescent="0.25">
      <c r="A44" s="57"/>
      <c r="B44" s="519"/>
      <c r="C44" s="519"/>
      <c r="D44" s="520"/>
      <c r="E44" s="560"/>
      <c r="F44" s="561"/>
      <c r="G44" s="561"/>
      <c r="H44" s="561"/>
      <c r="I44" s="562"/>
      <c r="J44" s="597" t="e">
        <f>IF(AND(' RIESGOS DE GESTION'!#REF!="Muy Baja",' RIESGOS DE GESTION'!#REF!="Leve"),CONCATENATE("R",' RIESGOS DE GESTION'!#REF!),"")</f>
        <v>#REF!</v>
      </c>
      <c r="K44" s="595"/>
      <c r="L44" s="595" t="e">
        <f>IF(AND(' RIESGOS DE GESTION'!#REF!="Muy Baja",' RIESGOS DE GESTION'!#REF!="Leve"),CONCATENATE("R",' RIESGOS DE GESTION'!#REF!),"")</f>
        <v>#REF!</v>
      </c>
      <c r="M44" s="595"/>
      <c r="N44" s="595" t="e">
        <f>IF(AND(' RIESGOS DE GESTION'!#REF!="Muy Baja",' RIESGOS DE GESTION'!#REF!="Leve"),CONCATENATE("R",' RIESGOS DE GESTION'!#REF!),"")</f>
        <v>#REF!</v>
      </c>
      <c r="O44" s="596"/>
      <c r="P44" s="597" t="e">
        <f>IF(AND(' RIESGOS DE GESTION'!#REF!="Muy Baja",' RIESGOS DE GESTION'!#REF!="Menor"),CONCATENATE("R",' RIESGOS DE GESTION'!#REF!),"")</f>
        <v>#REF!</v>
      </c>
      <c r="Q44" s="595"/>
      <c r="R44" s="595" t="e">
        <f>IF(AND(' RIESGOS DE GESTION'!#REF!="Muy Baja",' RIESGOS DE GESTION'!#REF!="Menor"),CONCATENATE("R",' RIESGOS DE GESTION'!#REF!),"")</f>
        <v>#REF!</v>
      </c>
      <c r="S44" s="595"/>
      <c r="T44" s="595" t="e">
        <f>IF(AND(' RIESGOS DE GESTION'!#REF!="Muy Baja",' RIESGOS DE GESTION'!#REF!="Menor"),CONCATENATE("R",' RIESGOS DE GESTION'!#REF!),"")</f>
        <v>#REF!</v>
      </c>
      <c r="U44" s="596"/>
      <c r="V44" s="586" t="e">
        <f>IF(AND(' RIESGOS DE GESTION'!#REF!="Muy Baja",' RIESGOS DE GESTION'!#REF!="Moderado"),CONCATENATE("R",' RIESGOS DE GESTION'!#REF!),"")</f>
        <v>#REF!</v>
      </c>
      <c r="W44" s="587"/>
      <c r="X44" s="587" t="e">
        <f>IF(AND(' RIESGOS DE GESTION'!#REF!="Muy Baja",' RIESGOS DE GESTION'!#REF!="Moderado"),CONCATENATE("R",' RIESGOS DE GESTION'!#REF!),"")</f>
        <v>#REF!</v>
      </c>
      <c r="Y44" s="587"/>
      <c r="Z44" s="587" t="e">
        <f>IF(AND(' RIESGOS DE GESTION'!#REF!="Muy Baja",' RIESGOS DE GESTION'!#REF!="Moderado"),CONCATENATE("R",' RIESGOS DE GESTION'!#REF!),"")</f>
        <v>#REF!</v>
      </c>
      <c r="AA44" s="588"/>
      <c r="AB44" s="570" t="e">
        <f>IF(AND(' RIESGOS DE GESTION'!#REF!="Muy Baja",' RIESGOS DE GESTION'!#REF!="Mayor"),CONCATENATE("R",' RIESGOS DE GESTION'!#REF!),"")</f>
        <v>#REF!</v>
      </c>
      <c r="AC44" s="566"/>
      <c r="AD44" s="566" t="e">
        <f>IF(AND(' RIESGOS DE GESTION'!#REF!="Muy Baja",' RIESGOS DE GESTION'!#REF!="Mayor"),CONCATENATE("R",' RIESGOS DE GESTION'!#REF!),"")</f>
        <v>#REF!</v>
      </c>
      <c r="AE44" s="566"/>
      <c r="AF44" s="566" t="e">
        <f>IF(AND(' RIESGOS DE GESTION'!#REF!="Muy Baja",' RIESGOS DE GESTION'!#REF!="Mayor"),CONCATENATE("R",' RIESGOS DE GESTION'!#REF!),"")</f>
        <v>#REF!</v>
      </c>
      <c r="AG44" s="567"/>
      <c r="AH44" s="577" t="e">
        <f>IF(AND(' RIESGOS DE GESTION'!#REF!="Muy Baja",' RIESGOS DE GESTION'!#REF!="Catastrófico"),CONCATENATE("R",' RIESGOS DE GESTION'!#REF!),"")</f>
        <v>#REF!</v>
      </c>
      <c r="AI44" s="578"/>
      <c r="AJ44" s="578" t="e">
        <f>IF(AND(' RIESGOS DE GESTION'!#REF!="Muy Baja",' RIESGOS DE GESTION'!#REF!="Catastrófico"),CONCATENATE("R",' RIESGOS DE GESTION'!#REF!),"")</f>
        <v>#REF!</v>
      </c>
      <c r="AK44" s="578"/>
      <c r="AL44" s="578" t="e">
        <f>IF(AND(' RIESGOS DE GESTION'!#REF!="Muy Baja",' RIESGOS DE GESTION'!#REF!="Catastrófico"),CONCATENATE("R",' RIESGOS DE GESTION'!#REF!),"")</f>
        <v>#REF!</v>
      </c>
      <c r="AM44" s="579"/>
      <c r="AN44" s="57"/>
      <c r="AO44" s="57"/>
      <c r="AP44" s="57"/>
      <c r="AQ44" s="57"/>
      <c r="AR44" s="57"/>
      <c r="AS44" s="57"/>
      <c r="AT44" s="57"/>
      <c r="AU44" s="57"/>
      <c r="AV44" s="57"/>
      <c r="AW44" s="57"/>
      <c r="AX44" s="57"/>
      <c r="AY44" s="57"/>
      <c r="AZ44" s="57"/>
      <c r="BA44" s="57"/>
      <c r="BB44" s="57"/>
      <c r="BC44" s="57"/>
      <c r="BD44" s="57"/>
      <c r="BE44" s="57"/>
      <c r="BF44" s="57"/>
      <c r="BG44" s="57"/>
      <c r="BH44" s="57"/>
      <c r="BI44" s="57"/>
      <c r="BJ44" s="57"/>
      <c r="BK44" s="57"/>
      <c r="BL44" s="57"/>
      <c r="BM44" s="57"/>
      <c r="BN44" s="57"/>
      <c r="BO44" s="57"/>
      <c r="BP44" s="57"/>
      <c r="BQ44" s="57"/>
      <c r="BR44" s="57"/>
      <c r="BS44" s="57"/>
      <c r="BT44" s="57"/>
      <c r="BU44" s="57"/>
      <c r="BV44" s="57"/>
      <c r="BW44" s="57"/>
      <c r="BX44" s="57"/>
      <c r="BY44" s="57"/>
      <c r="BZ44" s="57"/>
      <c r="CA44" s="57"/>
      <c r="CB44" s="57"/>
    </row>
    <row r="45" spans="1:80" ht="15.75" thickBot="1" x14ac:dyDescent="0.3">
      <c r="A45" s="57"/>
      <c r="B45" s="519"/>
      <c r="C45" s="519"/>
      <c r="D45" s="520"/>
      <c r="E45" s="563"/>
      <c r="F45" s="564"/>
      <c r="G45" s="564"/>
      <c r="H45" s="564"/>
      <c r="I45" s="565"/>
      <c r="J45" s="598"/>
      <c r="K45" s="599"/>
      <c r="L45" s="599"/>
      <c r="M45" s="599"/>
      <c r="N45" s="599"/>
      <c r="O45" s="600"/>
      <c r="P45" s="598"/>
      <c r="Q45" s="599"/>
      <c r="R45" s="599"/>
      <c r="S45" s="599"/>
      <c r="T45" s="599"/>
      <c r="U45" s="600"/>
      <c r="V45" s="589"/>
      <c r="W45" s="590"/>
      <c r="X45" s="590"/>
      <c r="Y45" s="590"/>
      <c r="Z45" s="590"/>
      <c r="AA45" s="591"/>
      <c r="AB45" s="574"/>
      <c r="AC45" s="575"/>
      <c r="AD45" s="575"/>
      <c r="AE45" s="575"/>
      <c r="AF45" s="575"/>
      <c r="AG45" s="576"/>
      <c r="AH45" s="580"/>
      <c r="AI45" s="581"/>
      <c r="AJ45" s="581"/>
      <c r="AK45" s="581"/>
      <c r="AL45" s="581"/>
      <c r="AM45" s="582"/>
      <c r="AN45" s="57"/>
      <c r="AO45" s="57"/>
      <c r="AP45" s="57"/>
      <c r="AQ45" s="57"/>
      <c r="AR45" s="57"/>
      <c r="AS45" s="57"/>
      <c r="AT45" s="57"/>
      <c r="AU45" s="57"/>
      <c r="AV45" s="57"/>
      <c r="AW45" s="57"/>
      <c r="AX45" s="57"/>
      <c r="AY45" s="57"/>
      <c r="AZ45" s="57"/>
      <c r="BA45" s="57"/>
      <c r="BB45" s="57"/>
      <c r="BC45" s="57"/>
      <c r="BD45" s="57"/>
      <c r="BE45" s="57"/>
      <c r="BF45" s="57"/>
      <c r="BG45" s="57"/>
      <c r="BH45" s="57"/>
      <c r="BI45" s="57"/>
      <c r="BJ45" s="57"/>
      <c r="BK45" s="57"/>
      <c r="BL45" s="57"/>
      <c r="BM45" s="57"/>
      <c r="BN45" s="57"/>
      <c r="BO45" s="57"/>
      <c r="BP45" s="57"/>
      <c r="BQ45" s="57"/>
      <c r="BR45" s="57"/>
      <c r="BS45" s="57"/>
      <c r="BT45" s="57"/>
      <c r="BU45" s="57"/>
      <c r="BV45" s="57"/>
      <c r="BW45" s="57"/>
      <c r="BX45" s="57"/>
      <c r="BY45" s="57"/>
      <c r="BZ45" s="57"/>
      <c r="CA45" s="57"/>
      <c r="CB45" s="57"/>
    </row>
    <row r="46" spans="1:80" x14ac:dyDescent="0.25">
      <c r="A46" s="57"/>
      <c r="B46" s="57"/>
      <c r="C46" s="57"/>
      <c r="D46" s="57"/>
      <c r="E46" s="57"/>
      <c r="F46" s="57"/>
      <c r="G46" s="57"/>
      <c r="H46" s="57"/>
      <c r="I46" s="57"/>
      <c r="J46" s="557" t="s">
        <v>512</v>
      </c>
      <c r="K46" s="558"/>
      <c r="L46" s="558"/>
      <c r="M46" s="558"/>
      <c r="N46" s="558"/>
      <c r="O46" s="559"/>
      <c r="P46" s="557" t="s">
        <v>513</v>
      </c>
      <c r="Q46" s="558"/>
      <c r="R46" s="558"/>
      <c r="S46" s="558"/>
      <c r="T46" s="558"/>
      <c r="U46" s="559"/>
      <c r="V46" s="557" t="s">
        <v>514</v>
      </c>
      <c r="W46" s="558"/>
      <c r="X46" s="558"/>
      <c r="Y46" s="558"/>
      <c r="Z46" s="558"/>
      <c r="AA46" s="559"/>
      <c r="AB46" s="557" t="s">
        <v>515</v>
      </c>
      <c r="AC46" s="573"/>
      <c r="AD46" s="558"/>
      <c r="AE46" s="558"/>
      <c r="AF46" s="558"/>
      <c r="AG46" s="559"/>
      <c r="AH46" s="557" t="s">
        <v>516</v>
      </c>
      <c r="AI46" s="558"/>
      <c r="AJ46" s="558"/>
      <c r="AK46" s="558"/>
      <c r="AL46" s="558"/>
      <c r="AM46" s="559"/>
      <c r="AN46" s="57"/>
      <c r="AO46" s="57"/>
      <c r="AP46" s="57"/>
      <c r="AQ46" s="57"/>
      <c r="AR46" s="57"/>
      <c r="AS46" s="57"/>
      <c r="AT46" s="57"/>
      <c r="AU46" s="57"/>
      <c r="AV46" s="57"/>
      <c r="AW46" s="57"/>
      <c r="AX46" s="57"/>
      <c r="AY46" s="57"/>
      <c r="AZ46" s="57"/>
      <c r="BA46" s="57"/>
      <c r="BB46" s="57"/>
      <c r="BC46" s="57"/>
      <c r="BD46" s="57"/>
      <c r="BE46" s="57"/>
      <c r="BF46" s="57"/>
      <c r="BG46" s="57"/>
      <c r="BH46" s="57"/>
      <c r="BI46" s="57"/>
      <c r="BJ46" s="57"/>
      <c r="BK46" s="57"/>
      <c r="BL46" s="57"/>
      <c r="BM46" s="57"/>
      <c r="BN46" s="57"/>
      <c r="BO46" s="57"/>
      <c r="BP46" s="57"/>
      <c r="BQ46" s="57"/>
      <c r="BR46" s="57"/>
      <c r="BS46" s="57"/>
      <c r="BT46" s="57"/>
      <c r="BU46" s="57"/>
      <c r="BV46" s="57"/>
      <c r="BW46" s="57"/>
      <c r="BX46" s="57"/>
      <c r="BY46" s="57"/>
      <c r="BZ46" s="57"/>
      <c r="CA46" s="57"/>
      <c r="CB46" s="57"/>
    </row>
    <row r="47" spans="1:80" x14ac:dyDescent="0.25">
      <c r="A47" s="57"/>
      <c r="B47" s="57"/>
      <c r="C47" s="57"/>
      <c r="D47" s="57"/>
      <c r="E47" s="57"/>
      <c r="F47" s="57"/>
      <c r="G47" s="57"/>
      <c r="H47" s="57"/>
      <c r="I47" s="57"/>
      <c r="J47" s="560"/>
      <c r="K47" s="561"/>
      <c r="L47" s="561"/>
      <c r="M47" s="561"/>
      <c r="N47" s="561"/>
      <c r="O47" s="562"/>
      <c r="P47" s="560"/>
      <c r="Q47" s="561"/>
      <c r="R47" s="561"/>
      <c r="S47" s="561"/>
      <c r="T47" s="561"/>
      <c r="U47" s="562"/>
      <c r="V47" s="560"/>
      <c r="W47" s="561"/>
      <c r="X47" s="561"/>
      <c r="Y47" s="561"/>
      <c r="Z47" s="561"/>
      <c r="AA47" s="562"/>
      <c r="AB47" s="560"/>
      <c r="AC47" s="561"/>
      <c r="AD47" s="561"/>
      <c r="AE47" s="561"/>
      <c r="AF47" s="561"/>
      <c r="AG47" s="562"/>
      <c r="AH47" s="560"/>
      <c r="AI47" s="561"/>
      <c r="AJ47" s="561"/>
      <c r="AK47" s="561"/>
      <c r="AL47" s="561"/>
      <c r="AM47" s="562"/>
      <c r="AN47" s="57"/>
      <c r="AO47" s="57"/>
      <c r="AP47" s="57"/>
      <c r="AQ47" s="57"/>
      <c r="AR47" s="57"/>
      <c r="AS47" s="57"/>
      <c r="AT47" s="57"/>
      <c r="AU47" s="57"/>
      <c r="AV47" s="57"/>
      <c r="AW47" s="57"/>
      <c r="AX47" s="57"/>
      <c r="AY47" s="57"/>
      <c r="AZ47" s="57"/>
      <c r="BA47" s="57"/>
      <c r="BB47" s="57"/>
      <c r="BC47" s="57"/>
      <c r="BD47" s="57"/>
      <c r="BE47" s="57"/>
      <c r="BF47" s="57"/>
      <c r="BG47" s="57"/>
      <c r="BH47" s="57"/>
      <c r="BI47" s="57"/>
      <c r="BJ47" s="57"/>
      <c r="BK47" s="57"/>
      <c r="BL47" s="57"/>
      <c r="BM47" s="57"/>
      <c r="BN47" s="57"/>
      <c r="BO47" s="57"/>
      <c r="BP47" s="57"/>
      <c r="BQ47" s="57"/>
      <c r="BR47" s="57"/>
      <c r="BS47" s="57"/>
      <c r="BT47" s="57"/>
      <c r="BU47" s="57"/>
      <c r="BV47" s="57"/>
      <c r="BW47" s="57"/>
      <c r="BX47" s="57"/>
      <c r="BY47" s="57"/>
      <c r="BZ47" s="57"/>
      <c r="CA47" s="57"/>
      <c r="CB47" s="57"/>
    </row>
    <row r="48" spans="1:80" x14ac:dyDescent="0.25">
      <c r="A48" s="57"/>
      <c r="B48" s="57"/>
      <c r="C48" s="57"/>
      <c r="D48" s="57"/>
      <c r="E48" s="57"/>
      <c r="F48" s="57"/>
      <c r="G48" s="57"/>
      <c r="H48" s="57"/>
      <c r="I48" s="57"/>
      <c r="J48" s="560"/>
      <c r="K48" s="561"/>
      <c r="L48" s="561"/>
      <c r="M48" s="561"/>
      <c r="N48" s="561"/>
      <c r="O48" s="562"/>
      <c r="P48" s="560"/>
      <c r="Q48" s="561"/>
      <c r="R48" s="561"/>
      <c r="S48" s="561"/>
      <c r="T48" s="561"/>
      <c r="U48" s="562"/>
      <c r="V48" s="560"/>
      <c r="W48" s="561"/>
      <c r="X48" s="561"/>
      <c r="Y48" s="561"/>
      <c r="Z48" s="561"/>
      <c r="AA48" s="562"/>
      <c r="AB48" s="560"/>
      <c r="AC48" s="561"/>
      <c r="AD48" s="561"/>
      <c r="AE48" s="561"/>
      <c r="AF48" s="561"/>
      <c r="AG48" s="562"/>
      <c r="AH48" s="560"/>
      <c r="AI48" s="561"/>
      <c r="AJ48" s="561"/>
      <c r="AK48" s="561"/>
      <c r="AL48" s="561"/>
      <c r="AM48" s="562"/>
      <c r="AN48" s="57"/>
      <c r="AO48" s="57"/>
      <c r="AP48" s="57"/>
      <c r="AQ48" s="57"/>
      <c r="AR48" s="57"/>
      <c r="AS48" s="57"/>
      <c r="AT48" s="57"/>
      <c r="AU48" s="57"/>
      <c r="AV48" s="57"/>
      <c r="AW48" s="57"/>
      <c r="AX48" s="57"/>
      <c r="AY48" s="57"/>
      <c r="AZ48" s="57"/>
      <c r="BA48" s="57"/>
      <c r="BB48" s="57"/>
      <c r="BC48" s="57"/>
      <c r="BD48" s="57"/>
      <c r="BE48" s="57"/>
      <c r="BF48" s="57"/>
      <c r="BG48" s="57"/>
      <c r="BH48" s="57"/>
      <c r="BI48" s="57"/>
      <c r="BJ48" s="57"/>
      <c r="BK48" s="57"/>
      <c r="BL48" s="57"/>
      <c r="BM48" s="57"/>
      <c r="BN48" s="57"/>
      <c r="BO48" s="57"/>
      <c r="BP48" s="57"/>
      <c r="BQ48" s="57"/>
      <c r="BR48" s="57"/>
      <c r="BS48" s="57"/>
      <c r="BT48" s="57"/>
      <c r="BU48" s="57"/>
      <c r="BV48" s="57"/>
      <c r="BW48" s="57"/>
      <c r="BX48" s="57"/>
      <c r="BY48" s="57"/>
      <c r="BZ48" s="57"/>
      <c r="CA48" s="57"/>
      <c r="CB48" s="57"/>
    </row>
    <row r="49" spans="1:80" x14ac:dyDescent="0.25">
      <c r="A49" s="57"/>
      <c r="B49" s="57"/>
      <c r="C49" s="57"/>
      <c r="D49" s="57"/>
      <c r="E49" s="57"/>
      <c r="F49" s="57"/>
      <c r="G49" s="57"/>
      <c r="H49" s="57"/>
      <c r="I49" s="57"/>
      <c r="J49" s="560"/>
      <c r="K49" s="561"/>
      <c r="L49" s="561"/>
      <c r="M49" s="561"/>
      <c r="N49" s="561"/>
      <c r="O49" s="562"/>
      <c r="P49" s="560"/>
      <c r="Q49" s="561"/>
      <c r="R49" s="561"/>
      <c r="S49" s="561"/>
      <c r="T49" s="561"/>
      <c r="U49" s="562"/>
      <c r="V49" s="560"/>
      <c r="W49" s="561"/>
      <c r="X49" s="561"/>
      <c r="Y49" s="561"/>
      <c r="Z49" s="561"/>
      <c r="AA49" s="562"/>
      <c r="AB49" s="560"/>
      <c r="AC49" s="561"/>
      <c r="AD49" s="561"/>
      <c r="AE49" s="561"/>
      <c r="AF49" s="561"/>
      <c r="AG49" s="562"/>
      <c r="AH49" s="560"/>
      <c r="AI49" s="561"/>
      <c r="AJ49" s="561"/>
      <c r="AK49" s="561"/>
      <c r="AL49" s="561"/>
      <c r="AM49" s="562"/>
      <c r="AN49" s="57"/>
      <c r="AO49" s="57"/>
      <c r="AP49" s="57"/>
      <c r="AQ49" s="57"/>
      <c r="AR49" s="57"/>
      <c r="AS49" s="57"/>
      <c r="AT49" s="57"/>
      <c r="AU49" s="57"/>
      <c r="AV49" s="57"/>
      <c r="AW49" s="57"/>
      <c r="AX49" s="57"/>
      <c r="AY49" s="57"/>
      <c r="AZ49" s="57"/>
      <c r="BA49" s="57"/>
      <c r="BB49" s="57"/>
      <c r="BC49" s="57"/>
      <c r="BD49" s="57"/>
      <c r="BE49" s="57"/>
      <c r="BF49" s="57"/>
      <c r="BG49" s="57"/>
      <c r="BH49" s="57"/>
      <c r="BI49" s="57"/>
      <c r="BJ49" s="57"/>
      <c r="BK49" s="57"/>
      <c r="BL49" s="57"/>
      <c r="BM49" s="57"/>
      <c r="BN49" s="57"/>
      <c r="BO49" s="57"/>
      <c r="BP49" s="57"/>
      <c r="BQ49" s="57"/>
      <c r="BR49" s="57"/>
      <c r="BS49" s="57"/>
      <c r="BT49" s="57"/>
      <c r="BU49" s="57"/>
      <c r="BV49" s="57"/>
      <c r="BW49" s="57"/>
      <c r="BX49" s="57"/>
      <c r="BY49" s="57"/>
      <c r="BZ49" s="57"/>
      <c r="CA49" s="57"/>
      <c r="CB49" s="57"/>
    </row>
    <row r="50" spans="1:80" x14ac:dyDescent="0.25">
      <c r="A50" s="57"/>
      <c r="B50" s="57"/>
      <c r="C50" s="57"/>
      <c r="D50" s="57"/>
      <c r="E50" s="57"/>
      <c r="F50" s="57"/>
      <c r="G50" s="57"/>
      <c r="H50" s="57"/>
      <c r="I50" s="57"/>
      <c r="J50" s="560"/>
      <c r="K50" s="561"/>
      <c r="L50" s="561"/>
      <c r="M50" s="561"/>
      <c r="N50" s="561"/>
      <c r="O50" s="562"/>
      <c r="P50" s="560"/>
      <c r="Q50" s="561"/>
      <c r="R50" s="561"/>
      <c r="S50" s="561"/>
      <c r="T50" s="561"/>
      <c r="U50" s="562"/>
      <c r="V50" s="560"/>
      <c r="W50" s="561"/>
      <c r="X50" s="561"/>
      <c r="Y50" s="561"/>
      <c r="Z50" s="561"/>
      <c r="AA50" s="562"/>
      <c r="AB50" s="560"/>
      <c r="AC50" s="561"/>
      <c r="AD50" s="561"/>
      <c r="AE50" s="561"/>
      <c r="AF50" s="561"/>
      <c r="AG50" s="562"/>
      <c r="AH50" s="560"/>
      <c r="AI50" s="561"/>
      <c r="AJ50" s="561"/>
      <c r="AK50" s="561"/>
      <c r="AL50" s="561"/>
      <c r="AM50" s="562"/>
      <c r="AN50" s="57"/>
      <c r="AO50" s="57"/>
      <c r="AP50" s="57"/>
      <c r="AQ50" s="57"/>
      <c r="AR50" s="57"/>
      <c r="AS50" s="57"/>
      <c r="AT50" s="57"/>
      <c r="AU50" s="57"/>
      <c r="AV50" s="57"/>
      <c r="AW50" s="57"/>
      <c r="AX50" s="57"/>
      <c r="AY50" s="57"/>
      <c r="AZ50" s="57"/>
      <c r="BA50" s="57"/>
      <c r="BB50" s="57"/>
      <c r="BC50" s="57"/>
      <c r="BD50" s="57"/>
      <c r="BE50" s="57"/>
      <c r="BF50" s="57"/>
      <c r="BG50" s="57"/>
      <c r="BH50" s="57"/>
      <c r="BI50" s="57"/>
      <c r="BJ50" s="57"/>
      <c r="BK50" s="57"/>
      <c r="BL50" s="57"/>
      <c r="BM50" s="57"/>
      <c r="BN50" s="57"/>
      <c r="BO50" s="57"/>
      <c r="BP50" s="57"/>
      <c r="BQ50" s="57"/>
      <c r="BR50" s="57"/>
      <c r="BS50" s="57"/>
      <c r="BT50" s="57"/>
      <c r="BU50" s="57"/>
      <c r="BV50" s="57"/>
      <c r="BW50" s="57"/>
      <c r="BX50" s="57"/>
      <c r="BY50" s="57"/>
      <c r="BZ50" s="57"/>
      <c r="CA50" s="57"/>
      <c r="CB50" s="57"/>
    </row>
    <row r="51" spans="1:80" ht="15.75" thickBot="1" x14ac:dyDescent="0.3">
      <c r="A51" s="57"/>
      <c r="B51" s="57"/>
      <c r="C51" s="57"/>
      <c r="D51" s="57"/>
      <c r="E51" s="57"/>
      <c r="F51" s="57"/>
      <c r="G51" s="57"/>
      <c r="H51" s="57"/>
      <c r="I51" s="57"/>
      <c r="J51" s="563"/>
      <c r="K51" s="564"/>
      <c r="L51" s="564"/>
      <c r="M51" s="564"/>
      <c r="N51" s="564"/>
      <c r="O51" s="565"/>
      <c r="P51" s="563"/>
      <c r="Q51" s="564"/>
      <c r="R51" s="564"/>
      <c r="S51" s="564"/>
      <c r="T51" s="564"/>
      <c r="U51" s="565"/>
      <c r="V51" s="563"/>
      <c r="W51" s="564"/>
      <c r="X51" s="564"/>
      <c r="Y51" s="564"/>
      <c r="Z51" s="564"/>
      <c r="AA51" s="565"/>
      <c r="AB51" s="563"/>
      <c r="AC51" s="564"/>
      <c r="AD51" s="564"/>
      <c r="AE51" s="564"/>
      <c r="AF51" s="564"/>
      <c r="AG51" s="565"/>
      <c r="AH51" s="563"/>
      <c r="AI51" s="564"/>
      <c r="AJ51" s="564"/>
      <c r="AK51" s="564"/>
      <c r="AL51" s="564"/>
      <c r="AM51" s="565"/>
      <c r="AN51" s="57"/>
      <c r="AO51" s="57"/>
      <c r="AP51" s="57"/>
      <c r="AQ51" s="57"/>
      <c r="AR51" s="57"/>
      <c r="AS51" s="57"/>
      <c r="AT51" s="57"/>
      <c r="AU51" s="57"/>
      <c r="AV51" s="57"/>
      <c r="AW51" s="57"/>
      <c r="AX51" s="57"/>
      <c r="AY51" s="57"/>
      <c r="AZ51" s="57"/>
      <c r="BA51" s="57"/>
      <c r="BB51" s="57"/>
      <c r="BC51" s="57"/>
      <c r="BD51" s="57"/>
      <c r="BE51" s="57"/>
      <c r="BF51" s="57"/>
      <c r="BG51" s="57"/>
      <c r="BH51" s="57"/>
      <c r="BI51" s="57"/>
      <c r="BJ51" s="57"/>
      <c r="BK51" s="57"/>
      <c r="BL51" s="57"/>
      <c r="BM51" s="57"/>
      <c r="BN51" s="57"/>
      <c r="BO51" s="57"/>
      <c r="BP51" s="57"/>
      <c r="BQ51" s="57"/>
      <c r="BR51" s="57"/>
      <c r="BS51" s="57"/>
      <c r="BT51" s="57"/>
      <c r="BU51" s="57"/>
      <c r="BV51" s="57"/>
      <c r="BW51" s="57"/>
      <c r="BX51" s="57"/>
      <c r="BY51" s="57"/>
      <c r="BZ51" s="57"/>
      <c r="CA51" s="57"/>
      <c r="CB51" s="57"/>
    </row>
    <row r="52" spans="1:80" x14ac:dyDescent="0.25">
      <c r="A52" s="57"/>
      <c r="B52" s="57"/>
      <c r="C52" s="57"/>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7"/>
      <c r="AI52" s="57"/>
      <c r="AJ52" s="57"/>
      <c r="AK52" s="57"/>
      <c r="AL52" s="57"/>
      <c r="AM52" s="57"/>
      <c r="AN52" s="57"/>
      <c r="AO52" s="57"/>
      <c r="AP52" s="57"/>
      <c r="AQ52" s="57"/>
      <c r="AR52" s="57"/>
      <c r="AS52" s="57"/>
      <c r="AT52" s="57"/>
      <c r="AU52" s="57"/>
      <c r="AV52" s="57"/>
      <c r="AW52" s="57"/>
      <c r="AX52" s="57"/>
      <c r="AY52" s="57"/>
      <c r="AZ52" s="57"/>
      <c r="BA52" s="57"/>
      <c r="BB52" s="57"/>
      <c r="BC52" s="57"/>
      <c r="BD52" s="57"/>
      <c r="BE52" s="57"/>
      <c r="BF52" s="57"/>
      <c r="BG52" s="57"/>
      <c r="BH52" s="57"/>
      <c r="BI52" s="57"/>
      <c r="BJ52" s="57"/>
      <c r="BK52" s="57"/>
      <c r="BL52" s="57"/>
      <c r="BM52" s="57"/>
      <c r="BN52" s="57"/>
      <c r="BO52" s="57"/>
      <c r="BP52" s="57"/>
      <c r="BQ52" s="57"/>
      <c r="BR52" s="57"/>
      <c r="BS52" s="57"/>
      <c r="BT52" s="57"/>
      <c r="BU52" s="57"/>
      <c r="BV52" s="57"/>
      <c r="BW52" s="57"/>
      <c r="BX52" s="57"/>
      <c r="BY52" s="57"/>
      <c r="BZ52" s="57"/>
      <c r="CA52" s="57"/>
      <c r="CB52" s="57"/>
    </row>
    <row r="53" spans="1:80" ht="15" customHeight="1" x14ac:dyDescent="0.25">
      <c r="A53" s="57"/>
      <c r="B53" s="61"/>
      <c r="C53" s="61"/>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57"/>
      <c r="AV53" s="57"/>
      <c r="AW53" s="57"/>
      <c r="AX53" s="57"/>
      <c r="AY53" s="57"/>
      <c r="AZ53" s="57"/>
      <c r="BA53" s="57"/>
      <c r="BB53" s="57"/>
      <c r="BC53" s="57"/>
      <c r="BD53" s="57"/>
      <c r="BE53" s="57"/>
      <c r="BF53" s="57"/>
      <c r="BG53" s="57"/>
      <c r="BH53" s="57"/>
      <c r="BI53" s="57"/>
      <c r="BJ53" s="57"/>
      <c r="BK53" s="57"/>
      <c r="BL53" s="57"/>
      <c r="BM53" s="57"/>
      <c r="BN53" s="57"/>
      <c r="BO53" s="57"/>
      <c r="BP53" s="57"/>
      <c r="BQ53" s="57"/>
      <c r="BR53" s="57"/>
      <c r="BS53" s="57"/>
      <c r="BT53" s="57"/>
      <c r="BU53" s="57"/>
      <c r="BV53" s="57"/>
      <c r="BW53" s="57"/>
      <c r="BX53" s="57"/>
      <c r="BY53" s="57"/>
      <c r="BZ53" s="57"/>
      <c r="CA53" s="57"/>
      <c r="CB53" s="57"/>
    </row>
    <row r="54" spans="1:80" ht="15" customHeight="1" x14ac:dyDescent="0.25">
      <c r="A54" s="57"/>
      <c r="B54" s="61"/>
      <c r="C54" s="61"/>
      <c r="D54" s="61"/>
      <c r="E54" s="61"/>
      <c r="F54" s="61"/>
      <c r="G54" s="61"/>
      <c r="H54" s="61"/>
      <c r="I54" s="61"/>
      <c r="J54" s="61"/>
      <c r="K54" s="61"/>
      <c r="L54" s="61"/>
      <c r="M54" s="61"/>
      <c r="N54" s="61"/>
      <c r="O54" s="61"/>
      <c r="P54" s="61"/>
      <c r="Q54" s="61"/>
      <c r="R54" s="61"/>
      <c r="S54" s="61"/>
      <c r="T54" s="61"/>
      <c r="U54" s="61"/>
      <c r="V54" s="61"/>
      <c r="W54" s="61"/>
      <c r="X54" s="61"/>
      <c r="Y54" s="61"/>
      <c r="Z54" s="61"/>
      <c r="AA54" s="61"/>
      <c r="AB54" s="61"/>
      <c r="AC54" s="61"/>
      <c r="AD54" s="61"/>
      <c r="AE54" s="61"/>
      <c r="AF54" s="61"/>
      <c r="AG54" s="61"/>
      <c r="AH54" s="61"/>
      <c r="AI54" s="61"/>
      <c r="AJ54" s="61"/>
      <c r="AK54" s="61"/>
      <c r="AL54" s="61"/>
      <c r="AM54" s="61"/>
      <c r="AN54" s="61"/>
      <c r="AO54" s="61"/>
      <c r="AP54" s="61"/>
      <c r="AQ54" s="61"/>
      <c r="AR54" s="61"/>
      <c r="AS54" s="61"/>
      <c r="AT54" s="61"/>
      <c r="AU54" s="57"/>
      <c r="AV54" s="57"/>
      <c r="AW54" s="57"/>
      <c r="AX54" s="57"/>
      <c r="AY54" s="57"/>
      <c r="AZ54" s="57"/>
      <c r="BA54" s="57"/>
      <c r="BB54" s="57"/>
      <c r="BC54" s="57"/>
      <c r="BD54" s="57"/>
      <c r="BE54" s="57"/>
      <c r="BF54" s="57"/>
      <c r="BG54" s="57"/>
      <c r="BH54" s="57"/>
      <c r="BI54" s="57"/>
      <c r="BJ54" s="57"/>
      <c r="BK54" s="57"/>
      <c r="BL54" s="57"/>
      <c r="BM54" s="57"/>
      <c r="BN54" s="57"/>
      <c r="BO54" s="57"/>
      <c r="BP54" s="57"/>
      <c r="BQ54" s="57"/>
      <c r="BR54" s="57"/>
      <c r="BS54" s="57"/>
      <c r="BT54" s="57"/>
      <c r="BU54" s="57"/>
      <c r="BV54" s="57"/>
      <c r="BW54" s="57"/>
      <c r="BX54" s="57"/>
      <c r="BY54" s="57"/>
      <c r="BZ54" s="57"/>
      <c r="CA54" s="57"/>
      <c r="CB54" s="57"/>
    </row>
    <row r="55" spans="1:80" x14ac:dyDescent="0.25">
      <c r="A55" s="57"/>
      <c r="B55" s="57"/>
      <c r="C55" s="57"/>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7"/>
      <c r="AI55" s="57"/>
      <c r="AJ55" s="57"/>
      <c r="AK55" s="57"/>
      <c r="AL55" s="57"/>
      <c r="AM55" s="57"/>
      <c r="AN55" s="57"/>
      <c r="AO55" s="57"/>
      <c r="AP55" s="57"/>
      <c r="AQ55" s="57"/>
      <c r="AR55" s="57"/>
      <c r="AS55" s="57"/>
      <c r="AT55" s="57"/>
      <c r="AU55" s="57"/>
      <c r="AV55" s="57"/>
      <c r="AW55" s="57"/>
      <c r="AX55" s="57"/>
      <c r="AY55" s="57"/>
      <c r="AZ55" s="57"/>
      <c r="BA55" s="57"/>
      <c r="BB55" s="57"/>
      <c r="BC55" s="57"/>
      <c r="BD55" s="57"/>
      <c r="BE55" s="57"/>
      <c r="BF55" s="57"/>
      <c r="BG55" s="57"/>
      <c r="BH55" s="57"/>
      <c r="BI55" s="57"/>
      <c r="BJ55" s="57"/>
      <c r="BK55" s="57"/>
      <c r="BL55" s="57"/>
      <c r="BM55" s="57"/>
      <c r="BN55" s="57"/>
      <c r="BO55" s="57"/>
      <c r="BP55" s="57"/>
      <c r="BQ55" s="57"/>
      <c r="BR55" s="57"/>
      <c r="BS55" s="57"/>
      <c r="BT55" s="57"/>
      <c r="BU55" s="57"/>
      <c r="BV55" s="57"/>
      <c r="BW55" s="57"/>
      <c r="BX55" s="57"/>
      <c r="BY55" s="57"/>
      <c r="BZ55" s="57"/>
      <c r="CA55" s="57"/>
      <c r="CB55" s="57"/>
    </row>
    <row r="56" spans="1:80" x14ac:dyDescent="0.25">
      <c r="A56" s="57"/>
      <c r="B56" s="57"/>
      <c r="C56" s="57"/>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7"/>
      <c r="AI56" s="57"/>
      <c r="AJ56" s="57"/>
      <c r="AK56" s="57"/>
      <c r="AL56" s="57"/>
      <c r="AM56" s="57"/>
      <c r="AN56" s="57"/>
      <c r="AO56" s="57"/>
      <c r="AP56" s="57"/>
      <c r="AQ56" s="57"/>
      <c r="AR56" s="57"/>
      <c r="AS56" s="57"/>
      <c r="AT56" s="57"/>
      <c r="AU56" s="57"/>
      <c r="AV56" s="57"/>
      <c r="AW56" s="57"/>
      <c r="AX56" s="57"/>
      <c r="AY56" s="57"/>
      <c r="AZ56" s="57"/>
      <c r="BA56" s="57"/>
      <c r="BB56" s="57"/>
      <c r="BC56" s="57"/>
      <c r="BD56" s="57"/>
      <c r="BE56" s="57"/>
      <c r="BF56" s="57"/>
      <c r="BG56" s="57"/>
      <c r="BH56" s="57"/>
      <c r="BI56" s="57"/>
      <c r="BJ56" s="57"/>
      <c r="BK56" s="57"/>
      <c r="BL56" s="57"/>
      <c r="BM56" s="57"/>
      <c r="BN56" s="57"/>
      <c r="BO56" s="57"/>
      <c r="BP56" s="57"/>
      <c r="BQ56" s="57"/>
      <c r="BR56" s="57"/>
      <c r="BS56" s="57"/>
      <c r="BT56" s="57"/>
      <c r="BU56" s="57"/>
      <c r="BV56" s="57"/>
      <c r="BW56" s="57"/>
      <c r="BX56" s="57"/>
      <c r="BY56" s="57"/>
      <c r="BZ56" s="57"/>
      <c r="CA56" s="57"/>
      <c r="CB56" s="57"/>
    </row>
    <row r="57" spans="1:80" x14ac:dyDescent="0.25">
      <c r="A57" s="57"/>
      <c r="B57" s="57"/>
      <c r="C57" s="57"/>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7"/>
      <c r="AI57" s="57"/>
      <c r="AJ57" s="57"/>
      <c r="AK57" s="57"/>
      <c r="AL57" s="57"/>
      <c r="AM57" s="57"/>
      <c r="AN57" s="57"/>
      <c r="AO57" s="57"/>
      <c r="AP57" s="57"/>
      <c r="AQ57" s="57"/>
      <c r="AR57" s="57"/>
      <c r="AS57" s="57"/>
      <c r="AT57" s="57"/>
      <c r="AU57" s="57"/>
      <c r="AV57" s="57"/>
      <c r="AW57" s="57"/>
      <c r="AX57" s="57"/>
      <c r="AY57" s="57"/>
      <c r="AZ57" s="57"/>
      <c r="BA57" s="57"/>
      <c r="BB57" s="57"/>
      <c r="BC57" s="57"/>
      <c r="BD57" s="57"/>
      <c r="BE57" s="57"/>
      <c r="BF57" s="57"/>
      <c r="BG57" s="57"/>
      <c r="BH57" s="57"/>
      <c r="BI57" s="57"/>
      <c r="BJ57" s="57"/>
      <c r="BK57" s="57"/>
      <c r="BL57" s="57"/>
      <c r="BM57" s="57"/>
      <c r="BN57" s="57"/>
      <c r="BO57" s="57"/>
      <c r="BP57" s="57"/>
      <c r="BQ57" s="57"/>
      <c r="BR57" s="57"/>
      <c r="BS57" s="57"/>
      <c r="BT57" s="57"/>
      <c r="BU57" s="57"/>
      <c r="BV57" s="57"/>
      <c r="BW57" s="57"/>
      <c r="BX57" s="57"/>
      <c r="BY57" s="57"/>
      <c r="BZ57" s="57"/>
      <c r="CA57" s="57"/>
      <c r="CB57" s="57"/>
    </row>
    <row r="58" spans="1:80" x14ac:dyDescent="0.25">
      <c r="A58" s="57"/>
      <c r="B58" s="57"/>
      <c r="C58" s="57"/>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7"/>
      <c r="AI58" s="57"/>
      <c r="AJ58" s="57"/>
      <c r="AK58" s="57"/>
      <c r="AL58" s="57"/>
      <c r="AM58" s="57"/>
      <c r="AN58" s="57"/>
      <c r="AO58" s="57"/>
      <c r="AP58" s="57"/>
      <c r="AQ58" s="57"/>
      <c r="AR58" s="57"/>
      <c r="AS58" s="57"/>
      <c r="AT58" s="57"/>
      <c r="AU58" s="57"/>
      <c r="AV58" s="57"/>
      <c r="AW58" s="57"/>
      <c r="AX58" s="57"/>
      <c r="AY58" s="57"/>
      <c r="AZ58" s="57"/>
      <c r="BA58" s="57"/>
      <c r="BB58" s="57"/>
      <c r="BC58" s="57"/>
      <c r="BD58" s="57"/>
      <c r="BE58" s="57"/>
      <c r="BF58" s="57"/>
      <c r="BG58" s="57"/>
      <c r="BH58" s="57"/>
      <c r="BI58" s="57"/>
      <c r="BJ58" s="57"/>
      <c r="BK58" s="57"/>
      <c r="BL58" s="57"/>
      <c r="BM58" s="57"/>
      <c r="BN58" s="57"/>
      <c r="BO58" s="57"/>
      <c r="BP58" s="57"/>
      <c r="BQ58" s="57"/>
      <c r="BR58" s="57"/>
      <c r="BS58" s="57"/>
      <c r="BT58" s="57"/>
      <c r="BU58" s="57"/>
      <c r="BV58" s="57"/>
      <c r="BW58" s="57"/>
      <c r="BX58" s="57"/>
      <c r="BY58" s="57"/>
      <c r="BZ58" s="57"/>
      <c r="CA58" s="57"/>
      <c r="CB58" s="57"/>
    </row>
    <row r="59" spans="1:80" x14ac:dyDescent="0.25">
      <c r="A59" s="57"/>
      <c r="B59" s="57"/>
      <c r="C59" s="57"/>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7"/>
      <c r="AI59" s="57"/>
      <c r="AJ59" s="57"/>
      <c r="AK59" s="57"/>
      <c r="AL59" s="57"/>
      <c r="AM59" s="57"/>
      <c r="AN59" s="57"/>
      <c r="AO59" s="57"/>
      <c r="AP59" s="57"/>
      <c r="AQ59" s="57"/>
      <c r="AR59" s="57"/>
      <c r="AS59" s="57"/>
      <c r="AT59" s="57"/>
      <c r="AU59" s="57"/>
      <c r="AV59" s="57"/>
      <c r="AW59" s="57"/>
      <c r="AX59" s="57"/>
      <c r="AY59" s="57"/>
      <c r="AZ59" s="57"/>
      <c r="BA59" s="57"/>
      <c r="BB59" s="57"/>
      <c r="BC59" s="57"/>
      <c r="BD59" s="57"/>
      <c r="BE59" s="57"/>
      <c r="BF59" s="57"/>
      <c r="BG59" s="57"/>
      <c r="BH59" s="57"/>
      <c r="BI59" s="57"/>
      <c r="BJ59" s="57"/>
      <c r="BK59" s="57"/>
      <c r="BL59" s="57"/>
      <c r="BM59" s="57"/>
      <c r="BN59" s="57"/>
      <c r="BO59" s="57"/>
      <c r="BP59" s="57"/>
      <c r="BQ59" s="57"/>
      <c r="BR59" s="57"/>
      <c r="BS59" s="57"/>
      <c r="BT59" s="57"/>
      <c r="BU59" s="57"/>
      <c r="BV59" s="57"/>
      <c r="BW59" s="57"/>
      <c r="BX59" s="57"/>
      <c r="BY59" s="57"/>
      <c r="BZ59" s="57"/>
      <c r="CA59" s="57"/>
      <c r="CB59" s="57"/>
    </row>
    <row r="60" spans="1:80" x14ac:dyDescent="0.25">
      <c r="A60" s="57"/>
      <c r="B60" s="57"/>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7"/>
      <c r="BK60" s="57"/>
      <c r="BL60" s="57"/>
      <c r="BM60" s="57"/>
      <c r="BN60" s="57"/>
      <c r="BO60" s="57"/>
      <c r="BP60" s="57"/>
      <c r="BQ60" s="57"/>
      <c r="BR60" s="57"/>
      <c r="BS60" s="57"/>
      <c r="BT60" s="57"/>
      <c r="BU60" s="57"/>
      <c r="BV60" s="57"/>
      <c r="BW60" s="57"/>
      <c r="BX60" s="57"/>
      <c r="BY60" s="57"/>
      <c r="BZ60" s="57"/>
      <c r="CA60" s="57"/>
      <c r="CB60" s="57"/>
    </row>
    <row r="61" spans="1:80" x14ac:dyDescent="0.25">
      <c r="A61" s="57"/>
      <c r="B61" s="57"/>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7"/>
      <c r="BK61" s="57"/>
      <c r="BL61" s="57"/>
      <c r="BM61" s="57"/>
      <c r="BN61" s="57"/>
      <c r="BO61" s="57"/>
      <c r="BP61" s="57"/>
      <c r="BQ61" s="57"/>
      <c r="BR61" s="57"/>
      <c r="BS61" s="57"/>
      <c r="BT61" s="57"/>
      <c r="BU61" s="57"/>
      <c r="BV61" s="57"/>
      <c r="BW61" s="57"/>
      <c r="BX61" s="57"/>
      <c r="BY61" s="57"/>
      <c r="BZ61" s="57"/>
      <c r="CA61" s="57"/>
      <c r="CB61" s="57"/>
    </row>
    <row r="62" spans="1:80" x14ac:dyDescent="0.25">
      <c r="A62" s="57"/>
      <c r="B62" s="57"/>
      <c r="C62" s="57"/>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7"/>
      <c r="AI62" s="57"/>
      <c r="AJ62" s="57"/>
      <c r="AK62" s="57"/>
      <c r="AL62" s="57"/>
      <c r="AM62" s="57"/>
      <c r="AN62" s="57"/>
      <c r="AO62" s="57"/>
      <c r="AP62" s="57"/>
      <c r="AQ62" s="57"/>
      <c r="AR62" s="57"/>
      <c r="AS62" s="57"/>
      <c r="AT62" s="57"/>
      <c r="AU62" s="57"/>
      <c r="AV62" s="57"/>
      <c r="AW62" s="57"/>
      <c r="AX62" s="57"/>
      <c r="AY62" s="57"/>
      <c r="AZ62" s="57"/>
      <c r="BA62" s="57"/>
      <c r="BB62" s="57"/>
      <c r="BC62" s="57"/>
      <c r="BD62" s="57"/>
      <c r="BE62" s="57"/>
      <c r="BF62" s="57"/>
      <c r="BG62" s="57"/>
      <c r="BH62" s="57"/>
      <c r="BI62" s="57"/>
      <c r="BJ62" s="57"/>
      <c r="BK62" s="57"/>
      <c r="BL62" s="57"/>
      <c r="BM62" s="57"/>
      <c r="BN62" s="57"/>
      <c r="BO62" s="57"/>
      <c r="BP62" s="57"/>
      <c r="BQ62" s="57"/>
      <c r="BR62" s="57"/>
      <c r="BS62" s="57"/>
      <c r="BT62" s="57"/>
      <c r="BU62" s="57"/>
      <c r="BV62" s="57"/>
      <c r="BW62" s="57"/>
      <c r="BX62" s="57"/>
      <c r="BY62" s="57"/>
      <c r="BZ62" s="57"/>
      <c r="CA62" s="57"/>
      <c r="CB62" s="57"/>
    </row>
    <row r="63" spans="1:80" x14ac:dyDescent="0.25">
      <c r="A63" s="57"/>
      <c r="B63" s="57"/>
      <c r="C63" s="57"/>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7"/>
      <c r="AI63" s="57"/>
      <c r="AJ63" s="57"/>
      <c r="AK63" s="57"/>
      <c r="AL63" s="57"/>
      <c r="AM63" s="57"/>
      <c r="AN63" s="57"/>
      <c r="AO63" s="57"/>
      <c r="AP63" s="57"/>
      <c r="AQ63" s="57"/>
      <c r="AR63" s="57"/>
      <c r="AS63" s="57"/>
      <c r="AT63" s="57"/>
      <c r="AU63" s="57"/>
      <c r="AV63" s="57"/>
      <c r="AW63" s="57"/>
      <c r="AX63" s="57"/>
      <c r="AY63" s="57"/>
      <c r="AZ63" s="57"/>
      <c r="BA63" s="57"/>
      <c r="BB63" s="57"/>
      <c r="BC63" s="57"/>
      <c r="BD63" s="57"/>
      <c r="BE63" s="57"/>
      <c r="BF63" s="57"/>
      <c r="BG63" s="57"/>
      <c r="BH63" s="57"/>
      <c r="BI63" s="57"/>
      <c r="BJ63" s="57"/>
      <c r="BK63" s="57"/>
      <c r="BL63" s="57"/>
      <c r="BM63" s="57"/>
      <c r="BN63" s="57"/>
      <c r="BO63" s="57"/>
      <c r="BP63" s="57"/>
      <c r="BQ63" s="57"/>
      <c r="BR63" s="57"/>
      <c r="BS63" s="57"/>
      <c r="BT63" s="57"/>
      <c r="BU63" s="57"/>
      <c r="BV63" s="57"/>
      <c r="BW63" s="57"/>
      <c r="BX63" s="57"/>
      <c r="BY63" s="57"/>
      <c r="BZ63" s="57"/>
      <c r="CA63" s="57"/>
      <c r="CB63" s="57"/>
    </row>
    <row r="64" spans="1:80" x14ac:dyDescent="0.25">
      <c r="A64" s="57"/>
      <c r="B64" s="57"/>
      <c r="C64" s="57"/>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7"/>
      <c r="AI64" s="57"/>
      <c r="AJ64" s="57"/>
      <c r="AK64" s="57"/>
      <c r="AL64" s="57"/>
      <c r="AM64" s="57"/>
      <c r="AN64" s="57"/>
      <c r="AO64" s="57"/>
      <c r="AP64" s="57"/>
      <c r="AQ64" s="57"/>
      <c r="AR64" s="57"/>
      <c r="AS64" s="57"/>
      <c r="AT64" s="57"/>
      <c r="AU64" s="57"/>
      <c r="AV64" s="57"/>
      <c r="AW64" s="57"/>
      <c r="AX64" s="57"/>
      <c r="AY64" s="57"/>
      <c r="AZ64" s="57"/>
      <c r="BA64" s="57"/>
      <c r="BB64" s="57"/>
      <c r="BC64" s="57"/>
      <c r="BD64" s="57"/>
      <c r="BE64" s="57"/>
      <c r="BF64" s="57"/>
      <c r="BG64" s="57"/>
      <c r="BH64" s="57"/>
      <c r="BI64" s="57"/>
      <c r="BJ64" s="57"/>
      <c r="BK64" s="57"/>
      <c r="BL64" s="57"/>
      <c r="BM64" s="57"/>
      <c r="BN64" s="57"/>
      <c r="BO64" s="57"/>
      <c r="BP64" s="57"/>
      <c r="BQ64" s="57"/>
      <c r="BR64" s="57"/>
      <c r="BS64" s="57"/>
      <c r="BT64" s="57"/>
      <c r="BU64" s="57"/>
      <c r="BV64" s="57"/>
      <c r="BW64" s="57"/>
      <c r="BX64" s="57"/>
      <c r="BY64" s="57"/>
      <c r="BZ64" s="57"/>
      <c r="CA64" s="57"/>
      <c r="CB64" s="57"/>
    </row>
    <row r="65" spans="1:80" x14ac:dyDescent="0.25">
      <c r="A65" s="57"/>
      <c r="B65" s="57"/>
      <c r="C65" s="57"/>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7"/>
      <c r="AI65" s="57"/>
      <c r="AJ65" s="57"/>
      <c r="AK65" s="57"/>
      <c r="AL65" s="57"/>
      <c r="AM65" s="57"/>
      <c r="AN65" s="57"/>
      <c r="AO65" s="57"/>
      <c r="AP65" s="57"/>
      <c r="AQ65" s="57"/>
      <c r="AR65" s="57"/>
      <c r="AS65" s="57"/>
      <c r="AT65" s="57"/>
      <c r="AU65" s="57"/>
      <c r="AV65" s="57"/>
      <c r="AW65" s="57"/>
      <c r="AX65" s="57"/>
      <c r="AY65" s="57"/>
      <c r="AZ65" s="57"/>
      <c r="BA65" s="57"/>
      <c r="BB65" s="57"/>
      <c r="BC65" s="57"/>
      <c r="BD65" s="57"/>
      <c r="BE65" s="57"/>
      <c r="BF65" s="57"/>
      <c r="BG65" s="57"/>
      <c r="BH65" s="57"/>
      <c r="BI65" s="57"/>
      <c r="BJ65" s="57"/>
      <c r="BK65" s="57"/>
      <c r="BL65" s="57"/>
      <c r="BM65" s="57"/>
      <c r="BN65" s="57"/>
      <c r="BO65" s="57"/>
      <c r="BP65" s="57"/>
      <c r="BQ65" s="57"/>
      <c r="BR65" s="57"/>
      <c r="BS65" s="57"/>
      <c r="BT65" s="57"/>
      <c r="BU65" s="57"/>
      <c r="BV65" s="57"/>
      <c r="BW65" s="57"/>
      <c r="BX65" s="57"/>
      <c r="BY65" s="57"/>
      <c r="BZ65" s="57"/>
      <c r="CA65" s="57"/>
      <c r="CB65" s="57"/>
    </row>
    <row r="66" spans="1:80" x14ac:dyDescent="0.25">
      <c r="A66" s="57"/>
      <c r="B66" s="57"/>
      <c r="C66" s="57"/>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7"/>
      <c r="AI66" s="57"/>
      <c r="AJ66" s="57"/>
      <c r="AK66" s="57"/>
      <c r="AL66" s="57"/>
      <c r="AM66" s="57"/>
      <c r="AN66" s="57"/>
      <c r="AO66" s="57"/>
      <c r="AP66" s="57"/>
      <c r="AQ66" s="57"/>
      <c r="AR66" s="57"/>
      <c r="AS66" s="57"/>
      <c r="AT66" s="57"/>
      <c r="AU66" s="57"/>
      <c r="AV66" s="57"/>
      <c r="AW66" s="57"/>
      <c r="AX66" s="57"/>
      <c r="AY66" s="57"/>
      <c r="AZ66" s="57"/>
      <c r="BA66" s="57"/>
      <c r="BB66" s="57"/>
      <c r="BC66" s="57"/>
      <c r="BD66" s="57"/>
      <c r="BE66" s="57"/>
      <c r="BF66" s="57"/>
      <c r="BG66" s="57"/>
      <c r="BH66" s="57"/>
      <c r="BI66" s="57"/>
      <c r="BJ66" s="57"/>
      <c r="BK66" s="57"/>
      <c r="BL66" s="57"/>
      <c r="BM66" s="57"/>
      <c r="BN66" s="57"/>
      <c r="BO66" s="57"/>
      <c r="BP66" s="57"/>
      <c r="BQ66" s="57"/>
      <c r="BR66" s="57"/>
      <c r="BS66" s="57"/>
      <c r="BT66" s="57"/>
      <c r="BU66" s="57"/>
      <c r="BV66" s="57"/>
      <c r="BW66" s="57"/>
      <c r="BX66" s="57"/>
      <c r="BY66" s="57"/>
      <c r="BZ66" s="57"/>
      <c r="CA66" s="57"/>
      <c r="CB66" s="57"/>
    </row>
    <row r="67" spans="1:80" x14ac:dyDescent="0.25">
      <c r="A67" s="57"/>
      <c r="B67" s="57"/>
      <c r="C67" s="57"/>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7"/>
      <c r="AI67" s="57"/>
      <c r="AJ67" s="57"/>
      <c r="AK67" s="57"/>
      <c r="AL67" s="57"/>
      <c r="AM67" s="57"/>
      <c r="AN67" s="57"/>
      <c r="AO67" s="57"/>
      <c r="AP67" s="57"/>
      <c r="AQ67" s="57"/>
      <c r="AR67" s="57"/>
      <c r="AS67" s="57"/>
      <c r="AT67" s="57"/>
      <c r="AU67" s="57"/>
      <c r="AV67" s="57"/>
      <c r="AW67" s="57"/>
      <c r="AX67" s="57"/>
      <c r="AY67" s="57"/>
      <c r="AZ67" s="57"/>
      <c r="BA67" s="57"/>
      <c r="BB67" s="57"/>
      <c r="BC67" s="57"/>
      <c r="BD67" s="57"/>
      <c r="BE67" s="57"/>
      <c r="BF67" s="57"/>
      <c r="BG67" s="57"/>
      <c r="BH67" s="57"/>
      <c r="BI67" s="57"/>
      <c r="BJ67" s="57"/>
      <c r="BK67" s="57"/>
      <c r="BL67" s="57"/>
      <c r="BM67" s="57"/>
      <c r="BN67" s="57"/>
      <c r="BO67" s="57"/>
      <c r="BP67" s="57"/>
      <c r="BQ67" s="57"/>
      <c r="BR67" s="57"/>
      <c r="BS67" s="57"/>
      <c r="BT67" s="57"/>
      <c r="BU67" s="57"/>
      <c r="BV67" s="57"/>
      <c r="BW67" s="57"/>
      <c r="BX67" s="57"/>
      <c r="BY67" s="57"/>
      <c r="BZ67" s="57"/>
      <c r="CA67" s="57"/>
      <c r="CB67" s="57"/>
    </row>
    <row r="68" spans="1:80" x14ac:dyDescent="0.25">
      <c r="A68" s="57"/>
      <c r="B68" s="57"/>
      <c r="C68" s="57"/>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7"/>
      <c r="AI68" s="57"/>
      <c r="AJ68" s="57"/>
      <c r="AK68" s="57"/>
      <c r="AL68" s="57"/>
      <c r="AM68" s="57"/>
      <c r="AN68" s="57"/>
      <c r="AO68" s="57"/>
      <c r="AP68" s="57"/>
      <c r="AQ68" s="57"/>
      <c r="AR68" s="57"/>
      <c r="AS68" s="57"/>
      <c r="AT68" s="57"/>
      <c r="AU68" s="57"/>
      <c r="AV68" s="57"/>
      <c r="AW68" s="57"/>
      <c r="AX68" s="57"/>
      <c r="AY68" s="57"/>
      <c r="AZ68" s="57"/>
      <c r="BA68" s="57"/>
      <c r="BB68" s="57"/>
      <c r="BC68" s="57"/>
      <c r="BD68" s="57"/>
      <c r="BE68" s="57"/>
      <c r="BF68" s="57"/>
      <c r="BG68" s="57"/>
      <c r="BH68" s="57"/>
      <c r="BI68" s="57"/>
      <c r="BJ68" s="57"/>
      <c r="BK68" s="57"/>
      <c r="BL68" s="57"/>
      <c r="BM68" s="57"/>
      <c r="BN68" s="57"/>
      <c r="BO68" s="57"/>
      <c r="BP68" s="57"/>
      <c r="BQ68" s="57"/>
      <c r="BR68" s="57"/>
      <c r="BS68" s="57"/>
      <c r="BT68" s="57"/>
      <c r="BU68" s="57"/>
      <c r="BV68" s="57"/>
      <c r="BW68" s="57"/>
      <c r="BX68" s="57"/>
      <c r="BY68" s="57"/>
      <c r="BZ68" s="57"/>
      <c r="CA68" s="57"/>
      <c r="CB68" s="57"/>
    </row>
    <row r="69" spans="1:80" x14ac:dyDescent="0.25">
      <c r="A69" s="57"/>
      <c r="B69" s="57"/>
      <c r="C69" s="57"/>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7"/>
      <c r="AI69" s="57"/>
      <c r="AJ69" s="57"/>
      <c r="AK69" s="57"/>
      <c r="AL69" s="57"/>
      <c r="AM69" s="57"/>
      <c r="AN69" s="57"/>
      <c r="AO69" s="57"/>
      <c r="AP69" s="57"/>
      <c r="AQ69" s="57"/>
      <c r="AR69" s="57"/>
      <c r="AS69" s="57"/>
      <c r="AT69" s="57"/>
      <c r="AU69" s="57"/>
      <c r="AV69" s="57"/>
      <c r="AW69" s="57"/>
      <c r="AX69" s="57"/>
      <c r="AY69" s="57"/>
      <c r="AZ69" s="57"/>
      <c r="BA69" s="57"/>
      <c r="BB69" s="57"/>
      <c r="BC69" s="57"/>
      <c r="BD69" s="57"/>
      <c r="BE69" s="57"/>
      <c r="BF69" s="57"/>
      <c r="BG69" s="57"/>
      <c r="BH69" s="57"/>
      <c r="BI69" s="57"/>
      <c r="BJ69" s="57"/>
      <c r="BK69" s="57"/>
      <c r="BL69" s="57"/>
      <c r="BM69" s="57"/>
      <c r="BN69" s="57"/>
      <c r="BO69" s="57"/>
      <c r="BP69" s="57"/>
      <c r="BQ69" s="57"/>
      <c r="BR69" s="57"/>
      <c r="BS69" s="57"/>
      <c r="BT69" s="57"/>
      <c r="BU69" s="57"/>
      <c r="BV69" s="57"/>
      <c r="BW69" s="57"/>
      <c r="BX69" s="57"/>
      <c r="BY69" s="57"/>
      <c r="BZ69" s="57"/>
      <c r="CA69" s="57"/>
      <c r="CB69" s="57"/>
    </row>
    <row r="70" spans="1:80" x14ac:dyDescent="0.25">
      <c r="A70" s="57"/>
      <c r="B70" s="57"/>
      <c r="C70" s="57"/>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7"/>
      <c r="AI70" s="57"/>
      <c r="AJ70" s="57"/>
      <c r="AK70" s="57"/>
      <c r="AL70" s="57"/>
      <c r="AM70" s="57"/>
      <c r="AN70" s="57"/>
      <c r="AO70" s="57"/>
      <c r="AP70" s="57"/>
      <c r="AQ70" s="57"/>
      <c r="AR70" s="57"/>
      <c r="AS70" s="57"/>
      <c r="AT70" s="57"/>
      <c r="AU70" s="57"/>
      <c r="AV70" s="57"/>
      <c r="AW70" s="57"/>
      <c r="AX70" s="57"/>
      <c r="AY70" s="57"/>
      <c r="AZ70" s="57"/>
      <c r="BA70" s="57"/>
      <c r="BB70" s="57"/>
      <c r="BC70" s="57"/>
      <c r="BD70" s="57"/>
      <c r="BE70" s="57"/>
      <c r="BF70" s="57"/>
      <c r="BG70" s="57"/>
      <c r="BH70" s="57"/>
      <c r="BI70" s="57"/>
      <c r="BJ70" s="57"/>
      <c r="BK70" s="57"/>
      <c r="BL70" s="57"/>
      <c r="BM70" s="57"/>
      <c r="BN70" s="57"/>
      <c r="BO70" s="57"/>
      <c r="BP70" s="57"/>
      <c r="BQ70" s="57"/>
      <c r="BR70" s="57"/>
      <c r="BS70" s="57"/>
      <c r="BT70" s="57"/>
      <c r="BU70" s="57"/>
      <c r="BV70" s="57"/>
      <c r="BW70" s="57"/>
      <c r="BX70" s="57"/>
      <c r="BY70" s="57"/>
      <c r="BZ70" s="57"/>
      <c r="CA70" s="57"/>
      <c r="CB70" s="57"/>
    </row>
    <row r="71" spans="1:80" x14ac:dyDescent="0.25">
      <c r="A71" s="57"/>
      <c r="B71" s="57"/>
      <c r="C71" s="57"/>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7"/>
      <c r="AI71" s="57"/>
      <c r="AJ71" s="57"/>
      <c r="AK71" s="57"/>
      <c r="AL71" s="57"/>
      <c r="AM71" s="57"/>
      <c r="AN71" s="57"/>
      <c r="AO71" s="57"/>
      <c r="AP71" s="57"/>
      <c r="AQ71" s="57"/>
      <c r="AR71" s="57"/>
      <c r="AS71" s="57"/>
      <c r="AT71" s="57"/>
      <c r="AU71" s="57"/>
      <c r="AV71" s="57"/>
      <c r="AW71" s="57"/>
      <c r="AX71" s="57"/>
      <c r="AY71" s="57"/>
      <c r="AZ71" s="57"/>
      <c r="BA71" s="57"/>
      <c r="BB71" s="57"/>
      <c r="BC71" s="57"/>
      <c r="BD71" s="57"/>
      <c r="BE71" s="57"/>
      <c r="BF71" s="57"/>
      <c r="BG71" s="57"/>
      <c r="BH71" s="57"/>
      <c r="BI71" s="57"/>
      <c r="BJ71" s="57"/>
      <c r="BK71" s="57"/>
      <c r="BL71" s="57"/>
      <c r="BM71" s="57"/>
      <c r="BN71" s="57"/>
      <c r="BO71" s="57"/>
      <c r="BP71" s="57"/>
      <c r="BQ71" s="57"/>
      <c r="BR71" s="57"/>
      <c r="BS71" s="57"/>
      <c r="BT71" s="57"/>
      <c r="BU71" s="57"/>
      <c r="BV71" s="57"/>
      <c r="BW71" s="57"/>
      <c r="BX71" s="57"/>
      <c r="BY71" s="57"/>
      <c r="BZ71" s="57"/>
      <c r="CA71" s="57"/>
      <c r="CB71" s="57"/>
    </row>
    <row r="72" spans="1:80" x14ac:dyDescent="0.25">
      <c r="A72" s="57"/>
      <c r="B72" s="57"/>
      <c r="C72" s="57"/>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7"/>
      <c r="AI72" s="57"/>
      <c r="AJ72" s="57"/>
      <c r="AK72" s="57"/>
      <c r="AL72" s="57"/>
      <c r="AM72" s="57"/>
      <c r="AN72" s="57"/>
      <c r="AO72" s="57"/>
      <c r="AP72" s="57"/>
      <c r="AQ72" s="57"/>
      <c r="AR72" s="57"/>
      <c r="AS72" s="57"/>
      <c r="AT72" s="57"/>
      <c r="AU72" s="57"/>
      <c r="AV72" s="57"/>
      <c r="AW72" s="57"/>
      <c r="AX72" s="57"/>
      <c r="AY72" s="57"/>
      <c r="AZ72" s="57"/>
      <c r="BA72" s="57"/>
      <c r="BB72" s="57"/>
      <c r="BC72" s="57"/>
      <c r="BD72" s="57"/>
      <c r="BE72" s="57"/>
      <c r="BF72" s="57"/>
      <c r="BG72" s="57"/>
      <c r="BH72" s="57"/>
      <c r="BI72" s="57"/>
      <c r="BJ72" s="57"/>
      <c r="BK72" s="57"/>
      <c r="BL72" s="57"/>
      <c r="BM72" s="57"/>
      <c r="BN72" s="57"/>
      <c r="BO72" s="57"/>
      <c r="BP72" s="57"/>
      <c r="BQ72" s="57"/>
      <c r="BR72" s="57"/>
      <c r="BS72" s="57"/>
      <c r="BT72" s="57"/>
      <c r="BU72" s="57"/>
      <c r="BV72" s="57"/>
      <c r="BW72" s="57"/>
      <c r="BX72" s="57"/>
      <c r="BY72" s="57"/>
      <c r="BZ72" s="57"/>
      <c r="CA72" s="57"/>
      <c r="CB72" s="57"/>
    </row>
    <row r="73" spans="1:80" x14ac:dyDescent="0.25">
      <c r="A73" s="57"/>
      <c r="B73" s="57"/>
      <c r="C73" s="57"/>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7"/>
      <c r="AI73" s="57"/>
      <c r="AJ73" s="57"/>
      <c r="AK73" s="57"/>
      <c r="AL73" s="57"/>
      <c r="AM73" s="57"/>
      <c r="AN73" s="57"/>
      <c r="AO73" s="57"/>
      <c r="AP73" s="57"/>
      <c r="AQ73" s="57"/>
      <c r="AR73" s="57"/>
      <c r="AS73" s="57"/>
      <c r="AT73" s="57"/>
      <c r="AU73" s="57"/>
      <c r="AV73" s="57"/>
      <c r="AW73" s="57"/>
      <c r="AX73" s="57"/>
      <c r="AY73" s="57"/>
      <c r="AZ73" s="57"/>
      <c r="BA73" s="57"/>
      <c r="BB73" s="57"/>
      <c r="BC73" s="57"/>
      <c r="BD73" s="57"/>
      <c r="BE73" s="57"/>
      <c r="BF73" s="57"/>
      <c r="BG73" s="57"/>
      <c r="BH73" s="57"/>
      <c r="BI73" s="57"/>
      <c r="BJ73" s="57"/>
      <c r="BK73" s="57"/>
      <c r="BL73" s="57"/>
      <c r="BM73" s="57"/>
      <c r="BN73" s="57"/>
      <c r="BO73" s="57"/>
      <c r="BP73" s="57"/>
      <c r="BQ73" s="57"/>
      <c r="BR73" s="57"/>
      <c r="BS73" s="57"/>
      <c r="BT73" s="57"/>
      <c r="BU73" s="57"/>
      <c r="BV73" s="57"/>
      <c r="BW73" s="57"/>
      <c r="BX73" s="57"/>
      <c r="BY73" s="57"/>
      <c r="BZ73" s="57"/>
      <c r="CA73" s="57"/>
      <c r="CB73" s="57"/>
    </row>
    <row r="74" spans="1:80" x14ac:dyDescent="0.25">
      <c r="A74" s="57"/>
      <c r="B74" s="57"/>
      <c r="C74" s="57"/>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7"/>
      <c r="AI74" s="57"/>
      <c r="AJ74" s="57"/>
      <c r="AK74" s="57"/>
      <c r="AL74" s="57"/>
      <c r="AM74" s="57"/>
      <c r="AN74" s="57"/>
      <c r="AO74" s="57"/>
      <c r="AP74" s="57"/>
      <c r="AQ74" s="57"/>
      <c r="AR74" s="57"/>
      <c r="AS74" s="57"/>
      <c r="AT74" s="57"/>
      <c r="AU74" s="57"/>
      <c r="AV74" s="57"/>
      <c r="AW74" s="57"/>
      <c r="AX74" s="57"/>
      <c r="AY74" s="57"/>
      <c r="AZ74" s="57"/>
      <c r="BA74" s="57"/>
      <c r="BB74" s="57"/>
      <c r="BC74" s="57"/>
      <c r="BD74" s="57"/>
      <c r="BE74" s="57"/>
      <c r="BF74" s="57"/>
      <c r="BG74" s="57"/>
      <c r="BH74" s="57"/>
      <c r="BI74" s="57"/>
      <c r="BJ74" s="57"/>
      <c r="BK74" s="57"/>
      <c r="BL74" s="57"/>
      <c r="BM74" s="57"/>
      <c r="BN74" s="57"/>
      <c r="BO74" s="57"/>
      <c r="BP74" s="57"/>
      <c r="BQ74" s="57"/>
      <c r="BR74" s="57"/>
      <c r="BS74" s="57"/>
      <c r="BT74" s="57"/>
      <c r="BU74" s="57"/>
      <c r="BV74" s="57"/>
      <c r="BW74" s="57"/>
      <c r="BX74" s="57"/>
      <c r="BY74" s="57"/>
      <c r="BZ74" s="57"/>
      <c r="CA74" s="57"/>
      <c r="CB74" s="57"/>
    </row>
    <row r="75" spans="1:80" x14ac:dyDescent="0.25">
      <c r="A75" s="57"/>
      <c r="B75" s="57"/>
      <c r="C75" s="57"/>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7"/>
      <c r="AI75" s="57"/>
      <c r="AJ75" s="57"/>
      <c r="AK75" s="57"/>
      <c r="AL75" s="57"/>
      <c r="AM75" s="57"/>
      <c r="AN75" s="57"/>
      <c r="AO75" s="57"/>
      <c r="AP75" s="57"/>
      <c r="AQ75" s="57"/>
      <c r="AR75" s="57"/>
      <c r="AS75" s="57"/>
      <c r="AT75" s="57"/>
      <c r="AU75" s="57"/>
      <c r="AV75" s="57"/>
      <c r="AW75" s="57"/>
      <c r="AX75" s="57"/>
      <c r="AY75" s="57"/>
      <c r="AZ75" s="57"/>
      <c r="BA75" s="57"/>
      <c r="BB75" s="57"/>
      <c r="BC75" s="57"/>
      <c r="BD75" s="57"/>
      <c r="BE75" s="57"/>
      <c r="BF75" s="57"/>
      <c r="BG75" s="57"/>
      <c r="BH75" s="57"/>
      <c r="BI75" s="57"/>
      <c r="BJ75" s="57"/>
      <c r="BK75" s="57"/>
      <c r="BL75" s="57"/>
      <c r="BM75" s="57"/>
      <c r="BN75" s="57"/>
      <c r="BO75" s="57"/>
      <c r="BP75" s="57"/>
      <c r="BQ75" s="57"/>
      <c r="BR75" s="57"/>
      <c r="BS75" s="57"/>
      <c r="BT75" s="57"/>
      <c r="BU75" s="57"/>
      <c r="BV75" s="57"/>
      <c r="BW75" s="57"/>
      <c r="BX75" s="57"/>
      <c r="BY75" s="57"/>
      <c r="BZ75" s="57"/>
      <c r="CA75" s="57"/>
      <c r="CB75" s="57"/>
    </row>
    <row r="76" spans="1:80" x14ac:dyDescent="0.25">
      <c r="A76" s="57"/>
      <c r="B76" s="57"/>
      <c r="C76" s="57"/>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7"/>
      <c r="AI76" s="57"/>
      <c r="AJ76" s="57"/>
      <c r="AK76" s="57"/>
      <c r="AL76" s="57"/>
      <c r="AM76" s="57"/>
      <c r="AN76" s="57"/>
      <c r="AO76" s="57"/>
      <c r="AP76" s="57"/>
      <c r="AQ76" s="57"/>
      <c r="AR76" s="57"/>
      <c r="AS76" s="57"/>
      <c r="AT76" s="57"/>
      <c r="AU76" s="57"/>
      <c r="AV76" s="57"/>
      <c r="AW76" s="57"/>
      <c r="AX76" s="57"/>
      <c r="AY76" s="57"/>
      <c r="AZ76" s="57"/>
      <c r="BA76" s="57"/>
      <c r="BB76" s="57"/>
      <c r="BC76" s="57"/>
      <c r="BD76" s="57"/>
      <c r="BE76" s="57"/>
      <c r="BF76" s="57"/>
      <c r="BG76" s="57"/>
      <c r="BH76" s="57"/>
      <c r="BI76" s="57"/>
      <c r="BJ76" s="57"/>
      <c r="BK76" s="57"/>
      <c r="BL76" s="57"/>
      <c r="BM76" s="57"/>
      <c r="BN76" s="57"/>
      <c r="BO76" s="57"/>
      <c r="BP76" s="57"/>
      <c r="BQ76" s="57"/>
      <c r="BR76" s="57"/>
      <c r="BS76" s="57"/>
      <c r="BT76" s="57"/>
      <c r="BU76" s="57"/>
      <c r="BV76" s="57"/>
      <c r="BW76" s="57"/>
      <c r="BX76" s="57"/>
      <c r="BY76" s="57"/>
      <c r="BZ76" s="57"/>
      <c r="CA76" s="57"/>
      <c r="CB76" s="57"/>
    </row>
    <row r="77" spans="1:80" x14ac:dyDescent="0.25">
      <c r="A77" s="57"/>
      <c r="B77" s="57"/>
      <c r="C77" s="57"/>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7"/>
      <c r="AI77" s="57"/>
      <c r="AJ77" s="57"/>
      <c r="AK77" s="57"/>
      <c r="AL77" s="57"/>
      <c r="AM77" s="57"/>
      <c r="AN77" s="57"/>
      <c r="AO77" s="57"/>
      <c r="AP77" s="57"/>
      <c r="AQ77" s="57"/>
      <c r="AR77" s="57"/>
      <c r="AS77" s="57"/>
      <c r="AT77" s="57"/>
      <c r="AU77" s="57"/>
      <c r="AV77" s="57"/>
      <c r="AW77" s="57"/>
      <c r="AX77" s="57"/>
      <c r="AY77" s="57"/>
      <c r="AZ77" s="57"/>
      <c r="BA77" s="57"/>
      <c r="BB77" s="57"/>
      <c r="BC77" s="57"/>
      <c r="BD77" s="57"/>
      <c r="BE77" s="57"/>
      <c r="BF77" s="57"/>
      <c r="BG77" s="57"/>
      <c r="BH77" s="57"/>
      <c r="BI77" s="57"/>
      <c r="BJ77" s="57"/>
      <c r="BK77" s="57"/>
      <c r="BL77" s="57"/>
      <c r="BM77" s="57"/>
      <c r="BN77" s="57"/>
      <c r="BO77" s="57"/>
      <c r="BP77" s="57"/>
      <c r="BQ77" s="57"/>
      <c r="BR77" s="57"/>
      <c r="BS77" s="57"/>
      <c r="BT77" s="57"/>
      <c r="BU77" s="57"/>
      <c r="BV77" s="57"/>
      <c r="BW77" s="57"/>
      <c r="BX77" s="57"/>
      <c r="BY77" s="57"/>
      <c r="BZ77" s="57"/>
      <c r="CA77" s="57"/>
      <c r="CB77" s="57"/>
    </row>
    <row r="78" spans="1:80" x14ac:dyDescent="0.25">
      <c r="A78" s="57"/>
      <c r="B78" s="57"/>
      <c r="C78" s="57"/>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7"/>
      <c r="AI78" s="57"/>
      <c r="AJ78" s="57"/>
      <c r="AK78" s="57"/>
      <c r="AL78" s="57"/>
      <c r="AM78" s="57"/>
      <c r="AN78" s="57"/>
      <c r="AO78" s="57"/>
      <c r="AP78" s="57"/>
      <c r="AQ78" s="57"/>
      <c r="AR78" s="57"/>
      <c r="AS78" s="57"/>
      <c r="AT78" s="57"/>
      <c r="AU78" s="57"/>
      <c r="AV78" s="57"/>
      <c r="AW78" s="57"/>
      <c r="AX78" s="57"/>
      <c r="AY78" s="57"/>
      <c r="AZ78" s="57"/>
      <c r="BA78" s="57"/>
      <c r="BB78" s="57"/>
      <c r="BC78" s="57"/>
      <c r="BD78" s="57"/>
      <c r="BE78" s="57"/>
      <c r="BF78" s="57"/>
      <c r="BG78" s="57"/>
      <c r="BH78" s="57"/>
      <c r="BI78" s="57"/>
      <c r="BJ78" s="57"/>
      <c r="BK78" s="57"/>
      <c r="BL78" s="57"/>
      <c r="BM78" s="57"/>
      <c r="BN78" s="57"/>
      <c r="BO78" s="57"/>
      <c r="BP78" s="57"/>
      <c r="BQ78" s="57"/>
      <c r="BR78" s="57"/>
      <c r="BS78" s="57"/>
      <c r="BT78" s="57"/>
      <c r="BU78" s="57"/>
      <c r="BV78" s="57"/>
      <c r="BW78" s="57"/>
      <c r="BX78" s="57"/>
      <c r="BY78" s="57"/>
      <c r="BZ78" s="57"/>
      <c r="CA78" s="57"/>
      <c r="CB78" s="57"/>
    </row>
    <row r="79" spans="1:80" x14ac:dyDescent="0.25">
      <c r="A79" s="57"/>
      <c r="B79" s="57"/>
      <c r="C79" s="57"/>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7"/>
      <c r="AI79" s="57"/>
      <c r="AJ79" s="57"/>
      <c r="AK79" s="57"/>
      <c r="AL79" s="57"/>
      <c r="AM79" s="57"/>
      <c r="AN79" s="57"/>
      <c r="AO79" s="57"/>
      <c r="AP79" s="57"/>
      <c r="AQ79" s="57"/>
      <c r="AR79" s="57"/>
      <c r="AS79" s="57"/>
      <c r="AT79" s="57"/>
      <c r="AU79" s="57"/>
      <c r="AV79" s="57"/>
      <c r="AW79" s="57"/>
      <c r="AX79" s="57"/>
      <c r="AY79" s="57"/>
      <c r="AZ79" s="57"/>
      <c r="BA79" s="57"/>
      <c r="BB79" s="57"/>
      <c r="BC79" s="57"/>
      <c r="BD79" s="57"/>
      <c r="BE79" s="57"/>
      <c r="BF79" s="57"/>
      <c r="BG79" s="57"/>
      <c r="BH79" s="57"/>
      <c r="BI79" s="57"/>
      <c r="BJ79" s="57"/>
      <c r="BK79" s="57"/>
    </row>
    <row r="80" spans="1:80" x14ac:dyDescent="0.25">
      <c r="A80" s="57"/>
      <c r="B80" s="57"/>
      <c r="C80" s="57"/>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7"/>
      <c r="AI80" s="57"/>
      <c r="AJ80" s="57"/>
      <c r="AK80" s="57"/>
      <c r="AL80" s="57"/>
      <c r="AM80" s="57"/>
      <c r="AN80" s="57"/>
      <c r="AO80" s="57"/>
      <c r="AP80" s="57"/>
      <c r="AQ80" s="57"/>
      <c r="AR80" s="57"/>
      <c r="AS80" s="57"/>
      <c r="AT80" s="57"/>
      <c r="AU80" s="57"/>
      <c r="AV80" s="57"/>
      <c r="AW80" s="57"/>
      <c r="AX80" s="57"/>
      <c r="AY80" s="57"/>
      <c r="AZ80" s="57"/>
      <c r="BA80" s="57"/>
      <c r="BB80" s="57"/>
      <c r="BC80" s="57"/>
      <c r="BD80" s="57"/>
      <c r="BE80" s="57"/>
      <c r="BF80" s="57"/>
      <c r="BG80" s="57"/>
      <c r="BH80" s="57"/>
      <c r="BI80" s="57"/>
      <c r="BJ80" s="57"/>
      <c r="BK80" s="57"/>
    </row>
    <row r="81" spans="1:63" x14ac:dyDescent="0.25">
      <c r="A81" s="57"/>
      <c r="B81" s="57"/>
      <c r="C81" s="57"/>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7"/>
      <c r="AI81" s="57"/>
      <c r="AJ81" s="57"/>
      <c r="AK81" s="57"/>
      <c r="AL81" s="57"/>
      <c r="AM81" s="57"/>
      <c r="AN81" s="57"/>
      <c r="AO81" s="57"/>
      <c r="AP81" s="57"/>
      <c r="AQ81" s="57"/>
      <c r="AR81" s="57"/>
      <c r="AS81" s="57"/>
      <c r="AT81" s="57"/>
      <c r="AU81" s="57"/>
      <c r="AV81" s="57"/>
      <c r="AW81" s="57"/>
      <c r="AX81" s="57"/>
      <c r="AY81" s="57"/>
      <c r="AZ81" s="57"/>
      <c r="BA81" s="57"/>
      <c r="BB81" s="57"/>
      <c r="BC81" s="57"/>
      <c r="BD81" s="57"/>
      <c r="BE81" s="57"/>
      <c r="BF81" s="57"/>
      <c r="BG81" s="57"/>
      <c r="BH81" s="57"/>
      <c r="BI81" s="57"/>
      <c r="BJ81" s="57"/>
      <c r="BK81" s="57"/>
    </row>
    <row r="82" spans="1:63" x14ac:dyDescent="0.25">
      <c r="A82" s="57"/>
      <c r="B82" s="57"/>
      <c r="C82" s="57"/>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7"/>
      <c r="AI82" s="57"/>
      <c r="AJ82" s="57"/>
      <c r="AK82" s="57"/>
      <c r="AL82" s="57"/>
      <c r="AM82" s="57"/>
      <c r="AN82" s="57"/>
      <c r="AO82" s="57"/>
      <c r="AP82" s="57"/>
      <c r="AQ82" s="57"/>
      <c r="AR82" s="57"/>
      <c r="AS82" s="57"/>
      <c r="AT82" s="57"/>
      <c r="AU82" s="57"/>
      <c r="AV82" s="57"/>
      <c r="AW82" s="57"/>
      <c r="AX82" s="57"/>
      <c r="AY82" s="57"/>
      <c r="AZ82" s="57"/>
      <c r="BA82" s="57"/>
      <c r="BB82" s="57"/>
      <c r="BC82" s="57"/>
      <c r="BD82" s="57"/>
      <c r="BE82" s="57"/>
      <c r="BF82" s="57"/>
      <c r="BG82" s="57"/>
      <c r="BH82" s="57"/>
      <c r="BI82" s="57"/>
      <c r="BJ82" s="57"/>
      <c r="BK82" s="57"/>
    </row>
    <row r="83" spans="1:63" x14ac:dyDescent="0.25">
      <c r="A83" s="57"/>
      <c r="B83" s="57"/>
      <c r="C83" s="57"/>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7"/>
      <c r="AI83" s="57"/>
      <c r="AJ83" s="57"/>
      <c r="AK83" s="57"/>
      <c r="AL83" s="57"/>
      <c r="AM83" s="57"/>
      <c r="AN83" s="57"/>
      <c r="AO83" s="57"/>
      <c r="AP83" s="57"/>
      <c r="AQ83" s="57"/>
      <c r="AR83" s="57"/>
      <c r="AS83" s="57"/>
      <c r="AT83" s="57"/>
      <c r="AU83" s="57"/>
      <c r="AV83" s="57"/>
      <c r="AW83" s="57"/>
      <c r="AX83" s="57"/>
      <c r="AY83" s="57"/>
      <c r="AZ83" s="57"/>
      <c r="BA83" s="57"/>
      <c r="BB83" s="57"/>
      <c r="BC83" s="57"/>
      <c r="BD83" s="57"/>
      <c r="BE83" s="57"/>
      <c r="BF83" s="57"/>
      <c r="BG83" s="57"/>
      <c r="BH83" s="57"/>
      <c r="BI83" s="57"/>
      <c r="BJ83" s="57"/>
      <c r="BK83" s="57"/>
    </row>
    <row r="84" spans="1:63" x14ac:dyDescent="0.25">
      <c r="A84" s="57"/>
      <c r="B84" s="57"/>
      <c r="C84" s="57"/>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7"/>
      <c r="AI84" s="57"/>
      <c r="AJ84" s="57"/>
      <c r="AK84" s="57"/>
      <c r="AL84" s="57"/>
      <c r="AM84" s="57"/>
      <c r="AN84" s="57"/>
      <c r="AO84" s="57"/>
      <c r="AP84" s="57"/>
      <c r="AQ84" s="57"/>
      <c r="AR84" s="57"/>
      <c r="AS84" s="57"/>
      <c r="AT84" s="57"/>
      <c r="AU84" s="57"/>
      <c r="AV84" s="57"/>
      <c r="AW84" s="57"/>
      <c r="AX84" s="57"/>
      <c r="AY84" s="57"/>
      <c r="AZ84" s="57"/>
      <c r="BA84" s="57"/>
      <c r="BB84" s="57"/>
      <c r="BC84" s="57"/>
      <c r="BD84" s="57"/>
      <c r="BE84" s="57"/>
      <c r="BF84" s="57"/>
      <c r="BG84" s="57"/>
      <c r="BH84" s="57"/>
      <c r="BI84" s="57"/>
      <c r="BJ84" s="57"/>
      <c r="BK84" s="57"/>
    </row>
    <row r="85" spans="1:63" x14ac:dyDescent="0.25">
      <c r="A85" s="57"/>
      <c r="B85" s="57"/>
      <c r="C85" s="57"/>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7"/>
      <c r="AI85" s="57"/>
      <c r="AJ85" s="57"/>
      <c r="AK85" s="57"/>
      <c r="AL85" s="57"/>
      <c r="AM85" s="57"/>
      <c r="AN85" s="57"/>
      <c r="AO85" s="57"/>
      <c r="AP85" s="57"/>
      <c r="AQ85" s="57"/>
      <c r="AR85" s="57"/>
      <c r="AS85" s="57"/>
      <c r="AT85" s="57"/>
      <c r="AU85" s="57"/>
      <c r="AV85" s="57"/>
      <c r="AW85" s="57"/>
      <c r="AX85" s="57"/>
      <c r="AY85" s="57"/>
      <c r="AZ85" s="57"/>
      <c r="BA85" s="57"/>
      <c r="BB85" s="57"/>
      <c r="BC85" s="57"/>
      <c r="BD85" s="57"/>
      <c r="BE85" s="57"/>
      <c r="BF85" s="57"/>
      <c r="BG85" s="57"/>
      <c r="BH85" s="57"/>
      <c r="BI85" s="57"/>
      <c r="BJ85" s="57"/>
      <c r="BK85" s="57"/>
    </row>
    <row r="86" spans="1:63" x14ac:dyDescent="0.25">
      <c r="A86" s="57"/>
      <c r="B86" s="57"/>
      <c r="C86" s="57"/>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7"/>
      <c r="AI86" s="57"/>
      <c r="AJ86" s="57"/>
      <c r="AK86" s="57"/>
      <c r="AL86" s="57"/>
      <c r="AM86" s="57"/>
      <c r="AN86" s="57"/>
      <c r="AO86" s="57"/>
      <c r="AP86" s="57"/>
      <c r="AQ86" s="57"/>
      <c r="AR86" s="57"/>
      <c r="AS86" s="57"/>
      <c r="AT86" s="57"/>
      <c r="AU86" s="57"/>
      <c r="AV86" s="57"/>
      <c r="AW86" s="57"/>
      <c r="AX86" s="57"/>
      <c r="AY86" s="57"/>
      <c r="AZ86" s="57"/>
      <c r="BA86" s="57"/>
      <c r="BB86" s="57"/>
      <c r="BC86" s="57"/>
      <c r="BD86" s="57"/>
      <c r="BE86" s="57"/>
      <c r="BF86" s="57"/>
      <c r="BG86" s="57"/>
      <c r="BH86" s="57"/>
      <c r="BI86" s="57"/>
      <c r="BJ86" s="57"/>
      <c r="BK86" s="57"/>
    </row>
    <row r="87" spans="1:63" x14ac:dyDescent="0.25">
      <c r="A87" s="57"/>
      <c r="B87" s="57"/>
      <c r="C87" s="57"/>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7"/>
      <c r="AI87" s="57"/>
      <c r="AJ87" s="57"/>
      <c r="AK87" s="57"/>
      <c r="AL87" s="57"/>
      <c r="AM87" s="57"/>
      <c r="AN87" s="57"/>
      <c r="AO87" s="57"/>
      <c r="AP87" s="57"/>
      <c r="AQ87" s="57"/>
      <c r="AR87" s="57"/>
      <c r="AS87" s="57"/>
      <c r="AT87" s="57"/>
      <c r="AU87" s="57"/>
      <c r="AV87" s="57"/>
      <c r="AW87" s="57"/>
      <c r="AX87" s="57"/>
      <c r="AY87" s="57"/>
      <c r="AZ87" s="57"/>
      <c r="BA87" s="57"/>
      <c r="BB87" s="57"/>
      <c r="BC87" s="57"/>
      <c r="BD87" s="57"/>
      <c r="BE87" s="57"/>
      <c r="BF87" s="57"/>
      <c r="BG87" s="57"/>
      <c r="BH87" s="57"/>
      <c r="BI87" s="57"/>
      <c r="BJ87" s="57"/>
      <c r="BK87" s="57"/>
    </row>
    <row r="88" spans="1:63" x14ac:dyDescent="0.25">
      <c r="A88" s="57"/>
      <c r="B88" s="57"/>
      <c r="C88" s="57"/>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7"/>
      <c r="AI88" s="57"/>
      <c r="AJ88" s="57"/>
      <c r="AK88" s="57"/>
      <c r="AL88" s="57"/>
      <c r="AM88" s="57"/>
      <c r="AN88" s="57"/>
      <c r="AO88" s="57"/>
      <c r="AP88" s="57"/>
      <c r="AQ88" s="57"/>
      <c r="AR88" s="57"/>
      <c r="AS88" s="57"/>
      <c r="AT88" s="57"/>
      <c r="AU88" s="57"/>
      <c r="AV88" s="57"/>
      <c r="AW88" s="57"/>
      <c r="AX88" s="57"/>
      <c r="AY88" s="57"/>
      <c r="AZ88" s="57"/>
      <c r="BA88" s="57"/>
      <c r="BB88" s="57"/>
      <c r="BC88" s="57"/>
      <c r="BD88" s="57"/>
      <c r="BE88" s="57"/>
      <c r="BF88" s="57"/>
      <c r="BG88" s="57"/>
      <c r="BH88" s="57"/>
      <c r="BI88" s="57"/>
      <c r="BJ88" s="57"/>
      <c r="BK88" s="57"/>
    </row>
    <row r="89" spans="1:63" x14ac:dyDescent="0.25">
      <c r="A89" s="57"/>
      <c r="B89" s="57"/>
      <c r="C89" s="57"/>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7"/>
      <c r="AI89" s="57"/>
      <c r="AJ89" s="57"/>
      <c r="AK89" s="57"/>
      <c r="AL89" s="57"/>
      <c r="AM89" s="57"/>
      <c r="AN89" s="57"/>
      <c r="AO89" s="57"/>
      <c r="AP89" s="57"/>
      <c r="AQ89" s="57"/>
      <c r="AR89" s="57"/>
      <c r="AS89" s="57"/>
      <c r="AT89" s="57"/>
      <c r="AU89" s="57"/>
      <c r="AV89" s="57"/>
      <c r="AW89" s="57"/>
      <c r="AX89" s="57"/>
      <c r="AY89" s="57"/>
      <c r="AZ89" s="57"/>
      <c r="BA89" s="57"/>
      <c r="BB89" s="57"/>
      <c r="BC89" s="57"/>
      <c r="BD89" s="57"/>
      <c r="BE89" s="57"/>
      <c r="BF89" s="57"/>
      <c r="BG89" s="57"/>
      <c r="BH89" s="57"/>
      <c r="BI89" s="57"/>
      <c r="BJ89" s="57"/>
      <c r="BK89" s="57"/>
    </row>
    <row r="90" spans="1:63" x14ac:dyDescent="0.25">
      <c r="A90" s="57"/>
      <c r="B90" s="57"/>
      <c r="C90" s="57"/>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7"/>
      <c r="AI90" s="57"/>
      <c r="AJ90" s="57"/>
      <c r="AK90" s="57"/>
      <c r="AL90" s="57"/>
      <c r="AM90" s="57"/>
      <c r="AN90" s="57"/>
      <c r="AO90" s="57"/>
      <c r="AP90" s="57"/>
      <c r="AQ90" s="57"/>
      <c r="AR90" s="57"/>
      <c r="AS90" s="57"/>
      <c r="AT90" s="57"/>
      <c r="AU90" s="57"/>
      <c r="AV90" s="57"/>
      <c r="AW90" s="57"/>
      <c r="AX90" s="57"/>
      <c r="AY90" s="57"/>
      <c r="AZ90" s="57"/>
      <c r="BA90" s="57"/>
      <c r="BB90" s="57"/>
      <c r="BC90" s="57"/>
      <c r="BD90" s="57"/>
      <c r="BE90" s="57"/>
      <c r="BF90" s="57"/>
      <c r="BG90" s="57"/>
      <c r="BH90" s="57"/>
      <c r="BI90" s="57"/>
      <c r="BJ90" s="57"/>
      <c r="BK90" s="57"/>
    </row>
    <row r="91" spans="1:63" x14ac:dyDescent="0.25">
      <c r="A91" s="57"/>
      <c r="B91" s="57"/>
      <c r="C91" s="57"/>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7"/>
      <c r="AI91" s="57"/>
      <c r="AJ91" s="57"/>
      <c r="AK91" s="57"/>
      <c r="AL91" s="57"/>
      <c r="AM91" s="57"/>
      <c r="AN91" s="57"/>
      <c r="AO91" s="57"/>
      <c r="AP91" s="57"/>
      <c r="AQ91" s="57"/>
      <c r="AR91" s="57"/>
      <c r="AS91" s="57"/>
      <c r="AT91" s="57"/>
      <c r="AU91" s="57"/>
      <c r="AV91" s="57"/>
      <c r="AW91" s="57"/>
      <c r="AX91" s="57"/>
      <c r="AY91" s="57"/>
      <c r="AZ91" s="57"/>
      <c r="BA91" s="57"/>
      <c r="BB91" s="57"/>
      <c r="BC91" s="57"/>
      <c r="BD91" s="57"/>
      <c r="BE91" s="57"/>
      <c r="BF91" s="57"/>
      <c r="BG91" s="57"/>
      <c r="BH91" s="57"/>
      <c r="BI91" s="57"/>
      <c r="BJ91" s="57"/>
      <c r="BK91" s="57"/>
    </row>
    <row r="92" spans="1:63" x14ac:dyDescent="0.25">
      <c r="A92" s="57"/>
      <c r="B92" s="57"/>
      <c r="C92" s="57"/>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7"/>
      <c r="AI92" s="57"/>
      <c r="AJ92" s="57"/>
      <c r="AK92" s="57"/>
      <c r="AL92" s="57"/>
      <c r="AM92" s="57"/>
      <c r="AN92" s="57"/>
      <c r="AO92" s="57"/>
      <c r="AP92" s="57"/>
      <c r="AQ92" s="57"/>
      <c r="AR92" s="57"/>
      <c r="AS92" s="57"/>
      <c r="AT92" s="57"/>
      <c r="AU92" s="57"/>
      <c r="AV92" s="57"/>
      <c r="AW92" s="57"/>
      <c r="AX92" s="57"/>
      <c r="AY92" s="57"/>
      <c r="AZ92" s="57"/>
      <c r="BA92" s="57"/>
      <c r="BB92" s="57"/>
      <c r="BC92" s="57"/>
      <c r="BD92" s="57"/>
      <c r="BE92" s="57"/>
      <c r="BF92" s="57"/>
      <c r="BG92" s="57"/>
      <c r="BH92" s="57"/>
      <c r="BI92" s="57"/>
      <c r="BJ92" s="57"/>
      <c r="BK92" s="57"/>
    </row>
    <row r="93" spans="1:63" x14ac:dyDescent="0.25">
      <c r="A93" s="57"/>
      <c r="B93" s="57"/>
      <c r="C93" s="57"/>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7"/>
      <c r="AI93" s="57"/>
      <c r="AJ93" s="57"/>
      <c r="AK93" s="57"/>
      <c r="AL93" s="57"/>
      <c r="AM93" s="57"/>
      <c r="AN93" s="57"/>
      <c r="AO93" s="57"/>
      <c r="AP93" s="57"/>
      <c r="AQ93" s="57"/>
      <c r="AR93" s="57"/>
      <c r="AS93" s="57"/>
      <c r="AT93" s="57"/>
      <c r="AU93" s="57"/>
      <c r="AV93" s="57"/>
      <c r="AW93" s="57"/>
      <c r="AX93" s="57"/>
      <c r="AY93" s="57"/>
      <c r="AZ93" s="57"/>
      <c r="BA93" s="57"/>
      <c r="BB93" s="57"/>
      <c r="BC93" s="57"/>
      <c r="BD93" s="57"/>
      <c r="BE93" s="57"/>
      <c r="BF93" s="57"/>
      <c r="BG93" s="57"/>
      <c r="BH93" s="57"/>
      <c r="BI93" s="57"/>
      <c r="BJ93" s="57"/>
      <c r="BK93" s="57"/>
    </row>
    <row r="94" spans="1:63" x14ac:dyDescent="0.25">
      <c r="A94" s="57"/>
      <c r="B94" s="57"/>
      <c r="C94" s="57"/>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7"/>
      <c r="AI94" s="57"/>
      <c r="AJ94" s="57"/>
      <c r="AK94" s="57"/>
      <c r="AL94" s="57"/>
      <c r="AM94" s="57"/>
      <c r="AN94" s="57"/>
      <c r="AO94" s="57"/>
      <c r="AP94" s="57"/>
      <c r="AQ94" s="57"/>
      <c r="AR94" s="57"/>
      <c r="AS94" s="57"/>
      <c r="AT94" s="57"/>
      <c r="AU94" s="57"/>
      <c r="AV94" s="57"/>
      <c r="AW94" s="57"/>
      <c r="AX94" s="57"/>
      <c r="AY94" s="57"/>
      <c r="AZ94" s="57"/>
      <c r="BA94" s="57"/>
      <c r="BB94" s="57"/>
      <c r="BC94" s="57"/>
      <c r="BD94" s="57"/>
      <c r="BE94" s="57"/>
      <c r="BF94" s="57"/>
      <c r="BG94" s="57"/>
      <c r="BH94" s="57"/>
      <c r="BI94" s="57"/>
      <c r="BJ94" s="57"/>
      <c r="BK94" s="57"/>
    </row>
    <row r="95" spans="1:63" x14ac:dyDescent="0.25">
      <c r="A95" s="57"/>
      <c r="B95" s="57"/>
      <c r="C95" s="57"/>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7"/>
      <c r="AI95" s="57"/>
      <c r="AJ95" s="57"/>
      <c r="AK95" s="57"/>
      <c r="AL95" s="57"/>
      <c r="AM95" s="57"/>
      <c r="AN95" s="57"/>
      <c r="AO95" s="57"/>
      <c r="AP95" s="57"/>
      <c r="AQ95" s="57"/>
      <c r="AR95" s="57"/>
      <c r="AS95" s="57"/>
      <c r="AT95" s="57"/>
      <c r="AU95" s="57"/>
      <c r="AV95" s="57"/>
      <c r="AW95" s="57"/>
      <c r="AX95" s="57"/>
      <c r="AY95" s="57"/>
      <c r="AZ95" s="57"/>
      <c r="BA95" s="57"/>
      <c r="BB95" s="57"/>
      <c r="BC95" s="57"/>
      <c r="BD95" s="57"/>
      <c r="BE95" s="57"/>
      <c r="BF95" s="57"/>
      <c r="BG95" s="57"/>
      <c r="BH95" s="57"/>
      <c r="BI95" s="57"/>
      <c r="BJ95" s="57"/>
      <c r="BK95" s="57"/>
    </row>
    <row r="96" spans="1:63" x14ac:dyDescent="0.25">
      <c r="A96" s="57"/>
      <c r="B96" s="57"/>
      <c r="C96" s="57"/>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7"/>
      <c r="AI96" s="57"/>
      <c r="AJ96" s="57"/>
      <c r="AK96" s="57"/>
      <c r="AL96" s="57"/>
      <c r="AM96" s="57"/>
      <c r="AN96" s="57"/>
      <c r="AO96" s="57"/>
      <c r="AP96" s="57"/>
      <c r="AQ96" s="57"/>
      <c r="AR96" s="57"/>
      <c r="AS96" s="57"/>
      <c r="AT96" s="57"/>
      <c r="AU96" s="57"/>
      <c r="AV96" s="57"/>
      <c r="AW96" s="57"/>
      <c r="AX96" s="57"/>
      <c r="AY96" s="57"/>
      <c r="AZ96" s="57"/>
      <c r="BA96" s="57"/>
      <c r="BB96" s="57"/>
      <c r="BC96" s="57"/>
      <c r="BD96" s="57"/>
      <c r="BE96" s="57"/>
      <c r="BF96" s="57"/>
      <c r="BG96" s="57"/>
      <c r="BH96" s="57"/>
      <c r="BI96" s="57"/>
      <c r="BJ96" s="57"/>
      <c r="BK96" s="57"/>
    </row>
    <row r="97" spans="1:63" x14ac:dyDescent="0.25">
      <c r="A97" s="57"/>
      <c r="B97" s="57"/>
      <c r="C97" s="57"/>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7"/>
      <c r="AI97" s="57"/>
      <c r="AJ97" s="57"/>
      <c r="AK97" s="57"/>
      <c r="AL97" s="57"/>
      <c r="AM97" s="57"/>
      <c r="AN97" s="57"/>
      <c r="AO97" s="57"/>
      <c r="AP97" s="57"/>
      <c r="AQ97" s="57"/>
      <c r="AR97" s="57"/>
      <c r="AS97" s="57"/>
      <c r="AT97" s="57"/>
      <c r="AU97" s="57"/>
      <c r="AV97" s="57"/>
      <c r="AW97" s="57"/>
      <c r="AX97" s="57"/>
      <c r="AY97" s="57"/>
      <c r="AZ97" s="57"/>
      <c r="BA97" s="57"/>
      <c r="BB97" s="57"/>
      <c r="BC97" s="57"/>
      <c r="BD97" s="57"/>
      <c r="BE97" s="57"/>
      <c r="BF97" s="57"/>
      <c r="BG97" s="57"/>
      <c r="BH97" s="57"/>
      <c r="BI97" s="57"/>
      <c r="BJ97" s="57"/>
      <c r="BK97" s="57"/>
    </row>
    <row r="98" spans="1:63" x14ac:dyDescent="0.25">
      <c r="A98" s="57"/>
      <c r="B98" s="57"/>
      <c r="C98" s="57"/>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7"/>
      <c r="AI98" s="57"/>
      <c r="AJ98" s="57"/>
      <c r="AK98" s="57"/>
      <c r="AL98" s="57"/>
      <c r="AM98" s="57"/>
      <c r="AN98" s="57"/>
      <c r="AO98" s="57"/>
      <c r="AP98" s="57"/>
      <c r="AQ98" s="57"/>
      <c r="AR98" s="57"/>
      <c r="AS98" s="57"/>
      <c r="AT98" s="57"/>
      <c r="AU98" s="57"/>
      <c r="AV98" s="57"/>
      <c r="AW98" s="57"/>
      <c r="AX98" s="57"/>
      <c r="AY98" s="57"/>
      <c r="AZ98" s="57"/>
      <c r="BA98" s="57"/>
      <c r="BB98" s="57"/>
      <c r="BC98" s="57"/>
      <c r="BD98" s="57"/>
      <c r="BE98" s="57"/>
      <c r="BF98" s="57"/>
      <c r="BG98" s="57"/>
      <c r="BH98" s="57"/>
      <c r="BI98" s="57"/>
      <c r="BJ98" s="57"/>
      <c r="BK98" s="57"/>
    </row>
    <row r="99" spans="1:63" x14ac:dyDescent="0.25">
      <c r="A99" s="57"/>
      <c r="B99" s="57"/>
      <c r="C99" s="57"/>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7"/>
      <c r="AI99" s="57"/>
      <c r="AJ99" s="57"/>
      <c r="AK99" s="57"/>
      <c r="AL99" s="57"/>
      <c r="AM99" s="57"/>
      <c r="AN99" s="57"/>
      <c r="AO99" s="57"/>
      <c r="AP99" s="57"/>
      <c r="AQ99" s="57"/>
      <c r="AR99" s="57"/>
      <c r="AS99" s="57"/>
      <c r="AT99" s="57"/>
      <c r="AU99" s="57"/>
      <c r="AV99" s="57"/>
      <c r="AW99" s="57"/>
      <c r="AX99" s="57"/>
      <c r="AY99" s="57"/>
      <c r="AZ99" s="57"/>
      <c r="BA99" s="57"/>
      <c r="BB99" s="57"/>
      <c r="BC99" s="57"/>
      <c r="BD99" s="57"/>
      <c r="BE99" s="57"/>
      <c r="BF99" s="57"/>
      <c r="BG99" s="57"/>
      <c r="BH99" s="57"/>
      <c r="BI99" s="57"/>
      <c r="BJ99" s="57"/>
      <c r="BK99" s="57"/>
    </row>
    <row r="100" spans="1:63" x14ac:dyDescent="0.25">
      <c r="A100" s="57"/>
      <c r="B100" s="57"/>
      <c r="C100" s="57"/>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7"/>
      <c r="AI100" s="57"/>
      <c r="AJ100" s="57"/>
      <c r="AK100" s="57"/>
      <c r="AL100" s="57"/>
      <c r="AM100" s="57"/>
      <c r="AN100" s="57"/>
      <c r="AO100" s="57"/>
      <c r="AP100" s="57"/>
      <c r="AQ100" s="57"/>
      <c r="AR100" s="57"/>
      <c r="AS100" s="57"/>
      <c r="AT100" s="57"/>
      <c r="AU100" s="57"/>
      <c r="AV100" s="57"/>
      <c r="AW100" s="57"/>
      <c r="AX100" s="57"/>
      <c r="AY100" s="57"/>
      <c r="AZ100" s="57"/>
      <c r="BA100" s="57"/>
      <c r="BB100" s="57"/>
      <c r="BC100" s="57"/>
      <c r="BD100" s="57"/>
      <c r="BE100" s="57"/>
      <c r="BF100" s="57"/>
      <c r="BG100" s="57"/>
      <c r="BH100" s="57"/>
      <c r="BI100" s="57"/>
      <c r="BJ100" s="57"/>
      <c r="BK100" s="57"/>
    </row>
    <row r="101" spans="1:63" x14ac:dyDescent="0.25">
      <c r="A101" s="57"/>
      <c r="B101" s="57"/>
      <c r="C101" s="57"/>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7"/>
      <c r="AI101" s="57"/>
      <c r="AJ101" s="57"/>
      <c r="AK101" s="57"/>
      <c r="AL101" s="57"/>
      <c r="AM101" s="57"/>
      <c r="AN101" s="57"/>
      <c r="AO101" s="57"/>
      <c r="AP101" s="57"/>
      <c r="AQ101" s="57"/>
      <c r="AR101" s="57"/>
      <c r="AS101" s="57"/>
      <c r="AT101" s="57"/>
      <c r="AU101" s="57"/>
      <c r="AV101" s="57"/>
      <c r="AW101" s="57"/>
      <c r="AX101" s="57"/>
      <c r="AY101" s="57"/>
      <c r="AZ101" s="57"/>
      <c r="BA101" s="57"/>
      <c r="BB101" s="57"/>
      <c r="BC101" s="57"/>
      <c r="BD101" s="57"/>
      <c r="BE101" s="57"/>
      <c r="BF101" s="57"/>
      <c r="BG101" s="57"/>
      <c r="BH101" s="57"/>
      <c r="BI101" s="57"/>
      <c r="BJ101" s="57"/>
      <c r="BK101" s="57"/>
    </row>
    <row r="102" spans="1:63" x14ac:dyDescent="0.25">
      <c r="A102" s="57"/>
      <c r="B102" s="57"/>
      <c r="C102" s="57"/>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7"/>
      <c r="AI102" s="57"/>
      <c r="AJ102" s="57"/>
      <c r="AK102" s="57"/>
      <c r="AL102" s="57"/>
      <c r="AM102" s="57"/>
      <c r="AN102" s="57"/>
      <c r="AO102" s="57"/>
      <c r="AP102" s="57"/>
      <c r="AQ102" s="57"/>
      <c r="AR102" s="57"/>
      <c r="AS102" s="57"/>
      <c r="AT102" s="57"/>
      <c r="AU102" s="57"/>
      <c r="AV102" s="57"/>
      <c r="AW102" s="57"/>
      <c r="AX102" s="57"/>
      <c r="AY102" s="57"/>
      <c r="AZ102" s="57"/>
      <c r="BA102" s="57"/>
      <c r="BB102" s="57"/>
      <c r="BC102" s="57"/>
      <c r="BD102" s="57"/>
      <c r="BE102" s="57"/>
      <c r="BF102" s="57"/>
      <c r="BG102" s="57"/>
      <c r="BH102" s="57"/>
      <c r="BI102" s="57"/>
      <c r="BJ102" s="57"/>
      <c r="BK102" s="57"/>
    </row>
    <row r="103" spans="1:63" x14ac:dyDescent="0.25">
      <c r="A103" s="57"/>
      <c r="B103" s="57"/>
      <c r="C103" s="57"/>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7"/>
      <c r="AI103" s="57"/>
      <c r="AJ103" s="57"/>
      <c r="AK103" s="57"/>
      <c r="AL103" s="57"/>
      <c r="AM103" s="57"/>
      <c r="AN103" s="57"/>
      <c r="AO103" s="57"/>
      <c r="AP103" s="57"/>
      <c r="AQ103" s="57"/>
      <c r="AR103" s="57"/>
      <c r="AS103" s="57"/>
      <c r="AT103" s="57"/>
      <c r="AU103" s="57"/>
      <c r="AV103" s="57"/>
      <c r="AW103" s="57"/>
      <c r="AX103" s="57"/>
      <c r="AY103" s="57"/>
      <c r="AZ103" s="57"/>
      <c r="BA103" s="57"/>
      <c r="BB103" s="57"/>
      <c r="BC103" s="57"/>
      <c r="BD103" s="57"/>
      <c r="BE103" s="57"/>
      <c r="BF103" s="57"/>
      <c r="BG103" s="57"/>
      <c r="BH103" s="57"/>
      <c r="BI103" s="57"/>
      <c r="BJ103" s="57"/>
      <c r="BK103" s="57"/>
    </row>
    <row r="104" spans="1:63" x14ac:dyDescent="0.25">
      <c r="A104" s="57"/>
      <c r="B104" s="57"/>
      <c r="C104" s="57"/>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7"/>
      <c r="AI104" s="57"/>
      <c r="AJ104" s="57"/>
      <c r="AK104" s="57"/>
      <c r="AL104" s="57"/>
      <c r="AM104" s="57"/>
      <c r="AN104" s="57"/>
      <c r="AO104" s="57"/>
      <c r="AP104" s="57"/>
      <c r="AQ104" s="57"/>
      <c r="AR104" s="57"/>
      <c r="AS104" s="57"/>
      <c r="AT104" s="57"/>
      <c r="AU104" s="57"/>
      <c r="AV104" s="57"/>
      <c r="AW104" s="57"/>
      <c r="AX104" s="57"/>
      <c r="AY104" s="57"/>
      <c r="AZ104" s="57"/>
      <c r="BA104" s="57"/>
      <c r="BB104" s="57"/>
      <c r="BC104" s="57"/>
      <c r="BD104" s="57"/>
      <c r="BE104" s="57"/>
      <c r="BF104" s="57"/>
      <c r="BG104" s="57"/>
      <c r="BH104" s="57"/>
      <c r="BI104" s="57"/>
      <c r="BJ104" s="57"/>
      <c r="BK104" s="57"/>
    </row>
    <row r="105" spans="1:63" x14ac:dyDescent="0.25">
      <c r="A105" s="57"/>
      <c r="B105" s="57"/>
      <c r="C105" s="57"/>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7"/>
      <c r="AI105" s="57"/>
      <c r="AJ105" s="57"/>
      <c r="AK105" s="57"/>
      <c r="AL105" s="57"/>
      <c r="AM105" s="57"/>
      <c r="AN105" s="57"/>
      <c r="AO105" s="57"/>
      <c r="AP105" s="57"/>
      <c r="AQ105" s="57"/>
      <c r="AR105" s="57"/>
      <c r="AS105" s="57"/>
      <c r="AT105" s="57"/>
      <c r="AU105" s="57"/>
      <c r="AV105" s="57"/>
      <c r="AW105" s="57"/>
      <c r="AX105" s="57"/>
      <c r="AY105" s="57"/>
      <c r="AZ105" s="57"/>
      <c r="BA105" s="57"/>
      <c r="BB105" s="57"/>
      <c r="BC105" s="57"/>
      <c r="BD105" s="57"/>
      <c r="BE105" s="57"/>
      <c r="BF105" s="57"/>
      <c r="BG105" s="57"/>
      <c r="BH105" s="57"/>
      <c r="BI105" s="57"/>
      <c r="BJ105" s="57"/>
      <c r="BK105" s="57"/>
    </row>
    <row r="106" spans="1:63" x14ac:dyDescent="0.25">
      <c r="A106" s="57"/>
      <c r="B106" s="57"/>
      <c r="C106" s="57"/>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7"/>
      <c r="AI106" s="57"/>
      <c r="AJ106" s="57"/>
      <c r="AK106" s="57"/>
      <c r="AL106" s="57"/>
      <c r="AM106" s="57"/>
      <c r="AN106" s="57"/>
      <c r="AO106" s="57"/>
      <c r="AP106" s="57"/>
      <c r="AQ106" s="57"/>
      <c r="AR106" s="57"/>
      <c r="AS106" s="57"/>
      <c r="AT106" s="57"/>
      <c r="AU106" s="57"/>
      <c r="AV106" s="57"/>
      <c r="AW106" s="57"/>
      <c r="AX106" s="57"/>
      <c r="AY106" s="57"/>
      <c r="AZ106" s="57"/>
      <c r="BA106" s="57"/>
      <c r="BB106" s="57"/>
      <c r="BC106" s="57"/>
      <c r="BD106" s="57"/>
      <c r="BE106" s="57"/>
      <c r="BF106" s="57"/>
      <c r="BG106" s="57"/>
      <c r="BH106" s="57"/>
      <c r="BI106" s="57"/>
      <c r="BJ106" s="57"/>
      <c r="BK106" s="57"/>
    </row>
    <row r="107" spans="1:63" x14ac:dyDescent="0.25">
      <c r="A107" s="57"/>
      <c r="B107" s="57"/>
      <c r="C107" s="57"/>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7"/>
      <c r="AI107" s="57"/>
      <c r="AJ107" s="57"/>
      <c r="AK107" s="57"/>
      <c r="AL107" s="57"/>
      <c r="AM107" s="57"/>
      <c r="AN107" s="57"/>
      <c r="AO107" s="57"/>
      <c r="AP107" s="57"/>
      <c r="AQ107" s="57"/>
      <c r="AR107" s="57"/>
      <c r="AS107" s="57"/>
      <c r="AT107" s="57"/>
      <c r="AU107" s="57"/>
      <c r="AV107" s="57"/>
      <c r="AW107" s="57"/>
      <c r="AX107" s="57"/>
      <c r="AY107" s="57"/>
      <c r="AZ107" s="57"/>
      <c r="BA107" s="57"/>
      <c r="BB107" s="57"/>
      <c r="BC107" s="57"/>
      <c r="BD107" s="57"/>
      <c r="BE107" s="57"/>
      <c r="BF107" s="57"/>
      <c r="BG107" s="57"/>
      <c r="BH107" s="57"/>
      <c r="BI107" s="57"/>
      <c r="BJ107" s="57"/>
      <c r="BK107" s="57"/>
    </row>
    <row r="108" spans="1:63" x14ac:dyDescent="0.25">
      <c r="A108" s="57"/>
      <c r="B108" s="57"/>
      <c r="C108" s="57"/>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7"/>
      <c r="AI108" s="57"/>
      <c r="AJ108" s="57"/>
      <c r="AK108" s="57"/>
      <c r="AL108" s="57"/>
      <c r="AM108" s="57"/>
      <c r="AN108" s="57"/>
      <c r="AO108" s="57"/>
      <c r="AP108" s="57"/>
      <c r="AQ108" s="57"/>
      <c r="AR108" s="57"/>
      <c r="AS108" s="57"/>
      <c r="AT108" s="57"/>
      <c r="AU108" s="57"/>
      <c r="AV108" s="57"/>
      <c r="AW108" s="57"/>
      <c r="AX108" s="57"/>
      <c r="AY108" s="57"/>
      <c r="AZ108" s="57"/>
      <c r="BA108" s="57"/>
      <c r="BB108" s="57"/>
      <c r="BC108" s="57"/>
      <c r="BD108" s="57"/>
      <c r="BE108" s="57"/>
      <c r="BF108" s="57"/>
      <c r="BG108" s="57"/>
      <c r="BH108" s="57"/>
      <c r="BI108" s="57"/>
      <c r="BJ108" s="57"/>
      <c r="BK108" s="57"/>
    </row>
    <row r="109" spans="1:63" x14ac:dyDescent="0.25">
      <c r="A109" s="57"/>
      <c r="B109" s="57"/>
      <c r="C109" s="57"/>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7"/>
      <c r="AI109" s="57"/>
      <c r="AJ109" s="57"/>
      <c r="AK109" s="57"/>
      <c r="AL109" s="57"/>
      <c r="AM109" s="57"/>
      <c r="AN109" s="57"/>
      <c r="AO109" s="57"/>
      <c r="AP109" s="57"/>
      <c r="AQ109" s="57"/>
      <c r="AR109" s="57"/>
      <c r="AS109" s="57"/>
      <c r="AT109" s="57"/>
      <c r="AU109" s="57"/>
      <c r="AV109" s="57"/>
      <c r="AW109" s="57"/>
      <c r="AX109" s="57"/>
      <c r="AY109" s="57"/>
      <c r="AZ109" s="57"/>
      <c r="BA109" s="57"/>
      <c r="BB109" s="57"/>
      <c r="BC109" s="57"/>
      <c r="BD109" s="57"/>
      <c r="BE109" s="57"/>
      <c r="BF109" s="57"/>
      <c r="BG109" s="57"/>
      <c r="BH109" s="57"/>
      <c r="BI109" s="57"/>
      <c r="BJ109" s="57"/>
      <c r="BK109" s="57"/>
    </row>
    <row r="110" spans="1:63" x14ac:dyDescent="0.25">
      <c r="A110" s="57"/>
      <c r="B110" s="57"/>
      <c r="C110" s="57"/>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7"/>
      <c r="AI110" s="57"/>
      <c r="AJ110" s="57"/>
      <c r="AK110" s="57"/>
      <c r="AL110" s="57"/>
      <c r="AM110" s="57"/>
      <c r="AN110" s="57"/>
      <c r="AO110" s="57"/>
      <c r="AP110" s="57"/>
      <c r="AQ110" s="57"/>
      <c r="AR110" s="57"/>
      <c r="AS110" s="57"/>
      <c r="AT110" s="57"/>
      <c r="AU110" s="57"/>
      <c r="AV110" s="57"/>
      <c r="AW110" s="57"/>
      <c r="AX110" s="57"/>
      <c r="AY110" s="57"/>
      <c r="AZ110" s="57"/>
      <c r="BA110" s="57"/>
      <c r="BB110" s="57"/>
      <c r="BC110" s="57"/>
      <c r="BD110" s="57"/>
      <c r="BE110" s="57"/>
      <c r="BF110" s="57"/>
      <c r="BG110" s="57"/>
      <c r="BH110" s="57"/>
      <c r="BI110" s="57"/>
      <c r="BJ110" s="57"/>
      <c r="BK110" s="57"/>
    </row>
    <row r="111" spans="1:63" x14ac:dyDescent="0.25">
      <c r="A111" s="57"/>
      <c r="B111" s="57"/>
      <c r="C111" s="57"/>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7"/>
      <c r="AI111" s="57"/>
      <c r="AJ111" s="57"/>
      <c r="AK111" s="57"/>
      <c r="AL111" s="57"/>
      <c r="AM111" s="57"/>
      <c r="AN111" s="57"/>
      <c r="AO111" s="57"/>
      <c r="AP111" s="57"/>
      <c r="AQ111" s="57"/>
      <c r="AR111" s="57"/>
      <c r="AS111" s="57"/>
      <c r="AT111" s="57"/>
      <c r="AU111" s="57"/>
      <c r="AV111" s="57"/>
      <c r="AW111" s="57"/>
      <c r="AX111" s="57"/>
      <c r="AY111" s="57"/>
      <c r="AZ111" s="57"/>
      <c r="BA111" s="57"/>
      <c r="BB111" s="57"/>
      <c r="BC111" s="57"/>
      <c r="BD111" s="57"/>
      <c r="BE111" s="57"/>
      <c r="BF111" s="57"/>
      <c r="BG111" s="57"/>
      <c r="BH111" s="57"/>
      <c r="BI111" s="57"/>
      <c r="BJ111" s="57"/>
      <c r="BK111" s="57"/>
    </row>
    <row r="112" spans="1:63" x14ac:dyDescent="0.25">
      <c r="A112" s="57"/>
      <c r="B112" s="57"/>
      <c r="C112" s="57"/>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7"/>
      <c r="AI112" s="57"/>
      <c r="AJ112" s="57"/>
      <c r="AK112" s="57"/>
      <c r="AL112" s="57"/>
      <c r="AM112" s="57"/>
      <c r="AN112" s="57"/>
      <c r="AO112" s="57"/>
      <c r="AP112" s="57"/>
      <c r="AQ112" s="57"/>
      <c r="AR112" s="57"/>
      <c r="AS112" s="57"/>
      <c r="AT112" s="57"/>
      <c r="AU112" s="57"/>
      <c r="AV112" s="57"/>
      <c r="AW112" s="57"/>
      <c r="AX112" s="57"/>
      <c r="AY112" s="57"/>
      <c r="AZ112" s="57"/>
      <c r="BA112" s="57"/>
      <c r="BB112" s="57"/>
      <c r="BC112" s="57"/>
      <c r="BD112" s="57"/>
      <c r="BE112" s="57"/>
      <c r="BF112" s="57"/>
      <c r="BG112" s="57"/>
      <c r="BH112" s="57"/>
      <c r="BI112" s="57"/>
      <c r="BJ112" s="57"/>
      <c r="BK112" s="57"/>
    </row>
    <row r="113" spans="1:63" x14ac:dyDescent="0.25">
      <c r="A113" s="57"/>
      <c r="B113" s="57"/>
      <c r="C113" s="57"/>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7"/>
      <c r="AI113" s="57"/>
      <c r="AJ113" s="57"/>
      <c r="AK113" s="57"/>
      <c r="AL113" s="57"/>
      <c r="AM113" s="57"/>
      <c r="AN113" s="57"/>
      <c r="AO113" s="57"/>
      <c r="AP113" s="57"/>
      <c r="AQ113" s="57"/>
      <c r="AR113" s="57"/>
      <c r="AS113" s="57"/>
      <c r="AT113" s="57"/>
      <c r="AU113" s="57"/>
      <c r="AV113" s="57"/>
      <c r="AW113" s="57"/>
      <c r="AX113" s="57"/>
      <c r="AY113" s="57"/>
      <c r="AZ113" s="57"/>
      <c r="BA113" s="57"/>
      <c r="BB113" s="57"/>
      <c r="BC113" s="57"/>
      <c r="BD113" s="57"/>
      <c r="BE113" s="57"/>
      <c r="BF113" s="57"/>
      <c r="BG113" s="57"/>
      <c r="BH113" s="57"/>
      <c r="BI113" s="57"/>
      <c r="BJ113" s="57"/>
      <c r="BK113" s="57"/>
    </row>
    <row r="114" spans="1:63" x14ac:dyDescent="0.25">
      <c r="A114" s="57"/>
      <c r="B114" s="57"/>
      <c r="C114" s="57"/>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7"/>
      <c r="AI114" s="57"/>
      <c r="AJ114" s="57"/>
      <c r="AK114" s="57"/>
      <c r="AL114" s="57"/>
      <c r="AM114" s="57"/>
      <c r="AN114" s="57"/>
      <c r="AO114" s="57"/>
      <c r="AP114" s="57"/>
      <c r="AQ114" s="57"/>
      <c r="AR114" s="57"/>
      <c r="AS114" s="57"/>
      <c r="AT114" s="57"/>
      <c r="AU114" s="57"/>
      <c r="AV114" s="57"/>
      <c r="AW114" s="57"/>
      <c r="AX114" s="57"/>
      <c r="AY114" s="57"/>
      <c r="AZ114" s="57"/>
      <c r="BA114" s="57"/>
      <c r="BB114" s="57"/>
      <c r="BC114" s="57"/>
      <c r="BD114" s="57"/>
      <c r="BE114" s="57"/>
      <c r="BF114" s="57"/>
      <c r="BG114" s="57"/>
      <c r="BH114" s="57"/>
      <c r="BI114" s="57"/>
      <c r="BJ114" s="57"/>
      <c r="BK114" s="57"/>
    </row>
    <row r="115" spans="1:63" x14ac:dyDescent="0.25">
      <c r="A115" s="57"/>
      <c r="B115" s="57"/>
      <c r="C115" s="57"/>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7"/>
      <c r="AI115" s="57"/>
      <c r="AJ115" s="57"/>
      <c r="AK115" s="57"/>
      <c r="AL115" s="57"/>
      <c r="AM115" s="57"/>
      <c r="AN115" s="57"/>
      <c r="AO115" s="57"/>
      <c r="AP115" s="57"/>
      <c r="AQ115" s="57"/>
      <c r="AR115" s="57"/>
      <c r="AS115" s="57"/>
      <c r="AT115" s="57"/>
      <c r="AU115" s="57"/>
      <c r="AV115" s="57"/>
      <c r="AW115" s="57"/>
      <c r="AX115" s="57"/>
      <c r="AY115" s="57"/>
      <c r="AZ115" s="57"/>
      <c r="BA115" s="57"/>
      <c r="BB115" s="57"/>
      <c r="BC115" s="57"/>
      <c r="BD115" s="57"/>
      <c r="BE115" s="57"/>
      <c r="BF115" s="57"/>
      <c r="BG115" s="57"/>
      <c r="BH115" s="57"/>
      <c r="BI115" s="57"/>
      <c r="BJ115" s="57"/>
      <c r="BK115" s="57"/>
    </row>
    <row r="116" spans="1:63" x14ac:dyDescent="0.25">
      <c r="A116" s="57"/>
      <c r="B116" s="57"/>
      <c r="C116" s="57"/>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7"/>
      <c r="AI116" s="57"/>
      <c r="AJ116" s="57"/>
      <c r="AK116" s="57"/>
      <c r="AL116" s="57"/>
      <c r="AM116" s="57"/>
      <c r="AN116" s="57"/>
      <c r="AO116" s="57"/>
      <c r="AP116" s="57"/>
      <c r="AQ116" s="57"/>
      <c r="AR116" s="57"/>
      <c r="AS116" s="57"/>
      <c r="AT116" s="57"/>
      <c r="AU116" s="57"/>
      <c r="AV116" s="57"/>
      <c r="AW116" s="57"/>
      <c r="AX116" s="57"/>
      <c r="AY116" s="57"/>
      <c r="AZ116" s="57"/>
      <c r="BA116" s="57"/>
      <c r="BB116" s="57"/>
      <c r="BC116" s="57"/>
      <c r="BD116" s="57"/>
      <c r="BE116" s="57"/>
      <c r="BF116" s="57"/>
      <c r="BG116" s="57"/>
      <c r="BH116" s="57"/>
      <c r="BI116" s="57"/>
      <c r="BJ116" s="57"/>
      <c r="BK116" s="57"/>
    </row>
    <row r="117" spans="1:63" x14ac:dyDescent="0.25">
      <c r="A117" s="57"/>
      <c r="B117" s="57"/>
      <c r="C117" s="57"/>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7"/>
      <c r="AI117" s="57"/>
      <c r="AJ117" s="57"/>
      <c r="AK117" s="57"/>
      <c r="AL117" s="57"/>
      <c r="AM117" s="57"/>
      <c r="AN117" s="57"/>
      <c r="AO117" s="57"/>
      <c r="AP117" s="57"/>
      <c r="AQ117" s="57"/>
      <c r="AR117" s="57"/>
      <c r="AS117" s="57"/>
      <c r="AT117" s="57"/>
      <c r="AU117" s="57"/>
      <c r="AV117" s="57"/>
      <c r="AW117" s="57"/>
      <c r="AX117" s="57"/>
      <c r="AY117" s="57"/>
      <c r="AZ117" s="57"/>
      <c r="BA117" s="57"/>
      <c r="BB117" s="57"/>
      <c r="BC117" s="57"/>
      <c r="BD117" s="57"/>
      <c r="BE117" s="57"/>
      <c r="BF117" s="57"/>
      <c r="BG117" s="57"/>
      <c r="BH117" s="57"/>
      <c r="BI117" s="57"/>
      <c r="BJ117" s="57"/>
      <c r="BK117" s="57"/>
    </row>
    <row r="118" spans="1:63" x14ac:dyDescent="0.25">
      <c r="A118" s="57"/>
      <c r="B118" s="57"/>
      <c r="C118" s="57"/>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7"/>
      <c r="AI118" s="57"/>
      <c r="AJ118" s="57"/>
      <c r="AK118" s="57"/>
      <c r="AL118" s="57"/>
      <c r="AM118" s="57"/>
      <c r="AN118" s="57"/>
      <c r="AO118" s="57"/>
      <c r="AP118" s="57"/>
      <c r="AQ118" s="57"/>
      <c r="AR118" s="57"/>
      <c r="AS118" s="57"/>
      <c r="AT118" s="57"/>
      <c r="AU118" s="57"/>
      <c r="AV118" s="57"/>
      <c r="AW118" s="57"/>
      <c r="AX118" s="57"/>
      <c r="AY118" s="57"/>
      <c r="AZ118" s="57"/>
      <c r="BA118" s="57"/>
      <c r="BB118" s="57"/>
      <c r="BC118" s="57"/>
      <c r="BD118" s="57"/>
      <c r="BE118" s="57"/>
      <c r="BF118" s="57"/>
      <c r="BG118" s="57"/>
      <c r="BH118" s="57"/>
      <c r="BI118" s="57"/>
      <c r="BJ118" s="57"/>
      <c r="BK118" s="57"/>
    </row>
    <row r="119" spans="1:63" x14ac:dyDescent="0.25">
      <c r="A119" s="57"/>
      <c r="B119" s="57"/>
      <c r="C119" s="57"/>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7"/>
      <c r="AI119" s="57"/>
      <c r="AJ119" s="57"/>
      <c r="AK119" s="57"/>
      <c r="AL119" s="57"/>
      <c r="AM119" s="57"/>
      <c r="AN119" s="57"/>
      <c r="AO119" s="57"/>
      <c r="AP119" s="57"/>
      <c r="AQ119" s="57"/>
      <c r="AR119" s="57"/>
      <c r="AS119" s="57"/>
      <c r="AT119" s="57"/>
      <c r="AU119" s="57"/>
      <c r="AV119" s="57"/>
      <c r="AW119" s="57"/>
      <c r="AX119" s="57"/>
      <c r="AY119" s="57"/>
      <c r="AZ119" s="57"/>
      <c r="BA119" s="57"/>
      <c r="BB119" s="57"/>
      <c r="BC119" s="57"/>
      <c r="BD119" s="57"/>
      <c r="BE119" s="57"/>
      <c r="BF119" s="57"/>
      <c r="BG119" s="57"/>
      <c r="BH119" s="57"/>
      <c r="BI119" s="57"/>
      <c r="BJ119" s="57"/>
      <c r="BK119" s="57"/>
    </row>
    <row r="120" spans="1:63" x14ac:dyDescent="0.25">
      <c r="A120" s="57"/>
      <c r="B120" s="57"/>
      <c r="C120" s="57"/>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7"/>
      <c r="AI120" s="57"/>
      <c r="AJ120" s="57"/>
      <c r="AK120" s="57"/>
      <c r="AL120" s="57"/>
      <c r="AM120" s="57"/>
      <c r="AN120" s="57"/>
      <c r="AO120" s="57"/>
      <c r="AP120" s="57"/>
      <c r="AQ120" s="57"/>
      <c r="AR120" s="57"/>
      <c r="AS120" s="57"/>
      <c r="AT120" s="57"/>
      <c r="AU120" s="57"/>
      <c r="AV120" s="57"/>
      <c r="AW120" s="57"/>
      <c r="AX120" s="57"/>
      <c r="AY120" s="57"/>
      <c r="AZ120" s="57"/>
      <c r="BA120" s="57"/>
      <c r="BB120" s="57"/>
      <c r="BC120" s="57"/>
      <c r="BD120" s="57"/>
      <c r="BE120" s="57"/>
      <c r="BF120" s="57"/>
      <c r="BG120" s="57"/>
      <c r="BH120" s="57"/>
      <c r="BI120" s="57"/>
      <c r="BJ120" s="57"/>
      <c r="BK120" s="57"/>
    </row>
    <row r="121" spans="1:63" x14ac:dyDescent="0.25">
      <c r="A121" s="57"/>
      <c r="B121" s="57"/>
      <c r="C121" s="57"/>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7"/>
      <c r="AI121" s="57"/>
      <c r="AJ121" s="57"/>
      <c r="AK121" s="57"/>
      <c r="AL121" s="57"/>
      <c r="AM121" s="57"/>
      <c r="AN121" s="57"/>
      <c r="AO121" s="57"/>
      <c r="AP121" s="57"/>
      <c r="AQ121" s="57"/>
      <c r="AR121" s="57"/>
      <c r="AS121" s="57"/>
      <c r="AT121" s="57"/>
      <c r="AU121" s="57"/>
      <c r="AV121" s="57"/>
      <c r="AW121" s="57"/>
      <c r="AX121" s="57"/>
      <c r="AY121" s="57"/>
      <c r="AZ121" s="57"/>
      <c r="BA121" s="57"/>
      <c r="BB121" s="57"/>
      <c r="BC121" s="57"/>
      <c r="BD121" s="57"/>
      <c r="BE121" s="57"/>
      <c r="BF121" s="57"/>
      <c r="BG121" s="57"/>
      <c r="BH121" s="57"/>
      <c r="BI121" s="57"/>
      <c r="BJ121" s="57"/>
      <c r="BK121" s="57"/>
    </row>
    <row r="122" spans="1:63" x14ac:dyDescent="0.25">
      <c r="B122" s="57"/>
      <c r="C122" s="57"/>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7"/>
      <c r="AI122" s="57"/>
      <c r="AJ122" s="57"/>
      <c r="AK122" s="57"/>
      <c r="AL122" s="57"/>
      <c r="AM122" s="57"/>
      <c r="AN122" s="57"/>
      <c r="AO122" s="57"/>
      <c r="AP122" s="57"/>
      <c r="AQ122" s="57"/>
      <c r="AR122" s="57"/>
      <c r="AS122" s="57"/>
      <c r="AT122" s="57"/>
      <c r="AU122" s="57"/>
      <c r="AV122" s="57"/>
      <c r="AW122" s="57"/>
      <c r="AX122" s="57"/>
      <c r="AY122" s="57"/>
      <c r="AZ122" s="57"/>
      <c r="BA122" s="57"/>
      <c r="BB122" s="57"/>
      <c r="BC122" s="57"/>
      <c r="BD122" s="57"/>
      <c r="BE122" s="57"/>
      <c r="BF122" s="57"/>
      <c r="BG122" s="57"/>
      <c r="BH122" s="57"/>
      <c r="BI122" s="57"/>
      <c r="BJ122" s="57"/>
      <c r="BK122" s="57"/>
    </row>
    <row r="123" spans="1:63" x14ac:dyDescent="0.25">
      <c r="B123" s="57"/>
      <c r="C123" s="57"/>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7"/>
      <c r="AI123" s="57"/>
      <c r="AJ123" s="57"/>
      <c r="AK123" s="57"/>
      <c r="AL123" s="57"/>
      <c r="AM123" s="57"/>
      <c r="AN123" s="57"/>
      <c r="AO123" s="57"/>
      <c r="AP123" s="57"/>
      <c r="AQ123" s="57"/>
      <c r="AR123" s="57"/>
      <c r="AS123" s="57"/>
      <c r="AT123" s="57"/>
      <c r="AU123" s="57"/>
      <c r="AV123" s="57"/>
      <c r="AW123" s="57"/>
      <c r="AX123" s="57"/>
      <c r="AY123" s="57"/>
      <c r="AZ123" s="57"/>
      <c r="BA123" s="57"/>
      <c r="BB123" s="57"/>
      <c r="BC123" s="57"/>
      <c r="BD123" s="57"/>
      <c r="BE123" s="57"/>
      <c r="BF123" s="57"/>
      <c r="BG123" s="57"/>
      <c r="BH123" s="57"/>
      <c r="BI123" s="57"/>
      <c r="BJ123" s="57"/>
      <c r="BK123" s="57"/>
    </row>
    <row r="124" spans="1:63" x14ac:dyDescent="0.25">
      <c r="B124" s="57"/>
      <c r="C124" s="57"/>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7"/>
      <c r="AI124" s="57"/>
      <c r="AJ124" s="57"/>
      <c r="AK124" s="57"/>
      <c r="AL124" s="57"/>
      <c r="AM124" s="57"/>
      <c r="AN124" s="57"/>
      <c r="AO124" s="57"/>
      <c r="AP124" s="57"/>
      <c r="AQ124" s="57"/>
      <c r="AR124" s="57"/>
      <c r="AS124" s="57"/>
      <c r="AT124" s="57"/>
      <c r="AU124" s="57"/>
      <c r="AV124" s="57"/>
      <c r="AW124" s="57"/>
      <c r="AX124" s="57"/>
      <c r="AY124" s="57"/>
      <c r="AZ124" s="57"/>
      <c r="BA124" s="57"/>
      <c r="BB124" s="57"/>
      <c r="BC124" s="57"/>
      <c r="BD124" s="57"/>
      <c r="BE124" s="57"/>
      <c r="BF124" s="57"/>
      <c r="BG124" s="57"/>
      <c r="BH124" s="57"/>
      <c r="BI124" s="57"/>
      <c r="BJ124" s="57"/>
      <c r="BK124" s="57"/>
    </row>
    <row r="125" spans="1:63" x14ac:dyDescent="0.25">
      <c r="B125" s="57"/>
      <c r="C125" s="57"/>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7"/>
      <c r="AI125" s="57"/>
      <c r="AJ125" s="57"/>
      <c r="AK125" s="57"/>
      <c r="AL125" s="57"/>
      <c r="AM125" s="57"/>
      <c r="AN125" s="57"/>
      <c r="AO125" s="57"/>
      <c r="AP125" s="57"/>
      <c r="AQ125" s="57"/>
      <c r="AR125" s="57"/>
      <c r="AS125" s="57"/>
      <c r="AT125" s="57"/>
      <c r="AU125" s="57"/>
      <c r="AV125" s="57"/>
      <c r="AW125" s="57"/>
      <c r="AX125" s="57"/>
      <c r="AY125" s="57"/>
      <c r="AZ125" s="57"/>
      <c r="BA125" s="57"/>
      <c r="BB125" s="57"/>
      <c r="BC125" s="57"/>
      <c r="BD125" s="57"/>
      <c r="BE125" s="57"/>
      <c r="BF125" s="57"/>
      <c r="BG125" s="57"/>
      <c r="BH125" s="57"/>
      <c r="BI125" s="57"/>
      <c r="BJ125" s="57"/>
      <c r="BK125" s="57"/>
    </row>
    <row r="126" spans="1:63" x14ac:dyDescent="0.25">
      <c r="B126" s="57"/>
      <c r="C126" s="57"/>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7"/>
      <c r="AI126" s="57"/>
      <c r="AJ126" s="57"/>
      <c r="AK126" s="57"/>
      <c r="AL126" s="57"/>
      <c r="AM126" s="57"/>
      <c r="AN126" s="57"/>
      <c r="AO126" s="57"/>
      <c r="AP126" s="57"/>
      <c r="AQ126" s="57"/>
      <c r="AR126" s="57"/>
      <c r="AS126" s="57"/>
      <c r="AT126" s="57"/>
      <c r="AU126" s="57"/>
      <c r="AV126" s="57"/>
      <c r="AW126" s="57"/>
      <c r="AX126" s="57"/>
      <c r="AY126" s="57"/>
      <c r="AZ126" s="57"/>
      <c r="BA126" s="57"/>
      <c r="BB126" s="57"/>
      <c r="BC126" s="57"/>
      <c r="BD126" s="57"/>
      <c r="BE126" s="57"/>
      <c r="BF126" s="57"/>
      <c r="BG126" s="57"/>
      <c r="BH126" s="57"/>
      <c r="BI126" s="57"/>
      <c r="BJ126" s="57"/>
      <c r="BK126" s="57"/>
    </row>
    <row r="127" spans="1:63" x14ac:dyDescent="0.25">
      <c r="B127" s="57"/>
      <c r="C127" s="57"/>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7"/>
      <c r="AI127" s="57"/>
      <c r="AJ127" s="57"/>
      <c r="AK127" s="57"/>
      <c r="AL127" s="57"/>
      <c r="AM127" s="57"/>
      <c r="AN127" s="57"/>
      <c r="AO127" s="57"/>
      <c r="AP127" s="57"/>
      <c r="AQ127" s="57"/>
      <c r="AR127" s="57"/>
      <c r="AS127" s="57"/>
      <c r="AT127" s="57"/>
      <c r="AU127" s="57"/>
      <c r="AV127" s="57"/>
      <c r="AW127" s="57"/>
      <c r="AX127" s="57"/>
      <c r="AY127" s="57"/>
      <c r="AZ127" s="57"/>
      <c r="BA127" s="57"/>
      <c r="BB127" s="57"/>
      <c r="BC127" s="57"/>
      <c r="BD127" s="57"/>
      <c r="BE127" s="57"/>
      <c r="BF127" s="57"/>
      <c r="BG127" s="57"/>
      <c r="BH127" s="57"/>
      <c r="BI127" s="57"/>
      <c r="BJ127" s="57"/>
      <c r="BK127" s="57"/>
    </row>
    <row r="128" spans="1:63" x14ac:dyDescent="0.25">
      <c r="B128" s="57"/>
      <c r="C128" s="57"/>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7"/>
      <c r="AI128" s="57"/>
      <c r="AJ128" s="57"/>
      <c r="AK128" s="57"/>
      <c r="AL128" s="57"/>
      <c r="AM128" s="57"/>
      <c r="AN128" s="57"/>
      <c r="AO128" s="57"/>
      <c r="AP128" s="57"/>
      <c r="AQ128" s="57"/>
      <c r="AR128" s="57"/>
      <c r="AS128" s="57"/>
      <c r="AT128" s="57"/>
      <c r="AU128" s="57"/>
      <c r="AV128" s="57"/>
      <c r="AW128" s="57"/>
      <c r="AX128" s="57"/>
      <c r="AY128" s="57"/>
      <c r="AZ128" s="57"/>
      <c r="BA128" s="57"/>
      <c r="BB128" s="57"/>
      <c r="BC128" s="57"/>
      <c r="BD128" s="57"/>
      <c r="BE128" s="57"/>
      <c r="BF128" s="57"/>
      <c r="BG128" s="57"/>
      <c r="BH128" s="57"/>
      <c r="BI128" s="57"/>
      <c r="BJ128" s="57"/>
      <c r="BK128" s="57"/>
    </row>
    <row r="129" spans="2:63" x14ac:dyDescent="0.25">
      <c r="B129" s="57"/>
      <c r="C129" s="57"/>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7"/>
      <c r="AI129" s="57"/>
      <c r="AJ129" s="57"/>
      <c r="AK129" s="57"/>
      <c r="AL129" s="57"/>
      <c r="AM129" s="57"/>
      <c r="AN129" s="57"/>
      <c r="AO129" s="57"/>
      <c r="AP129" s="57"/>
      <c r="AQ129" s="57"/>
      <c r="AR129" s="57"/>
      <c r="AS129" s="57"/>
      <c r="AT129" s="57"/>
      <c r="AU129" s="57"/>
      <c r="AV129" s="57"/>
      <c r="AW129" s="57"/>
      <c r="AX129" s="57"/>
      <c r="AY129" s="57"/>
      <c r="AZ129" s="57"/>
      <c r="BA129" s="57"/>
      <c r="BB129" s="57"/>
      <c r="BC129" s="57"/>
      <c r="BD129" s="57"/>
      <c r="BE129" s="57"/>
      <c r="BF129" s="57"/>
      <c r="BG129" s="57"/>
      <c r="BH129" s="57"/>
      <c r="BI129" s="57"/>
      <c r="BJ129" s="57"/>
      <c r="BK129" s="57"/>
    </row>
    <row r="130" spans="2:63" x14ac:dyDescent="0.25">
      <c r="B130" s="57"/>
      <c r="C130" s="57"/>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7"/>
      <c r="AI130" s="57"/>
      <c r="AJ130" s="57"/>
      <c r="AK130" s="57"/>
      <c r="AL130" s="57"/>
      <c r="AM130" s="57"/>
      <c r="AN130" s="57"/>
      <c r="AO130" s="57"/>
      <c r="AP130" s="57"/>
      <c r="AQ130" s="57"/>
      <c r="AR130" s="57"/>
      <c r="AS130" s="57"/>
      <c r="AT130" s="57"/>
      <c r="AU130" s="57"/>
      <c r="AV130" s="57"/>
      <c r="AW130" s="57"/>
      <c r="AX130" s="57"/>
      <c r="AY130" s="57"/>
      <c r="AZ130" s="57"/>
      <c r="BA130" s="57"/>
      <c r="BB130" s="57"/>
      <c r="BC130" s="57"/>
      <c r="BD130" s="57"/>
      <c r="BE130" s="57"/>
      <c r="BF130" s="57"/>
      <c r="BG130" s="57"/>
      <c r="BH130" s="57"/>
      <c r="BI130" s="57"/>
      <c r="BJ130" s="57"/>
      <c r="BK130" s="57"/>
    </row>
    <row r="131" spans="2:63" x14ac:dyDescent="0.25">
      <c r="B131" s="57"/>
      <c r="C131" s="57"/>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7"/>
      <c r="AI131" s="57"/>
      <c r="AJ131" s="57"/>
      <c r="AK131" s="57"/>
      <c r="AL131" s="57"/>
      <c r="AM131" s="57"/>
      <c r="AN131" s="57"/>
      <c r="AO131" s="57"/>
      <c r="AP131" s="57"/>
      <c r="AQ131" s="57"/>
      <c r="AR131" s="57"/>
      <c r="AS131" s="57"/>
      <c r="AT131" s="57"/>
      <c r="AU131" s="57"/>
      <c r="AV131" s="57"/>
      <c r="AW131" s="57"/>
      <c r="AX131" s="57"/>
      <c r="AY131" s="57"/>
      <c r="AZ131" s="57"/>
      <c r="BA131" s="57"/>
      <c r="BB131" s="57"/>
      <c r="BC131" s="57"/>
      <c r="BD131" s="57"/>
      <c r="BE131" s="57"/>
      <c r="BF131" s="57"/>
      <c r="BG131" s="57"/>
      <c r="BH131" s="57"/>
      <c r="BI131" s="57"/>
      <c r="BJ131" s="57"/>
      <c r="BK131" s="57"/>
    </row>
    <row r="132" spans="2:63" x14ac:dyDescent="0.25">
      <c r="B132" s="57"/>
      <c r="C132" s="57"/>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7"/>
      <c r="AI132" s="57"/>
      <c r="AJ132" s="57"/>
      <c r="AK132" s="57"/>
      <c r="AL132" s="57"/>
      <c r="AM132" s="57"/>
      <c r="AN132" s="57"/>
      <c r="AO132" s="57"/>
      <c r="AP132" s="57"/>
      <c r="AQ132" s="57"/>
      <c r="AR132" s="57"/>
      <c r="AS132" s="57"/>
      <c r="AT132" s="57"/>
      <c r="AU132" s="57"/>
      <c r="AV132" s="57"/>
      <c r="AW132" s="57"/>
      <c r="AX132" s="57"/>
      <c r="AY132" s="57"/>
      <c r="AZ132" s="57"/>
      <c r="BA132" s="57"/>
      <c r="BB132" s="57"/>
      <c r="BC132" s="57"/>
      <c r="BD132" s="57"/>
      <c r="BE132" s="57"/>
      <c r="BF132" s="57"/>
      <c r="BG132" s="57"/>
      <c r="BH132" s="57"/>
      <c r="BI132" s="57"/>
      <c r="BJ132" s="57"/>
      <c r="BK132" s="57"/>
    </row>
    <row r="133" spans="2:63" x14ac:dyDescent="0.25">
      <c r="B133" s="57"/>
      <c r="C133" s="57"/>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7"/>
      <c r="AI133" s="57"/>
      <c r="AJ133" s="57"/>
      <c r="AK133" s="57"/>
      <c r="AL133" s="57"/>
      <c r="AM133" s="57"/>
      <c r="AN133" s="57"/>
      <c r="AO133" s="57"/>
      <c r="AP133" s="57"/>
      <c r="AQ133" s="57"/>
      <c r="AR133" s="57"/>
      <c r="AS133" s="57"/>
      <c r="AT133" s="57"/>
      <c r="AU133" s="57"/>
      <c r="AV133" s="57"/>
      <c r="AW133" s="57"/>
      <c r="AX133" s="57"/>
      <c r="AY133" s="57"/>
      <c r="AZ133" s="57"/>
      <c r="BA133" s="57"/>
      <c r="BB133" s="57"/>
      <c r="BC133" s="57"/>
      <c r="BD133" s="57"/>
      <c r="BE133" s="57"/>
      <c r="BF133" s="57"/>
      <c r="BG133" s="57"/>
      <c r="BH133" s="57"/>
      <c r="BI133" s="57"/>
      <c r="BJ133" s="57"/>
      <c r="BK133" s="57"/>
    </row>
    <row r="134" spans="2:63" x14ac:dyDescent="0.25">
      <c r="B134" s="57"/>
      <c r="C134" s="57"/>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7"/>
      <c r="AI134" s="57"/>
      <c r="AJ134" s="57"/>
      <c r="AK134" s="57"/>
      <c r="AL134" s="57"/>
      <c r="AM134" s="57"/>
      <c r="AN134" s="57"/>
      <c r="AO134" s="57"/>
      <c r="AP134" s="57"/>
      <c r="AQ134" s="57"/>
      <c r="AR134" s="57"/>
      <c r="AS134" s="57"/>
      <c r="AT134" s="57"/>
      <c r="AU134" s="57"/>
      <c r="AV134" s="57"/>
      <c r="AW134" s="57"/>
      <c r="AX134" s="57"/>
      <c r="AY134" s="57"/>
      <c r="AZ134" s="57"/>
      <c r="BA134" s="57"/>
      <c r="BB134" s="57"/>
      <c r="BC134" s="57"/>
      <c r="BD134" s="57"/>
      <c r="BE134" s="57"/>
      <c r="BF134" s="57"/>
      <c r="BG134" s="57"/>
      <c r="BH134" s="57"/>
      <c r="BI134" s="57"/>
      <c r="BJ134" s="57"/>
      <c r="BK134" s="57"/>
    </row>
    <row r="135" spans="2:63" x14ac:dyDescent="0.25">
      <c r="B135" s="57"/>
      <c r="C135" s="57"/>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7"/>
      <c r="AI135" s="57"/>
      <c r="AJ135" s="57"/>
      <c r="AK135" s="57"/>
      <c r="AL135" s="57"/>
      <c r="AM135" s="57"/>
      <c r="AN135" s="57"/>
      <c r="AO135" s="57"/>
      <c r="AP135" s="57"/>
      <c r="AQ135" s="57"/>
      <c r="AR135" s="57"/>
      <c r="AS135" s="57"/>
      <c r="AT135" s="57"/>
      <c r="AU135" s="57"/>
      <c r="AV135" s="57"/>
      <c r="AW135" s="57"/>
      <c r="AX135" s="57"/>
      <c r="AY135" s="57"/>
      <c r="AZ135" s="57"/>
      <c r="BA135" s="57"/>
      <c r="BB135" s="57"/>
      <c r="BC135" s="57"/>
      <c r="BD135" s="57"/>
      <c r="BE135" s="57"/>
      <c r="BF135" s="57"/>
      <c r="BG135" s="57"/>
      <c r="BH135" s="57"/>
      <c r="BI135" s="57"/>
      <c r="BJ135" s="57"/>
      <c r="BK135" s="57"/>
    </row>
    <row r="136" spans="2:63" x14ac:dyDescent="0.25">
      <c r="B136" s="57"/>
      <c r="C136" s="57"/>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7"/>
      <c r="AI136" s="57"/>
      <c r="AJ136" s="57"/>
      <c r="AK136" s="57"/>
      <c r="AL136" s="57"/>
      <c r="AM136" s="57"/>
      <c r="AN136" s="57"/>
      <c r="AO136" s="57"/>
      <c r="AP136" s="57"/>
      <c r="AQ136" s="57"/>
      <c r="AR136" s="57"/>
      <c r="AS136" s="57"/>
      <c r="AT136" s="57"/>
      <c r="AU136" s="57"/>
      <c r="AV136" s="57"/>
      <c r="AW136" s="57"/>
      <c r="AX136" s="57"/>
      <c r="AY136" s="57"/>
      <c r="AZ136" s="57"/>
      <c r="BA136" s="57"/>
      <c r="BB136" s="57"/>
      <c r="BC136" s="57"/>
      <c r="BD136" s="57"/>
      <c r="BE136" s="57"/>
      <c r="BF136" s="57"/>
      <c r="BG136" s="57"/>
      <c r="BH136" s="57"/>
      <c r="BI136" s="57"/>
      <c r="BJ136" s="57"/>
      <c r="BK136" s="57"/>
    </row>
    <row r="137" spans="2:63" x14ac:dyDescent="0.25">
      <c r="B137" s="57"/>
      <c r="C137" s="57"/>
      <c r="D137" s="57"/>
      <c r="E137" s="57"/>
      <c r="F137" s="57"/>
      <c r="G137" s="57"/>
      <c r="H137" s="57"/>
      <c r="I137" s="57"/>
    </row>
    <row r="138" spans="2:63" x14ac:dyDescent="0.25">
      <c r="B138" s="57"/>
      <c r="C138" s="57"/>
      <c r="D138" s="57"/>
      <c r="E138" s="57"/>
      <c r="F138" s="57"/>
      <c r="G138" s="57"/>
      <c r="H138" s="57"/>
      <c r="I138" s="57"/>
    </row>
    <row r="139" spans="2:63" x14ac:dyDescent="0.25">
      <c r="B139" s="57"/>
      <c r="C139" s="57"/>
      <c r="D139" s="57"/>
      <c r="E139" s="57"/>
      <c r="F139" s="57"/>
      <c r="G139" s="57"/>
      <c r="H139" s="57"/>
      <c r="I139" s="57"/>
    </row>
    <row r="140" spans="2:63" x14ac:dyDescent="0.25">
      <c r="B140" s="57"/>
      <c r="C140" s="57"/>
      <c r="D140" s="57"/>
      <c r="E140" s="57"/>
      <c r="F140" s="57"/>
      <c r="G140" s="57"/>
      <c r="H140" s="57"/>
      <c r="I140" s="57"/>
    </row>
  </sheetData>
  <mergeCells count="317">
    <mergeCell ref="B2:I4"/>
    <mergeCell ref="P42:Q43"/>
    <mergeCell ref="R42:S43"/>
    <mergeCell ref="T42:U43"/>
    <mergeCell ref="P44:Q45"/>
    <mergeCell ref="R44:S45"/>
    <mergeCell ref="T44:U45"/>
    <mergeCell ref="P38:Q39"/>
    <mergeCell ref="R38:S39"/>
    <mergeCell ref="T38:U39"/>
    <mergeCell ref="P40:Q41"/>
    <mergeCell ref="R40:S41"/>
    <mergeCell ref="T40:U41"/>
    <mergeCell ref="J42:K43"/>
    <mergeCell ref="L42:M43"/>
    <mergeCell ref="N42:O43"/>
    <mergeCell ref="J44:K45"/>
    <mergeCell ref="L44:M45"/>
    <mergeCell ref="N44:O45"/>
    <mergeCell ref="J38:K39"/>
    <mergeCell ref="L38:M39"/>
    <mergeCell ref="N38:O39"/>
    <mergeCell ref="J40:K41"/>
    <mergeCell ref="L40:M41"/>
    <mergeCell ref="N40:O41"/>
    <mergeCell ref="J34:K35"/>
    <mergeCell ref="L34:M35"/>
    <mergeCell ref="N34:O35"/>
    <mergeCell ref="J36:K37"/>
    <mergeCell ref="L36:M37"/>
    <mergeCell ref="N36:O37"/>
    <mergeCell ref="J30:K31"/>
    <mergeCell ref="L30:M31"/>
    <mergeCell ref="N30:O31"/>
    <mergeCell ref="J32:K33"/>
    <mergeCell ref="L32:M33"/>
    <mergeCell ref="N32:O33"/>
    <mergeCell ref="V42:W43"/>
    <mergeCell ref="X42:Y43"/>
    <mergeCell ref="Z42:AA43"/>
    <mergeCell ref="V44:W45"/>
    <mergeCell ref="X44:Y45"/>
    <mergeCell ref="Z44:AA45"/>
    <mergeCell ref="V38:W39"/>
    <mergeCell ref="X38:Y39"/>
    <mergeCell ref="Z38:AA39"/>
    <mergeCell ref="V40:W41"/>
    <mergeCell ref="X40:Y41"/>
    <mergeCell ref="Z40:AA41"/>
    <mergeCell ref="P34:Q35"/>
    <mergeCell ref="R34:S35"/>
    <mergeCell ref="T34:U35"/>
    <mergeCell ref="P36:Q37"/>
    <mergeCell ref="R36:S37"/>
    <mergeCell ref="T36:U37"/>
    <mergeCell ref="P30:Q31"/>
    <mergeCell ref="R30:S31"/>
    <mergeCell ref="T30:U31"/>
    <mergeCell ref="P32:Q33"/>
    <mergeCell ref="R32:S33"/>
    <mergeCell ref="T32:U33"/>
    <mergeCell ref="V34:W35"/>
    <mergeCell ref="X34:Y35"/>
    <mergeCell ref="Z34:AA35"/>
    <mergeCell ref="V36:W37"/>
    <mergeCell ref="X36:Y37"/>
    <mergeCell ref="Z36:AA37"/>
    <mergeCell ref="V30:W31"/>
    <mergeCell ref="X30:Y31"/>
    <mergeCell ref="Z30:AA31"/>
    <mergeCell ref="V32:W33"/>
    <mergeCell ref="X32:Y33"/>
    <mergeCell ref="Z32:AA33"/>
    <mergeCell ref="V26:W27"/>
    <mergeCell ref="X26:Y27"/>
    <mergeCell ref="Z26:AA27"/>
    <mergeCell ref="V28:W29"/>
    <mergeCell ref="X28:Y29"/>
    <mergeCell ref="Z28:AA29"/>
    <mergeCell ref="V22:W23"/>
    <mergeCell ref="X22:Y23"/>
    <mergeCell ref="Z22:AA23"/>
    <mergeCell ref="V24:W25"/>
    <mergeCell ref="X24:Y25"/>
    <mergeCell ref="Z24:AA25"/>
    <mergeCell ref="P26:Q27"/>
    <mergeCell ref="R26:S27"/>
    <mergeCell ref="T26:U27"/>
    <mergeCell ref="P28:Q29"/>
    <mergeCell ref="R28:S29"/>
    <mergeCell ref="T28:U29"/>
    <mergeCell ref="P22:Q23"/>
    <mergeCell ref="R22:S23"/>
    <mergeCell ref="T22:U23"/>
    <mergeCell ref="P24:Q25"/>
    <mergeCell ref="R24:S25"/>
    <mergeCell ref="T24:U25"/>
    <mergeCell ref="J26:K27"/>
    <mergeCell ref="L26:M27"/>
    <mergeCell ref="N26:O27"/>
    <mergeCell ref="J28:K29"/>
    <mergeCell ref="L28:M29"/>
    <mergeCell ref="N28:O29"/>
    <mergeCell ref="J22:K23"/>
    <mergeCell ref="L22:M23"/>
    <mergeCell ref="N22:O23"/>
    <mergeCell ref="J24:K25"/>
    <mergeCell ref="L24:M25"/>
    <mergeCell ref="N24:O25"/>
    <mergeCell ref="P18:Q19"/>
    <mergeCell ref="R18:S19"/>
    <mergeCell ref="T18:U19"/>
    <mergeCell ref="P20:Q21"/>
    <mergeCell ref="R20:S21"/>
    <mergeCell ref="T20:U21"/>
    <mergeCell ref="P14:Q15"/>
    <mergeCell ref="R14:S15"/>
    <mergeCell ref="T14:U15"/>
    <mergeCell ref="P16:Q17"/>
    <mergeCell ref="R16:S17"/>
    <mergeCell ref="T16:U17"/>
    <mergeCell ref="J18:K19"/>
    <mergeCell ref="L18:M19"/>
    <mergeCell ref="N18:O19"/>
    <mergeCell ref="J20:K21"/>
    <mergeCell ref="L20:M21"/>
    <mergeCell ref="N20:O21"/>
    <mergeCell ref="J14:K15"/>
    <mergeCell ref="L14:M15"/>
    <mergeCell ref="N14:O15"/>
    <mergeCell ref="J16:K17"/>
    <mergeCell ref="L16:M17"/>
    <mergeCell ref="N16:O17"/>
    <mergeCell ref="AH42:AI43"/>
    <mergeCell ref="AJ42:AK43"/>
    <mergeCell ref="AL42:AM43"/>
    <mergeCell ref="AH44:AI45"/>
    <mergeCell ref="AJ44:AK45"/>
    <mergeCell ref="AL44:AM45"/>
    <mergeCell ref="AH38:AI39"/>
    <mergeCell ref="AJ38:AK39"/>
    <mergeCell ref="AL38:AM39"/>
    <mergeCell ref="AH40:AI41"/>
    <mergeCell ref="AJ40:AK41"/>
    <mergeCell ref="AL40:AM41"/>
    <mergeCell ref="AH34:AI35"/>
    <mergeCell ref="AJ34:AK35"/>
    <mergeCell ref="AL34:AM35"/>
    <mergeCell ref="AH36:AI37"/>
    <mergeCell ref="AJ36:AK37"/>
    <mergeCell ref="AL36:AM37"/>
    <mergeCell ref="AH30:AI31"/>
    <mergeCell ref="AJ30:AK31"/>
    <mergeCell ref="AL30:AM31"/>
    <mergeCell ref="AH32:AI33"/>
    <mergeCell ref="AJ32:AK33"/>
    <mergeCell ref="AL32:AM33"/>
    <mergeCell ref="AH26:AI27"/>
    <mergeCell ref="AJ26:AK27"/>
    <mergeCell ref="AL26:AM27"/>
    <mergeCell ref="AH28:AI29"/>
    <mergeCell ref="AJ28:AK29"/>
    <mergeCell ref="AL28:AM29"/>
    <mergeCell ref="AH22:AI23"/>
    <mergeCell ref="AJ22:AK23"/>
    <mergeCell ref="AL22:AM23"/>
    <mergeCell ref="AH24:AI25"/>
    <mergeCell ref="AJ24:AK25"/>
    <mergeCell ref="AL24:AM25"/>
    <mergeCell ref="AH18:AI19"/>
    <mergeCell ref="AJ18:AK19"/>
    <mergeCell ref="AL18:AM19"/>
    <mergeCell ref="AH20:AI21"/>
    <mergeCell ref="AJ20:AK21"/>
    <mergeCell ref="AL20:AM21"/>
    <mergeCell ref="AH14:AI15"/>
    <mergeCell ref="AJ14:AK15"/>
    <mergeCell ref="AL14:AM15"/>
    <mergeCell ref="AH16:AI17"/>
    <mergeCell ref="AJ16:AK17"/>
    <mergeCell ref="AL16:AM17"/>
    <mergeCell ref="AH10:AI11"/>
    <mergeCell ref="AJ10:AK11"/>
    <mergeCell ref="AL10:AM11"/>
    <mergeCell ref="AH12:AI13"/>
    <mergeCell ref="AJ12:AK13"/>
    <mergeCell ref="AL12:AM13"/>
    <mergeCell ref="AH6:AI7"/>
    <mergeCell ref="AJ6:AK7"/>
    <mergeCell ref="AL6:AM7"/>
    <mergeCell ref="AH8:AI9"/>
    <mergeCell ref="AJ8:AK9"/>
    <mergeCell ref="AL8:AM9"/>
    <mergeCell ref="AB42:AC43"/>
    <mergeCell ref="AD42:AE43"/>
    <mergeCell ref="AF42:AG43"/>
    <mergeCell ref="AB44:AC45"/>
    <mergeCell ref="AD44:AE45"/>
    <mergeCell ref="AF44:AG45"/>
    <mergeCell ref="AB38:AC39"/>
    <mergeCell ref="AD38:AE39"/>
    <mergeCell ref="AF38:AG39"/>
    <mergeCell ref="AB40:AC41"/>
    <mergeCell ref="AD40:AE41"/>
    <mergeCell ref="AF40:AG41"/>
    <mergeCell ref="AB34:AC35"/>
    <mergeCell ref="AD34:AE35"/>
    <mergeCell ref="AF34:AG35"/>
    <mergeCell ref="AB36:AC37"/>
    <mergeCell ref="AD36:AE37"/>
    <mergeCell ref="AF36:AG37"/>
    <mergeCell ref="AB30:AC31"/>
    <mergeCell ref="AD30:AE31"/>
    <mergeCell ref="AF30:AG31"/>
    <mergeCell ref="AB32:AC33"/>
    <mergeCell ref="AD32:AE33"/>
    <mergeCell ref="AF32:AG33"/>
    <mergeCell ref="AB26:AC27"/>
    <mergeCell ref="AD26:AE27"/>
    <mergeCell ref="AF26:AG27"/>
    <mergeCell ref="AB28:AC29"/>
    <mergeCell ref="AD28:AE29"/>
    <mergeCell ref="AF28:AG29"/>
    <mergeCell ref="AB22:AC23"/>
    <mergeCell ref="AD22:AE23"/>
    <mergeCell ref="AF22:AG23"/>
    <mergeCell ref="AB24:AC25"/>
    <mergeCell ref="AD24:AE25"/>
    <mergeCell ref="AF24:AG25"/>
    <mergeCell ref="AB14:AC15"/>
    <mergeCell ref="AD14:AE15"/>
    <mergeCell ref="AF14:AG15"/>
    <mergeCell ref="AB16:AC17"/>
    <mergeCell ref="AD16:AE17"/>
    <mergeCell ref="AF16:AG17"/>
    <mergeCell ref="V20:W21"/>
    <mergeCell ref="X20:Y21"/>
    <mergeCell ref="Z20:AA21"/>
    <mergeCell ref="V14:W15"/>
    <mergeCell ref="X14:Y15"/>
    <mergeCell ref="Z14:AA15"/>
    <mergeCell ref="V16:W17"/>
    <mergeCell ref="X16:Y17"/>
    <mergeCell ref="Z16:AA17"/>
    <mergeCell ref="AB18:AC19"/>
    <mergeCell ref="AD18:AE19"/>
    <mergeCell ref="V18:W19"/>
    <mergeCell ref="X18:Y19"/>
    <mergeCell ref="Z18:AA19"/>
    <mergeCell ref="AF18:AG19"/>
    <mergeCell ref="AB20:AC21"/>
    <mergeCell ref="AD20:AE21"/>
    <mergeCell ref="AF20:AG21"/>
    <mergeCell ref="AF6:AG7"/>
    <mergeCell ref="AB8:AC9"/>
    <mergeCell ref="AD8:AE9"/>
    <mergeCell ref="AF8:AG9"/>
    <mergeCell ref="AB10:AC11"/>
    <mergeCell ref="AD10:AE11"/>
    <mergeCell ref="AF10:AG11"/>
    <mergeCell ref="Z10:AA11"/>
    <mergeCell ref="V12:W13"/>
    <mergeCell ref="X12:Y13"/>
    <mergeCell ref="Z12:AA13"/>
    <mergeCell ref="AB6:AC7"/>
    <mergeCell ref="AD6:AE7"/>
    <mergeCell ref="AB12:AC13"/>
    <mergeCell ref="AD12:AE13"/>
    <mergeCell ref="AF12:AG13"/>
    <mergeCell ref="J2:AM4"/>
    <mergeCell ref="E6:I13"/>
    <mergeCell ref="E14:I21"/>
    <mergeCell ref="J6:K7"/>
    <mergeCell ref="AB46:AG51"/>
    <mergeCell ref="AH46:AM51"/>
    <mergeCell ref="P6:Q7"/>
    <mergeCell ref="P12:Q13"/>
    <mergeCell ref="L6:M7"/>
    <mergeCell ref="N6:O7"/>
    <mergeCell ref="N8:O9"/>
    <mergeCell ref="L8:M9"/>
    <mergeCell ref="J8:K9"/>
    <mergeCell ref="J10:K11"/>
    <mergeCell ref="E30:I37"/>
    <mergeCell ref="P8:Q9"/>
    <mergeCell ref="R8:S9"/>
    <mergeCell ref="T8:U9"/>
    <mergeCell ref="P10:Q11"/>
    <mergeCell ref="R10:S11"/>
    <mergeCell ref="T10:U11"/>
    <mergeCell ref="J12:K13"/>
    <mergeCell ref="L10:M11"/>
    <mergeCell ref="L12:M13"/>
    <mergeCell ref="B6:D45"/>
    <mergeCell ref="AO6:AT13"/>
    <mergeCell ref="AO14:AT21"/>
    <mergeCell ref="AO22:AT29"/>
    <mergeCell ref="AO30:AT37"/>
    <mergeCell ref="E22:I29"/>
    <mergeCell ref="E38:I45"/>
    <mergeCell ref="J46:O51"/>
    <mergeCell ref="P46:U51"/>
    <mergeCell ref="V46:AA51"/>
    <mergeCell ref="N10:O11"/>
    <mergeCell ref="N12:O13"/>
    <mergeCell ref="R12:S13"/>
    <mergeCell ref="T12:U13"/>
    <mergeCell ref="V6:W7"/>
    <mergeCell ref="X6:Y7"/>
    <mergeCell ref="Z6:AA7"/>
    <mergeCell ref="V8:W9"/>
    <mergeCell ref="X8:Y9"/>
    <mergeCell ref="Z8:AA9"/>
    <mergeCell ref="V10:W11"/>
    <mergeCell ref="X10:Y11"/>
    <mergeCell ref="R6:S7"/>
    <mergeCell ref="T6:U7"/>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M248"/>
  <sheetViews>
    <sheetView zoomScale="50" zoomScaleNormal="50" workbookViewId="0">
      <selection activeCell="A2" sqref="A2"/>
    </sheetView>
  </sheetViews>
  <sheetFormatPr baseColWidth="10" defaultColWidth="11.42578125" defaultRowHeight="15" x14ac:dyDescent="0.25"/>
  <cols>
    <col min="2" max="18" width="5.7109375" customWidth="1"/>
    <col min="19" max="19" width="8.42578125" customWidth="1"/>
    <col min="20" max="23" width="5.7109375" customWidth="1"/>
    <col min="24" max="24" width="8.5703125" customWidth="1"/>
    <col min="25" max="26" width="5.7109375" customWidth="1"/>
    <col min="27" max="27" width="10.7109375" customWidth="1"/>
    <col min="28" max="28" width="5.7109375" customWidth="1"/>
    <col min="29" max="29" width="7.42578125" customWidth="1"/>
    <col min="30" max="33" width="5.7109375" customWidth="1"/>
    <col min="34" max="34" width="8.5703125" customWidth="1"/>
    <col min="35" max="39" width="5.7109375" customWidth="1"/>
    <col min="41" max="46" width="5.7109375" customWidth="1"/>
  </cols>
  <sheetData>
    <row r="1" spans="1:91" x14ac:dyDescent="0.25">
      <c r="A1" s="57"/>
      <c r="B1" s="57"/>
      <c r="C1" s="57"/>
      <c r="D1" s="57"/>
      <c r="E1" s="57"/>
      <c r="F1" s="57"/>
      <c r="G1" s="57"/>
      <c r="H1" s="57"/>
      <c r="I1" s="57"/>
      <c r="J1" s="57"/>
      <c r="K1" s="57"/>
      <c r="L1" s="57"/>
      <c r="M1" s="57"/>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c r="BR1" s="57"/>
      <c r="BS1" s="57"/>
      <c r="BT1" s="57"/>
      <c r="BU1" s="57"/>
      <c r="BV1" s="57"/>
      <c r="BW1" s="57"/>
      <c r="BX1" s="57"/>
      <c r="BY1" s="57"/>
      <c r="BZ1" s="57"/>
      <c r="CA1" s="57"/>
      <c r="CB1" s="57"/>
      <c r="CC1" s="57"/>
      <c r="CD1" s="57"/>
      <c r="CE1" s="57"/>
      <c r="CF1" s="57"/>
      <c r="CG1" s="57"/>
      <c r="CH1" s="57"/>
      <c r="CI1" s="57"/>
      <c r="CJ1" s="57"/>
      <c r="CK1" s="57"/>
      <c r="CL1" s="57"/>
      <c r="CM1" s="57"/>
    </row>
    <row r="2" spans="1:91" ht="18" customHeight="1" x14ac:dyDescent="0.25">
      <c r="A2" s="57"/>
      <c r="B2" s="630" t="s">
        <v>517</v>
      </c>
      <c r="C2" s="631"/>
      <c r="D2" s="631"/>
      <c r="E2" s="631"/>
      <c r="F2" s="631"/>
      <c r="G2" s="631"/>
      <c r="H2" s="631"/>
      <c r="I2" s="631"/>
      <c r="J2" s="572" t="s">
        <v>15</v>
      </c>
      <c r="K2" s="572"/>
      <c r="L2" s="572"/>
      <c r="M2" s="572"/>
      <c r="N2" s="572"/>
      <c r="O2" s="572"/>
      <c r="P2" s="572"/>
      <c r="Q2" s="572"/>
      <c r="R2" s="572"/>
      <c r="S2" s="572"/>
      <c r="T2" s="572"/>
      <c r="U2" s="572"/>
      <c r="V2" s="572"/>
      <c r="W2" s="572"/>
      <c r="X2" s="572"/>
      <c r="Y2" s="572"/>
      <c r="Z2" s="572"/>
      <c r="AA2" s="572"/>
      <c r="AB2" s="572"/>
      <c r="AC2" s="572"/>
      <c r="AD2" s="572"/>
      <c r="AE2" s="572"/>
      <c r="AF2" s="572"/>
      <c r="AG2" s="572"/>
      <c r="AH2" s="572"/>
      <c r="AI2" s="572"/>
      <c r="AJ2" s="572"/>
      <c r="AK2" s="572"/>
      <c r="AL2" s="572"/>
      <c r="AM2" s="572"/>
      <c r="AN2" s="57"/>
      <c r="AO2" s="57"/>
      <c r="AP2" s="57"/>
      <c r="AQ2" s="57"/>
      <c r="AR2" s="57"/>
      <c r="AS2" s="57"/>
      <c r="AT2" s="57"/>
      <c r="AU2" s="57"/>
      <c r="AV2" s="57"/>
      <c r="AW2" s="57"/>
      <c r="AX2" s="57"/>
      <c r="AY2" s="57"/>
      <c r="AZ2" s="57"/>
      <c r="BA2" s="57"/>
      <c r="BB2" s="57"/>
      <c r="BC2" s="57"/>
      <c r="BD2" s="57"/>
      <c r="BE2" s="57"/>
      <c r="BF2" s="57"/>
      <c r="BG2" s="57"/>
      <c r="BH2" s="57"/>
      <c r="BI2" s="57"/>
      <c r="BJ2" s="57"/>
      <c r="BK2" s="57"/>
      <c r="BL2" s="57"/>
      <c r="BM2" s="57"/>
      <c r="BN2" s="57"/>
      <c r="BO2" s="57"/>
      <c r="BP2" s="57"/>
      <c r="BQ2" s="57"/>
      <c r="BR2" s="57"/>
      <c r="BS2" s="57"/>
      <c r="BT2" s="57"/>
      <c r="BU2" s="57"/>
      <c r="BV2" s="57"/>
      <c r="BW2" s="57"/>
      <c r="BX2" s="57"/>
      <c r="BY2" s="57"/>
      <c r="BZ2" s="57"/>
      <c r="CA2" s="57"/>
      <c r="CB2" s="57"/>
      <c r="CC2" s="57"/>
      <c r="CD2" s="57"/>
      <c r="CE2" s="57"/>
      <c r="CF2" s="57"/>
      <c r="CG2" s="57"/>
      <c r="CH2" s="57"/>
      <c r="CI2" s="57"/>
      <c r="CJ2" s="57"/>
      <c r="CK2" s="57"/>
      <c r="CL2" s="57"/>
      <c r="CM2" s="57"/>
    </row>
    <row r="3" spans="1:91" ht="18.75" customHeight="1" x14ac:dyDescent="0.25">
      <c r="A3" s="57"/>
      <c r="B3" s="631"/>
      <c r="C3" s="631"/>
      <c r="D3" s="631"/>
      <c r="E3" s="631"/>
      <c r="F3" s="631"/>
      <c r="G3" s="631"/>
      <c r="H3" s="631"/>
      <c r="I3" s="631"/>
      <c r="J3" s="572"/>
      <c r="K3" s="572"/>
      <c r="L3" s="572"/>
      <c r="M3" s="572"/>
      <c r="N3" s="572"/>
      <c r="O3" s="572"/>
      <c r="P3" s="572"/>
      <c r="Q3" s="572"/>
      <c r="R3" s="572"/>
      <c r="S3" s="572"/>
      <c r="T3" s="572"/>
      <c r="U3" s="572"/>
      <c r="V3" s="572"/>
      <c r="W3" s="572"/>
      <c r="X3" s="572"/>
      <c r="Y3" s="572"/>
      <c r="Z3" s="572"/>
      <c r="AA3" s="572"/>
      <c r="AB3" s="572"/>
      <c r="AC3" s="572"/>
      <c r="AD3" s="572"/>
      <c r="AE3" s="572"/>
      <c r="AF3" s="572"/>
      <c r="AG3" s="572"/>
      <c r="AH3" s="572"/>
      <c r="AI3" s="572"/>
      <c r="AJ3" s="572"/>
      <c r="AK3" s="572"/>
      <c r="AL3" s="572"/>
      <c r="AM3" s="572"/>
      <c r="AN3" s="57"/>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c r="BS3" s="57"/>
      <c r="BT3" s="57"/>
      <c r="BU3" s="57"/>
      <c r="BV3" s="57"/>
      <c r="BW3" s="57"/>
      <c r="BX3" s="57"/>
      <c r="BY3" s="57"/>
      <c r="BZ3" s="57"/>
      <c r="CA3" s="57"/>
      <c r="CB3" s="57"/>
      <c r="CC3" s="57"/>
      <c r="CD3" s="57"/>
      <c r="CE3" s="57"/>
      <c r="CF3" s="57"/>
      <c r="CG3" s="57"/>
      <c r="CH3" s="57"/>
      <c r="CI3" s="57"/>
      <c r="CJ3" s="57"/>
      <c r="CK3" s="57"/>
      <c r="CL3" s="57"/>
      <c r="CM3" s="57"/>
    </row>
    <row r="4" spans="1:91" ht="15" customHeight="1" x14ac:dyDescent="0.25">
      <c r="A4" s="57"/>
      <c r="B4" s="631"/>
      <c r="C4" s="631"/>
      <c r="D4" s="631"/>
      <c r="E4" s="631"/>
      <c r="F4" s="631"/>
      <c r="G4" s="631"/>
      <c r="H4" s="631"/>
      <c r="I4" s="631"/>
      <c r="J4" s="572"/>
      <c r="K4" s="572"/>
      <c r="L4" s="572"/>
      <c r="M4" s="572"/>
      <c r="N4" s="572"/>
      <c r="O4" s="572"/>
      <c r="P4" s="572"/>
      <c r="Q4" s="572"/>
      <c r="R4" s="572"/>
      <c r="S4" s="572"/>
      <c r="T4" s="572"/>
      <c r="U4" s="572"/>
      <c r="V4" s="572"/>
      <c r="W4" s="572"/>
      <c r="X4" s="572"/>
      <c r="Y4" s="572"/>
      <c r="Z4" s="572"/>
      <c r="AA4" s="572"/>
      <c r="AB4" s="572"/>
      <c r="AC4" s="572"/>
      <c r="AD4" s="572"/>
      <c r="AE4" s="572"/>
      <c r="AF4" s="572"/>
      <c r="AG4" s="572"/>
      <c r="AH4" s="572"/>
      <c r="AI4" s="572"/>
      <c r="AJ4" s="572"/>
      <c r="AK4" s="572"/>
      <c r="AL4" s="572"/>
      <c r="AM4" s="572"/>
      <c r="AN4" s="57"/>
      <c r="AO4" s="57"/>
      <c r="AP4" s="57"/>
      <c r="AQ4" s="57"/>
      <c r="AR4" s="57"/>
      <c r="AS4" s="57"/>
      <c r="AT4" s="57"/>
      <c r="AU4" s="57"/>
      <c r="AV4" s="57"/>
      <c r="AW4" s="57"/>
      <c r="AX4" s="57"/>
      <c r="AY4" s="57"/>
      <c r="AZ4" s="57"/>
      <c r="BA4" s="57"/>
      <c r="BB4" s="57"/>
      <c r="BC4" s="57"/>
      <c r="BD4" s="57"/>
      <c r="BE4" s="57"/>
      <c r="BF4" s="57"/>
      <c r="BG4" s="57"/>
      <c r="BH4" s="57"/>
      <c r="BI4" s="57"/>
      <c r="BJ4" s="57"/>
      <c r="BK4" s="57"/>
      <c r="BL4" s="57"/>
      <c r="BM4" s="57"/>
      <c r="BN4" s="57"/>
      <c r="BO4" s="57"/>
      <c r="BP4" s="57"/>
      <c r="BQ4" s="57"/>
      <c r="BR4" s="57"/>
      <c r="BS4" s="57"/>
      <c r="BT4" s="57"/>
      <c r="BU4" s="57"/>
      <c r="BV4" s="57"/>
      <c r="BW4" s="57"/>
      <c r="BX4" s="57"/>
      <c r="BY4" s="57"/>
      <c r="BZ4" s="57"/>
      <c r="CA4" s="57"/>
      <c r="CB4" s="57"/>
      <c r="CC4" s="57"/>
      <c r="CD4" s="57"/>
      <c r="CE4" s="57"/>
      <c r="CF4" s="57"/>
      <c r="CG4" s="57"/>
      <c r="CH4" s="57"/>
      <c r="CI4" s="57"/>
      <c r="CJ4" s="57"/>
      <c r="CK4" s="57"/>
      <c r="CL4" s="57"/>
      <c r="CM4" s="57"/>
    </row>
    <row r="5" spans="1:91" ht="15.75" thickBot="1" x14ac:dyDescent="0.3">
      <c r="A5" s="57"/>
      <c r="B5" s="57"/>
      <c r="C5" s="57"/>
      <c r="D5" s="57"/>
      <c r="E5" s="57"/>
      <c r="F5" s="57"/>
      <c r="G5" s="57"/>
      <c r="H5" s="57"/>
      <c r="I5" s="57"/>
      <c r="J5" s="57"/>
      <c r="K5" s="57"/>
      <c r="L5" s="57"/>
      <c r="M5" s="57"/>
      <c r="N5" s="57"/>
      <c r="O5" s="57"/>
      <c r="P5" s="57"/>
      <c r="Q5" s="57"/>
      <c r="R5" s="57"/>
      <c r="S5" s="57"/>
      <c r="T5" s="57"/>
      <c r="U5" s="57"/>
      <c r="V5" s="57"/>
      <c r="W5" s="57"/>
      <c r="X5" s="57"/>
      <c r="Y5" s="57"/>
      <c r="Z5" s="57"/>
      <c r="AA5" s="57"/>
      <c r="AB5" s="57"/>
      <c r="AC5" s="57"/>
      <c r="AD5" s="57"/>
      <c r="AE5" s="57"/>
      <c r="AF5" s="57"/>
      <c r="AG5" s="57"/>
      <c r="AH5" s="57"/>
      <c r="AI5" s="57"/>
      <c r="AJ5" s="57"/>
      <c r="AK5" s="57"/>
      <c r="AL5" s="57"/>
      <c r="AM5" s="57"/>
      <c r="AN5" s="57"/>
      <c r="AO5" s="57"/>
      <c r="AP5" s="57"/>
      <c r="AQ5" s="57"/>
      <c r="AR5" s="57"/>
      <c r="AS5" s="57"/>
      <c r="AT5" s="57"/>
      <c r="AU5" s="57"/>
      <c r="AV5" s="57"/>
      <c r="AW5" s="57"/>
      <c r="AX5" s="57"/>
      <c r="AY5" s="57"/>
      <c r="AZ5" s="57"/>
      <c r="BA5" s="57"/>
      <c r="BB5" s="57"/>
      <c r="BC5" s="57"/>
      <c r="BD5" s="57"/>
      <c r="BE5" s="57"/>
      <c r="BF5" s="57"/>
      <c r="BG5" s="57"/>
      <c r="BH5" s="57"/>
      <c r="BI5" s="57"/>
      <c r="BJ5" s="57"/>
      <c r="BK5" s="57"/>
      <c r="BL5" s="57"/>
      <c r="BM5" s="57"/>
      <c r="BN5" s="57"/>
      <c r="BO5" s="57"/>
      <c r="BP5" s="57"/>
      <c r="BQ5" s="57"/>
      <c r="BR5" s="57"/>
      <c r="BS5" s="57"/>
      <c r="BT5" s="57"/>
      <c r="BU5" s="57"/>
    </row>
    <row r="6" spans="1:91" ht="15" customHeight="1" x14ac:dyDescent="0.25">
      <c r="A6" s="57"/>
      <c r="B6" s="519" t="s">
        <v>320</v>
      </c>
      <c r="C6" s="519"/>
      <c r="D6" s="520"/>
      <c r="E6" s="614" t="s">
        <v>503</v>
      </c>
      <c r="F6" s="615"/>
      <c r="G6" s="615"/>
      <c r="H6" s="615"/>
      <c r="I6" s="632"/>
      <c r="J6" s="20" t="e">
        <f>IF(AND(' RIESGOS DE GESTION'!#REF!="Muy Alta",' RIESGOS DE GESTION'!#REF!="Leve"),CONCATENATE("R1C",' RIESGOS DE GESTION'!#REF!),"")</f>
        <v>#REF!</v>
      </c>
      <c r="K6" s="21" t="e">
        <f>IF(AND(' RIESGOS DE GESTION'!#REF!="Muy Alta",' RIESGOS DE GESTION'!#REF!="Leve"),CONCATENATE("R1C",' RIESGOS DE GESTION'!#REF!),"")</f>
        <v>#REF!</v>
      </c>
      <c r="L6" s="21" t="e">
        <f>IF(AND(' RIESGOS DE GESTION'!#REF!="Muy Alta",' RIESGOS DE GESTION'!#REF!="Leve"),CONCATENATE("R1C",' RIESGOS DE GESTION'!#REF!),"")</f>
        <v>#REF!</v>
      </c>
      <c r="M6" s="21" t="e">
        <f>IF(AND(' RIESGOS DE GESTION'!#REF!="Muy Alta",' RIESGOS DE GESTION'!#REF!="Leve"),CONCATENATE("R1C",' RIESGOS DE GESTION'!#REF!),"")</f>
        <v>#REF!</v>
      </c>
      <c r="N6" s="21" t="e">
        <f>IF(AND(' RIESGOS DE GESTION'!#REF!="Muy Alta",' RIESGOS DE GESTION'!#REF!="Leve"),CONCATENATE("R1C",' RIESGOS DE GESTION'!#REF!),"")</f>
        <v>#REF!</v>
      </c>
      <c r="O6" s="22" t="e">
        <f>IF(AND(' RIESGOS DE GESTION'!#REF!="Muy Alta",' RIESGOS DE GESTION'!#REF!="Leve"),CONCATENATE("R1C",' RIESGOS DE GESTION'!#REF!),"")</f>
        <v>#REF!</v>
      </c>
      <c r="P6" s="20" t="e">
        <f>IF(AND(' RIESGOS DE GESTION'!#REF!="Muy Alta",' RIESGOS DE GESTION'!#REF!="Menor"),CONCATENATE("R1C",' RIESGOS DE GESTION'!#REF!),"")</f>
        <v>#REF!</v>
      </c>
      <c r="Q6" s="21" t="e">
        <f>IF(AND(' RIESGOS DE GESTION'!#REF!="Muy Alta",' RIESGOS DE GESTION'!#REF!="Menor"),CONCATENATE("R1C",' RIESGOS DE GESTION'!#REF!),"")</f>
        <v>#REF!</v>
      </c>
      <c r="R6" s="21" t="e">
        <f>IF(AND(' RIESGOS DE GESTION'!#REF!="Muy Alta",' RIESGOS DE GESTION'!#REF!="Menor"),CONCATENATE("R1C",' RIESGOS DE GESTION'!#REF!),"")</f>
        <v>#REF!</v>
      </c>
      <c r="S6" s="21" t="e">
        <f>IF(AND(' RIESGOS DE GESTION'!#REF!="Muy Alta",' RIESGOS DE GESTION'!#REF!="Menor"),CONCATENATE("R1C",' RIESGOS DE GESTION'!#REF!),"")</f>
        <v>#REF!</v>
      </c>
      <c r="T6" s="21" t="e">
        <f>IF(AND(' RIESGOS DE GESTION'!#REF!="Muy Alta",' RIESGOS DE GESTION'!#REF!="Menor"),CONCATENATE("R1C",' RIESGOS DE GESTION'!#REF!),"")</f>
        <v>#REF!</v>
      </c>
      <c r="U6" s="22" t="e">
        <f>IF(AND(' RIESGOS DE GESTION'!#REF!="Muy Alta",' RIESGOS DE GESTION'!#REF!="Menor"),CONCATENATE("R1C",' RIESGOS DE GESTION'!#REF!),"")</f>
        <v>#REF!</v>
      </c>
      <c r="V6" s="20" t="e">
        <f>IF(AND(' RIESGOS DE GESTION'!#REF!="Muy Alta",' RIESGOS DE GESTION'!#REF!="Moderado"),CONCATENATE("R1C",' RIESGOS DE GESTION'!#REF!),"")</f>
        <v>#REF!</v>
      </c>
      <c r="W6" s="21" t="e">
        <f>IF(AND(' RIESGOS DE GESTION'!#REF!="Muy Alta",' RIESGOS DE GESTION'!#REF!="Moderado"),CONCATENATE("R1C",' RIESGOS DE GESTION'!#REF!),"")</f>
        <v>#REF!</v>
      </c>
      <c r="X6" s="21" t="e">
        <f>IF(AND(' RIESGOS DE GESTION'!#REF!="Muy Alta",' RIESGOS DE GESTION'!#REF!="Moderado"),CONCATENATE("R1C",' RIESGOS DE GESTION'!#REF!),"")</f>
        <v>#REF!</v>
      </c>
      <c r="Y6" s="21" t="e">
        <f>IF(AND(' RIESGOS DE GESTION'!#REF!="Muy Alta",' RIESGOS DE GESTION'!#REF!="Moderado"),CONCATENATE("R1C",' RIESGOS DE GESTION'!#REF!),"")</f>
        <v>#REF!</v>
      </c>
      <c r="Z6" s="21" t="e">
        <f>IF(AND(' RIESGOS DE GESTION'!#REF!="Muy Alta",' RIESGOS DE GESTION'!#REF!="Moderado"),CONCATENATE("R1C",' RIESGOS DE GESTION'!#REF!),"")</f>
        <v>#REF!</v>
      </c>
      <c r="AA6" s="22" t="e">
        <f>IF(AND(' RIESGOS DE GESTION'!#REF!="Muy Alta",' RIESGOS DE GESTION'!#REF!="Moderado"),CONCATENATE("R1C",' RIESGOS DE GESTION'!#REF!),"")</f>
        <v>#REF!</v>
      </c>
      <c r="AB6" s="20" t="e">
        <f>IF(AND(' RIESGOS DE GESTION'!#REF!="Muy Alta",' RIESGOS DE GESTION'!#REF!="Mayor"),CONCATENATE("R1C",' RIESGOS DE GESTION'!#REF!),"")</f>
        <v>#REF!</v>
      </c>
      <c r="AC6" s="21" t="e">
        <f>IF(AND(' RIESGOS DE GESTION'!#REF!="Muy Alta",' RIESGOS DE GESTION'!#REF!="Mayor"),CONCATENATE("R1C",' RIESGOS DE GESTION'!#REF!),"")</f>
        <v>#REF!</v>
      </c>
      <c r="AD6" s="21" t="e">
        <f>IF(AND(' RIESGOS DE GESTION'!#REF!="Muy Alta",' RIESGOS DE GESTION'!#REF!="Mayor"),CONCATENATE("R1C",' RIESGOS DE GESTION'!#REF!),"")</f>
        <v>#REF!</v>
      </c>
      <c r="AE6" s="21" t="e">
        <f>IF(AND(' RIESGOS DE GESTION'!#REF!="Muy Alta",' RIESGOS DE GESTION'!#REF!="Mayor"),CONCATENATE("R1C",' RIESGOS DE GESTION'!#REF!),"")</f>
        <v>#REF!</v>
      </c>
      <c r="AF6" s="21" t="e">
        <f>IF(AND(' RIESGOS DE GESTION'!#REF!="Muy Alta",' RIESGOS DE GESTION'!#REF!="Mayor"),CONCATENATE("R1C",' RIESGOS DE GESTION'!#REF!),"")</f>
        <v>#REF!</v>
      </c>
      <c r="AG6" s="22" t="e">
        <f>IF(AND(' RIESGOS DE GESTION'!#REF!="Muy Alta",' RIESGOS DE GESTION'!#REF!="Mayor"),CONCATENATE("R1C",' RIESGOS DE GESTION'!#REF!),"")</f>
        <v>#REF!</v>
      </c>
      <c r="AH6" s="23" t="e">
        <f>IF(AND(' RIESGOS DE GESTION'!#REF!="Muy Alta",' RIESGOS DE GESTION'!#REF!="Catastrófico"),CONCATENATE("R1C",' RIESGOS DE GESTION'!#REF!),"")</f>
        <v>#REF!</v>
      </c>
      <c r="AI6" s="24" t="e">
        <f>IF(AND(' RIESGOS DE GESTION'!#REF!="Muy Alta",' RIESGOS DE GESTION'!#REF!="Catastrófico"),CONCATENATE("R1C",' RIESGOS DE GESTION'!#REF!),"")</f>
        <v>#REF!</v>
      </c>
      <c r="AJ6" s="24" t="e">
        <f>IF(AND(' RIESGOS DE GESTION'!#REF!="Muy Alta",' RIESGOS DE GESTION'!#REF!="Catastrófico"),CONCATENATE("R1C",' RIESGOS DE GESTION'!#REF!),"")</f>
        <v>#REF!</v>
      </c>
      <c r="AK6" s="24" t="e">
        <f>IF(AND(' RIESGOS DE GESTION'!#REF!="Muy Alta",' RIESGOS DE GESTION'!#REF!="Catastrófico"),CONCATENATE("R1C",' RIESGOS DE GESTION'!#REF!),"")</f>
        <v>#REF!</v>
      </c>
      <c r="AL6" s="24" t="e">
        <f>IF(AND(' RIESGOS DE GESTION'!#REF!="Muy Alta",' RIESGOS DE GESTION'!#REF!="Catastrófico"),CONCATENATE("R1C",' RIESGOS DE GESTION'!#REF!),"")</f>
        <v>#REF!</v>
      </c>
      <c r="AM6" s="25" t="e">
        <f>IF(AND(' RIESGOS DE GESTION'!#REF!="Muy Alta",' RIESGOS DE GESTION'!#REF!="Catastrófico"),CONCATENATE("R1C",' RIESGOS DE GESTION'!#REF!),"")</f>
        <v>#REF!</v>
      </c>
      <c r="AN6" s="57"/>
      <c r="AO6" s="621" t="s">
        <v>504</v>
      </c>
      <c r="AP6" s="622"/>
      <c r="AQ6" s="622"/>
      <c r="AR6" s="622"/>
      <c r="AS6" s="622"/>
      <c r="AT6" s="623"/>
      <c r="AU6" s="57"/>
      <c r="AV6" s="57"/>
      <c r="AW6" s="57"/>
      <c r="AX6" s="57"/>
      <c r="AY6" s="57"/>
      <c r="AZ6" s="57"/>
      <c r="BA6" s="57"/>
      <c r="BB6" s="57"/>
      <c r="BC6" s="57"/>
      <c r="BD6" s="57"/>
      <c r="BE6" s="57"/>
      <c r="BF6" s="57"/>
      <c r="BG6" s="57"/>
      <c r="BH6" s="57"/>
      <c r="BI6" s="57"/>
      <c r="BJ6" s="57"/>
      <c r="BK6" s="57"/>
      <c r="BL6" s="57"/>
      <c r="BM6" s="57"/>
      <c r="BN6" s="57"/>
      <c r="BO6" s="57"/>
      <c r="BP6" s="57"/>
      <c r="BQ6" s="57"/>
      <c r="BR6" s="57"/>
      <c r="BS6" s="57"/>
      <c r="BT6" s="57"/>
      <c r="BU6" s="57"/>
      <c r="BV6" s="57"/>
      <c r="BW6" s="57"/>
      <c r="BX6" s="57"/>
    </row>
    <row r="7" spans="1:91" ht="15" customHeight="1" x14ac:dyDescent="0.25">
      <c r="A7" s="57"/>
      <c r="B7" s="519"/>
      <c r="C7" s="519"/>
      <c r="D7" s="520"/>
      <c r="E7" s="618"/>
      <c r="F7" s="617"/>
      <c r="G7" s="617"/>
      <c r="H7" s="617"/>
      <c r="I7" s="633"/>
      <c r="J7" s="26" t="e">
        <f>IF(AND(' RIESGOS DE GESTION'!#REF!="Muy Alta",' RIESGOS DE GESTION'!#REF!="Leve"),CONCATENATE("R2C",' RIESGOS DE GESTION'!#REF!),"")</f>
        <v>#REF!</v>
      </c>
      <c r="K7" s="27" t="e">
        <f>IF(AND(' RIESGOS DE GESTION'!#REF!="Muy Alta",' RIESGOS DE GESTION'!#REF!="Leve"),CONCATENATE("R2C",' RIESGOS DE GESTION'!#REF!),"")</f>
        <v>#REF!</v>
      </c>
      <c r="L7" s="27" t="e">
        <f>IF(AND(' RIESGOS DE GESTION'!#REF!="Muy Alta",' RIESGOS DE GESTION'!#REF!="Leve"),CONCATENATE("R2C",' RIESGOS DE GESTION'!#REF!),"")</f>
        <v>#REF!</v>
      </c>
      <c r="M7" s="27" t="e">
        <f>IF(AND(' RIESGOS DE GESTION'!#REF!="Muy Alta",' RIESGOS DE GESTION'!#REF!="Leve"),CONCATENATE("R2C",' RIESGOS DE GESTION'!#REF!),"")</f>
        <v>#REF!</v>
      </c>
      <c r="N7" s="27" t="e">
        <f>IF(AND(' RIESGOS DE GESTION'!#REF!="Muy Alta",' RIESGOS DE GESTION'!#REF!="Leve"),CONCATENATE("R2C",' RIESGOS DE GESTION'!#REF!),"")</f>
        <v>#REF!</v>
      </c>
      <c r="O7" s="28" t="e">
        <f>IF(AND(' RIESGOS DE GESTION'!#REF!="Muy Alta",' RIESGOS DE GESTION'!#REF!="Leve"),CONCATENATE("R2C",' RIESGOS DE GESTION'!#REF!),"")</f>
        <v>#REF!</v>
      </c>
      <c r="P7" s="26" t="e">
        <f>IF(AND(' RIESGOS DE GESTION'!#REF!="Muy Alta",' RIESGOS DE GESTION'!#REF!="Menor"),CONCATENATE("R2C",' RIESGOS DE GESTION'!#REF!),"")</f>
        <v>#REF!</v>
      </c>
      <c r="Q7" s="27" t="e">
        <f>IF(AND(' RIESGOS DE GESTION'!#REF!="Muy Alta",' RIESGOS DE GESTION'!#REF!="Menor"),CONCATENATE("R2C",' RIESGOS DE GESTION'!#REF!),"")</f>
        <v>#REF!</v>
      </c>
      <c r="R7" s="27" t="e">
        <f>IF(AND(' RIESGOS DE GESTION'!#REF!="Muy Alta",' RIESGOS DE GESTION'!#REF!="Menor"),CONCATENATE("R2C",' RIESGOS DE GESTION'!#REF!),"")</f>
        <v>#REF!</v>
      </c>
      <c r="S7" s="27" t="e">
        <f>IF(AND(' RIESGOS DE GESTION'!#REF!="Muy Alta",' RIESGOS DE GESTION'!#REF!="Menor"),CONCATENATE("R2C",' RIESGOS DE GESTION'!#REF!),"")</f>
        <v>#REF!</v>
      </c>
      <c r="T7" s="27" t="e">
        <f>IF(AND(' RIESGOS DE GESTION'!#REF!="Muy Alta",' RIESGOS DE GESTION'!#REF!="Menor"),CONCATENATE("R2C",' RIESGOS DE GESTION'!#REF!),"")</f>
        <v>#REF!</v>
      </c>
      <c r="U7" s="28" t="e">
        <f>IF(AND(' RIESGOS DE GESTION'!#REF!="Muy Alta",' RIESGOS DE GESTION'!#REF!="Menor"),CONCATENATE("R2C",' RIESGOS DE GESTION'!#REF!),"")</f>
        <v>#REF!</v>
      </c>
      <c r="V7" s="26" t="e">
        <f>IF(AND(' RIESGOS DE GESTION'!#REF!="Muy Alta",' RIESGOS DE GESTION'!#REF!="Moderado"),CONCATENATE("R2C",' RIESGOS DE GESTION'!#REF!),"")</f>
        <v>#REF!</v>
      </c>
      <c r="W7" s="27" t="e">
        <f>IF(AND(' RIESGOS DE GESTION'!#REF!="Muy Alta",' RIESGOS DE GESTION'!#REF!="Moderado"),CONCATENATE("R2C",' RIESGOS DE GESTION'!#REF!),"")</f>
        <v>#REF!</v>
      </c>
      <c r="X7" s="27" t="e">
        <f>IF(AND(' RIESGOS DE GESTION'!#REF!="Muy Alta",' RIESGOS DE GESTION'!#REF!="Moderado"),CONCATENATE("R2C",' RIESGOS DE GESTION'!#REF!),"")</f>
        <v>#REF!</v>
      </c>
      <c r="Y7" s="27" t="e">
        <f>IF(AND(' RIESGOS DE GESTION'!#REF!="Muy Alta",' RIESGOS DE GESTION'!#REF!="Moderado"),CONCATENATE("R2C",' RIESGOS DE GESTION'!#REF!),"")</f>
        <v>#REF!</v>
      </c>
      <c r="Z7" s="27" t="e">
        <f>IF(AND(' RIESGOS DE GESTION'!#REF!="Muy Alta",' RIESGOS DE GESTION'!#REF!="Moderado"),CONCATENATE("R2C",' RIESGOS DE GESTION'!#REF!),"")</f>
        <v>#REF!</v>
      </c>
      <c r="AA7" s="28" t="e">
        <f>IF(AND(' RIESGOS DE GESTION'!#REF!="Muy Alta",' RIESGOS DE GESTION'!#REF!="Moderado"),CONCATENATE("R2C",' RIESGOS DE GESTION'!#REF!),"")</f>
        <v>#REF!</v>
      </c>
      <c r="AB7" s="26" t="e">
        <f>IF(AND(' RIESGOS DE GESTION'!#REF!="Muy Alta",' RIESGOS DE GESTION'!#REF!="Mayor"),CONCATENATE("R2C",' RIESGOS DE GESTION'!#REF!),"")</f>
        <v>#REF!</v>
      </c>
      <c r="AC7" s="27" t="e">
        <f>IF(AND(' RIESGOS DE GESTION'!#REF!="Muy Alta",' RIESGOS DE GESTION'!#REF!="Mayor"),CONCATENATE("R2C",' RIESGOS DE GESTION'!#REF!),"")</f>
        <v>#REF!</v>
      </c>
      <c r="AD7" s="27" t="e">
        <f>IF(AND(' RIESGOS DE GESTION'!#REF!="Muy Alta",' RIESGOS DE GESTION'!#REF!="Mayor"),CONCATENATE("R2C",' RIESGOS DE GESTION'!#REF!),"")</f>
        <v>#REF!</v>
      </c>
      <c r="AE7" s="27" t="e">
        <f>IF(AND(' RIESGOS DE GESTION'!#REF!="Muy Alta",' RIESGOS DE GESTION'!#REF!="Mayor"),CONCATENATE("R2C",' RIESGOS DE GESTION'!#REF!),"")</f>
        <v>#REF!</v>
      </c>
      <c r="AF7" s="27" t="e">
        <f>IF(AND(' RIESGOS DE GESTION'!#REF!="Muy Alta",' RIESGOS DE GESTION'!#REF!="Mayor"),CONCATENATE("R2C",' RIESGOS DE GESTION'!#REF!),"")</f>
        <v>#REF!</v>
      </c>
      <c r="AG7" s="28" t="e">
        <f>IF(AND(' RIESGOS DE GESTION'!#REF!="Muy Alta",' RIESGOS DE GESTION'!#REF!="Mayor"),CONCATENATE("R2C",' RIESGOS DE GESTION'!#REF!),"")</f>
        <v>#REF!</v>
      </c>
      <c r="AH7" s="29" t="e">
        <f>IF(AND(' RIESGOS DE GESTION'!#REF!="Muy Alta",' RIESGOS DE GESTION'!#REF!="Catastrófico"),CONCATENATE("R2C",' RIESGOS DE GESTION'!#REF!),"")</f>
        <v>#REF!</v>
      </c>
      <c r="AI7" s="30" t="e">
        <f>IF(AND(' RIESGOS DE GESTION'!#REF!="Muy Alta",' RIESGOS DE GESTION'!#REF!="Catastrófico"),CONCATENATE("R2C",' RIESGOS DE GESTION'!#REF!),"")</f>
        <v>#REF!</v>
      </c>
      <c r="AJ7" s="30" t="e">
        <f>IF(AND(' RIESGOS DE GESTION'!#REF!="Muy Alta",' RIESGOS DE GESTION'!#REF!="Catastrófico"),CONCATENATE("R2C",' RIESGOS DE GESTION'!#REF!),"")</f>
        <v>#REF!</v>
      </c>
      <c r="AK7" s="30" t="e">
        <f>IF(AND(' RIESGOS DE GESTION'!#REF!="Muy Alta",' RIESGOS DE GESTION'!#REF!="Catastrófico"),CONCATENATE("R2C",' RIESGOS DE GESTION'!#REF!),"")</f>
        <v>#REF!</v>
      </c>
      <c r="AL7" s="30" t="e">
        <f>IF(AND(' RIESGOS DE GESTION'!#REF!="Muy Alta",' RIESGOS DE GESTION'!#REF!="Catastrófico"),CONCATENATE("R2C",' RIESGOS DE GESTION'!#REF!),"")</f>
        <v>#REF!</v>
      </c>
      <c r="AM7" s="31" t="e">
        <f>IF(AND(' RIESGOS DE GESTION'!#REF!="Muy Alta",' RIESGOS DE GESTION'!#REF!="Catastrófico"),CONCATENATE("R2C",' RIESGOS DE GESTION'!#REF!),"")</f>
        <v>#REF!</v>
      </c>
      <c r="AN7" s="57"/>
      <c r="AO7" s="624"/>
      <c r="AP7" s="625"/>
      <c r="AQ7" s="625"/>
      <c r="AR7" s="625"/>
      <c r="AS7" s="625"/>
      <c r="AT7" s="626"/>
      <c r="AU7" s="57"/>
      <c r="AV7" s="57"/>
      <c r="AW7" s="57"/>
      <c r="AX7" s="57"/>
      <c r="AY7" s="57"/>
      <c r="AZ7" s="57"/>
      <c r="BA7" s="57"/>
      <c r="BB7" s="57"/>
      <c r="BC7" s="57"/>
      <c r="BD7" s="57"/>
      <c r="BE7" s="57"/>
      <c r="BF7" s="57"/>
      <c r="BG7" s="57"/>
      <c r="BH7" s="57"/>
      <c r="BI7" s="57"/>
      <c r="BJ7" s="57"/>
      <c r="BK7" s="57"/>
      <c r="BL7" s="57"/>
      <c r="BM7" s="57"/>
      <c r="BN7" s="57"/>
      <c r="BO7" s="57"/>
      <c r="BP7" s="57"/>
      <c r="BQ7" s="57"/>
      <c r="BR7" s="57"/>
      <c r="BS7" s="57"/>
      <c r="BT7" s="57"/>
      <c r="BU7" s="57"/>
      <c r="BV7" s="57"/>
      <c r="BW7" s="57"/>
      <c r="BX7" s="57"/>
    </row>
    <row r="8" spans="1:91" ht="15" customHeight="1" x14ac:dyDescent="0.25">
      <c r="A8" s="57"/>
      <c r="B8" s="519"/>
      <c r="C8" s="519"/>
      <c r="D8" s="520"/>
      <c r="E8" s="618"/>
      <c r="F8" s="617"/>
      <c r="G8" s="617"/>
      <c r="H8" s="617"/>
      <c r="I8" s="633"/>
      <c r="J8" s="26" t="e">
        <f>IF(AND(' RIESGOS DE GESTION'!#REF!="Muy Alta",' RIESGOS DE GESTION'!#REF!="Leve"),CONCATENATE("R3C",' RIESGOS DE GESTION'!#REF!),"")</f>
        <v>#REF!</v>
      </c>
      <c r="K8" s="27" t="e">
        <f>IF(AND(' RIESGOS DE GESTION'!#REF!="Muy Alta",' RIESGOS DE GESTION'!#REF!="Leve"),CONCATENATE("R3C",' RIESGOS DE GESTION'!#REF!),"")</f>
        <v>#REF!</v>
      </c>
      <c r="L8" s="27" t="e">
        <f>IF(AND(' RIESGOS DE GESTION'!#REF!="Muy Alta",' RIESGOS DE GESTION'!#REF!="Leve"),CONCATENATE("R3C",' RIESGOS DE GESTION'!#REF!),"")</f>
        <v>#REF!</v>
      </c>
      <c r="M8" s="27" t="e">
        <f>IF(AND(' RIESGOS DE GESTION'!#REF!="Muy Alta",' RIESGOS DE GESTION'!#REF!="Leve"),CONCATENATE("R3C",' RIESGOS DE GESTION'!#REF!),"")</f>
        <v>#REF!</v>
      </c>
      <c r="N8" s="27" t="e">
        <f>IF(AND(' RIESGOS DE GESTION'!#REF!="Muy Alta",' RIESGOS DE GESTION'!#REF!="Leve"),CONCATENATE("R3C",' RIESGOS DE GESTION'!#REF!),"")</f>
        <v>#REF!</v>
      </c>
      <c r="O8" s="28" t="e">
        <f>IF(AND(' RIESGOS DE GESTION'!#REF!="Muy Alta",' RIESGOS DE GESTION'!#REF!="Leve"),CONCATENATE("R3C",' RIESGOS DE GESTION'!#REF!),"")</f>
        <v>#REF!</v>
      </c>
      <c r="P8" s="26" t="e">
        <f>IF(AND(' RIESGOS DE GESTION'!#REF!="Muy Alta",' RIESGOS DE GESTION'!#REF!="Menor"),CONCATENATE("R3C",' RIESGOS DE GESTION'!#REF!),"")</f>
        <v>#REF!</v>
      </c>
      <c r="Q8" s="27" t="e">
        <f>IF(AND(' RIESGOS DE GESTION'!#REF!="Muy Alta",' RIESGOS DE GESTION'!#REF!="Menor"),CONCATENATE("R3C",' RIESGOS DE GESTION'!#REF!),"")</f>
        <v>#REF!</v>
      </c>
      <c r="R8" s="27" t="e">
        <f>IF(AND(' RIESGOS DE GESTION'!#REF!="Muy Alta",' RIESGOS DE GESTION'!#REF!="Menor"),CONCATENATE("R3C",' RIESGOS DE GESTION'!#REF!),"")</f>
        <v>#REF!</v>
      </c>
      <c r="S8" s="27" t="e">
        <f>IF(AND(' RIESGOS DE GESTION'!#REF!="Muy Alta",' RIESGOS DE GESTION'!#REF!="Menor"),CONCATENATE("R3C",' RIESGOS DE GESTION'!#REF!),"")</f>
        <v>#REF!</v>
      </c>
      <c r="T8" s="27" t="e">
        <f>IF(AND(' RIESGOS DE GESTION'!#REF!="Muy Alta",' RIESGOS DE GESTION'!#REF!="Menor"),CONCATENATE("R3C",' RIESGOS DE GESTION'!#REF!),"")</f>
        <v>#REF!</v>
      </c>
      <c r="U8" s="28" t="e">
        <f>IF(AND(' RIESGOS DE GESTION'!#REF!="Muy Alta",' RIESGOS DE GESTION'!#REF!="Menor"),CONCATENATE("R3C",' RIESGOS DE GESTION'!#REF!),"")</f>
        <v>#REF!</v>
      </c>
      <c r="V8" s="26" t="e">
        <f>IF(AND(' RIESGOS DE GESTION'!#REF!="Muy Alta",' RIESGOS DE GESTION'!#REF!="Moderado"),CONCATENATE("R3C",' RIESGOS DE GESTION'!#REF!),"")</f>
        <v>#REF!</v>
      </c>
      <c r="W8" s="27" t="e">
        <f>IF(AND(' RIESGOS DE GESTION'!#REF!="Muy Alta",' RIESGOS DE GESTION'!#REF!="Moderado"),CONCATENATE("R3C",' RIESGOS DE GESTION'!#REF!),"")</f>
        <v>#REF!</v>
      </c>
      <c r="X8" s="27" t="e">
        <f>IF(AND(' RIESGOS DE GESTION'!#REF!="Muy Alta",' RIESGOS DE GESTION'!#REF!="Moderado"),CONCATENATE("R3C",' RIESGOS DE GESTION'!#REF!),"")</f>
        <v>#REF!</v>
      </c>
      <c r="Y8" s="27" t="e">
        <f>IF(AND(' RIESGOS DE GESTION'!#REF!="Muy Alta",' RIESGOS DE GESTION'!#REF!="Moderado"),CONCATENATE("R3C",' RIESGOS DE GESTION'!#REF!),"")</f>
        <v>#REF!</v>
      </c>
      <c r="Z8" s="27" t="e">
        <f>IF(AND(' RIESGOS DE GESTION'!#REF!="Muy Alta",' RIESGOS DE GESTION'!#REF!="Moderado"),CONCATENATE("R3C",' RIESGOS DE GESTION'!#REF!),"")</f>
        <v>#REF!</v>
      </c>
      <c r="AA8" s="28" t="e">
        <f>IF(AND(' RIESGOS DE GESTION'!#REF!="Muy Alta",' RIESGOS DE GESTION'!#REF!="Moderado"),CONCATENATE("R3C",' RIESGOS DE GESTION'!#REF!),"")</f>
        <v>#REF!</v>
      </c>
      <c r="AB8" s="26" t="e">
        <f>IF(AND(' RIESGOS DE GESTION'!#REF!="Muy Alta",' RIESGOS DE GESTION'!#REF!="Mayor"),CONCATENATE("R3C",' RIESGOS DE GESTION'!#REF!),"")</f>
        <v>#REF!</v>
      </c>
      <c r="AC8" s="27" t="e">
        <f>IF(AND(' RIESGOS DE GESTION'!#REF!="Muy Alta",' RIESGOS DE GESTION'!#REF!="Mayor"),CONCATENATE("R3C",' RIESGOS DE GESTION'!#REF!),"")</f>
        <v>#REF!</v>
      </c>
      <c r="AD8" s="27" t="e">
        <f>IF(AND(' RIESGOS DE GESTION'!#REF!="Muy Alta",' RIESGOS DE GESTION'!#REF!="Mayor"),CONCATENATE("R3C",' RIESGOS DE GESTION'!#REF!),"")</f>
        <v>#REF!</v>
      </c>
      <c r="AE8" s="27" t="e">
        <f>IF(AND(' RIESGOS DE GESTION'!#REF!="Muy Alta",' RIESGOS DE GESTION'!#REF!="Mayor"),CONCATENATE("R3C",' RIESGOS DE GESTION'!#REF!),"")</f>
        <v>#REF!</v>
      </c>
      <c r="AF8" s="27" t="e">
        <f>IF(AND(' RIESGOS DE GESTION'!#REF!="Muy Alta",' RIESGOS DE GESTION'!#REF!="Mayor"),CONCATENATE("R3C",' RIESGOS DE GESTION'!#REF!),"")</f>
        <v>#REF!</v>
      </c>
      <c r="AG8" s="28" t="e">
        <f>IF(AND(' RIESGOS DE GESTION'!#REF!="Muy Alta",' RIESGOS DE GESTION'!#REF!="Mayor"),CONCATENATE("R3C",' RIESGOS DE GESTION'!#REF!),"")</f>
        <v>#REF!</v>
      </c>
      <c r="AH8" s="29" t="e">
        <f>IF(AND(' RIESGOS DE GESTION'!#REF!="Muy Alta",' RIESGOS DE GESTION'!#REF!="Catastrófico"),CONCATENATE("R3C",' RIESGOS DE GESTION'!#REF!),"")</f>
        <v>#REF!</v>
      </c>
      <c r="AI8" s="30" t="e">
        <f>IF(AND(' RIESGOS DE GESTION'!#REF!="Muy Alta",' RIESGOS DE GESTION'!#REF!="Catastrófico"),CONCATENATE("R3C",' RIESGOS DE GESTION'!#REF!),"")</f>
        <v>#REF!</v>
      </c>
      <c r="AJ8" s="30" t="e">
        <f>IF(AND(' RIESGOS DE GESTION'!#REF!="Muy Alta",' RIESGOS DE GESTION'!#REF!="Catastrófico"),CONCATENATE("R3C",' RIESGOS DE GESTION'!#REF!),"")</f>
        <v>#REF!</v>
      </c>
      <c r="AK8" s="30" t="e">
        <f>IF(AND(' RIESGOS DE GESTION'!#REF!="Muy Alta",' RIESGOS DE GESTION'!#REF!="Catastrófico"),CONCATENATE("R3C",' RIESGOS DE GESTION'!#REF!),"")</f>
        <v>#REF!</v>
      </c>
      <c r="AL8" s="30" t="e">
        <f>IF(AND(' RIESGOS DE GESTION'!#REF!="Muy Alta",' RIESGOS DE GESTION'!#REF!="Catastrófico"),CONCATENATE("R3C",' RIESGOS DE GESTION'!#REF!),"")</f>
        <v>#REF!</v>
      </c>
      <c r="AM8" s="31" t="e">
        <f>IF(AND(' RIESGOS DE GESTION'!#REF!="Muy Alta",' RIESGOS DE GESTION'!#REF!="Catastrófico"),CONCATENATE("R3C",' RIESGOS DE GESTION'!#REF!),"")</f>
        <v>#REF!</v>
      </c>
      <c r="AN8" s="57"/>
      <c r="AO8" s="624"/>
      <c r="AP8" s="625"/>
      <c r="AQ8" s="625"/>
      <c r="AR8" s="625"/>
      <c r="AS8" s="625"/>
      <c r="AT8" s="626"/>
      <c r="AU8" s="57"/>
      <c r="AV8" s="57"/>
      <c r="AW8" s="57"/>
      <c r="AX8" s="57"/>
      <c r="AY8" s="57"/>
      <c r="AZ8" s="57"/>
      <c r="BA8" s="57"/>
      <c r="BB8" s="57"/>
      <c r="BC8" s="57"/>
      <c r="BD8" s="57"/>
      <c r="BE8" s="57"/>
      <c r="BF8" s="57"/>
      <c r="BG8" s="57"/>
      <c r="BH8" s="57"/>
      <c r="BI8" s="57"/>
      <c r="BJ8" s="57"/>
      <c r="BK8" s="57"/>
      <c r="BL8" s="57"/>
      <c r="BM8" s="57"/>
      <c r="BN8" s="57"/>
      <c r="BO8" s="57"/>
      <c r="BP8" s="57"/>
      <c r="BQ8" s="57"/>
      <c r="BR8" s="57"/>
      <c r="BS8" s="57"/>
      <c r="BT8" s="57"/>
      <c r="BU8" s="57"/>
      <c r="BV8" s="57"/>
      <c r="BW8" s="57"/>
      <c r="BX8" s="57"/>
    </row>
    <row r="9" spans="1:91" ht="15" customHeight="1" x14ac:dyDescent="0.25">
      <c r="A9" s="57"/>
      <c r="B9" s="519"/>
      <c r="C9" s="519"/>
      <c r="D9" s="520"/>
      <c r="E9" s="618"/>
      <c r="F9" s="617"/>
      <c r="G9" s="617"/>
      <c r="H9" s="617"/>
      <c r="I9" s="633"/>
      <c r="J9" s="26" t="e">
        <f>IF(AND(' RIESGOS DE GESTION'!#REF!="Muy Alta",' RIESGOS DE GESTION'!#REF!="Leve"),CONCATENATE("R4C",' RIESGOS DE GESTION'!#REF!),"")</f>
        <v>#REF!</v>
      </c>
      <c r="K9" s="27" t="e">
        <f>IF(AND(' RIESGOS DE GESTION'!#REF!="Muy Alta",' RIESGOS DE GESTION'!#REF!="Leve"),CONCATENATE("R4C",' RIESGOS DE GESTION'!#REF!),"")</f>
        <v>#REF!</v>
      </c>
      <c r="L9" s="27" t="e">
        <f>IF(AND(' RIESGOS DE GESTION'!#REF!="Muy Alta",' RIESGOS DE GESTION'!#REF!="Leve"),CONCATENATE("R4C",' RIESGOS DE GESTION'!#REF!),"")</f>
        <v>#REF!</v>
      </c>
      <c r="M9" s="27" t="e">
        <f>IF(AND(' RIESGOS DE GESTION'!#REF!="Muy Alta",' RIESGOS DE GESTION'!#REF!="Leve"),CONCATENATE("R4C",' RIESGOS DE GESTION'!#REF!),"")</f>
        <v>#REF!</v>
      </c>
      <c r="N9" s="27" t="e">
        <f>IF(AND(' RIESGOS DE GESTION'!#REF!="Muy Alta",' RIESGOS DE GESTION'!#REF!="Leve"),CONCATENATE("R4C",' RIESGOS DE GESTION'!#REF!),"")</f>
        <v>#REF!</v>
      </c>
      <c r="O9" s="28" t="e">
        <f>IF(AND(' RIESGOS DE GESTION'!#REF!="Muy Alta",' RIESGOS DE GESTION'!#REF!="Leve"),CONCATENATE("R4C",' RIESGOS DE GESTION'!#REF!),"")</f>
        <v>#REF!</v>
      </c>
      <c r="P9" s="26" t="e">
        <f>IF(AND(' RIESGOS DE GESTION'!#REF!="Muy Alta",' RIESGOS DE GESTION'!#REF!="Menor"),CONCATENATE("R4C",' RIESGOS DE GESTION'!#REF!),"")</f>
        <v>#REF!</v>
      </c>
      <c r="Q9" s="27" t="e">
        <f>IF(AND(' RIESGOS DE GESTION'!#REF!="Muy Alta",' RIESGOS DE GESTION'!#REF!="Menor"),CONCATENATE("R4C",' RIESGOS DE GESTION'!#REF!),"")</f>
        <v>#REF!</v>
      </c>
      <c r="R9" s="27" t="e">
        <f>IF(AND(' RIESGOS DE GESTION'!#REF!="Muy Alta",' RIESGOS DE GESTION'!#REF!="Menor"),CONCATENATE("R4C",' RIESGOS DE GESTION'!#REF!),"")</f>
        <v>#REF!</v>
      </c>
      <c r="S9" s="27" t="e">
        <f>IF(AND(' RIESGOS DE GESTION'!#REF!="Muy Alta",' RIESGOS DE GESTION'!#REF!="Menor"),CONCATENATE("R4C",' RIESGOS DE GESTION'!#REF!),"")</f>
        <v>#REF!</v>
      </c>
      <c r="T9" s="27" t="e">
        <f>IF(AND(' RIESGOS DE GESTION'!#REF!="Muy Alta",' RIESGOS DE GESTION'!#REF!="Menor"),CONCATENATE("R4C",' RIESGOS DE GESTION'!#REF!),"")</f>
        <v>#REF!</v>
      </c>
      <c r="U9" s="28" t="e">
        <f>IF(AND(' RIESGOS DE GESTION'!#REF!="Muy Alta",' RIESGOS DE GESTION'!#REF!="Menor"),CONCATENATE("R4C",' RIESGOS DE GESTION'!#REF!),"")</f>
        <v>#REF!</v>
      </c>
      <c r="V9" s="26" t="e">
        <f>IF(AND(' RIESGOS DE GESTION'!#REF!="Muy Alta",' RIESGOS DE GESTION'!#REF!="Moderado"),CONCATENATE("R4C",' RIESGOS DE GESTION'!#REF!),"")</f>
        <v>#REF!</v>
      </c>
      <c r="W9" s="27" t="e">
        <f>IF(AND(' RIESGOS DE GESTION'!#REF!="Muy Alta",' RIESGOS DE GESTION'!#REF!="Moderado"),CONCATENATE("R4C",' RIESGOS DE GESTION'!#REF!),"")</f>
        <v>#REF!</v>
      </c>
      <c r="X9" s="27" t="e">
        <f>IF(AND(' RIESGOS DE GESTION'!#REF!="Muy Alta",' RIESGOS DE GESTION'!#REF!="Moderado"),CONCATENATE("R4C",' RIESGOS DE GESTION'!#REF!),"")</f>
        <v>#REF!</v>
      </c>
      <c r="Y9" s="27" t="e">
        <f>IF(AND(' RIESGOS DE GESTION'!#REF!="Muy Alta",' RIESGOS DE GESTION'!#REF!="Moderado"),CONCATENATE("R4C",' RIESGOS DE GESTION'!#REF!),"")</f>
        <v>#REF!</v>
      </c>
      <c r="Z9" s="27" t="e">
        <f>IF(AND(' RIESGOS DE GESTION'!#REF!="Muy Alta",' RIESGOS DE GESTION'!#REF!="Moderado"),CONCATENATE("R4C",' RIESGOS DE GESTION'!#REF!),"")</f>
        <v>#REF!</v>
      </c>
      <c r="AA9" s="28" t="e">
        <f>IF(AND(' RIESGOS DE GESTION'!#REF!="Muy Alta",' RIESGOS DE GESTION'!#REF!="Moderado"),CONCATENATE("R4C",' RIESGOS DE GESTION'!#REF!),"")</f>
        <v>#REF!</v>
      </c>
      <c r="AB9" s="26" t="e">
        <f>IF(AND(' RIESGOS DE GESTION'!#REF!="Muy Alta",' RIESGOS DE GESTION'!#REF!="Mayor"),CONCATENATE("R4C",' RIESGOS DE GESTION'!#REF!),"")</f>
        <v>#REF!</v>
      </c>
      <c r="AC9" s="27" t="e">
        <f>IF(AND(' RIESGOS DE GESTION'!#REF!="Muy Alta",' RIESGOS DE GESTION'!#REF!="Mayor"),CONCATENATE("R4C",' RIESGOS DE GESTION'!#REF!),"")</f>
        <v>#REF!</v>
      </c>
      <c r="AD9" s="27" t="e">
        <f>IF(AND(' RIESGOS DE GESTION'!#REF!="Muy Alta",' RIESGOS DE GESTION'!#REF!="Mayor"),CONCATENATE("R4C",' RIESGOS DE GESTION'!#REF!),"")</f>
        <v>#REF!</v>
      </c>
      <c r="AE9" s="27" t="e">
        <f>IF(AND(' RIESGOS DE GESTION'!#REF!="Muy Alta",' RIESGOS DE GESTION'!#REF!="Mayor"),CONCATENATE("R4C",' RIESGOS DE GESTION'!#REF!),"")</f>
        <v>#REF!</v>
      </c>
      <c r="AF9" s="27" t="e">
        <f>IF(AND(' RIESGOS DE GESTION'!#REF!="Muy Alta",' RIESGOS DE GESTION'!#REF!="Mayor"),CONCATENATE("R4C",' RIESGOS DE GESTION'!#REF!),"")</f>
        <v>#REF!</v>
      </c>
      <c r="AG9" s="28" t="e">
        <f>IF(AND(' RIESGOS DE GESTION'!#REF!="Muy Alta",' RIESGOS DE GESTION'!#REF!="Mayor"),CONCATENATE("R4C",' RIESGOS DE GESTION'!#REF!),"")</f>
        <v>#REF!</v>
      </c>
      <c r="AH9" s="29" t="e">
        <f>IF(AND(' RIESGOS DE GESTION'!#REF!="Muy Alta",' RIESGOS DE GESTION'!#REF!="Catastrófico"),CONCATENATE("R4C",' RIESGOS DE GESTION'!#REF!),"")</f>
        <v>#REF!</v>
      </c>
      <c r="AI9" s="30" t="e">
        <f>IF(AND(' RIESGOS DE GESTION'!#REF!="Muy Alta",' RIESGOS DE GESTION'!#REF!="Catastrófico"),CONCATENATE("R4C",' RIESGOS DE GESTION'!#REF!),"")</f>
        <v>#REF!</v>
      </c>
      <c r="AJ9" s="30" t="e">
        <f>IF(AND(' RIESGOS DE GESTION'!#REF!="Muy Alta",' RIESGOS DE GESTION'!#REF!="Catastrófico"),CONCATENATE("R4C",' RIESGOS DE GESTION'!#REF!),"")</f>
        <v>#REF!</v>
      </c>
      <c r="AK9" s="30" t="e">
        <f>IF(AND(' RIESGOS DE GESTION'!#REF!="Muy Alta",' RIESGOS DE GESTION'!#REF!="Catastrófico"),CONCATENATE("R4C",' RIESGOS DE GESTION'!#REF!),"")</f>
        <v>#REF!</v>
      </c>
      <c r="AL9" s="30" t="e">
        <f>IF(AND(' RIESGOS DE GESTION'!#REF!="Muy Alta",' RIESGOS DE GESTION'!#REF!="Catastrófico"),CONCATENATE("R4C",' RIESGOS DE GESTION'!#REF!),"")</f>
        <v>#REF!</v>
      </c>
      <c r="AM9" s="31" t="e">
        <f>IF(AND(' RIESGOS DE GESTION'!#REF!="Muy Alta",' RIESGOS DE GESTION'!#REF!="Catastrófico"),CONCATENATE("R4C",' RIESGOS DE GESTION'!#REF!),"")</f>
        <v>#REF!</v>
      </c>
      <c r="AN9" s="57"/>
      <c r="AO9" s="624"/>
      <c r="AP9" s="625"/>
      <c r="AQ9" s="625"/>
      <c r="AR9" s="625"/>
      <c r="AS9" s="625"/>
      <c r="AT9" s="626"/>
      <c r="AU9" s="57"/>
      <c r="AV9" s="57"/>
      <c r="AW9" s="57"/>
      <c r="AX9" s="57"/>
      <c r="AY9" s="57"/>
      <c r="AZ9" s="57"/>
      <c r="BA9" s="57"/>
      <c r="BB9" s="57"/>
      <c r="BC9" s="57"/>
      <c r="BD9" s="57"/>
      <c r="BE9" s="57"/>
      <c r="BF9" s="57"/>
      <c r="BG9" s="57"/>
      <c r="BH9" s="57"/>
      <c r="BI9" s="57"/>
      <c r="BJ9" s="57"/>
      <c r="BK9" s="57"/>
      <c r="BL9" s="57"/>
      <c r="BM9" s="57"/>
      <c r="BN9" s="57"/>
      <c r="BO9" s="57"/>
      <c r="BP9" s="57"/>
      <c r="BQ9" s="57"/>
      <c r="BR9" s="57"/>
      <c r="BS9" s="57"/>
      <c r="BT9" s="57"/>
      <c r="BU9" s="57"/>
      <c r="BV9" s="57"/>
      <c r="BW9" s="57"/>
      <c r="BX9" s="57"/>
    </row>
    <row r="10" spans="1:91" ht="15" customHeight="1" x14ac:dyDescent="0.25">
      <c r="A10" s="57"/>
      <c r="B10" s="519"/>
      <c r="C10" s="519"/>
      <c r="D10" s="520"/>
      <c r="E10" s="618"/>
      <c r="F10" s="617"/>
      <c r="G10" s="617"/>
      <c r="H10" s="617"/>
      <c r="I10" s="633"/>
      <c r="J10" s="26" t="e">
        <f>IF(AND(' RIESGOS DE GESTION'!#REF!="Muy Alta",' RIESGOS DE GESTION'!#REF!="Leve"),CONCATENATE("R5C",' RIESGOS DE GESTION'!#REF!),"")</f>
        <v>#REF!</v>
      </c>
      <c r="K10" s="27" t="e">
        <f>IF(AND(' RIESGOS DE GESTION'!#REF!="Muy Alta",' RIESGOS DE GESTION'!#REF!="Leve"),CONCATENATE("R5C",' RIESGOS DE GESTION'!#REF!),"")</f>
        <v>#REF!</v>
      </c>
      <c r="L10" s="27" t="e">
        <f>IF(AND(' RIESGOS DE GESTION'!#REF!="Muy Alta",' RIESGOS DE GESTION'!#REF!="Leve"),CONCATENATE("R5C",' RIESGOS DE GESTION'!#REF!),"")</f>
        <v>#REF!</v>
      </c>
      <c r="M10" s="27" t="e">
        <f>IF(AND(' RIESGOS DE GESTION'!#REF!="Muy Alta",' RIESGOS DE GESTION'!#REF!="Leve"),CONCATENATE("R5C",' RIESGOS DE GESTION'!#REF!),"")</f>
        <v>#REF!</v>
      </c>
      <c r="N10" s="27" t="e">
        <f>IF(AND(' RIESGOS DE GESTION'!#REF!="Muy Alta",' RIESGOS DE GESTION'!#REF!="Leve"),CONCATENATE("R5C",' RIESGOS DE GESTION'!#REF!),"")</f>
        <v>#REF!</v>
      </c>
      <c r="O10" s="28" t="e">
        <f>IF(AND(' RIESGOS DE GESTION'!#REF!="Muy Alta",' RIESGOS DE GESTION'!#REF!="Leve"),CONCATENATE("R5C",' RIESGOS DE GESTION'!#REF!),"")</f>
        <v>#REF!</v>
      </c>
      <c r="P10" s="26" t="e">
        <f>IF(AND(' RIESGOS DE GESTION'!#REF!="Muy Alta",' RIESGOS DE GESTION'!#REF!="Menor"),CONCATENATE("R5C",' RIESGOS DE GESTION'!#REF!),"")</f>
        <v>#REF!</v>
      </c>
      <c r="Q10" s="27" t="e">
        <f>IF(AND(' RIESGOS DE GESTION'!#REF!="Muy Alta",' RIESGOS DE GESTION'!#REF!="Menor"),CONCATENATE("R5C",' RIESGOS DE GESTION'!#REF!),"")</f>
        <v>#REF!</v>
      </c>
      <c r="R10" s="27" t="e">
        <f>IF(AND(' RIESGOS DE GESTION'!#REF!="Muy Alta",' RIESGOS DE GESTION'!#REF!="Menor"),CONCATENATE("R5C",' RIESGOS DE GESTION'!#REF!),"")</f>
        <v>#REF!</v>
      </c>
      <c r="S10" s="27" t="e">
        <f>IF(AND(' RIESGOS DE GESTION'!#REF!="Muy Alta",' RIESGOS DE GESTION'!#REF!="Menor"),CONCATENATE("R5C",' RIESGOS DE GESTION'!#REF!),"")</f>
        <v>#REF!</v>
      </c>
      <c r="T10" s="27" t="e">
        <f>IF(AND(' RIESGOS DE GESTION'!#REF!="Muy Alta",' RIESGOS DE GESTION'!#REF!="Menor"),CONCATENATE("R5C",' RIESGOS DE GESTION'!#REF!),"")</f>
        <v>#REF!</v>
      </c>
      <c r="U10" s="28" t="e">
        <f>IF(AND(' RIESGOS DE GESTION'!#REF!="Muy Alta",' RIESGOS DE GESTION'!#REF!="Menor"),CONCATENATE("R5C",' RIESGOS DE GESTION'!#REF!),"")</f>
        <v>#REF!</v>
      </c>
      <c r="V10" s="26" t="e">
        <f>IF(AND(' RIESGOS DE GESTION'!#REF!="Muy Alta",' RIESGOS DE GESTION'!#REF!="Moderado"),CONCATENATE("R5C",' RIESGOS DE GESTION'!#REF!),"")</f>
        <v>#REF!</v>
      </c>
      <c r="W10" s="27" t="e">
        <f>IF(AND(' RIESGOS DE GESTION'!#REF!="Muy Alta",' RIESGOS DE GESTION'!#REF!="Moderado"),CONCATENATE("R5C",' RIESGOS DE GESTION'!#REF!),"")</f>
        <v>#REF!</v>
      </c>
      <c r="X10" s="27" t="e">
        <f>IF(AND(' RIESGOS DE GESTION'!#REF!="Muy Alta",' RIESGOS DE GESTION'!#REF!="Moderado"),CONCATENATE("R5C",' RIESGOS DE GESTION'!#REF!),"")</f>
        <v>#REF!</v>
      </c>
      <c r="Y10" s="27" t="e">
        <f>IF(AND(' RIESGOS DE GESTION'!#REF!="Muy Alta",' RIESGOS DE GESTION'!#REF!="Moderado"),CONCATENATE("R5C",' RIESGOS DE GESTION'!#REF!),"")</f>
        <v>#REF!</v>
      </c>
      <c r="Z10" s="27" t="e">
        <f>IF(AND(' RIESGOS DE GESTION'!#REF!="Muy Alta",' RIESGOS DE GESTION'!#REF!="Moderado"),CONCATENATE("R5C",' RIESGOS DE GESTION'!#REF!),"")</f>
        <v>#REF!</v>
      </c>
      <c r="AA10" s="28" t="e">
        <f>IF(AND(' RIESGOS DE GESTION'!#REF!="Muy Alta",' RIESGOS DE GESTION'!#REF!="Moderado"),CONCATENATE("R5C",' RIESGOS DE GESTION'!#REF!),"")</f>
        <v>#REF!</v>
      </c>
      <c r="AB10" s="26" t="e">
        <f>IF(AND(' RIESGOS DE GESTION'!#REF!="Muy Alta",' RIESGOS DE GESTION'!#REF!="Mayor"),CONCATENATE("R5C",' RIESGOS DE GESTION'!#REF!),"")</f>
        <v>#REF!</v>
      </c>
      <c r="AC10" s="27" t="e">
        <f>IF(AND(' RIESGOS DE GESTION'!#REF!="Muy Alta",' RIESGOS DE GESTION'!#REF!="Mayor"),CONCATENATE("R5C",' RIESGOS DE GESTION'!#REF!),"")</f>
        <v>#REF!</v>
      </c>
      <c r="AD10" s="27" t="e">
        <f>IF(AND(' RIESGOS DE GESTION'!#REF!="Muy Alta",' RIESGOS DE GESTION'!#REF!="Mayor"),CONCATENATE("R5C",' RIESGOS DE GESTION'!#REF!),"")</f>
        <v>#REF!</v>
      </c>
      <c r="AE10" s="27" t="e">
        <f>IF(AND(' RIESGOS DE GESTION'!#REF!="Muy Alta",' RIESGOS DE GESTION'!#REF!="Mayor"),CONCATENATE("R5C",' RIESGOS DE GESTION'!#REF!),"")</f>
        <v>#REF!</v>
      </c>
      <c r="AF10" s="27" t="e">
        <f>IF(AND(' RIESGOS DE GESTION'!#REF!="Muy Alta",' RIESGOS DE GESTION'!#REF!="Mayor"),CONCATENATE("R5C",' RIESGOS DE GESTION'!#REF!),"")</f>
        <v>#REF!</v>
      </c>
      <c r="AG10" s="28" t="e">
        <f>IF(AND(' RIESGOS DE GESTION'!#REF!="Muy Alta",' RIESGOS DE GESTION'!#REF!="Mayor"),CONCATENATE("R5C",' RIESGOS DE GESTION'!#REF!),"")</f>
        <v>#REF!</v>
      </c>
      <c r="AH10" s="29" t="e">
        <f>IF(AND(' RIESGOS DE GESTION'!#REF!="Muy Alta",' RIESGOS DE GESTION'!#REF!="Catastrófico"),CONCATENATE("R5C",' RIESGOS DE GESTION'!#REF!),"")</f>
        <v>#REF!</v>
      </c>
      <c r="AI10" s="30" t="e">
        <f>IF(AND(' RIESGOS DE GESTION'!#REF!="Muy Alta",' RIESGOS DE GESTION'!#REF!="Catastrófico"),CONCATENATE("R5C",' RIESGOS DE GESTION'!#REF!),"")</f>
        <v>#REF!</v>
      </c>
      <c r="AJ10" s="30" t="e">
        <f>IF(AND(' RIESGOS DE GESTION'!#REF!="Muy Alta",' RIESGOS DE GESTION'!#REF!="Catastrófico"),CONCATENATE("R5C",' RIESGOS DE GESTION'!#REF!),"")</f>
        <v>#REF!</v>
      </c>
      <c r="AK10" s="30" t="e">
        <f>IF(AND(' RIESGOS DE GESTION'!#REF!="Muy Alta",' RIESGOS DE GESTION'!#REF!="Catastrófico"),CONCATENATE("R5C",' RIESGOS DE GESTION'!#REF!),"")</f>
        <v>#REF!</v>
      </c>
      <c r="AL10" s="30" t="e">
        <f>IF(AND(' RIESGOS DE GESTION'!#REF!="Muy Alta",' RIESGOS DE GESTION'!#REF!="Catastrófico"),CONCATENATE("R5C",' RIESGOS DE GESTION'!#REF!),"")</f>
        <v>#REF!</v>
      </c>
      <c r="AM10" s="31" t="e">
        <f>IF(AND(' RIESGOS DE GESTION'!#REF!="Muy Alta",' RIESGOS DE GESTION'!#REF!="Catastrófico"),CONCATENATE("R5C",' RIESGOS DE GESTION'!#REF!),"")</f>
        <v>#REF!</v>
      </c>
      <c r="AN10" s="57"/>
      <c r="AO10" s="624"/>
      <c r="AP10" s="625"/>
      <c r="AQ10" s="625"/>
      <c r="AR10" s="625"/>
      <c r="AS10" s="625"/>
      <c r="AT10" s="626"/>
      <c r="AU10" s="57"/>
      <c r="AV10" s="57"/>
      <c r="AW10" s="57"/>
      <c r="AX10" s="57"/>
      <c r="AY10" s="57"/>
      <c r="AZ10" s="57"/>
      <c r="BA10" s="57"/>
      <c r="BB10" s="57"/>
      <c r="BC10" s="57"/>
      <c r="BD10" s="57"/>
      <c r="BE10" s="57"/>
      <c r="BF10" s="57"/>
      <c r="BG10" s="57"/>
      <c r="BH10" s="57"/>
      <c r="BI10" s="57"/>
      <c r="BJ10" s="57"/>
      <c r="BK10" s="57"/>
      <c r="BL10" s="57"/>
      <c r="BM10" s="57"/>
      <c r="BN10" s="57"/>
      <c r="BO10" s="57"/>
      <c r="BP10" s="57"/>
      <c r="BQ10" s="57"/>
      <c r="BR10" s="57"/>
      <c r="BS10" s="57"/>
      <c r="BT10" s="57"/>
      <c r="BU10" s="57"/>
      <c r="BV10" s="57"/>
      <c r="BW10" s="57"/>
      <c r="BX10" s="57"/>
    </row>
    <row r="11" spans="1:91" ht="15" customHeight="1" x14ac:dyDescent="0.25">
      <c r="A11" s="57"/>
      <c r="B11" s="519"/>
      <c r="C11" s="519"/>
      <c r="D11" s="520"/>
      <c r="E11" s="618"/>
      <c r="F11" s="617"/>
      <c r="G11" s="617"/>
      <c r="H11" s="617"/>
      <c r="I11" s="633"/>
      <c r="J11" s="26" t="e">
        <f>IF(AND(' RIESGOS DE GESTION'!#REF!="Muy Alta",' RIESGOS DE GESTION'!#REF!="Leve"),CONCATENATE("R6C",' RIESGOS DE GESTION'!#REF!),"")</f>
        <v>#REF!</v>
      </c>
      <c r="K11" s="27" t="e">
        <f>IF(AND(' RIESGOS DE GESTION'!#REF!="Muy Alta",' RIESGOS DE GESTION'!#REF!="Leve"),CONCATENATE("R6C",' RIESGOS DE GESTION'!#REF!),"")</f>
        <v>#REF!</v>
      </c>
      <c r="L11" s="27" t="e">
        <f>IF(AND(' RIESGOS DE GESTION'!#REF!="Muy Alta",' RIESGOS DE GESTION'!#REF!="Leve"),CONCATENATE("R6C",' RIESGOS DE GESTION'!#REF!),"")</f>
        <v>#REF!</v>
      </c>
      <c r="M11" s="27" t="e">
        <f>IF(AND(' RIESGOS DE GESTION'!#REF!="Muy Alta",' RIESGOS DE GESTION'!#REF!="Leve"),CONCATENATE("R6C",' RIESGOS DE GESTION'!#REF!),"")</f>
        <v>#REF!</v>
      </c>
      <c r="N11" s="27" t="e">
        <f>IF(AND(' RIESGOS DE GESTION'!#REF!="Muy Alta",' RIESGOS DE GESTION'!#REF!="Leve"),CONCATENATE("R6C",' RIESGOS DE GESTION'!#REF!),"")</f>
        <v>#REF!</v>
      </c>
      <c r="O11" s="28" t="e">
        <f>IF(AND(' RIESGOS DE GESTION'!#REF!="Muy Alta",' RIESGOS DE GESTION'!#REF!="Leve"),CONCATENATE("R6C",' RIESGOS DE GESTION'!#REF!),"")</f>
        <v>#REF!</v>
      </c>
      <c r="P11" s="26" t="e">
        <f>IF(AND(' RIESGOS DE GESTION'!#REF!="Muy Alta",' RIESGOS DE GESTION'!#REF!="Menor"),CONCATENATE("R6C",' RIESGOS DE GESTION'!#REF!),"")</f>
        <v>#REF!</v>
      </c>
      <c r="Q11" s="27" t="e">
        <f>IF(AND(' RIESGOS DE GESTION'!#REF!="Muy Alta",' RIESGOS DE GESTION'!#REF!="Menor"),CONCATENATE("R6C",' RIESGOS DE GESTION'!#REF!),"")</f>
        <v>#REF!</v>
      </c>
      <c r="R11" s="27" t="e">
        <f>IF(AND(' RIESGOS DE GESTION'!#REF!="Muy Alta",' RIESGOS DE GESTION'!#REF!="Menor"),CONCATENATE("R6C",' RIESGOS DE GESTION'!#REF!),"")</f>
        <v>#REF!</v>
      </c>
      <c r="S11" s="27" t="e">
        <f>IF(AND(' RIESGOS DE GESTION'!#REF!="Muy Alta",' RIESGOS DE GESTION'!#REF!="Menor"),CONCATENATE("R6C",' RIESGOS DE GESTION'!#REF!),"")</f>
        <v>#REF!</v>
      </c>
      <c r="T11" s="27" t="e">
        <f>IF(AND(' RIESGOS DE GESTION'!#REF!="Muy Alta",' RIESGOS DE GESTION'!#REF!="Menor"),CONCATENATE("R6C",' RIESGOS DE GESTION'!#REF!),"")</f>
        <v>#REF!</v>
      </c>
      <c r="U11" s="28" t="e">
        <f>IF(AND(' RIESGOS DE GESTION'!#REF!="Muy Alta",' RIESGOS DE GESTION'!#REF!="Menor"),CONCATENATE("R6C",' RIESGOS DE GESTION'!#REF!),"")</f>
        <v>#REF!</v>
      </c>
      <c r="V11" s="26" t="e">
        <f>IF(AND(' RIESGOS DE GESTION'!#REF!="Muy Alta",' RIESGOS DE GESTION'!#REF!="Moderado"),CONCATENATE("R6C",' RIESGOS DE GESTION'!#REF!),"")</f>
        <v>#REF!</v>
      </c>
      <c r="W11" s="27" t="e">
        <f>IF(AND(' RIESGOS DE GESTION'!#REF!="Muy Alta",' RIESGOS DE GESTION'!#REF!="Moderado"),CONCATENATE("R6C",' RIESGOS DE GESTION'!#REF!),"")</f>
        <v>#REF!</v>
      </c>
      <c r="X11" s="27" t="e">
        <f>IF(AND(' RIESGOS DE GESTION'!#REF!="Muy Alta",' RIESGOS DE GESTION'!#REF!="Moderado"),CONCATENATE("R6C",' RIESGOS DE GESTION'!#REF!),"")</f>
        <v>#REF!</v>
      </c>
      <c r="Y11" s="27" t="e">
        <f>IF(AND(' RIESGOS DE GESTION'!#REF!="Muy Alta",' RIESGOS DE GESTION'!#REF!="Moderado"),CONCATENATE("R6C",' RIESGOS DE GESTION'!#REF!),"")</f>
        <v>#REF!</v>
      </c>
      <c r="Z11" s="27" t="e">
        <f>IF(AND(' RIESGOS DE GESTION'!#REF!="Muy Alta",' RIESGOS DE GESTION'!#REF!="Moderado"),CONCATENATE("R6C",' RIESGOS DE GESTION'!#REF!),"")</f>
        <v>#REF!</v>
      </c>
      <c r="AA11" s="28" t="e">
        <f>IF(AND(' RIESGOS DE GESTION'!#REF!="Muy Alta",' RIESGOS DE GESTION'!#REF!="Moderado"),CONCATENATE("R6C",' RIESGOS DE GESTION'!#REF!),"")</f>
        <v>#REF!</v>
      </c>
      <c r="AB11" s="26" t="e">
        <f>IF(AND(' RIESGOS DE GESTION'!#REF!="Muy Alta",' RIESGOS DE GESTION'!#REF!="Mayor"),CONCATENATE("R6C",' RIESGOS DE GESTION'!#REF!),"")</f>
        <v>#REF!</v>
      </c>
      <c r="AC11" s="27" t="e">
        <f>IF(AND(' RIESGOS DE GESTION'!#REF!="Muy Alta",' RIESGOS DE GESTION'!#REF!="Mayor"),CONCATENATE("R6C",' RIESGOS DE GESTION'!#REF!),"")</f>
        <v>#REF!</v>
      </c>
      <c r="AD11" s="27" t="e">
        <f>IF(AND(' RIESGOS DE GESTION'!#REF!="Muy Alta",' RIESGOS DE GESTION'!#REF!="Mayor"),CONCATENATE("R6C",' RIESGOS DE GESTION'!#REF!),"")</f>
        <v>#REF!</v>
      </c>
      <c r="AE11" s="27" t="e">
        <f>IF(AND(' RIESGOS DE GESTION'!#REF!="Muy Alta",' RIESGOS DE GESTION'!#REF!="Mayor"),CONCATENATE("R6C",' RIESGOS DE GESTION'!#REF!),"")</f>
        <v>#REF!</v>
      </c>
      <c r="AF11" s="27" t="e">
        <f>IF(AND(' RIESGOS DE GESTION'!#REF!="Muy Alta",' RIESGOS DE GESTION'!#REF!="Mayor"),CONCATENATE("R6C",' RIESGOS DE GESTION'!#REF!),"")</f>
        <v>#REF!</v>
      </c>
      <c r="AG11" s="28" t="e">
        <f>IF(AND(' RIESGOS DE GESTION'!#REF!="Muy Alta",' RIESGOS DE GESTION'!#REF!="Mayor"),CONCATENATE("R6C",' RIESGOS DE GESTION'!#REF!),"")</f>
        <v>#REF!</v>
      </c>
      <c r="AH11" s="29" t="e">
        <f>IF(AND(' RIESGOS DE GESTION'!#REF!="Muy Alta",' RIESGOS DE GESTION'!#REF!="Catastrófico"),CONCATENATE("R6C",' RIESGOS DE GESTION'!#REF!),"")</f>
        <v>#REF!</v>
      </c>
      <c r="AI11" s="30" t="e">
        <f>IF(AND(' RIESGOS DE GESTION'!#REF!="Muy Alta",' RIESGOS DE GESTION'!#REF!="Catastrófico"),CONCATENATE("R6C",' RIESGOS DE GESTION'!#REF!),"")</f>
        <v>#REF!</v>
      </c>
      <c r="AJ11" s="30" t="e">
        <f>IF(AND(' RIESGOS DE GESTION'!#REF!="Muy Alta",' RIESGOS DE GESTION'!#REF!="Catastrófico"),CONCATENATE("R6C",' RIESGOS DE GESTION'!#REF!),"")</f>
        <v>#REF!</v>
      </c>
      <c r="AK11" s="30" t="e">
        <f>IF(AND(' RIESGOS DE GESTION'!#REF!="Muy Alta",' RIESGOS DE GESTION'!#REF!="Catastrófico"),CONCATENATE("R6C",' RIESGOS DE GESTION'!#REF!),"")</f>
        <v>#REF!</v>
      </c>
      <c r="AL11" s="30" t="e">
        <f>IF(AND(' RIESGOS DE GESTION'!#REF!="Muy Alta",' RIESGOS DE GESTION'!#REF!="Catastrófico"),CONCATENATE("R6C",' RIESGOS DE GESTION'!#REF!),"")</f>
        <v>#REF!</v>
      </c>
      <c r="AM11" s="31" t="e">
        <f>IF(AND(' RIESGOS DE GESTION'!#REF!="Muy Alta",' RIESGOS DE GESTION'!#REF!="Catastrófico"),CONCATENATE("R6C",' RIESGOS DE GESTION'!#REF!),"")</f>
        <v>#REF!</v>
      </c>
      <c r="AN11" s="57"/>
      <c r="AO11" s="624"/>
      <c r="AP11" s="625"/>
      <c r="AQ11" s="625"/>
      <c r="AR11" s="625"/>
      <c r="AS11" s="625"/>
      <c r="AT11" s="626"/>
      <c r="AU11" s="57"/>
      <c r="AV11" s="57"/>
      <c r="AW11" s="57"/>
      <c r="AX11" s="57"/>
      <c r="AY11" s="57"/>
      <c r="AZ11" s="57"/>
      <c r="BA11" s="57"/>
      <c r="BB11" s="57"/>
      <c r="BC11" s="57"/>
      <c r="BD11" s="57"/>
      <c r="BE11" s="57"/>
      <c r="BF11" s="57"/>
      <c r="BG11" s="57"/>
      <c r="BH11" s="57"/>
      <c r="BI11" s="57"/>
      <c r="BJ11" s="57"/>
      <c r="BK11" s="57"/>
      <c r="BL11" s="57"/>
      <c r="BM11" s="57"/>
      <c r="BN11" s="57"/>
      <c r="BO11" s="57"/>
      <c r="BP11" s="57"/>
      <c r="BQ11" s="57"/>
      <c r="BR11" s="57"/>
      <c r="BS11" s="57"/>
      <c r="BT11" s="57"/>
      <c r="BU11" s="57"/>
      <c r="BV11" s="57"/>
      <c r="BW11" s="57"/>
      <c r="BX11" s="57"/>
    </row>
    <row r="12" spans="1:91" ht="15" customHeight="1" x14ac:dyDescent="0.25">
      <c r="A12" s="57"/>
      <c r="B12" s="519"/>
      <c r="C12" s="519"/>
      <c r="D12" s="520"/>
      <c r="E12" s="618"/>
      <c r="F12" s="617"/>
      <c r="G12" s="617"/>
      <c r="H12" s="617"/>
      <c r="I12" s="633"/>
      <c r="J12" s="26" t="e">
        <f>IF(AND(' RIESGOS DE GESTION'!#REF!="Muy Alta",' RIESGOS DE GESTION'!#REF!="Leve"),CONCATENATE("R7C",' RIESGOS DE GESTION'!#REF!),"")</f>
        <v>#REF!</v>
      </c>
      <c r="K12" s="27" t="e">
        <f>IF(AND(' RIESGOS DE GESTION'!#REF!="Muy Alta",' RIESGOS DE GESTION'!#REF!="Leve"),CONCATENATE("R7C",' RIESGOS DE GESTION'!#REF!),"")</f>
        <v>#REF!</v>
      </c>
      <c r="L12" s="27" t="e">
        <f>IF(AND(' RIESGOS DE GESTION'!#REF!="Muy Alta",' RIESGOS DE GESTION'!#REF!="Leve"),CONCATENATE("R7C",' RIESGOS DE GESTION'!#REF!),"")</f>
        <v>#REF!</v>
      </c>
      <c r="M12" s="27" t="e">
        <f>IF(AND(' RIESGOS DE GESTION'!#REF!="Muy Alta",' RIESGOS DE GESTION'!#REF!="Leve"),CONCATENATE("R7C",' RIESGOS DE GESTION'!#REF!),"")</f>
        <v>#REF!</v>
      </c>
      <c r="N12" s="27" t="e">
        <f>IF(AND(' RIESGOS DE GESTION'!#REF!="Muy Alta",' RIESGOS DE GESTION'!#REF!="Leve"),CONCATENATE("R7C",' RIESGOS DE GESTION'!#REF!),"")</f>
        <v>#REF!</v>
      </c>
      <c r="O12" s="28" t="e">
        <f>IF(AND(' RIESGOS DE GESTION'!#REF!="Muy Alta",' RIESGOS DE GESTION'!#REF!="Leve"),CONCATENATE("R7C",' RIESGOS DE GESTION'!#REF!),"")</f>
        <v>#REF!</v>
      </c>
      <c r="P12" s="26" t="e">
        <f>IF(AND(' RIESGOS DE GESTION'!#REF!="Muy Alta",' RIESGOS DE GESTION'!#REF!="Menor"),CONCATENATE("R7C",' RIESGOS DE GESTION'!#REF!),"")</f>
        <v>#REF!</v>
      </c>
      <c r="Q12" s="27" t="e">
        <f>IF(AND(' RIESGOS DE GESTION'!#REF!="Muy Alta",' RIESGOS DE GESTION'!#REF!="Menor"),CONCATENATE("R7C",' RIESGOS DE GESTION'!#REF!),"")</f>
        <v>#REF!</v>
      </c>
      <c r="R12" s="27" t="e">
        <f>IF(AND(' RIESGOS DE GESTION'!#REF!="Muy Alta",' RIESGOS DE GESTION'!#REF!="Menor"),CONCATENATE("R7C",' RIESGOS DE GESTION'!#REF!),"")</f>
        <v>#REF!</v>
      </c>
      <c r="S12" s="27" t="e">
        <f>IF(AND(' RIESGOS DE GESTION'!#REF!="Muy Alta",' RIESGOS DE GESTION'!#REF!="Menor"),CONCATENATE("R7C",' RIESGOS DE GESTION'!#REF!),"")</f>
        <v>#REF!</v>
      </c>
      <c r="T12" s="27" t="e">
        <f>IF(AND(' RIESGOS DE GESTION'!#REF!="Muy Alta",' RIESGOS DE GESTION'!#REF!="Menor"),CONCATENATE("R7C",' RIESGOS DE GESTION'!#REF!),"")</f>
        <v>#REF!</v>
      </c>
      <c r="U12" s="28" t="e">
        <f>IF(AND(' RIESGOS DE GESTION'!#REF!="Muy Alta",' RIESGOS DE GESTION'!#REF!="Menor"),CONCATENATE("R7C",' RIESGOS DE GESTION'!#REF!),"")</f>
        <v>#REF!</v>
      </c>
      <c r="V12" s="26" t="e">
        <f>IF(AND(' RIESGOS DE GESTION'!#REF!="Muy Alta",' RIESGOS DE GESTION'!#REF!="Moderado"),CONCATENATE("R7C",' RIESGOS DE GESTION'!#REF!),"")</f>
        <v>#REF!</v>
      </c>
      <c r="W12" s="27" t="e">
        <f>IF(AND(' RIESGOS DE GESTION'!#REF!="Muy Alta",' RIESGOS DE GESTION'!#REF!="Moderado"),CONCATENATE("R7C",' RIESGOS DE GESTION'!#REF!),"")</f>
        <v>#REF!</v>
      </c>
      <c r="X12" s="27" t="e">
        <f>IF(AND(' RIESGOS DE GESTION'!#REF!="Muy Alta",' RIESGOS DE GESTION'!#REF!="Moderado"),CONCATENATE("R7C",' RIESGOS DE GESTION'!#REF!),"")</f>
        <v>#REF!</v>
      </c>
      <c r="Y12" s="27" t="e">
        <f>IF(AND(' RIESGOS DE GESTION'!#REF!="Muy Alta",' RIESGOS DE GESTION'!#REF!="Moderado"),CONCATENATE("R7C",' RIESGOS DE GESTION'!#REF!),"")</f>
        <v>#REF!</v>
      </c>
      <c r="Z12" s="27" t="e">
        <f>IF(AND(' RIESGOS DE GESTION'!#REF!="Muy Alta",' RIESGOS DE GESTION'!#REF!="Moderado"),CONCATENATE("R7C",' RIESGOS DE GESTION'!#REF!),"")</f>
        <v>#REF!</v>
      </c>
      <c r="AA12" s="28" t="e">
        <f>IF(AND(' RIESGOS DE GESTION'!#REF!="Muy Alta",' RIESGOS DE GESTION'!#REF!="Moderado"),CONCATENATE("R7C",' RIESGOS DE GESTION'!#REF!),"")</f>
        <v>#REF!</v>
      </c>
      <c r="AB12" s="26" t="e">
        <f>IF(AND(' RIESGOS DE GESTION'!#REF!="Muy Alta",' RIESGOS DE GESTION'!#REF!="Mayor"),CONCATENATE("R7C",' RIESGOS DE GESTION'!#REF!),"")</f>
        <v>#REF!</v>
      </c>
      <c r="AC12" s="27" t="e">
        <f>IF(AND(' RIESGOS DE GESTION'!#REF!="Muy Alta",' RIESGOS DE GESTION'!#REF!="Mayor"),CONCATENATE("R7C",' RIESGOS DE GESTION'!#REF!),"")</f>
        <v>#REF!</v>
      </c>
      <c r="AD12" s="27" t="e">
        <f>IF(AND(' RIESGOS DE GESTION'!#REF!="Muy Alta",' RIESGOS DE GESTION'!#REF!="Mayor"),CONCATENATE("R7C",' RIESGOS DE GESTION'!#REF!),"")</f>
        <v>#REF!</v>
      </c>
      <c r="AE12" s="27" t="e">
        <f>IF(AND(' RIESGOS DE GESTION'!#REF!="Muy Alta",' RIESGOS DE GESTION'!#REF!="Mayor"),CONCATENATE("R7C",' RIESGOS DE GESTION'!#REF!),"")</f>
        <v>#REF!</v>
      </c>
      <c r="AF12" s="27" t="e">
        <f>IF(AND(' RIESGOS DE GESTION'!#REF!="Muy Alta",' RIESGOS DE GESTION'!#REF!="Mayor"),CONCATENATE("R7C",' RIESGOS DE GESTION'!#REF!),"")</f>
        <v>#REF!</v>
      </c>
      <c r="AG12" s="28" t="e">
        <f>IF(AND(' RIESGOS DE GESTION'!#REF!="Muy Alta",' RIESGOS DE GESTION'!#REF!="Mayor"),CONCATENATE("R7C",' RIESGOS DE GESTION'!#REF!),"")</f>
        <v>#REF!</v>
      </c>
      <c r="AH12" s="29" t="e">
        <f>IF(AND(' RIESGOS DE GESTION'!#REF!="Muy Alta",' RIESGOS DE GESTION'!#REF!="Catastrófico"),CONCATENATE("R7C",' RIESGOS DE GESTION'!#REF!),"")</f>
        <v>#REF!</v>
      </c>
      <c r="AI12" s="30" t="e">
        <f>IF(AND(' RIESGOS DE GESTION'!#REF!="Muy Alta",' RIESGOS DE GESTION'!#REF!="Catastrófico"),CONCATENATE("R7C",' RIESGOS DE GESTION'!#REF!),"")</f>
        <v>#REF!</v>
      </c>
      <c r="AJ12" s="30" t="e">
        <f>IF(AND(' RIESGOS DE GESTION'!#REF!="Muy Alta",' RIESGOS DE GESTION'!#REF!="Catastrófico"),CONCATENATE("R7C",' RIESGOS DE GESTION'!#REF!),"")</f>
        <v>#REF!</v>
      </c>
      <c r="AK12" s="30" t="e">
        <f>IF(AND(' RIESGOS DE GESTION'!#REF!="Muy Alta",' RIESGOS DE GESTION'!#REF!="Catastrófico"),CONCATENATE("R7C",' RIESGOS DE GESTION'!#REF!),"")</f>
        <v>#REF!</v>
      </c>
      <c r="AL12" s="30" t="e">
        <f>IF(AND(' RIESGOS DE GESTION'!#REF!="Muy Alta",' RIESGOS DE GESTION'!#REF!="Catastrófico"),CONCATENATE("R7C",' RIESGOS DE GESTION'!#REF!),"")</f>
        <v>#REF!</v>
      </c>
      <c r="AM12" s="31" t="e">
        <f>IF(AND(' RIESGOS DE GESTION'!#REF!="Muy Alta",' RIESGOS DE GESTION'!#REF!="Catastrófico"),CONCATENATE("R7C",' RIESGOS DE GESTION'!#REF!),"")</f>
        <v>#REF!</v>
      </c>
      <c r="AN12" s="57"/>
      <c r="AO12" s="624"/>
      <c r="AP12" s="625"/>
      <c r="AQ12" s="625"/>
      <c r="AR12" s="625"/>
      <c r="AS12" s="625"/>
      <c r="AT12" s="626"/>
      <c r="AU12" s="57"/>
      <c r="AV12" s="57"/>
      <c r="AW12" s="57"/>
      <c r="AX12" s="57"/>
      <c r="AY12" s="57"/>
      <c r="AZ12" s="57"/>
      <c r="BA12" s="57"/>
      <c r="BB12" s="57"/>
      <c r="BC12" s="57"/>
      <c r="BD12" s="57"/>
      <c r="BE12" s="57"/>
      <c r="BF12" s="57"/>
      <c r="BG12" s="57"/>
      <c r="BH12" s="57"/>
      <c r="BI12" s="57"/>
      <c r="BJ12" s="57"/>
      <c r="BK12" s="57"/>
      <c r="BL12" s="57"/>
      <c r="BM12" s="57"/>
      <c r="BN12" s="57"/>
      <c r="BO12" s="57"/>
      <c r="BP12" s="57"/>
      <c r="BQ12" s="57"/>
      <c r="BR12" s="57"/>
      <c r="BS12" s="57"/>
      <c r="BT12" s="57"/>
      <c r="BU12" s="57"/>
      <c r="BV12" s="57"/>
      <c r="BW12" s="57"/>
      <c r="BX12" s="57"/>
    </row>
    <row r="13" spans="1:91" ht="15" customHeight="1" x14ac:dyDescent="0.25">
      <c r="A13" s="57"/>
      <c r="B13" s="519"/>
      <c r="C13" s="519"/>
      <c r="D13" s="520"/>
      <c r="E13" s="618"/>
      <c r="F13" s="617"/>
      <c r="G13" s="617"/>
      <c r="H13" s="617"/>
      <c r="I13" s="633"/>
      <c r="J13" s="26" t="e">
        <f>IF(AND(' RIESGOS DE GESTION'!#REF!="Muy Alta",' RIESGOS DE GESTION'!#REF!="Leve"),CONCATENATE("R8C",' RIESGOS DE GESTION'!#REF!),"")</f>
        <v>#REF!</v>
      </c>
      <c r="K13" s="27" t="e">
        <f>IF(AND(' RIESGOS DE GESTION'!#REF!="Muy Alta",' RIESGOS DE GESTION'!#REF!="Leve"),CONCATENATE("R8C",' RIESGOS DE GESTION'!#REF!),"")</f>
        <v>#REF!</v>
      </c>
      <c r="L13" s="27" t="e">
        <f>IF(AND(' RIESGOS DE GESTION'!#REF!="Muy Alta",' RIESGOS DE GESTION'!#REF!="Leve"),CONCATENATE("R8C",' RIESGOS DE GESTION'!#REF!),"")</f>
        <v>#REF!</v>
      </c>
      <c r="M13" s="27" t="e">
        <f>IF(AND(' RIESGOS DE GESTION'!#REF!="Muy Alta",' RIESGOS DE GESTION'!#REF!="Leve"),CONCATENATE("R8C",' RIESGOS DE GESTION'!#REF!),"")</f>
        <v>#REF!</v>
      </c>
      <c r="N13" s="27" t="e">
        <f>IF(AND(' RIESGOS DE GESTION'!#REF!="Muy Alta",' RIESGOS DE GESTION'!#REF!="Leve"),CONCATENATE("R8C",' RIESGOS DE GESTION'!#REF!),"")</f>
        <v>#REF!</v>
      </c>
      <c r="O13" s="28" t="e">
        <f>IF(AND(' RIESGOS DE GESTION'!#REF!="Muy Alta",' RIESGOS DE GESTION'!#REF!="Leve"),CONCATENATE("R8C",' RIESGOS DE GESTION'!#REF!),"")</f>
        <v>#REF!</v>
      </c>
      <c r="P13" s="26" t="e">
        <f>IF(AND(' RIESGOS DE GESTION'!#REF!="Muy Alta",' RIESGOS DE GESTION'!#REF!="Menor"),CONCATENATE("R8C",' RIESGOS DE GESTION'!#REF!),"")</f>
        <v>#REF!</v>
      </c>
      <c r="Q13" s="27" t="e">
        <f>IF(AND(' RIESGOS DE GESTION'!#REF!="Muy Alta",' RIESGOS DE GESTION'!#REF!="Menor"),CONCATENATE("R8C",' RIESGOS DE GESTION'!#REF!),"")</f>
        <v>#REF!</v>
      </c>
      <c r="R13" s="27" t="e">
        <f>IF(AND(' RIESGOS DE GESTION'!#REF!="Muy Alta",' RIESGOS DE GESTION'!#REF!="Menor"),CONCATENATE("R8C",' RIESGOS DE GESTION'!#REF!),"")</f>
        <v>#REF!</v>
      </c>
      <c r="S13" s="27" t="e">
        <f>IF(AND(' RIESGOS DE GESTION'!#REF!="Muy Alta",' RIESGOS DE GESTION'!#REF!="Menor"),CONCATENATE("R8C",' RIESGOS DE GESTION'!#REF!),"")</f>
        <v>#REF!</v>
      </c>
      <c r="T13" s="27" t="e">
        <f>IF(AND(' RIESGOS DE GESTION'!#REF!="Muy Alta",' RIESGOS DE GESTION'!#REF!="Menor"),CONCATENATE("R8C",' RIESGOS DE GESTION'!#REF!),"")</f>
        <v>#REF!</v>
      </c>
      <c r="U13" s="28" t="e">
        <f>IF(AND(' RIESGOS DE GESTION'!#REF!="Muy Alta",' RIESGOS DE GESTION'!#REF!="Menor"),CONCATENATE("R8C",' RIESGOS DE GESTION'!#REF!),"")</f>
        <v>#REF!</v>
      </c>
      <c r="V13" s="26" t="e">
        <f>IF(AND(' RIESGOS DE GESTION'!#REF!="Muy Alta",' RIESGOS DE GESTION'!#REF!="Moderado"),CONCATENATE("R8C",' RIESGOS DE GESTION'!#REF!),"")</f>
        <v>#REF!</v>
      </c>
      <c r="W13" s="27" t="e">
        <f>IF(AND(' RIESGOS DE GESTION'!#REF!="Muy Alta",' RIESGOS DE GESTION'!#REF!="Moderado"),CONCATENATE("R8C",' RIESGOS DE GESTION'!#REF!),"")</f>
        <v>#REF!</v>
      </c>
      <c r="X13" s="27" t="e">
        <f>IF(AND(' RIESGOS DE GESTION'!#REF!="Muy Alta",' RIESGOS DE GESTION'!#REF!="Moderado"),CONCATENATE("R8C",' RIESGOS DE GESTION'!#REF!),"")</f>
        <v>#REF!</v>
      </c>
      <c r="Y13" s="27" t="e">
        <f>IF(AND(' RIESGOS DE GESTION'!#REF!="Muy Alta",' RIESGOS DE GESTION'!#REF!="Moderado"),CONCATENATE("R8C",' RIESGOS DE GESTION'!#REF!),"")</f>
        <v>#REF!</v>
      </c>
      <c r="Z13" s="27" t="e">
        <f>IF(AND(' RIESGOS DE GESTION'!#REF!="Muy Alta",' RIESGOS DE GESTION'!#REF!="Moderado"),CONCATENATE("R8C",' RIESGOS DE GESTION'!#REF!),"")</f>
        <v>#REF!</v>
      </c>
      <c r="AA13" s="28" t="e">
        <f>IF(AND(' RIESGOS DE GESTION'!#REF!="Muy Alta",' RIESGOS DE GESTION'!#REF!="Moderado"),CONCATENATE("R8C",' RIESGOS DE GESTION'!#REF!),"")</f>
        <v>#REF!</v>
      </c>
      <c r="AB13" s="26" t="e">
        <f>IF(AND(' RIESGOS DE GESTION'!#REF!="Muy Alta",' RIESGOS DE GESTION'!#REF!="Mayor"),CONCATENATE("R8C",' RIESGOS DE GESTION'!#REF!),"")</f>
        <v>#REF!</v>
      </c>
      <c r="AC13" s="27" t="e">
        <f>IF(AND(' RIESGOS DE GESTION'!#REF!="Muy Alta",' RIESGOS DE GESTION'!#REF!="Mayor"),CONCATENATE("R8C",' RIESGOS DE GESTION'!#REF!),"")</f>
        <v>#REF!</v>
      </c>
      <c r="AD13" s="27" t="e">
        <f>IF(AND(' RIESGOS DE GESTION'!#REF!="Muy Alta",' RIESGOS DE GESTION'!#REF!="Mayor"),CONCATENATE("R8C",' RIESGOS DE GESTION'!#REF!),"")</f>
        <v>#REF!</v>
      </c>
      <c r="AE13" s="27" t="e">
        <f>IF(AND(' RIESGOS DE GESTION'!#REF!="Muy Alta",' RIESGOS DE GESTION'!#REF!="Mayor"),CONCATENATE("R8C",' RIESGOS DE GESTION'!#REF!),"")</f>
        <v>#REF!</v>
      </c>
      <c r="AF13" s="27" t="e">
        <f>IF(AND(' RIESGOS DE GESTION'!#REF!="Muy Alta",' RIESGOS DE GESTION'!#REF!="Mayor"),CONCATENATE("R8C",' RIESGOS DE GESTION'!#REF!),"")</f>
        <v>#REF!</v>
      </c>
      <c r="AG13" s="28" t="e">
        <f>IF(AND(' RIESGOS DE GESTION'!#REF!="Muy Alta",' RIESGOS DE GESTION'!#REF!="Mayor"),CONCATENATE("R8C",' RIESGOS DE GESTION'!#REF!),"")</f>
        <v>#REF!</v>
      </c>
      <c r="AH13" s="29" t="e">
        <f>IF(AND(' RIESGOS DE GESTION'!#REF!="Muy Alta",' RIESGOS DE GESTION'!#REF!="Catastrófico"),CONCATENATE("R8C",' RIESGOS DE GESTION'!#REF!),"")</f>
        <v>#REF!</v>
      </c>
      <c r="AI13" s="30" t="e">
        <f>IF(AND(' RIESGOS DE GESTION'!#REF!="Muy Alta",' RIESGOS DE GESTION'!#REF!="Catastrófico"),CONCATENATE("R8C",' RIESGOS DE GESTION'!#REF!),"")</f>
        <v>#REF!</v>
      </c>
      <c r="AJ13" s="30" t="e">
        <f>IF(AND(' RIESGOS DE GESTION'!#REF!="Muy Alta",' RIESGOS DE GESTION'!#REF!="Catastrófico"),CONCATENATE("R8C",' RIESGOS DE GESTION'!#REF!),"")</f>
        <v>#REF!</v>
      </c>
      <c r="AK13" s="30" t="e">
        <f>IF(AND(' RIESGOS DE GESTION'!#REF!="Muy Alta",' RIESGOS DE GESTION'!#REF!="Catastrófico"),CONCATENATE("R8C",' RIESGOS DE GESTION'!#REF!),"")</f>
        <v>#REF!</v>
      </c>
      <c r="AL13" s="30" t="e">
        <f>IF(AND(' RIESGOS DE GESTION'!#REF!="Muy Alta",' RIESGOS DE GESTION'!#REF!="Catastrófico"),CONCATENATE("R8C",' RIESGOS DE GESTION'!#REF!),"")</f>
        <v>#REF!</v>
      </c>
      <c r="AM13" s="31" t="e">
        <f>IF(AND(' RIESGOS DE GESTION'!#REF!="Muy Alta",' RIESGOS DE GESTION'!#REF!="Catastrófico"),CONCATENATE("R8C",' RIESGOS DE GESTION'!#REF!),"")</f>
        <v>#REF!</v>
      </c>
      <c r="AN13" s="57"/>
      <c r="AO13" s="624"/>
      <c r="AP13" s="625"/>
      <c r="AQ13" s="625"/>
      <c r="AR13" s="625"/>
      <c r="AS13" s="625"/>
      <c r="AT13" s="626"/>
      <c r="AU13" s="57"/>
      <c r="AV13" s="57"/>
      <c r="AW13" s="57"/>
      <c r="AX13" s="57"/>
      <c r="AY13" s="57"/>
      <c r="AZ13" s="57"/>
      <c r="BA13" s="57"/>
      <c r="BB13" s="57"/>
      <c r="BC13" s="57"/>
      <c r="BD13" s="57"/>
      <c r="BE13" s="57"/>
      <c r="BF13" s="57"/>
      <c r="BG13" s="57"/>
      <c r="BH13" s="57"/>
      <c r="BI13" s="57"/>
      <c r="BJ13" s="57"/>
      <c r="BK13" s="57"/>
      <c r="BL13" s="57"/>
      <c r="BM13" s="57"/>
      <c r="BN13" s="57"/>
      <c r="BO13" s="57"/>
      <c r="BP13" s="57"/>
      <c r="BQ13" s="57"/>
      <c r="BR13" s="57"/>
      <c r="BS13" s="57"/>
      <c r="BT13" s="57"/>
      <c r="BU13" s="57"/>
      <c r="BV13" s="57"/>
      <c r="BW13" s="57"/>
      <c r="BX13" s="57"/>
    </row>
    <row r="14" spans="1:91" ht="15" customHeight="1" x14ac:dyDescent="0.25">
      <c r="A14" s="57"/>
      <c r="B14" s="519"/>
      <c r="C14" s="519"/>
      <c r="D14" s="520"/>
      <c r="E14" s="618"/>
      <c r="F14" s="617"/>
      <c r="G14" s="617"/>
      <c r="H14" s="617"/>
      <c r="I14" s="633"/>
      <c r="J14" s="26" t="e">
        <f>IF(AND(' RIESGOS DE GESTION'!#REF!="Muy Alta",' RIESGOS DE GESTION'!#REF!="Leve"),CONCATENATE("R9C",' RIESGOS DE GESTION'!#REF!),"")</f>
        <v>#REF!</v>
      </c>
      <c r="K14" s="27" t="e">
        <f>IF(AND(' RIESGOS DE GESTION'!#REF!="Muy Alta",' RIESGOS DE GESTION'!#REF!="Leve"),CONCATENATE("R9C",' RIESGOS DE GESTION'!#REF!),"")</f>
        <v>#REF!</v>
      </c>
      <c r="L14" s="27" t="e">
        <f>IF(AND(' RIESGOS DE GESTION'!#REF!="Muy Alta",' RIESGOS DE GESTION'!#REF!="Leve"),CONCATENATE("R9C",' RIESGOS DE GESTION'!#REF!),"")</f>
        <v>#REF!</v>
      </c>
      <c r="M14" s="27" t="e">
        <f>IF(AND(' RIESGOS DE GESTION'!#REF!="Muy Alta",' RIESGOS DE GESTION'!#REF!="Leve"),CONCATENATE("R9C",' RIESGOS DE GESTION'!#REF!),"")</f>
        <v>#REF!</v>
      </c>
      <c r="N14" s="27" t="e">
        <f>IF(AND(' RIESGOS DE GESTION'!#REF!="Muy Alta",' RIESGOS DE GESTION'!#REF!="Leve"),CONCATENATE("R9C",' RIESGOS DE GESTION'!#REF!),"")</f>
        <v>#REF!</v>
      </c>
      <c r="O14" s="28" t="e">
        <f>IF(AND(' RIESGOS DE GESTION'!#REF!="Muy Alta",' RIESGOS DE GESTION'!#REF!="Leve"),CONCATENATE("R9C",' RIESGOS DE GESTION'!#REF!),"")</f>
        <v>#REF!</v>
      </c>
      <c r="P14" s="26" t="e">
        <f>IF(AND(' RIESGOS DE GESTION'!#REF!="Muy Alta",' RIESGOS DE GESTION'!#REF!="Menor"),CONCATENATE("R9C",' RIESGOS DE GESTION'!#REF!),"")</f>
        <v>#REF!</v>
      </c>
      <c r="Q14" s="27" t="e">
        <f>IF(AND(' RIESGOS DE GESTION'!#REF!="Muy Alta",' RIESGOS DE GESTION'!#REF!="Menor"),CONCATENATE("R9C",' RIESGOS DE GESTION'!#REF!),"")</f>
        <v>#REF!</v>
      </c>
      <c r="R14" s="27" t="e">
        <f>IF(AND(' RIESGOS DE GESTION'!#REF!="Muy Alta",' RIESGOS DE GESTION'!#REF!="Menor"),CONCATENATE("R9C",' RIESGOS DE GESTION'!#REF!),"")</f>
        <v>#REF!</v>
      </c>
      <c r="S14" s="27" t="e">
        <f>IF(AND(' RIESGOS DE GESTION'!#REF!="Muy Alta",' RIESGOS DE GESTION'!#REF!="Menor"),CONCATENATE("R9C",' RIESGOS DE GESTION'!#REF!),"")</f>
        <v>#REF!</v>
      </c>
      <c r="T14" s="27" t="e">
        <f>IF(AND(' RIESGOS DE GESTION'!#REF!="Muy Alta",' RIESGOS DE GESTION'!#REF!="Menor"),CONCATENATE("R9C",' RIESGOS DE GESTION'!#REF!),"")</f>
        <v>#REF!</v>
      </c>
      <c r="U14" s="28" t="e">
        <f>IF(AND(' RIESGOS DE GESTION'!#REF!="Muy Alta",' RIESGOS DE GESTION'!#REF!="Menor"),CONCATENATE("R9C",' RIESGOS DE GESTION'!#REF!),"")</f>
        <v>#REF!</v>
      </c>
      <c r="V14" s="26" t="e">
        <f>IF(AND(' RIESGOS DE GESTION'!#REF!="Muy Alta",' RIESGOS DE GESTION'!#REF!="Moderado"),CONCATENATE("R9C",' RIESGOS DE GESTION'!#REF!),"")</f>
        <v>#REF!</v>
      </c>
      <c r="W14" s="27" t="e">
        <f>IF(AND(' RIESGOS DE GESTION'!#REF!="Muy Alta",' RIESGOS DE GESTION'!#REF!="Moderado"),CONCATENATE("R9C",' RIESGOS DE GESTION'!#REF!),"")</f>
        <v>#REF!</v>
      </c>
      <c r="X14" s="27" t="e">
        <f>IF(AND(' RIESGOS DE GESTION'!#REF!="Muy Alta",' RIESGOS DE GESTION'!#REF!="Moderado"),CONCATENATE("R9C",' RIESGOS DE GESTION'!#REF!),"")</f>
        <v>#REF!</v>
      </c>
      <c r="Y14" s="27" t="e">
        <f>IF(AND(' RIESGOS DE GESTION'!#REF!="Muy Alta",' RIESGOS DE GESTION'!#REF!="Moderado"),CONCATENATE("R9C",' RIESGOS DE GESTION'!#REF!),"")</f>
        <v>#REF!</v>
      </c>
      <c r="Z14" s="27" t="e">
        <f>IF(AND(' RIESGOS DE GESTION'!#REF!="Muy Alta",' RIESGOS DE GESTION'!#REF!="Moderado"),CONCATENATE("R9C",' RIESGOS DE GESTION'!#REF!),"")</f>
        <v>#REF!</v>
      </c>
      <c r="AA14" s="28" t="e">
        <f>IF(AND(' RIESGOS DE GESTION'!#REF!="Muy Alta",' RIESGOS DE GESTION'!#REF!="Moderado"),CONCATENATE("R9C",' RIESGOS DE GESTION'!#REF!),"")</f>
        <v>#REF!</v>
      </c>
      <c r="AB14" s="26" t="e">
        <f>IF(AND(' RIESGOS DE GESTION'!#REF!="Muy Alta",' RIESGOS DE GESTION'!#REF!="Mayor"),CONCATENATE("R9C",' RIESGOS DE GESTION'!#REF!),"")</f>
        <v>#REF!</v>
      </c>
      <c r="AC14" s="27" t="e">
        <f>IF(AND(' RIESGOS DE GESTION'!#REF!="Muy Alta",' RIESGOS DE GESTION'!#REF!="Mayor"),CONCATENATE("R9C",' RIESGOS DE GESTION'!#REF!),"")</f>
        <v>#REF!</v>
      </c>
      <c r="AD14" s="27" t="e">
        <f>IF(AND(' RIESGOS DE GESTION'!#REF!="Muy Alta",' RIESGOS DE GESTION'!#REF!="Mayor"),CONCATENATE("R9C",' RIESGOS DE GESTION'!#REF!),"")</f>
        <v>#REF!</v>
      </c>
      <c r="AE14" s="27" t="e">
        <f>IF(AND(' RIESGOS DE GESTION'!#REF!="Muy Alta",' RIESGOS DE GESTION'!#REF!="Mayor"),CONCATENATE("R9C",' RIESGOS DE GESTION'!#REF!),"")</f>
        <v>#REF!</v>
      </c>
      <c r="AF14" s="27" t="e">
        <f>IF(AND(' RIESGOS DE GESTION'!#REF!="Muy Alta",' RIESGOS DE GESTION'!#REF!="Mayor"),CONCATENATE("R9C",' RIESGOS DE GESTION'!#REF!),"")</f>
        <v>#REF!</v>
      </c>
      <c r="AG14" s="28" t="e">
        <f>IF(AND(' RIESGOS DE GESTION'!#REF!="Muy Alta",' RIESGOS DE GESTION'!#REF!="Mayor"),CONCATENATE("R9C",' RIESGOS DE GESTION'!#REF!),"")</f>
        <v>#REF!</v>
      </c>
      <c r="AH14" s="29" t="e">
        <f>IF(AND(' RIESGOS DE GESTION'!#REF!="Muy Alta",' RIESGOS DE GESTION'!#REF!="Catastrófico"),CONCATENATE("R9C",' RIESGOS DE GESTION'!#REF!),"")</f>
        <v>#REF!</v>
      </c>
      <c r="AI14" s="30" t="e">
        <f>IF(AND(' RIESGOS DE GESTION'!#REF!="Muy Alta",' RIESGOS DE GESTION'!#REF!="Catastrófico"),CONCATENATE("R9C",' RIESGOS DE GESTION'!#REF!),"")</f>
        <v>#REF!</v>
      </c>
      <c r="AJ14" s="30" t="e">
        <f>IF(AND(' RIESGOS DE GESTION'!#REF!="Muy Alta",' RIESGOS DE GESTION'!#REF!="Catastrófico"),CONCATENATE("R9C",' RIESGOS DE GESTION'!#REF!),"")</f>
        <v>#REF!</v>
      </c>
      <c r="AK14" s="30" t="e">
        <f>IF(AND(' RIESGOS DE GESTION'!#REF!="Muy Alta",' RIESGOS DE GESTION'!#REF!="Catastrófico"),CONCATENATE("R9C",' RIESGOS DE GESTION'!#REF!),"")</f>
        <v>#REF!</v>
      </c>
      <c r="AL14" s="30" t="e">
        <f>IF(AND(' RIESGOS DE GESTION'!#REF!="Muy Alta",' RIESGOS DE GESTION'!#REF!="Catastrófico"),CONCATENATE("R9C",' RIESGOS DE GESTION'!#REF!),"")</f>
        <v>#REF!</v>
      </c>
      <c r="AM14" s="31" t="e">
        <f>IF(AND(' RIESGOS DE GESTION'!#REF!="Muy Alta",' RIESGOS DE GESTION'!#REF!="Catastrófico"),CONCATENATE("R9C",' RIESGOS DE GESTION'!#REF!),"")</f>
        <v>#REF!</v>
      </c>
      <c r="AN14" s="57"/>
      <c r="AO14" s="624"/>
      <c r="AP14" s="625"/>
      <c r="AQ14" s="625"/>
      <c r="AR14" s="625"/>
      <c r="AS14" s="625"/>
      <c r="AT14" s="626"/>
      <c r="AU14" s="57"/>
      <c r="AV14" s="57"/>
      <c r="AW14" s="57"/>
      <c r="AX14" s="57"/>
      <c r="AY14" s="57"/>
      <c r="AZ14" s="57"/>
      <c r="BA14" s="57"/>
      <c r="BB14" s="57"/>
      <c r="BC14" s="57"/>
      <c r="BD14" s="57"/>
      <c r="BE14" s="57"/>
      <c r="BF14" s="57"/>
      <c r="BG14" s="57"/>
      <c r="BH14" s="57"/>
      <c r="BI14" s="57"/>
      <c r="BJ14" s="57"/>
      <c r="BK14" s="57"/>
      <c r="BL14" s="57"/>
      <c r="BM14" s="57"/>
      <c r="BN14" s="57"/>
      <c r="BO14" s="57"/>
      <c r="BP14" s="57"/>
      <c r="BQ14" s="57"/>
      <c r="BR14" s="57"/>
      <c r="BS14" s="57"/>
      <c r="BT14" s="57"/>
      <c r="BU14" s="57"/>
      <c r="BV14" s="57"/>
      <c r="BW14" s="57"/>
      <c r="BX14" s="57"/>
    </row>
    <row r="15" spans="1:91" ht="15.75" customHeight="1" thickBot="1" x14ac:dyDescent="0.3">
      <c r="A15" s="57"/>
      <c r="B15" s="519"/>
      <c r="C15" s="519"/>
      <c r="D15" s="520"/>
      <c r="E15" s="619"/>
      <c r="F15" s="620"/>
      <c r="G15" s="620"/>
      <c r="H15" s="620"/>
      <c r="I15" s="634"/>
      <c r="J15" s="32" t="e">
        <f>IF(AND(' RIESGOS DE GESTION'!#REF!="Muy Alta",' RIESGOS DE GESTION'!#REF!="Leve"),CONCATENATE("R10C",' RIESGOS DE GESTION'!#REF!),"")</f>
        <v>#REF!</v>
      </c>
      <c r="K15" s="33" t="e">
        <f>IF(AND(' RIESGOS DE GESTION'!#REF!="Muy Alta",' RIESGOS DE GESTION'!#REF!="Leve"),CONCATENATE("R10C",' RIESGOS DE GESTION'!#REF!),"")</f>
        <v>#REF!</v>
      </c>
      <c r="L15" s="33" t="e">
        <f>IF(AND(' RIESGOS DE GESTION'!#REF!="Muy Alta",' RIESGOS DE GESTION'!#REF!="Leve"),CONCATENATE("R10C",' RIESGOS DE GESTION'!#REF!),"")</f>
        <v>#REF!</v>
      </c>
      <c r="M15" s="33" t="e">
        <f>IF(AND(' RIESGOS DE GESTION'!#REF!="Muy Alta",' RIESGOS DE GESTION'!#REF!="Leve"),CONCATENATE("R10C",' RIESGOS DE GESTION'!#REF!),"")</f>
        <v>#REF!</v>
      </c>
      <c r="N15" s="33" t="e">
        <f>IF(AND(' RIESGOS DE GESTION'!#REF!="Muy Alta",' RIESGOS DE GESTION'!#REF!="Leve"),CONCATENATE("R10C",' RIESGOS DE GESTION'!#REF!),"")</f>
        <v>#REF!</v>
      </c>
      <c r="O15" s="34" t="e">
        <f>IF(AND(' RIESGOS DE GESTION'!#REF!="Muy Alta",' RIESGOS DE GESTION'!#REF!="Leve"),CONCATENATE("R10C",' RIESGOS DE GESTION'!#REF!),"")</f>
        <v>#REF!</v>
      </c>
      <c r="P15" s="26" t="e">
        <f>IF(AND(' RIESGOS DE GESTION'!#REF!="Muy Alta",' RIESGOS DE GESTION'!#REF!="Menor"),CONCATENATE("R10C",' RIESGOS DE GESTION'!#REF!),"")</f>
        <v>#REF!</v>
      </c>
      <c r="Q15" s="27" t="e">
        <f>IF(AND(' RIESGOS DE GESTION'!#REF!="Muy Alta",' RIESGOS DE GESTION'!#REF!="Menor"),CONCATENATE("R10C",' RIESGOS DE GESTION'!#REF!),"")</f>
        <v>#REF!</v>
      </c>
      <c r="R15" s="27" t="e">
        <f>IF(AND(' RIESGOS DE GESTION'!#REF!="Muy Alta",' RIESGOS DE GESTION'!#REF!="Menor"),CONCATENATE("R10C",' RIESGOS DE GESTION'!#REF!),"")</f>
        <v>#REF!</v>
      </c>
      <c r="S15" s="27" t="e">
        <f>IF(AND(' RIESGOS DE GESTION'!#REF!="Muy Alta",' RIESGOS DE GESTION'!#REF!="Menor"),CONCATENATE("R10C",' RIESGOS DE GESTION'!#REF!),"")</f>
        <v>#REF!</v>
      </c>
      <c r="T15" s="27" t="e">
        <f>IF(AND(' RIESGOS DE GESTION'!#REF!="Muy Alta",' RIESGOS DE GESTION'!#REF!="Menor"),CONCATENATE("R10C",' RIESGOS DE GESTION'!#REF!),"")</f>
        <v>#REF!</v>
      </c>
      <c r="U15" s="28" t="e">
        <f>IF(AND(' RIESGOS DE GESTION'!#REF!="Muy Alta",' RIESGOS DE GESTION'!#REF!="Menor"),CONCATENATE("R10C",' RIESGOS DE GESTION'!#REF!),"")</f>
        <v>#REF!</v>
      </c>
      <c r="V15" s="32" t="e">
        <f>IF(AND(' RIESGOS DE GESTION'!#REF!="Muy Alta",' RIESGOS DE GESTION'!#REF!="Moderado"),CONCATENATE("R10C",' RIESGOS DE GESTION'!#REF!),"")</f>
        <v>#REF!</v>
      </c>
      <c r="W15" s="33" t="e">
        <f>IF(AND(' RIESGOS DE GESTION'!#REF!="Muy Alta",' RIESGOS DE GESTION'!#REF!="Moderado"),CONCATENATE("R10C",' RIESGOS DE GESTION'!#REF!),"")</f>
        <v>#REF!</v>
      </c>
      <c r="X15" s="33" t="e">
        <f>IF(AND(' RIESGOS DE GESTION'!#REF!="Muy Alta",' RIESGOS DE GESTION'!#REF!="Moderado"),CONCATENATE("R10C",' RIESGOS DE GESTION'!#REF!),"")</f>
        <v>#REF!</v>
      </c>
      <c r="Y15" s="33" t="e">
        <f>IF(AND(' RIESGOS DE GESTION'!#REF!="Muy Alta",' RIESGOS DE GESTION'!#REF!="Moderado"),CONCATENATE("R10C",' RIESGOS DE GESTION'!#REF!),"")</f>
        <v>#REF!</v>
      </c>
      <c r="Z15" s="33" t="e">
        <f>IF(AND(' RIESGOS DE GESTION'!#REF!="Muy Alta",' RIESGOS DE GESTION'!#REF!="Moderado"),CONCATENATE("R10C",' RIESGOS DE GESTION'!#REF!),"")</f>
        <v>#REF!</v>
      </c>
      <c r="AA15" s="34" t="e">
        <f>IF(AND(' RIESGOS DE GESTION'!#REF!="Muy Alta",' RIESGOS DE GESTION'!#REF!="Moderado"),CONCATENATE("R10C",' RIESGOS DE GESTION'!#REF!),"")</f>
        <v>#REF!</v>
      </c>
      <c r="AB15" s="26" t="e">
        <f>IF(AND(' RIESGOS DE GESTION'!#REF!="Muy Alta",' RIESGOS DE GESTION'!#REF!="Mayor"),CONCATENATE("R10C",' RIESGOS DE GESTION'!#REF!),"")</f>
        <v>#REF!</v>
      </c>
      <c r="AC15" s="27" t="e">
        <f>IF(AND(' RIESGOS DE GESTION'!#REF!="Muy Alta",' RIESGOS DE GESTION'!#REF!="Mayor"),CONCATENATE("R10C",' RIESGOS DE GESTION'!#REF!),"")</f>
        <v>#REF!</v>
      </c>
      <c r="AD15" s="27" t="e">
        <f>IF(AND(' RIESGOS DE GESTION'!#REF!="Muy Alta",' RIESGOS DE GESTION'!#REF!="Mayor"),CONCATENATE("R10C",' RIESGOS DE GESTION'!#REF!),"")</f>
        <v>#REF!</v>
      </c>
      <c r="AE15" s="27" t="e">
        <f>IF(AND(' RIESGOS DE GESTION'!#REF!="Muy Alta",' RIESGOS DE GESTION'!#REF!="Mayor"),CONCATENATE("R10C",' RIESGOS DE GESTION'!#REF!),"")</f>
        <v>#REF!</v>
      </c>
      <c r="AF15" s="27" t="e">
        <f>IF(AND(' RIESGOS DE GESTION'!#REF!="Muy Alta",' RIESGOS DE GESTION'!#REF!="Mayor"),CONCATENATE("R10C",' RIESGOS DE GESTION'!#REF!),"")</f>
        <v>#REF!</v>
      </c>
      <c r="AG15" s="28" t="e">
        <f>IF(AND(' RIESGOS DE GESTION'!#REF!="Muy Alta",' RIESGOS DE GESTION'!#REF!="Mayor"),CONCATENATE("R10C",' RIESGOS DE GESTION'!#REF!),"")</f>
        <v>#REF!</v>
      </c>
      <c r="AH15" s="35" t="e">
        <f>IF(AND(' RIESGOS DE GESTION'!#REF!="Muy Alta",' RIESGOS DE GESTION'!#REF!="Catastrófico"),CONCATENATE("R10C",' RIESGOS DE GESTION'!#REF!),"")</f>
        <v>#REF!</v>
      </c>
      <c r="AI15" s="36" t="e">
        <f>IF(AND(' RIESGOS DE GESTION'!#REF!="Muy Alta",' RIESGOS DE GESTION'!#REF!="Catastrófico"),CONCATENATE("R10C",' RIESGOS DE GESTION'!#REF!),"")</f>
        <v>#REF!</v>
      </c>
      <c r="AJ15" s="36" t="e">
        <f>IF(AND(' RIESGOS DE GESTION'!#REF!="Muy Alta",' RIESGOS DE GESTION'!#REF!="Catastrófico"),CONCATENATE("R10C",' RIESGOS DE GESTION'!#REF!),"")</f>
        <v>#REF!</v>
      </c>
      <c r="AK15" s="36" t="e">
        <f>IF(AND(' RIESGOS DE GESTION'!#REF!="Muy Alta",' RIESGOS DE GESTION'!#REF!="Catastrófico"),CONCATENATE("R10C",' RIESGOS DE GESTION'!#REF!),"")</f>
        <v>#REF!</v>
      </c>
      <c r="AL15" s="36" t="e">
        <f>IF(AND(' RIESGOS DE GESTION'!#REF!="Muy Alta",' RIESGOS DE GESTION'!#REF!="Catastrófico"),CONCATENATE("R10C",' RIESGOS DE GESTION'!#REF!),"")</f>
        <v>#REF!</v>
      </c>
      <c r="AM15" s="37" t="e">
        <f>IF(AND(' RIESGOS DE GESTION'!#REF!="Muy Alta",' RIESGOS DE GESTION'!#REF!="Catastrófico"),CONCATENATE("R10C",' RIESGOS DE GESTION'!#REF!),"")</f>
        <v>#REF!</v>
      </c>
      <c r="AN15" s="57"/>
      <c r="AO15" s="627"/>
      <c r="AP15" s="628"/>
      <c r="AQ15" s="628"/>
      <c r="AR15" s="628"/>
      <c r="AS15" s="628"/>
      <c r="AT15" s="629"/>
      <c r="AU15" s="57"/>
      <c r="AV15" s="57"/>
      <c r="AW15" s="57"/>
      <c r="AX15" s="57"/>
      <c r="AY15" s="57"/>
      <c r="AZ15" s="57"/>
      <c r="BA15" s="57"/>
      <c r="BB15" s="57"/>
      <c r="BC15" s="57"/>
      <c r="BD15" s="57"/>
      <c r="BE15" s="57"/>
      <c r="BF15" s="57"/>
      <c r="BG15" s="57"/>
      <c r="BH15" s="57"/>
      <c r="BI15" s="57"/>
      <c r="BJ15" s="57"/>
      <c r="BK15" s="57"/>
      <c r="BL15" s="57"/>
      <c r="BM15" s="57"/>
      <c r="BN15" s="57"/>
      <c r="BO15" s="57"/>
      <c r="BP15" s="57"/>
      <c r="BQ15" s="57"/>
      <c r="BR15" s="57"/>
      <c r="BS15" s="57"/>
      <c r="BT15" s="57"/>
      <c r="BU15" s="57"/>
      <c r="BV15" s="57"/>
      <c r="BW15" s="57"/>
      <c r="BX15" s="57"/>
    </row>
    <row r="16" spans="1:91" ht="15" customHeight="1" x14ac:dyDescent="0.25">
      <c r="A16" s="57"/>
      <c r="B16" s="519"/>
      <c r="C16" s="519"/>
      <c r="D16" s="520"/>
      <c r="E16" s="614" t="s">
        <v>505</v>
      </c>
      <c r="F16" s="615"/>
      <c r="G16" s="615"/>
      <c r="H16" s="615"/>
      <c r="I16" s="615"/>
      <c r="J16" s="38" t="e">
        <f>IF(AND(' RIESGOS DE GESTION'!#REF!="Alta",' RIESGOS DE GESTION'!#REF!="Leve"),CONCATENATE("R1C",' RIESGOS DE GESTION'!#REF!),"")</f>
        <v>#REF!</v>
      </c>
      <c r="K16" s="39" t="e">
        <f>IF(AND(' RIESGOS DE GESTION'!#REF!="Alta",' RIESGOS DE GESTION'!#REF!="Leve"),CONCATENATE("R1C",' RIESGOS DE GESTION'!#REF!),"")</f>
        <v>#REF!</v>
      </c>
      <c r="L16" s="39" t="e">
        <f>IF(AND(' RIESGOS DE GESTION'!#REF!="Alta",' RIESGOS DE GESTION'!#REF!="Leve"),CONCATENATE("R1C",' RIESGOS DE GESTION'!#REF!),"")</f>
        <v>#REF!</v>
      </c>
      <c r="M16" s="39" t="e">
        <f>IF(AND(' RIESGOS DE GESTION'!#REF!="Alta",' RIESGOS DE GESTION'!#REF!="Leve"),CONCATENATE("R1C",' RIESGOS DE GESTION'!#REF!),"")</f>
        <v>#REF!</v>
      </c>
      <c r="N16" s="39" t="e">
        <f>IF(AND(' RIESGOS DE GESTION'!#REF!="Alta",' RIESGOS DE GESTION'!#REF!="Leve"),CONCATENATE("R1C",' RIESGOS DE GESTION'!#REF!),"")</f>
        <v>#REF!</v>
      </c>
      <c r="O16" s="40" t="e">
        <f>IF(AND(' RIESGOS DE GESTION'!#REF!="Alta",' RIESGOS DE GESTION'!#REF!="Leve"),CONCATENATE("R1C",' RIESGOS DE GESTION'!#REF!),"")</f>
        <v>#REF!</v>
      </c>
      <c r="P16" s="38" t="e">
        <f>IF(AND(' RIESGOS DE GESTION'!#REF!="Alta",' RIESGOS DE GESTION'!#REF!="Menor"),CONCATENATE("R1C",' RIESGOS DE GESTION'!#REF!),"")</f>
        <v>#REF!</v>
      </c>
      <c r="Q16" s="39" t="e">
        <f>IF(AND(' RIESGOS DE GESTION'!#REF!="Alta",' RIESGOS DE GESTION'!#REF!="Menor"),CONCATENATE("R1C",' RIESGOS DE GESTION'!#REF!),"")</f>
        <v>#REF!</v>
      </c>
      <c r="R16" s="39" t="e">
        <f>IF(AND(' RIESGOS DE GESTION'!#REF!="Alta",' RIESGOS DE GESTION'!#REF!="Menor"),CONCATENATE("R1C",' RIESGOS DE GESTION'!#REF!),"")</f>
        <v>#REF!</v>
      </c>
      <c r="S16" s="39" t="e">
        <f>IF(AND(' RIESGOS DE GESTION'!#REF!="Alta",' RIESGOS DE GESTION'!#REF!="Menor"),CONCATENATE("R1C",' RIESGOS DE GESTION'!#REF!),"")</f>
        <v>#REF!</v>
      </c>
      <c r="T16" s="39" t="e">
        <f>IF(AND(' RIESGOS DE GESTION'!#REF!="Alta",' RIESGOS DE GESTION'!#REF!="Menor"),CONCATENATE("R1C",' RIESGOS DE GESTION'!#REF!),"")</f>
        <v>#REF!</v>
      </c>
      <c r="U16" s="40" t="e">
        <f>IF(AND(' RIESGOS DE GESTION'!#REF!="Alta",' RIESGOS DE GESTION'!#REF!="Menor"),CONCATENATE("R1C",' RIESGOS DE GESTION'!#REF!),"")</f>
        <v>#REF!</v>
      </c>
      <c r="V16" s="20" t="e">
        <f>IF(AND(' RIESGOS DE GESTION'!#REF!="Alta",' RIESGOS DE GESTION'!#REF!="Moderado"),CONCATENATE("R1C",' RIESGOS DE GESTION'!#REF!),"")</f>
        <v>#REF!</v>
      </c>
      <c r="W16" s="21" t="e">
        <f>IF(AND(' RIESGOS DE GESTION'!#REF!="Alta",' RIESGOS DE GESTION'!#REF!="Moderado"),CONCATENATE("R1C",' RIESGOS DE GESTION'!#REF!),"")</f>
        <v>#REF!</v>
      </c>
      <c r="X16" s="21" t="e">
        <f>IF(AND(' RIESGOS DE GESTION'!#REF!="Alta",' RIESGOS DE GESTION'!#REF!="Moderado"),CONCATENATE("R1C",' RIESGOS DE GESTION'!#REF!),"")</f>
        <v>#REF!</v>
      </c>
      <c r="Y16" s="21" t="e">
        <f>IF(AND(' RIESGOS DE GESTION'!#REF!="Alta",' RIESGOS DE GESTION'!#REF!="Moderado"),CONCATENATE("R1C",' RIESGOS DE GESTION'!#REF!),"")</f>
        <v>#REF!</v>
      </c>
      <c r="Z16" s="21" t="e">
        <f>IF(AND(' RIESGOS DE GESTION'!#REF!="Alta",' RIESGOS DE GESTION'!#REF!="Moderado"),CONCATENATE("R1C",' RIESGOS DE GESTION'!#REF!),"")</f>
        <v>#REF!</v>
      </c>
      <c r="AA16" s="22" t="e">
        <f>IF(AND(' RIESGOS DE GESTION'!#REF!="Alta",' RIESGOS DE GESTION'!#REF!="Moderado"),CONCATENATE("R1C",' RIESGOS DE GESTION'!#REF!),"")</f>
        <v>#REF!</v>
      </c>
      <c r="AB16" s="20" t="e">
        <f>IF(AND(' RIESGOS DE GESTION'!#REF!="Alta",' RIESGOS DE GESTION'!#REF!="Mayor"),CONCATENATE("R1C",' RIESGOS DE GESTION'!#REF!),"")</f>
        <v>#REF!</v>
      </c>
      <c r="AC16" s="21" t="e">
        <f>IF(AND(' RIESGOS DE GESTION'!#REF!="Alta",' RIESGOS DE GESTION'!#REF!="Mayor"),CONCATENATE("R1C",' RIESGOS DE GESTION'!#REF!),"")</f>
        <v>#REF!</v>
      </c>
      <c r="AD16" s="21" t="e">
        <f>IF(AND(' RIESGOS DE GESTION'!#REF!="Alta",' RIESGOS DE GESTION'!#REF!="Mayor"),CONCATENATE("R1C",' RIESGOS DE GESTION'!#REF!),"")</f>
        <v>#REF!</v>
      </c>
      <c r="AE16" s="21" t="e">
        <f>IF(AND(' RIESGOS DE GESTION'!#REF!="Alta",' RIESGOS DE GESTION'!#REF!="Mayor"),CONCATENATE("R1C",' RIESGOS DE GESTION'!#REF!),"")</f>
        <v>#REF!</v>
      </c>
      <c r="AF16" s="21" t="e">
        <f>IF(AND(' RIESGOS DE GESTION'!#REF!="Alta",' RIESGOS DE GESTION'!#REF!="Mayor"),CONCATENATE("R1C",' RIESGOS DE GESTION'!#REF!),"")</f>
        <v>#REF!</v>
      </c>
      <c r="AG16" s="22" t="e">
        <f>IF(AND(' RIESGOS DE GESTION'!#REF!="Alta",' RIESGOS DE GESTION'!#REF!="Mayor"),CONCATENATE("R1C",' RIESGOS DE GESTION'!#REF!),"")</f>
        <v>#REF!</v>
      </c>
      <c r="AH16" s="23" t="e">
        <f>IF(AND(' RIESGOS DE GESTION'!#REF!="Alta",' RIESGOS DE GESTION'!#REF!="Catastrófico"),CONCATENATE("R1C",' RIESGOS DE GESTION'!#REF!),"")</f>
        <v>#REF!</v>
      </c>
      <c r="AI16" s="24" t="e">
        <f>IF(AND(' RIESGOS DE GESTION'!#REF!="Alta",' RIESGOS DE GESTION'!#REF!="Catastrófico"),CONCATENATE("R1C",' RIESGOS DE GESTION'!#REF!),"")</f>
        <v>#REF!</v>
      </c>
      <c r="AJ16" s="24" t="e">
        <f>IF(AND(' RIESGOS DE GESTION'!#REF!="Alta",' RIESGOS DE GESTION'!#REF!="Catastrófico"),CONCATENATE("R1C",' RIESGOS DE GESTION'!#REF!),"")</f>
        <v>#REF!</v>
      </c>
      <c r="AK16" s="24" t="e">
        <f>IF(AND(' RIESGOS DE GESTION'!#REF!="Alta",' RIESGOS DE GESTION'!#REF!="Catastrófico"),CONCATENATE("R1C",' RIESGOS DE GESTION'!#REF!),"")</f>
        <v>#REF!</v>
      </c>
      <c r="AL16" s="24" t="e">
        <f>IF(AND(' RIESGOS DE GESTION'!#REF!="Alta",' RIESGOS DE GESTION'!#REF!="Catastrófico"),CONCATENATE("R1C",' RIESGOS DE GESTION'!#REF!),"")</f>
        <v>#REF!</v>
      </c>
      <c r="AM16" s="25" t="e">
        <f>IF(AND(' RIESGOS DE GESTION'!#REF!="Alta",' RIESGOS DE GESTION'!#REF!="Catastrófico"),CONCATENATE("R1C",' RIESGOS DE GESTION'!#REF!),"")</f>
        <v>#REF!</v>
      </c>
      <c r="AN16" s="57"/>
      <c r="AO16" s="605" t="s">
        <v>506</v>
      </c>
      <c r="AP16" s="606"/>
      <c r="AQ16" s="606"/>
      <c r="AR16" s="606"/>
      <c r="AS16" s="606"/>
      <c r="AT16" s="607"/>
      <c r="AU16" s="57"/>
      <c r="AV16" s="57"/>
      <c r="AW16" s="57"/>
      <c r="AX16" s="57"/>
      <c r="AY16" s="57"/>
      <c r="AZ16" s="57"/>
      <c r="BA16" s="57"/>
      <c r="BB16" s="57"/>
      <c r="BC16" s="57"/>
      <c r="BD16" s="57"/>
      <c r="BE16" s="57"/>
      <c r="BF16" s="57"/>
      <c r="BG16" s="57"/>
      <c r="BH16" s="57"/>
      <c r="BI16" s="57"/>
      <c r="BJ16" s="57"/>
      <c r="BK16" s="57"/>
      <c r="BL16" s="57"/>
      <c r="BM16" s="57"/>
      <c r="BN16" s="57"/>
      <c r="BO16" s="57"/>
      <c r="BP16" s="57"/>
      <c r="BQ16" s="57"/>
      <c r="BR16" s="57"/>
      <c r="BS16" s="57"/>
      <c r="BT16" s="57"/>
      <c r="BU16" s="57"/>
      <c r="BV16" s="57"/>
      <c r="BW16" s="57"/>
      <c r="BX16" s="57"/>
    </row>
    <row r="17" spans="1:76" ht="15" customHeight="1" x14ac:dyDescent="0.25">
      <c r="A17" s="57"/>
      <c r="B17" s="519"/>
      <c r="C17" s="519"/>
      <c r="D17" s="520"/>
      <c r="E17" s="616"/>
      <c r="F17" s="617"/>
      <c r="G17" s="617"/>
      <c r="H17" s="617"/>
      <c r="I17" s="617"/>
      <c r="J17" s="41" t="e">
        <f>IF(AND(' RIESGOS DE GESTION'!#REF!="Alta",' RIESGOS DE GESTION'!#REF!="Leve"),CONCATENATE("R2C",' RIESGOS DE GESTION'!#REF!),"")</f>
        <v>#REF!</v>
      </c>
      <c r="K17" s="42" t="e">
        <f>IF(AND(' RIESGOS DE GESTION'!#REF!="Alta",' RIESGOS DE GESTION'!#REF!="Leve"),CONCATENATE("R2C",' RIESGOS DE GESTION'!#REF!),"")</f>
        <v>#REF!</v>
      </c>
      <c r="L17" s="42" t="e">
        <f>IF(AND(' RIESGOS DE GESTION'!#REF!="Alta",' RIESGOS DE GESTION'!#REF!="Leve"),CONCATENATE("R2C",' RIESGOS DE GESTION'!#REF!),"")</f>
        <v>#REF!</v>
      </c>
      <c r="M17" s="42" t="e">
        <f>IF(AND(' RIESGOS DE GESTION'!#REF!="Alta",' RIESGOS DE GESTION'!#REF!="Leve"),CONCATENATE("R2C",' RIESGOS DE GESTION'!#REF!),"")</f>
        <v>#REF!</v>
      </c>
      <c r="N17" s="42" t="e">
        <f>IF(AND(' RIESGOS DE GESTION'!#REF!="Alta",' RIESGOS DE GESTION'!#REF!="Leve"),CONCATENATE("R2C",' RIESGOS DE GESTION'!#REF!),"")</f>
        <v>#REF!</v>
      </c>
      <c r="O17" s="43" t="e">
        <f>IF(AND(' RIESGOS DE GESTION'!#REF!="Alta",' RIESGOS DE GESTION'!#REF!="Leve"),CONCATENATE("R2C",' RIESGOS DE GESTION'!#REF!),"")</f>
        <v>#REF!</v>
      </c>
      <c r="P17" s="41" t="e">
        <f>IF(AND(' RIESGOS DE GESTION'!#REF!="Alta",' RIESGOS DE GESTION'!#REF!="Menor"),CONCATENATE("R2C",' RIESGOS DE GESTION'!#REF!),"")</f>
        <v>#REF!</v>
      </c>
      <c r="Q17" s="42" t="e">
        <f>IF(AND(' RIESGOS DE GESTION'!#REF!="Alta",' RIESGOS DE GESTION'!#REF!="Menor"),CONCATENATE("R2C",' RIESGOS DE GESTION'!#REF!),"")</f>
        <v>#REF!</v>
      </c>
      <c r="R17" s="42" t="e">
        <f>IF(AND(' RIESGOS DE GESTION'!#REF!="Alta",' RIESGOS DE GESTION'!#REF!="Menor"),CONCATENATE("R2C",' RIESGOS DE GESTION'!#REF!),"")</f>
        <v>#REF!</v>
      </c>
      <c r="S17" s="42" t="e">
        <f>IF(AND(' RIESGOS DE GESTION'!#REF!="Alta",' RIESGOS DE GESTION'!#REF!="Menor"),CONCATENATE("R2C",' RIESGOS DE GESTION'!#REF!),"")</f>
        <v>#REF!</v>
      </c>
      <c r="T17" s="42" t="e">
        <f>IF(AND(' RIESGOS DE GESTION'!#REF!="Alta",' RIESGOS DE GESTION'!#REF!="Menor"),CONCATENATE("R2C",' RIESGOS DE GESTION'!#REF!),"")</f>
        <v>#REF!</v>
      </c>
      <c r="U17" s="43" t="e">
        <f>IF(AND(' RIESGOS DE GESTION'!#REF!="Alta",' RIESGOS DE GESTION'!#REF!="Menor"),CONCATENATE("R2C",' RIESGOS DE GESTION'!#REF!),"")</f>
        <v>#REF!</v>
      </c>
      <c r="V17" s="26" t="e">
        <f>IF(AND(' RIESGOS DE GESTION'!#REF!="Alta",' RIESGOS DE GESTION'!#REF!="Moderado"),CONCATENATE("R2C",' RIESGOS DE GESTION'!#REF!),"")</f>
        <v>#REF!</v>
      </c>
      <c r="W17" s="27" t="e">
        <f>IF(AND(' RIESGOS DE GESTION'!#REF!="Alta",' RIESGOS DE GESTION'!#REF!="Moderado"),CONCATENATE("R2C",' RIESGOS DE GESTION'!#REF!),"")</f>
        <v>#REF!</v>
      </c>
      <c r="X17" s="27" t="e">
        <f>IF(AND(' RIESGOS DE GESTION'!#REF!="Alta",' RIESGOS DE GESTION'!#REF!="Moderado"),CONCATENATE("R2C",' RIESGOS DE GESTION'!#REF!),"")</f>
        <v>#REF!</v>
      </c>
      <c r="Y17" s="27" t="e">
        <f>IF(AND(' RIESGOS DE GESTION'!#REF!="Alta",' RIESGOS DE GESTION'!#REF!="Moderado"),CONCATENATE("R2C",' RIESGOS DE GESTION'!#REF!),"")</f>
        <v>#REF!</v>
      </c>
      <c r="Z17" s="27" t="e">
        <f>IF(AND(' RIESGOS DE GESTION'!#REF!="Alta",' RIESGOS DE GESTION'!#REF!="Moderado"),CONCATENATE("R2C",' RIESGOS DE GESTION'!#REF!),"")</f>
        <v>#REF!</v>
      </c>
      <c r="AA17" s="28" t="e">
        <f>IF(AND(' RIESGOS DE GESTION'!#REF!="Alta",' RIESGOS DE GESTION'!#REF!="Moderado"),CONCATENATE("R2C",' RIESGOS DE GESTION'!#REF!),"")</f>
        <v>#REF!</v>
      </c>
      <c r="AB17" s="26" t="e">
        <f>IF(AND(' RIESGOS DE GESTION'!#REF!="Alta",' RIESGOS DE GESTION'!#REF!="Mayor"),CONCATENATE("R2C",' RIESGOS DE GESTION'!#REF!),"")</f>
        <v>#REF!</v>
      </c>
      <c r="AC17" s="27" t="e">
        <f>IF(AND(' RIESGOS DE GESTION'!#REF!="Alta",' RIESGOS DE GESTION'!#REF!="Mayor"),CONCATENATE("R2C",' RIESGOS DE GESTION'!#REF!),"")</f>
        <v>#REF!</v>
      </c>
      <c r="AD17" s="27" t="e">
        <f>IF(AND(' RIESGOS DE GESTION'!#REF!="Alta",' RIESGOS DE GESTION'!#REF!="Mayor"),CONCATENATE("R2C",' RIESGOS DE GESTION'!#REF!),"")</f>
        <v>#REF!</v>
      </c>
      <c r="AE17" s="27" t="e">
        <f>IF(AND(' RIESGOS DE GESTION'!#REF!="Alta",' RIESGOS DE GESTION'!#REF!="Mayor"),CONCATENATE("R2C",' RIESGOS DE GESTION'!#REF!),"")</f>
        <v>#REF!</v>
      </c>
      <c r="AF17" s="27" t="e">
        <f>IF(AND(' RIESGOS DE GESTION'!#REF!="Alta",' RIESGOS DE GESTION'!#REF!="Mayor"),CONCATENATE("R2C",' RIESGOS DE GESTION'!#REF!),"")</f>
        <v>#REF!</v>
      </c>
      <c r="AG17" s="28" t="e">
        <f>IF(AND(' RIESGOS DE GESTION'!#REF!="Alta",' RIESGOS DE GESTION'!#REF!="Mayor"),CONCATENATE("R2C",' RIESGOS DE GESTION'!#REF!),"")</f>
        <v>#REF!</v>
      </c>
      <c r="AH17" s="29" t="e">
        <f>IF(AND(' RIESGOS DE GESTION'!#REF!="Alta",' RIESGOS DE GESTION'!#REF!="Catastrófico"),CONCATENATE("R2C",' RIESGOS DE GESTION'!#REF!),"")</f>
        <v>#REF!</v>
      </c>
      <c r="AI17" s="30" t="e">
        <f>IF(AND(' RIESGOS DE GESTION'!#REF!="Alta",' RIESGOS DE GESTION'!#REF!="Catastrófico"),CONCATENATE("R2C",' RIESGOS DE GESTION'!#REF!),"")</f>
        <v>#REF!</v>
      </c>
      <c r="AJ17" s="30" t="e">
        <f>IF(AND(' RIESGOS DE GESTION'!#REF!="Alta",' RIESGOS DE GESTION'!#REF!="Catastrófico"),CONCATENATE("R2C",' RIESGOS DE GESTION'!#REF!),"")</f>
        <v>#REF!</v>
      </c>
      <c r="AK17" s="30" t="e">
        <f>IF(AND(' RIESGOS DE GESTION'!#REF!="Alta",' RIESGOS DE GESTION'!#REF!="Catastrófico"),CONCATENATE("R2C",' RIESGOS DE GESTION'!#REF!),"")</f>
        <v>#REF!</v>
      </c>
      <c r="AL17" s="30" t="e">
        <f>IF(AND(' RIESGOS DE GESTION'!#REF!="Alta",' RIESGOS DE GESTION'!#REF!="Catastrófico"),CONCATENATE("R2C",' RIESGOS DE GESTION'!#REF!),"")</f>
        <v>#REF!</v>
      </c>
      <c r="AM17" s="31" t="e">
        <f>IF(AND(' RIESGOS DE GESTION'!#REF!="Alta",' RIESGOS DE GESTION'!#REF!="Catastrófico"),CONCATENATE("R2C",' RIESGOS DE GESTION'!#REF!),"")</f>
        <v>#REF!</v>
      </c>
      <c r="AN17" s="57"/>
      <c r="AO17" s="608"/>
      <c r="AP17" s="609"/>
      <c r="AQ17" s="609"/>
      <c r="AR17" s="609"/>
      <c r="AS17" s="609"/>
      <c r="AT17" s="610"/>
      <c r="AU17" s="57"/>
      <c r="AV17" s="57"/>
      <c r="AW17" s="57"/>
      <c r="AX17" s="57"/>
      <c r="AY17" s="57"/>
      <c r="AZ17" s="57"/>
      <c r="BA17" s="57"/>
      <c r="BB17" s="57"/>
      <c r="BC17" s="57"/>
      <c r="BD17" s="57"/>
      <c r="BE17" s="57"/>
      <c r="BF17" s="57"/>
      <c r="BG17" s="57"/>
      <c r="BH17" s="57"/>
      <c r="BI17" s="57"/>
      <c r="BJ17" s="57"/>
      <c r="BK17" s="57"/>
      <c r="BL17" s="57"/>
      <c r="BM17" s="57"/>
      <c r="BN17" s="57"/>
      <c r="BO17" s="57"/>
      <c r="BP17" s="57"/>
      <c r="BQ17" s="57"/>
      <c r="BR17" s="57"/>
      <c r="BS17" s="57"/>
      <c r="BT17" s="57"/>
      <c r="BU17" s="57"/>
      <c r="BV17" s="57"/>
      <c r="BW17" s="57"/>
      <c r="BX17" s="57"/>
    </row>
    <row r="18" spans="1:76" ht="15" customHeight="1" x14ac:dyDescent="0.25">
      <c r="A18" s="57"/>
      <c r="B18" s="519"/>
      <c r="C18" s="519"/>
      <c r="D18" s="520"/>
      <c r="E18" s="618"/>
      <c r="F18" s="617"/>
      <c r="G18" s="617"/>
      <c r="H18" s="617"/>
      <c r="I18" s="617"/>
      <c r="J18" s="41" t="e">
        <f>IF(AND(' RIESGOS DE GESTION'!#REF!="Alta",' RIESGOS DE GESTION'!#REF!="Leve"),CONCATENATE("R3C",' RIESGOS DE GESTION'!#REF!),"")</f>
        <v>#REF!</v>
      </c>
      <c r="K18" s="42" t="e">
        <f>IF(AND(' RIESGOS DE GESTION'!#REF!="Alta",' RIESGOS DE GESTION'!#REF!="Leve"),CONCATENATE("R3C",' RIESGOS DE GESTION'!#REF!),"")</f>
        <v>#REF!</v>
      </c>
      <c r="L18" s="42" t="e">
        <f>IF(AND(' RIESGOS DE GESTION'!#REF!="Alta",' RIESGOS DE GESTION'!#REF!="Leve"),CONCATENATE("R3C",' RIESGOS DE GESTION'!#REF!),"")</f>
        <v>#REF!</v>
      </c>
      <c r="M18" s="42" t="e">
        <f>IF(AND(' RIESGOS DE GESTION'!#REF!="Alta",' RIESGOS DE GESTION'!#REF!="Leve"),CONCATENATE("R3C",' RIESGOS DE GESTION'!#REF!),"")</f>
        <v>#REF!</v>
      </c>
      <c r="N18" s="42" t="e">
        <f>IF(AND(' RIESGOS DE GESTION'!#REF!="Alta",' RIESGOS DE GESTION'!#REF!="Leve"),CONCATENATE("R3C",' RIESGOS DE GESTION'!#REF!),"")</f>
        <v>#REF!</v>
      </c>
      <c r="O18" s="43" t="e">
        <f>IF(AND(' RIESGOS DE GESTION'!#REF!="Alta",' RIESGOS DE GESTION'!#REF!="Leve"),CONCATENATE("R3C",' RIESGOS DE GESTION'!#REF!),"")</f>
        <v>#REF!</v>
      </c>
      <c r="P18" s="41" t="e">
        <f>IF(AND(' RIESGOS DE GESTION'!#REF!="Alta",' RIESGOS DE GESTION'!#REF!="Menor"),CONCATENATE("R3C",' RIESGOS DE GESTION'!#REF!),"")</f>
        <v>#REF!</v>
      </c>
      <c r="Q18" s="42" t="e">
        <f>IF(AND(' RIESGOS DE GESTION'!#REF!="Alta",' RIESGOS DE GESTION'!#REF!="Menor"),CONCATENATE("R3C",' RIESGOS DE GESTION'!#REF!),"")</f>
        <v>#REF!</v>
      </c>
      <c r="R18" s="42" t="e">
        <f>IF(AND(' RIESGOS DE GESTION'!#REF!="Alta",' RIESGOS DE GESTION'!#REF!="Menor"),CONCATENATE("R3C",' RIESGOS DE GESTION'!#REF!),"")</f>
        <v>#REF!</v>
      </c>
      <c r="S18" s="42" t="e">
        <f>IF(AND(' RIESGOS DE GESTION'!#REF!="Alta",' RIESGOS DE GESTION'!#REF!="Menor"),CONCATENATE("R3C",' RIESGOS DE GESTION'!#REF!),"")</f>
        <v>#REF!</v>
      </c>
      <c r="T18" s="42" t="e">
        <f>IF(AND(' RIESGOS DE GESTION'!#REF!="Alta",' RIESGOS DE GESTION'!#REF!="Menor"),CONCATENATE("R3C",' RIESGOS DE GESTION'!#REF!),"")</f>
        <v>#REF!</v>
      </c>
      <c r="U18" s="43" t="e">
        <f>IF(AND(' RIESGOS DE GESTION'!#REF!="Alta",' RIESGOS DE GESTION'!#REF!="Menor"),CONCATENATE("R3C",' RIESGOS DE GESTION'!#REF!),"")</f>
        <v>#REF!</v>
      </c>
      <c r="V18" s="26" t="e">
        <f>IF(AND(' RIESGOS DE GESTION'!#REF!="Alta",' RIESGOS DE GESTION'!#REF!="Moderado"),CONCATENATE("R3C",' RIESGOS DE GESTION'!#REF!),"")</f>
        <v>#REF!</v>
      </c>
      <c r="W18" s="27" t="e">
        <f>IF(AND(' RIESGOS DE GESTION'!#REF!="Alta",' RIESGOS DE GESTION'!#REF!="Moderado"),CONCATENATE("R3C",' RIESGOS DE GESTION'!#REF!),"")</f>
        <v>#REF!</v>
      </c>
      <c r="X18" s="27" t="e">
        <f>IF(AND(' RIESGOS DE GESTION'!#REF!="Alta",' RIESGOS DE GESTION'!#REF!="Moderado"),CONCATENATE("R3C",' RIESGOS DE GESTION'!#REF!),"")</f>
        <v>#REF!</v>
      </c>
      <c r="Y18" s="27" t="e">
        <f>IF(AND(' RIESGOS DE GESTION'!#REF!="Alta",' RIESGOS DE GESTION'!#REF!="Moderado"),CONCATENATE("R3C",' RIESGOS DE GESTION'!#REF!),"")</f>
        <v>#REF!</v>
      </c>
      <c r="Z18" s="27" t="e">
        <f>IF(AND(' RIESGOS DE GESTION'!#REF!="Alta",' RIESGOS DE GESTION'!#REF!="Moderado"),CONCATENATE("R3C",' RIESGOS DE GESTION'!#REF!),"")</f>
        <v>#REF!</v>
      </c>
      <c r="AA18" s="28" t="e">
        <f>IF(AND(' RIESGOS DE GESTION'!#REF!="Alta",' RIESGOS DE GESTION'!#REF!="Moderado"),CONCATENATE("R3C",' RIESGOS DE GESTION'!#REF!),"")</f>
        <v>#REF!</v>
      </c>
      <c r="AB18" s="26" t="e">
        <f>IF(AND(' RIESGOS DE GESTION'!#REF!="Alta",' RIESGOS DE GESTION'!#REF!="Mayor"),CONCATENATE("R3C",' RIESGOS DE GESTION'!#REF!),"")</f>
        <v>#REF!</v>
      </c>
      <c r="AC18" s="27" t="e">
        <f>IF(AND(' RIESGOS DE GESTION'!#REF!="Alta",' RIESGOS DE GESTION'!#REF!="Mayor"),CONCATENATE("R3C",' RIESGOS DE GESTION'!#REF!),"")</f>
        <v>#REF!</v>
      </c>
      <c r="AD18" s="27" t="e">
        <f>IF(AND(' RIESGOS DE GESTION'!#REF!="Alta",' RIESGOS DE GESTION'!#REF!="Mayor"),CONCATENATE("R3C",' RIESGOS DE GESTION'!#REF!),"")</f>
        <v>#REF!</v>
      </c>
      <c r="AE18" s="27" t="e">
        <f>IF(AND(' RIESGOS DE GESTION'!#REF!="Alta",' RIESGOS DE GESTION'!#REF!="Mayor"),CONCATENATE("R3C",' RIESGOS DE GESTION'!#REF!),"")</f>
        <v>#REF!</v>
      </c>
      <c r="AF18" s="27" t="e">
        <f>IF(AND(' RIESGOS DE GESTION'!#REF!="Alta",' RIESGOS DE GESTION'!#REF!="Mayor"),CONCATENATE("R3C",' RIESGOS DE GESTION'!#REF!),"")</f>
        <v>#REF!</v>
      </c>
      <c r="AG18" s="28" t="e">
        <f>IF(AND(' RIESGOS DE GESTION'!#REF!="Alta",' RIESGOS DE GESTION'!#REF!="Mayor"),CONCATENATE("R3C",' RIESGOS DE GESTION'!#REF!),"")</f>
        <v>#REF!</v>
      </c>
      <c r="AH18" s="29" t="e">
        <f>IF(AND(' RIESGOS DE GESTION'!#REF!="Alta",' RIESGOS DE GESTION'!#REF!="Catastrófico"),CONCATENATE("R3C",' RIESGOS DE GESTION'!#REF!),"")</f>
        <v>#REF!</v>
      </c>
      <c r="AI18" s="30" t="e">
        <f>IF(AND(' RIESGOS DE GESTION'!#REF!="Alta",' RIESGOS DE GESTION'!#REF!="Catastrófico"),CONCATENATE("R3C",' RIESGOS DE GESTION'!#REF!),"")</f>
        <v>#REF!</v>
      </c>
      <c r="AJ18" s="30" t="e">
        <f>IF(AND(' RIESGOS DE GESTION'!#REF!="Alta",' RIESGOS DE GESTION'!#REF!="Catastrófico"),CONCATENATE("R3C",' RIESGOS DE GESTION'!#REF!),"")</f>
        <v>#REF!</v>
      </c>
      <c r="AK18" s="30" t="e">
        <f>IF(AND(' RIESGOS DE GESTION'!#REF!="Alta",' RIESGOS DE GESTION'!#REF!="Catastrófico"),CONCATENATE("R3C",' RIESGOS DE GESTION'!#REF!),"")</f>
        <v>#REF!</v>
      </c>
      <c r="AL18" s="30" t="e">
        <f>IF(AND(' RIESGOS DE GESTION'!#REF!="Alta",' RIESGOS DE GESTION'!#REF!="Catastrófico"),CONCATENATE("R3C",' RIESGOS DE GESTION'!#REF!),"")</f>
        <v>#REF!</v>
      </c>
      <c r="AM18" s="31" t="e">
        <f>IF(AND(' RIESGOS DE GESTION'!#REF!="Alta",' RIESGOS DE GESTION'!#REF!="Catastrófico"),CONCATENATE("R3C",' RIESGOS DE GESTION'!#REF!),"")</f>
        <v>#REF!</v>
      </c>
      <c r="AN18" s="57"/>
      <c r="AO18" s="608"/>
      <c r="AP18" s="609"/>
      <c r="AQ18" s="609"/>
      <c r="AR18" s="609"/>
      <c r="AS18" s="609"/>
      <c r="AT18" s="610"/>
      <c r="AU18" s="57"/>
      <c r="AV18" s="57"/>
      <c r="AW18" s="57"/>
      <c r="AX18" s="57"/>
      <c r="AY18" s="57"/>
      <c r="AZ18" s="57"/>
      <c r="BA18" s="57"/>
      <c r="BB18" s="57"/>
      <c r="BC18" s="57"/>
      <c r="BD18" s="57"/>
      <c r="BE18" s="57"/>
      <c r="BF18" s="57"/>
      <c r="BG18" s="57"/>
      <c r="BH18" s="57"/>
      <c r="BI18" s="57"/>
      <c r="BJ18" s="57"/>
      <c r="BK18" s="57"/>
      <c r="BL18" s="57"/>
      <c r="BM18" s="57"/>
      <c r="BN18" s="57"/>
      <c r="BO18" s="57"/>
      <c r="BP18" s="57"/>
      <c r="BQ18" s="57"/>
      <c r="BR18" s="57"/>
      <c r="BS18" s="57"/>
      <c r="BT18" s="57"/>
      <c r="BU18" s="57"/>
      <c r="BV18" s="57"/>
      <c r="BW18" s="57"/>
      <c r="BX18" s="57"/>
    </row>
    <row r="19" spans="1:76" ht="15" customHeight="1" x14ac:dyDescent="0.25">
      <c r="A19" s="57"/>
      <c r="B19" s="519"/>
      <c r="C19" s="519"/>
      <c r="D19" s="520"/>
      <c r="E19" s="618"/>
      <c r="F19" s="617"/>
      <c r="G19" s="617"/>
      <c r="H19" s="617"/>
      <c r="I19" s="617"/>
      <c r="J19" s="41" t="e">
        <f>IF(AND(' RIESGOS DE GESTION'!#REF!="Alta",' RIESGOS DE GESTION'!#REF!="Leve"),CONCATENATE("R4C",' RIESGOS DE GESTION'!#REF!),"")</f>
        <v>#REF!</v>
      </c>
      <c r="K19" s="42" t="e">
        <f>IF(AND(' RIESGOS DE GESTION'!#REF!="Alta",' RIESGOS DE GESTION'!#REF!="Leve"),CONCATENATE("R4C",' RIESGOS DE GESTION'!#REF!),"")</f>
        <v>#REF!</v>
      </c>
      <c r="L19" s="42" t="e">
        <f>IF(AND(' RIESGOS DE GESTION'!#REF!="Alta",' RIESGOS DE GESTION'!#REF!="Leve"),CONCATENATE("R4C",' RIESGOS DE GESTION'!#REF!),"")</f>
        <v>#REF!</v>
      </c>
      <c r="M19" s="42" t="e">
        <f>IF(AND(' RIESGOS DE GESTION'!#REF!="Alta",' RIESGOS DE GESTION'!#REF!="Leve"),CONCATENATE("R4C",' RIESGOS DE GESTION'!#REF!),"")</f>
        <v>#REF!</v>
      </c>
      <c r="N19" s="42" t="e">
        <f>IF(AND(' RIESGOS DE GESTION'!#REF!="Alta",' RIESGOS DE GESTION'!#REF!="Leve"),CONCATENATE("R4C",' RIESGOS DE GESTION'!#REF!),"")</f>
        <v>#REF!</v>
      </c>
      <c r="O19" s="43" t="e">
        <f>IF(AND(' RIESGOS DE GESTION'!#REF!="Alta",' RIESGOS DE GESTION'!#REF!="Leve"),CONCATENATE("R4C",' RIESGOS DE GESTION'!#REF!),"")</f>
        <v>#REF!</v>
      </c>
      <c r="P19" s="41" t="e">
        <f>IF(AND(' RIESGOS DE GESTION'!#REF!="Alta",' RIESGOS DE GESTION'!#REF!="Menor"),CONCATENATE("R4C",' RIESGOS DE GESTION'!#REF!),"")</f>
        <v>#REF!</v>
      </c>
      <c r="Q19" s="42" t="e">
        <f>IF(AND(' RIESGOS DE GESTION'!#REF!="Alta",' RIESGOS DE GESTION'!#REF!="Menor"),CONCATENATE("R4C",' RIESGOS DE GESTION'!#REF!),"")</f>
        <v>#REF!</v>
      </c>
      <c r="R19" s="42" t="e">
        <f>IF(AND(' RIESGOS DE GESTION'!#REF!="Alta",' RIESGOS DE GESTION'!#REF!="Menor"),CONCATENATE("R4C",' RIESGOS DE GESTION'!#REF!),"")</f>
        <v>#REF!</v>
      </c>
      <c r="S19" s="42" t="e">
        <f>IF(AND(' RIESGOS DE GESTION'!#REF!="Alta",' RIESGOS DE GESTION'!#REF!="Menor"),CONCATENATE("R4C",' RIESGOS DE GESTION'!#REF!),"")</f>
        <v>#REF!</v>
      </c>
      <c r="T19" s="42" t="e">
        <f>IF(AND(' RIESGOS DE GESTION'!#REF!="Alta",' RIESGOS DE GESTION'!#REF!="Menor"),CONCATENATE("R4C",' RIESGOS DE GESTION'!#REF!),"")</f>
        <v>#REF!</v>
      </c>
      <c r="U19" s="43" t="e">
        <f>IF(AND(' RIESGOS DE GESTION'!#REF!="Alta",' RIESGOS DE GESTION'!#REF!="Menor"),CONCATENATE("R4C",' RIESGOS DE GESTION'!#REF!),"")</f>
        <v>#REF!</v>
      </c>
      <c r="V19" s="26" t="e">
        <f>IF(AND(' RIESGOS DE GESTION'!#REF!="Alta",' RIESGOS DE GESTION'!#REF!="Moderado"),CONCATENATE("R4C",' RIESGOS DE GESTION'!#REF!),"")</f>
        <v>#REF!</v>
      </c>
      <c r="W19" s="27" t="e">
        <f>IF(AND(' RIESGOS DE GESTION'!#REF!="Alta",' RIESGOS DE GESTION'!#REF!="Moderado"),CONCATENATE("R4C",' RIESGOS DE GESTION'!#REF!),"")</f>
        <v>#REF!</v>
      </c>
      <c r="X19" s="27" t="e">
        <f>IF(AND(' RIESGOS DE GESTION'!#REF!="Alta",' RIESGOS DE GESTION'!#REF!="Moderado"),CONCATENATE("R4C",' RIESGOS DE GESTION'!#REF!),"")</f>
        <v>#REF!</v>
      </c>
      <c r="Y19" s="27" t="e">
        <f>IF(AND(' RIESGOS DE GESTION'!#REF!="Alta",' RIESGOS DE GESTION'!#REF!="Moderado"),CONCATENATE("R4C",' RIESGOS DE GESTION'!#REF!),"")</f>
        <v>#REF!</v>
      </c>
      <c r="Z19" s="27" t="e">
        <f>IF(AND(' RIESGOS DE GESTION'!#REF!="Alta",' RIESGOS DE GESTION'!#REF!="Moderado"),CONCATENATE("R4C",' RIESGOS DE GESTION'!#REF!),"")</f>
        <v>#REF!</v>
      </c>
      <c r="AA19" s="28" t="e">
        <f>IF(AND(' RIESGOS DE GESTION'!#REF!="Alta",' RIESGOS DE GESTION'!#REF!="Moderado"),CONCATENATE("R4C",' RIESGOS DE GESTION'!#REF!),"")</f>
        <v>#REF!</v>
      </c>
      <c r="AB19" s="26" t="e">
        <f>IF(AND(' RIESGOS DE GESTION'!#REF!="Alta",' RIESGOS DE GESTION'!#REF!="Mayor"),CONCATENATE("R4C",' RIESGOS DE GESTION'!#REF!),"")</f>
        <v>#REF!</v>
      </c>
      <c r="AC19" s="27" t="e">
        <f>IF(AND(' RIESGOS DE GESTION'!#REF!="Alta",' RIESGOS DE GESTION'!#REF!="Mayor"),CONCATENATE("R4C",' RIESGOS DE GESTION'!#REF!),"")</f>
        <v>#REF!</v>
      </c>
      <c r="AD19" s="27" t="e">
        <f>IF(AND(' RIESGOS DE GESTION'!#REF!="Alta",' RIESGOS DE GESTION'!#REF!="Mayor"),CONCATENATE("R4C",' RIESGOS DE GESTION'!#REF!),"")</f>
        <v>#REF!</v>
      </c>
      <c r="AE19" s="27" t="e">
        <f>IF(AND(' RIESGOS DE GESTION'!#REF!="Alta",' RIESGOS DE GESTION'!#REF!="Mayor"),CONCATENATE("R4C",' RIESGOS DE GESTION'!#REF!),"")</f>
        <v>#REF!</v>
      </c>
      <c r="AF19" s="27" t="e">
        <f>IF(AND(' RIESGOS DE GESTION'!#REF!="Alta",' RIESGOS DE GESTION'!#REF!="Mayor"),CONCATENATE("R4C",' RIESGOS DE GESTION'!#REF!),"")</f>
        <v>#REF!</v>
      </c>
      <c r="AG19" s="28" t="e">
        <f>IF(AND(' RIESGOS DE GESTION'!#REF!="Alta",' RIESGOS DE GESTION'!#REF!="Mayor"),CONCATENATE("R4C",' RIESGOS DE GESTION'!#REF!),"")</f>
        <v>#REF!</v>
      </c>
      <c r="AH19" s="29" t="e">
        <f>IF(AND(' RIESGOS DE GESTION'!#REF!="Alta",' RIESGOS DE GESTION'!#REF!="Catastrófico"),CONCATENATE("R4C",' RIESGOS DE GESTION'!#REF!),"")</f>
        <v>#REF!</v>
      </c>
      <c r="AI19" s="30" t="e">
        <f>IF(AND(' RIESGOS DE GESTION'!#REF!="Alta",' RIESGOS DE GESTION'!#REF!="Catastrófico"),CONCATENATE("R4C",' RIESGOS DE GESTION'!#REF!),"")</f>
        <v>#REF!</v>
      </c>
      <c r="AJ19" s="30" t="e">
        <f>IF(AND(' RIESGOS DE GESTION'!#REF!="Alta",' RIESGOS DE GESTION'!#REF!="Catastrófico"),CONCATENATE("R4C",' RIESGOS DE GESTION'!#REF!),"")</f>
        <v>#REF!</v>
      </c>
      <c r="AK19" s="30" t="e">
        <f>IF(AND(' RIESGOS DE GESTION'!#REF!="Alta",' RIESGOS DE GESTION'!#REF!="Catastrófico"),CONCATENATE("R4C",' RIESGOS DE GESTION'!#REF!),"")</f>
        <v>#REF!</v>
      </c>
      <c r="AL19" s="30" t="e">
        <f>IF(AND(' RIESGOS DE GESTION'!#REF!="Alta",' RIESGOS DE GESTION'!#REF!="Catastrófico"),CONCATENATE("R4C",' RIESGOS DE GESTION'!#REF!),"")</f>
        <v>#REF!</v>
      </c>
      <c r="AM19" s="31" t="e">
        <f>IF(AND(' RIESGOS DE GESTION'!#REF!="Alta",' RIESGOS DE GESTION'!#REF!="Catastrófico"),CONCATENATE("R4C",' RIESGOS DE GESTION'!#REF!),"")</f>
        <v>#REF!</v>
      </c>
      <c r="AN19" s="57"/>
      <c r="AO19" s="608"/>
      <c r="AP19" s="609"/>
      <c r="AQ19" s="609"/>
      <c r="AR19" s="609"/>
      <c r="AS19" s="609"/>
      <c r="AT19" s="610"/>
      <c r="AU19" s="57"/>
      <c r="AV19" s="57"/>
      <c r="AW19" s="57"/>
      <c r="AX19" s="57"/>
      <c r="AY19" s="57"/>
      <c r="AZ19" s="57"/>
      <c r="BA19" s="57"/>
      <c r="BB19" s="57"/>
      <c r="BC19" s="57"/>
      <c r="BD19" s="57"/>
      <c r="BE19" s="57"/>
      <c r="BF19" s="57"/>
      <c r="BG19" s="57"/>
      <c r="BH19" s="57"/>
      <c r="BI19" s="57"/>
      <c r="BJ19" s="57"/>
      <c r="BK19" s="57"/>
      <c r="BL19" s="57"/>
      <c r="BM19" s="57"/>
      <c r="BN19" s="57"/>
      <c r="BO19" s="57"/>
      <c r="BP19" s="57"/>
      <c r="BQ19" s="57"/>
      <c r="BR19" s="57"/>
      <c r="BS19" s="57"/>
      <c r="BT19" s="57"/>
      <c r="BU19" s="57"/>
      <c r="BV19" s="57"/>
      <c r="BW19" s="57"/>
      <c r="BX19" s="57"/>
    </row>
    <row r="20" spans="1:76" ht="15" customHeight="1" x14ac:dyDescent="0.25">
      <c r="A20" s="57"/>
      <c r="B20" s="519"/>
      <c r="C20" s="519"/>
      <c r="D20" s="520"/>
      <c r="E20" s="618"/>
      <c r="F20" s="617"/>
      <c r="G20" s="617"/>
      <c r="H20" s="617"/>
      <c r="I20" s="617"/>
      <c r="J20" s="41" t="e">
        <f>IF(AND(' RIESGOS DE GESTION'!#REF!="Alta",' RIESGOS DE GESTION'!#REF!="Leve"),CONCATENATE("R5C",' RIESGOS DE GESTION'!#REF!),"")</f>
        <v>#REF!</v>
      </c>
      <c r="K20" s="42" t="e">
        <f>IF(AND(' RIESGOS DE GESTION'!#REF!="Alta",' RIESGOS DE GESTION'!#REF!="Leve"),CONCATENATE("R5C",' RIESGOS DE GESTION'!#REF!),"")</f>
        <v>#REF!</v>
      </c>
      <c r="L20" s="42" t="e">
        <f>IF(AND(' RIESGOS DE GESTION'!#REF!="Alta",' RIESGOS DE GESTION'!#REF!="Leve"),CONCATENATE("R5C",' RIESGOS DE GESTION'!#REF!),"")</f>
        <v>#REF!</v>
      </c>
      <c r="M20" s="42" t="e">
        <f>IF(AND(' RIESGOS DE GESTION'!#REF!="Alta",' RIESGOS DE GESTION'!#REF!="Leve"),CONCATENATE("R5C",' RIESGOS DE GESTION'!#REF!),"")</f>
        <v>#REF!</v>
      </c>
      <c r="N20" s="42" t="e">
        <f>IF(AND(' RIESGOS DE GESTION'!#REF!="Alta",' RIESGOS DE GESTION'!#REF!="Leve"),CONCATENATE("R5C",' RIESGOS DE GESTION'!#REF!),"")</f>
        <v>#REF!</v>
      </c>
      <c r="O20" s="43" t="e">
        <f>IF(AND(' RIESGOS DE GESTION'!#REF!="Alta",' RIESGOS DE GESTION'!#REF!="Leve"),CONCATENATE("R5C",' RIESGOS DE GESTION'!#REF!),"")</f>
        <v>#REF!</v>
      </c>
      <c r="P20" s="41" t="e">
        <f>IF(AND(' RIESGOS DE GESTION'!#REF!="Alta",' RIESGOS DE GESTION'!#REF!="Menor"),CONCATENATE("R5C",' RIESGOS DE GESTION'!#REF!),"")</f>
        <v>#REF!</v>
      </c>
      <c r="Q20" s="42" t="e">
        <f>IF(AND(' RIESGOS DE GESTION'!#REF!="Alta",' RIESGOS DE GESTION'!#REF!="Menor"),CONCATENATE("R5C",' RIESGOS DE GESTION'!#REF!),"")</f>
        <v>#REF!</v>
      </c>
      <c r="R20" s="42" t="e">
        <f>IF(AND(' RIESGOS DE GESTION'!#REF!="Alta",' RIESGOS DE GESTION'!#REF!="Menor"),CONCATENATE("R5C",' RIESGOS DE GESTION'!#REF!),"")</f>
        <v>#REF!</v>
      </c>
      <c r="S20" s="42" t="e">
        <f>IF(AND(' RIESGOS DE GESTION'!#REF!="Alta",' RIESGOS DE GESTION'!#REF!="Menor"),CONCATENATE("R5C",' RIESGOS DE GESTION'!#REF!),"")</f>
        <v>#REF!</v>
      </c>
      <c r="T20" s="42" t="e">
        <f>IF(AND(' RIESGOS DE GESTION'!#REF!="Alta",' RIESGOS DE GESTION'!#REF!="Menor"),CONCATENATE("R5C",' RIESGOS DE GESTION'!#REF!),"")</f>
        <v>#REF!</v>
      </c>
      <c r="U20" s="43" t="e">
        <f>IF(AND(' RIESGOS DE GESTION'!#REF!="Alta",' RIESGOS DE GESTION'!#REF!="Menor"),CONCATENATE("R5C",' RIESGOS DE GESTION'!#REF!),"")</f>
        <v>#REF!</v>
      </c>
      <c r="V20" s="26" t="e">
        <f>IF(AND(' RIESGOS DE GESTION'!#REF!="Alta",' RIESGOS DE GESTION'!#REF!="Moderado"),CONCATENATE("R5C",' RIESGOS DE GESTION'!#REF!),"")</f>
        <v>#REF!</v>
      </c>
      <c r="W20" s="27" t="e">
        <f>IF(AND(' RIESGOS DE GESTION'!#REF!="Alta",' RIESGOS DE GESTION'!#REF!="Moderado"),CONCATENATE("R5C",' RIESGOS DE GESTION'!#REF!),"")</f>
        <v>#REF!</v>
      </c>
      <c r="X20" s="27" t="e">
        <f>IF(AND(' RIESGOS DE GESTION'!#REF!="Alta",' RIESGOS DE GESTION'!#REF!="Moderado"),CONCATENATE("R5C",' RIESGOS DE GESTION'!#REF!),"")</f>
        <v>#REF!</v>
      </c>
      <c r="Y20" s="27" t="e">
        <f>IF(AND(' RIESGOS DE GESTION'!#REF!="Alta",' RIESGOS DE GESTION'!#REF!="Moderado"),CONCATENATE("R5C",' RIESGOS DE GESTION'!#REF!),"")</f>
        <v>#REF!</v>
      </c>
      <c r="Z20" s="27" t="e">
        <f>IF(AND(' RIESGOS DE GESTION'!#REF!="Alta",' RIESGOS DE GESTION'!#REF!="Moderado"),CONCATENATE("R5C",' RIESGOS DE GESTION'!#REF!),"")</f>
        <v>#REF!</v>
      </c>
      <c r="AA20" s="28" t="e">
        <f>IF(AND(' RIESGOS DE GESTION'!#REF!="Alta",' RIESGOS DE GESTION'!#REF!="Moderado"),CONCATENATE("R5C",' RIESGOS DE GESTION'!#REF!),"")</f>
        <v>#REF!</v>
      </c>
      <c r="AB20" s="26" t="e">
        <f>IF(AND(' RIESGOS DE GESTION'!#REF!="Alta",' RIESGOS DE GESTION'!#REF!="Mayor"),CONCATENATE("R5C",' RIESGOS DE GESTION'!#REF!),"")</f>
        <v>#REF!</v>
      </c>
      <c r="AC20" s="27" t="e">
        <f>IF(AND(' RIESGOS DE GESTION'!#REF!="Alta",' RIESGOS DE GESTION'!#REF!="Mayor"),CONCATENATE("R5C",' RIESGOS DE GESTION'!#REF!),"")</f>
        <v>#REF!</v>
      </c>
      <c r="AD20" s="27" t="e">
        <f>IF(AND(' RIESGOS DE GESTION'!#REF!="Alta",' RIESGOS DE GESTION'!#REF!="Mayor"),CONCATENATE("R5C",' RIESGOS DE GESTION'!#REF!),"")</f>
        <v>#REF!</v>
      </c>
      <c r="AE20" s="27" t="e">
        <f>IF(AND(' RIESGOS DE GESTION'!#REF!="Alta",' RIESGOS DE GESTION'!#REF!="Mayor"),CONCATENATE("R5C",' RIESGOS DE GESTION'!#REF!),"")</f>
        <v>#REF!</v>
      </c>
      <c r="AF20" s="27" t="e">
        <f>IF(AND(' RIESGOS DE GESTION'!#REF!="Alta",' RIESGOS DE GESTION'!#REF!="Mayor"),CONCATENATE("R5C",' RIESGOS DE GESTION'!#REF!),"")</f>
        <v>#REF!</v>
      </c>
      <c r="AG20" s="28" t="e">
        <f>IF(AND(' RIESGOS DE GESTION'!#REF!="Alta",' RIESGOS DE GESTION'!#REF!="Mayor"),CONCATENATE("R5C",' RIESGOS DE GESTION'!#REF!),"")</f>
        <v>#REF!</v>
      </c>
      <c r="AH20" s="29" t="e">
        <f>IF(AND(' RIESGOS DE GESTION'!#REF!="Alta",' RIESGOS DE GESTION'!#REF!="Catastrófico"),CONCATENATE("R5C",' RIESGOS DE GESTION'!#REF!),"")</f>
        <v>#REF!</v>
      </c>
      <c r="AI20" s="30" t="e">
        <f>IF(AND(' RIESGOS DE GESTION'!#REF!="Alta",' RIESGOS DE GESTION'!#REF!="Catastrófico"),CONCATENATE("R5C",' RIESGOS DE GESTION'!#REF!),"")</f>
        <v>#REF!</v>
      </c>
      <c r="AJ20" s="30" t="e">
        <f>IF(AND(' RIESGOS DE GESTION'!#REF!="Alta",' RIESGOS DE GESTION'!#REF!="Catastrófico"),CONCATENATE("R5C",' RIESGOS DE GESTION'!#REF!),"")</f>
        <v>#REF!</v>
      </c>
      <c r="AK20" s="30" t="e">
        <f>IF(AND(' RIESGOS DE GESTION'!#REF!="Alta",' RIESGOS DE GESTION'!#REF!="Catastrófico"),CONCATENATE("R5C",' RIESGOS DE GESTION'!#REF!),"")</f>
        <v>#REF!</v>
      </c>
      <c r="AL20" s="30" t="e">
        <f>IF(AND(' RIESGOS DE GESTION'!#REF!="Alta",' RIESGOS DE GESTION'!#REF!="Catastrófico"),CONCATENATE("R5C",' RIESGOS DE GESTION'!#REF!),"")</f>
        <v>#REF!</v>
      </c>
      <c r="AM20" s="31" t="e">
        <f>IF(AND(' RIESGOS DE GESTION'!#REF!="Alta",' RIESGOS DE GESTION'!#REF!="Catastrófico"),CONCATENATE("R5C",' RIESGOS DE GESTION'!#REF!),"")</f>
        <v>#REF!</v>
      </c>
      <c r="AN20" s="57"/>
      <c r="AO20" s="608"/>
      <c r="AP20" s="609"/>
      <c r="AQ20" s="609"/>
      <c r="AR20" s="609"/>
      <c r="AS20" s="609"/>
      <c r="AT20" s="610"/>
      <c r="AU20" s="57"/>
      <c r="AV20" s="57"/>
      <c r="AW20" s="57"/>
      <c r="AX20" s="57"/>
      <c r="AY20" s="57"/>
      <c r="AZ20" s="57"/>
      <c r="BA20" s="57"/>
      <c r="BB20" s="57"/>
      <c r="BC20" s="57"/>
      <c r="BD20" s="57"/>
      <c r="BE20" s="57"/>
      <c r="BF20" s="57"/>
      <c r="BG20" s="57"/>
      <c r="BH20" s="57"/>
      <c r="BI20" s="57"/>
      <c r="BJ20" s="57"/>
      <c r="BK20" s="57"/>
      <c r="BL20" s="57"/>
      <c r="BM20" s="57"/>
      <c r="BN20" s="57"/>
      <c r="BO20" s="57"/>
      <c r="BP20" s="57"/>
      <c r="BQ20" s="57"/>
      <c r="BR20" s="57"/>
      <c r="BS20" s="57"/>
      <c r="BT20" s="57"/>
      <c r="BU20" s="57"/>
      <c r="BV20" s="57"/>
      <c r="BW20" s="57"/>
      <c r="BX20" s="57"/>
    </row>
    <row r="21" spans="1:76" ht="15" customHeight="1" x14ac:dyDescent="0.25">
      <c r="A21" s="57"/>
      <c r="B21" s="519"/>
      <c r="C21" s="519"/>
      <c r="D21" s="520"/>
      <c r="E21" s="618"/>
      <c r="F21" s="617"/>
      <c r="G21" s="617"/>
      <c r="H21" s="617"/>
      <c r="I21" s="617"/>
      <c r="J21" s="41" t="e">
        <f>IF(AND(' RIESGOS DE GESTION'!#REF!="Alta",' RIESGOS DE GESTION'!#REF!="Leve"),CONCATENATE("R6C",' RIESGOS DE GESTION'!#REF!),"")</f>
        <v>#REF!</v>
      </c>
      <c r="K21" s="42" t="e">
        <f>IF(AND(' RIESGOS DE GESTION'!#REF!="Alta",' RIESGOS DE GESTION'!#REF!="Leve"),CONCATENATE("R6C",' RIESGOS DE GESTION'!#REF!),"")</f>
        <v>#REF!</v>
      </c>
      <c r="L21" s="42" t="e">
        <f>IF(AND(' RIESGOS DE GESTION'!#REF!="Alta",' RIESGOS DE GESTION'!#REF!="Leve"),CONCATENATE("R6C",' RIESGOS DE GESTION'!#REF!),"")</f>
        <v>#REF!</v>
      </c>
      <c r="M21" s="42" t="e">
        <f>IF(AND(' RIESGOS DE GESTION'!#REF!="Alta",' RIESGOS DE GESTION'!#REF!="Leve"),CONCATENATE("R6C",' RIESGOS DE GESTION'!#REF!),"")</f>
        <v>#REF!</v>
      </c>
      <c r="N21" s="42" t="e">
        <f>IF(AND(' RIESGOS DE GESTION'!#REF!="Alta",' RIESGOS DE GESTION'!#REF!="Leve"),CONCATENATE("R6C",' RIESGOS DE GESTION'!#REF!),"")</f>
        <v>#REF!</v>
      </c>
      <c r="O21" s="43" t="e">
        <f>IF(AND(' RIESGOS DE GESTION'!#REF!="Alta",' RIESGOS DE GESTION'!#REF!="Leve"),CONCATENATE("R6C",' RIESGOS DE GESTION'!#REF!),"")</f>
        <v>#REF!</v>
      </c>
      <c r="P21" s="41" t="e">
        <f>IF(AND(' RIESGOS DE GESTION'!#REF!="Alta",' RIESGOS DE GESTION'!#REF!="Menor"),CONCATENATE("R6C",' RIESGOS DE GESTION'!#REF!),"")</f>
        <v>#REF!</v>
      </c>
      <c r="Q21" s="42" t="e">
        <f>IF(AND(' RIESGOS DE GESTION'!#REF!="Alta",' RIESGOS DE GESTION'!#REF!="Menor"),CONCATENATE("R6C",' RIESGOS DE GESTION'!#REF!),"")</f>
        <v>#REF!</v>
      </c>
      <c r="R21" s="42" t="e">
        <f>IF(AND(' RIESGOS DE GESTION'!#REF!="Alta",' RIESGOS DE GESTION'!#REF!="Menor"),CONCATENATE("R6C",' RIESGOS DE GESTION'!#REF!),"")</f>
        <v>#REF!</v>
      </c>
      <c r="S21" s="42" t="e">
        <f>IF(AND(' RIESGOS DE GESTION'!#REF!="Alta",' RIESGOS DE GESTION'!#REF!="Menor"),CONCATENATE("R6C",' RIESGOS DE GESTION'!#REF!),"")</f>
        <v>#REF!</v>
      </c>
      <c r="T21" s="42" t="e">
        <f>IF(AND(' RIESGOS DE GESTION'!#REF!="Alta",' RIESGOS DE GESTION'!#REF!="Menor"),CONCATENATE("R6C",' RIESGOS DE GESTION'!#REF!),"")</f>
        <v>#REF!</v>
      </c>
      <c r="U21" s="43" t="e">
        <f>IF(AND(' RIESGOS DE GESTION'!#REF!="Alta",' RIESGOS DE GESTION'!#REF!="Menor"),CONCATENATE("R6C",' RIESGOS DE GESTION'!#REF!),"")</f>
        <v>#REF!</v>
      </c>
      <c r="V21" s="26" t="e">
        <f>IF(AND(' RIESGOS DE GESTION'!#REF!="Alta",' RIESGOS DE GESTION'!#REF!="Moderado"),CONCATENATE("R6C",' RIESGOS DE GESTION'!#REF!),"")</f>
        <v>#REF!</v>
      </c>
      <c r="W21" s="27" t="e">
        <f>IF(AND(' RIESGOS DE GESTION'!#REF!="Alta",' RIESGOS DE GESTION'!#REF!="Moderado"),CONCATENATE("R6C",' RIESGOS DE GESTION'!#REF!),"")</f>
        <v>#REF!</v>
      </c>
      <c r="X21" s="27" t="e">
        <f>IF(AND(' RIESGOS DE GESTION'!#REF!="Alta",' RIESGOS DE GESTION'!#REF!="Moderado"),CONCATENATE("R6C",' RIESGOS DE GESTION'!#REF!),"")</f>
        <v>#REF!</v>
      </c>
      <c r="Y21" s="27" t="e">
        <f>IF(AND(' RIESGOS DE GESTION'!#REF!="Alta",' RIESGOS DE GESTION'!#REF!="Moderado"),CONCATENATE("R6C",' RIESGOS DE GESTION'!#REF!),"")</f>
        <v>#REF!</v>
      </c>
      <c r="Z21" s="27" t="e">
        <f>IF(AND(' RIESGOS DE GESTION'!#REF!="Alta",' RIESGOS DE GESTION'!#REF!="Moderado"),CONCATENATE("R6C",' RIESGOS DE GESTION'!#REF!),"")</f>
        <v>#REF!</v>
      </c>
      <c r="AA21" s="28" t="e">
        <f>IF(AND(' RIESGOS DE GESTION'!#REF!="Alta",' RIESGOS DE GESTION'!#REF!="Moderado"),CONCATENATE("R6C",' RIESGOS DE GESTION'!#REF!),"")</f>
        <v>#REF!</v>
      </c>
      <c r="AB21" s="26" t="e">
        <f>IF(AND(' RIESGOS DE GESTION'!#REF!="Alta",' RIESGOS DE GESTION'!#REF!="Mayor"),CONCATENATE("R6C",' RIESGOS DE GESTION'!#REF!),"")</f>
        <v>#REF!</v>
      </c>
      <c r="AC21" s="27" t="e">
        <f>IF(AND(' RIESGOS DE GESTION'!#REF!="Alta",' RIESGOS DE GESTION'!#REF!="Mayor"),CONCATENATE("R6C",' RIESGOS DE GESTION'!#REF!),"")</f>
        <v>#REF!</v>
      </c>
      <c r="AD21" s="27" t="e">
        <f>IF(AND(' RIESGOS DE GESTION'!#REF!="Alta",' RIESGOS DE GESTION'!#REF!="Mayor"),CONCATENATE("R6C",' RIESGOS DE GESTION'!#REF!),"")</f>
        <v>#REF!</v>
      </c>
      <c r="AE21" s="27" t="e">
        <f>IF(AND(' RIESGOS DE GESTION'!#REF!="Alta",' RIESGOS DE GESTION'!#REF!="Mayor"),CONCATENATE("R6C",' RIESGOS DE GESTION'!#REF!),"")</f>
        <v>#REF!</v>
      </c>
      <c r="AF21" s="27" t="e">
        <f>IF(AND(' RIESGOS DE GESTION'!#REF!="Alta",' RIESGOS DE GESTION'!#REF!="Mayor"),CONCATENATE("R6C",' RIESGOS DE GESTION'!#REF!),"")</f>
        <v>#REF!</v>
      </c>
      <c r="AG21" s="28" t="e">
        <f>IF(AND(' RIESGOS DE GESTION'!#REF!="Alta",' RIESGOS DE GESTION'!#REF!="Mayor"),CONCATENATE("R6C",' RIESGOS DE GESTION'!#REF!),"")</f>
        <v>#REF!</v>
      </c>
      <c r="AH21" s="29" t="e">
        <f>IF(AND(' RIESGOS DE GESTION'!#REF!="Alta",' RIESGOS DE GESTION'!#REF!="Catastrófico"),CONCATENATE("R6C",' RIESGOS DE GESTION'!#REF!),"")</f>
        <v>#REF!</v>
      </c>
      <c r="AI21" s="30" t="e">
        <f>IF(AND(' RIESGOS DE GESTION'!#REF!="Alta",' RIESGOS DE GESTION'!#REF!="Catastrófico"),CONCATENATE("R6C",' RIESGOS DE GESTION'!#REF!),"")</f>
        <v>#REF!</v>
      </c>
      <c r="AJ21" s="30" t="e">
        <f>IF(AND(' RIESGOS DE GESTION'!#REF!="Alta",' RIESGOS DE GESTION'!#REF!="Catastrófico"),CONCATENATE("R6C",' RIESGOS DE GESTION'!#REF!),"")</f>
        <v>#REF!</v>
      </c>
      <c r="AK21" s="30" t="e">
        <f>IF(AND(' RIESGOS DE GESTION'!#REF!="Alta",' RIESGOS DE GESTION'!#REF!="Catastrófico"),CONCATENATE("R6C",' RIESGOS DE GESTION'!#REF!),"")</f>
        <v>#REF!</v>
      </c>
      <c r="AL21" s="30" t="e">
        <f>IF(AND(' RIESGOS DE GESTION'!#REF!="Alta",' RIESGOS DE GESTION'!#REF!="Catastrófico"),CONCATENATE("R6C",' RIESGOS DE GESTION'!#REF!),"")</f>
        <v>#REF!</v>
      </c>
      <c r="AM21" s="31" t="e">
        <f>IF(AND(' RIESGOS DE GESTION'!#REF!="Alta",' RIESGOS DE GESTION'!#REF!="Catastrófico"),CONCATENATE("R6C",' RIESGOS DE GESTION'!#REF!),"")</f>
        <v>#REF!</v>
      </c>
      <c r="AN21" s="57"/>
      <c r="AO21" s="608"/>
      <c r="AP21" s="609"/>
      <c r="AQ21" s="609"/>
      <c r="AR21" s="609"/>
      <c r="AS21" s="609"/>
      <c r="AT21" s="610"/>
      <c r="AU21" s="57"/>
      <c r="AV21" s="57"/>
      <c r="AW21" s="57"/>
      <c r="AX21" s="57"/>
      <c r="AY21" s="57"/>
      <c r="AZ21" s="57"/>
      <c r="BA21" s="57"/>
      <c r="BB21" s="57"/>
      <c r="BC21" s="57"/>
      <c r="BD21" s="57"/>
      <c r="BE21" s="57"/>
      <c r="BF21" s="57"/>
      <c r="BG21" s="57"/>
      <c r="BH21" s="57"/>
      <c r="BI21" s="57"/>
      <c r="BJ21" s="57"/>
      <c r="BK21" s="57"/>
      <c r="BL21" s="57"/>
      <c r="BM21" s="57"/>
      <c r="BN21" s="57"/>
      <c r="BO21" s="57"/>
      <c r="BP21" s="57"/>
      <c r="BQ21" s="57"/>
      <c r="BR21" s="57"/>
      <c r="BS21" s="57"/>
      <c r="BT21" s="57"/>
      <c r="BU21" s="57"/>
      <c r="BV21" s="57"/>
      <c r="BW21" s="57"/>
      <c r="BX21" s="57"/>
    </row>
    <row r="22" spans="1:76" ht="15" customHeight="1" x14ac:dyDescent="0.25">
      <c r="A22" s="57"/>
      <c r="B22" s="519"/>
      <c r="C22" s="519"/>
      <c r="D22" s="520"/>
      <c r="E22" s="618"/>
      <c r="F22" s="617"/>
      <c r="G22" s="617"/>
      <c r="H22" s="617"/>
      <c r="I22" s="617"/>
      <c r="J22" s="41" t="e">
        <f>IF(AND(' RIESGOS DE GESTION'!#REF!="Alta",' RIESGOS DE GESTION'!#REF!="Leve"),CONCATENATE("R7C",' RIESGOS DE GESTION'!#REF!),"")</f>
        <v>#REF!</v>
      </c>
      <c r="K22" s="42" t="e">
        <f>IF(AND(' RIESGOS DE GESTION'!#REF!="Alta",' RIESGOS DE GESTION'!#REF!="Leve"),CONCATENATE("R7C",' RIESGOS DE GESTION'!#REF!),"")</f>
        <v>#REF!</v>
      </c>
      <c r="L22" s="42" t="e">
        <f>IF(AND(' RIESGOS DE GESTION'!#REF!="Alta",' RIESGOS DE GESTION'!#REF!="Leve"),CONCATENATE("R7C",' RIESGOS DE GESTION'!#REF!),"")</f>
        <v>#REF!</v>
      </c>
      <c r="M22" s="42" t="e">
        <f>IF(AND(' RIESGOS DE GESTION'!#REF!="Alta",' RIESGOS DE GESTION'!#REF!="Leve"),CONCATENATE("R7C",' RIESGOS DE GESTION'!#REF!),"")</f>
        <v>#REF!</v>
      </c>
      <c r="N22" s="42" t="e">
        <f>IF(AND(' RIESGOS DE GESTION'!#REF!="Alta",' RIESGOS DE GESTION'!#REF!="Leve"),CONCATENATE("R7C",' RIESGOS DE GESTION'!#REF!),"")</f>
        <v>#REF!</v>
      </c>
      <c r="O22" s="43" t="e">
        <f>IF(AND(' RIESGOS DE GESTION'!#REF!="Alta",' RIESGOS DE GESTION'!#REF!="Leve"),CONCATENATE("R7C",' RIESGOS DE GESTION'!#REF!),"")</f>
        <v>#REF!</v>
      </c>
      <c r="P22" s="41" t="e">
        <f>IF(AND(' RIESGOS DE GESTION'!#REF!="Alta",' RIESGOS DE GESTION'!#REF!="Menor"),CONCATENATE("R7C",' RIESGOS DE GESTION'!#REF!),"")</f>
        <v>#REF!</v>
      </c>
      <c r="Q22" s="42" t="e">
        <f>IF(AND(' RIESGOS DE GESTION'!#REF!="Alta",' RIESGOS DE GESTION'!#REF!="Menor"),CONCATENATE("R7C",' RIESGOS DE GESTION'!#REF!),"")</f>
        <v>#REF!</v>
      </c>
      <c r="R22" s="42" t="e">
        <f>IF(AND(' RIESGOS DE GESTION'!#REF!="Alta",' RIESGOS DE GESTION'!#REF!="Menor"),CONCATENATE("R7C",' RIESGOS DE GESTION'!#REF!),"")</f>
        <v>#REF!</v>
      </c>
      <c r="S22" s="42" t="e">
        <f>IF(AND(' RIESGOS DE GESTION'!#REF!="Alta",' RIESGOS DE GESTION'!#REF!="Menor"),CONCATENATE("R7C",' RIESGOS DE GESTION'!#REF!),"")</f>
        <v>#REF!</v>
      </c>
      <c r="T22" s="42" t="e">
        <f>IF(AND(' RIESGOS DE GESTION'!#REF!="Alta",' RIESGOS DE GESTION'!#REF!="Menor"),CONCATENATE("R7C",' RIESGOS DE GESTION'!#REF!),"")</f>
        <v>#REF!</v>
      </c>
      <c r="U22" s="43" t="e">
        <f>IF(AND(' RIESGOS DE GESTION'!#REF!="Alta",' RIESGOS DE GESTION'!#REF!="Menor"),CONCATENATE("R7C",' RIESGOS DE GESTION'!#REF!),"")</f>
        <v>#REF!</v>
      </c>
      <c r="V22" s="26" t="e">
        <f>IF(AND(' RIESGOS DE GESTION'!#REF!="Alta",' RIESGOS DE GESTION'!#REF!="Moderado"),CONCATENATE("R7C",' RIESGOS DE GESTION'!#REF!),"")</f>
        <v>#REF!</v>
      </c>
      <c r="W22" s="27" t="e">
        <f>IF(AND(' RIESGOS DE GESTION'!#REF!="Alta",' RIESGOS DE GESTION'!#REF!="Moderado"),CONCATENATE("R7C",' RIESGOS DE GESTION'!#REF!),"")</f>
        <v>#REF!</v>
      </c>
      <c r="X22" s="27" t="e">
        <f>IF(AND(' RIESGOS DE GESTION'!#REF!="Alta",' RIESGOS DE GESTION'!#REF!="Moderado"),CONCATENATE("R7C",' RIESGOS DE GESTION'!#REF!),"")</f>
        <v>#REF!</v>
      </c>
      <c r="Y22" s="27" t="e">
        <f>IF(AND(' RIESGOS DE GESTION'!#REF!="Alta",' RIESGOS DE GESTION'!#REF!="Moderado"),CONCATENATE("R7C",' RIESGOS DE GESTION'!#REF!),"")</f>
        <v>#REF!</v>
      </c>
      <c r="Z22" s="27" t="e">
        <f>IF(AND(' RIESGOS DE GESTION'!#REF!="Alta",' RIESGOS DE GESTION'!#REF!="Moderado"),CONCATENATE("R7C",' RIESGOS DE GESTION'!#REF!),"")</f>
        <v>#REF!</v>
      </c>
      <c r="AA22" s="28" t="e">
        <f>IF(AND(' RIESGOS DE GESTION'!#REF!="Alta",' RIESGOS DE GESTION'!#REF!="Moderado"),CONCATENATE("R7C",' RIESGOS DE GESTION'!#REF!),"")</f>
        <v>#REF!</v>
      </c>
      <c r="AB22" s="26" t="e">
        <f>IF(AND(' RIESGOS DE GESTION'!#REF!="Alta",' RIESGOS DE GESTION'!#REF!="Mayor"),CONCATENATE("R7C",' RIESGOS DE GESTION'!#REF!),"")</f>
        <v>#REF!</v>
      </c>
      <c r="AC22" s="27" t="e">
        <f>IF(AND(' RIESGOS DE GESTION'!#REF!="Alta",' RIESGOS DE GESTION'!#REF!="Mayor"),CONCATENATE("R7C",' RIESGOS DE GESTION'!#REF!),"")</f>
        <v>#REF!</v>
      </c>
      <c r="AD22" s="27" t="e">
        <f>IF(AND(' RIESGOS DE GESTION'!#REF!="Alta",' RIESGOS DE GESTION'!#REF!="Mayor"),CONCATENATE("R7C",' RIESGOS DE GESTION'!#REF!),"")</f>
        <v>#REF!</v>
      </c>
      <c r="AE22" s="27" t="e">
        <f>IF(AND(' RIESGOS DE GESTION'!#REF!="Alta",' RIESGOS DE GESTION'!#REF!="Mayor"),CONCATENATE("R7C",' RIESGOS DE GESTION'!#REF!),"")</f>
        <v>#REF!</v>
      </c>
      <c r="AF22" s="27" t="e">
        <f>IF(AND(' RIESGOS DE GESTION'!#REF!="Alta",' RIESGOS DE GESTION'!#REF!="Mayor"),CONCATENATE("R7C",' RIESGOS DE GESTION'!#REF!),"")</f>
        <v>#REF!</v>
      </c>
      <c r="AG22" s="28" t="e">
        <f>IF(AND(' RIESGOS DE GESTION'!#REF!="Alta",' RIESGOS DE GESTION'!#REF!="Mayor"),CONCATENATE("R7C",' RIESGOS DE GESTION'!#REF!),"")</f>
        <v>#REF!</v>
      </c>
      <c r="AH22" s="29" t="e">
        <f>IF(AND(' RIESGOS DE GESTION'!#REF!="Alta",' RIESGOS DE GESTION'!#REF!="Catastrófico"),CONCATENATE("R7C",' RIESGOS DE GESTION'!#REF!),"")</f>
        <v>#REF!</v>
      </c>
      <c r="AI22" s="30" t="e">
        <f>IF(AND(' RIESGOS DE GESTION'!#REF!="Alta",' RIESGOS DE GESTION'!#REF!="Catastrófico"),CONCATENATE("R7C",' RIESGOS DE GESTION'!#REF!),"")</f>
        <v>#REF!</v>
      </c>
      <c r="AJ22" s="30" t="e">
        <f>IF(AND(' RIESGOS DE GESTION'!#REF!="Alta",' RIESGOS DE GESTION'!#REF!="Catastrófico"),CONCATENATE("R7C",' RIESGOS DE GESTION'!#REF!),"")</f>
        <v>#REF!</v>
      </c>
      <c r="AK22" s="30" t="e">
        <f>IF(AND(' RIESGOS DE GESTION'!#REF!="Alta",' RIESGOS DE GESTION'!#REF!="Catastrófico"),CONCATENATE("R7C",' RIESGOS DE GESTION'!#REF!),"")</f>
        <v>#REF!</v>
      </c>
      <c r="AL22" s="30" t="e">
        <f>IF(AND(' RIESGOS DE GESTION'!#REF!="Alta",' RIESGOS DE GESTION'!#REF!="Catastrófico"),CONCATENATE("R7C",' RIESGOS DE GESTION'!#REF!),"")</f>
        <v>#REF!</v>
      </c>
      <c r="AM22" s="31" t="e">
        <f>IF(AND(' RIESGOS DE GESTION'!#REF!="Alta",' RIESGOS DE GESTION'!#REF!="Catastrófico"),CONCATENATE("R7C",' RIESGOS DE GESTION'!#REF!),"")</f>
        <v>#REF!</v>
      </c>
      <c r="AN22" s="57"/>
      <c r="AO22" s="608"/>
      <c r="AP22" s="609"/>
      <c r="AQ22" s="609"/>
      <c r="AR22" s="609"/>
      <c r="AS22" s="609"/>
      <c r="AT22" s="610"/>
      <c r="AU22" s="57"/>
      <c r="AV22" s="57"/>
      <c r="AW22" s="57"/>
      <c r="AX22" s="57"/>
      <c r="AY22" s="57"/>
      <c r="AZ22" s="57"/>
      <c r="BA22" s="57"/>
      <c r="BB22" s="57"/>
      <c r="BC22" s="57"/>
      <c r="BD22" s="57"/>
      <c r="BE22" s="57"/>
      <c r="BF22" s="57"/>
      <c r="BG22" s="57"/>
      <c r="BH22" s="57"/>
      <c r="BI22" s="57"/>
      <c r="BJ22" s="57"/>
      <c r="BK22" s="57"/>
      <c r="BL22" s="57"/>
      <c r="BM22" s="57"/>
      <c r="BN22" s="57"/>
      <c r="BO22" s="57"/>
      <c r="BP22" s="57"/>
      <c r="BQ22" s="57"/>
      <c r="BR22" s="57"/>
      <c r="BS22" s="57"/>
      <c r="BT22" s="57"/>
      <c r="BU22" s="57"/>
      <c r="BV22" s="57"/>
      <c r="BW22" s="57"/>
      <c r="BX22" s="57"/>
    </row>
    <row r="23" spans="1:76" ht="15" customHeight="1" x14ac:dyDescent="0.25">
      <c r="A23" s="57"/>
      <c r="B23" s="519"/>
      <c r="C23" s="519"/>
      <c r="D23" s="520"/>
      <c r="E23" s="618"/>
      <c r="F23" s="617"/>
      <c r="G23" s="617"/>
      <c r="H23" s="617"/>
      <c r="I23" s="617"/>
      <c r="J23" s="41" t="e">
        <f>IF(AND(' RIESGOS DE GESTION'!#REF!="Alta",' RIESGOS DE GESTION'!#REF!="Leve"),CONCATENATE("R8C",' RIESGOS DE GESTION'!#REF!),"")</f>
        <v>#REF!</v>
      </c>
      <c r="K23" s="42" t="e">
        <f>IF(AND(' RIESGOS DE GESTION'!#REF!="Alta",' RIESGOS DE GESTION'!#REF!="Leve"),CONCATENATE("R8C",' RIESGOS DE GESTION'!#REF!),"")</f>
        <v>#REF!</v>
      </c>
      <c r="L23" s="42" t="e">
        <f>IF(AND(' RIESGOS DE GESTION'!#REF!="Alta",' RIESGOS DE GESTION'!#REF!="Leve"),CONCATENATE("R8C",' RIESGOS DE GESTION'!#REF!),"")</f>
        <v>#REF!</v>
      </c>
      <c r="M23" s="42" t="e">
        <f>IF(AND(' RIESGOS DE GESTION'!#REF!="Alta",' RIESGOS DE GESTION'!#REF!="Leve"),CONCATENATE("R8C",' RIESGOS DE GESTION'!#REF!),"")</f>
        <v>#REF!</v>
      </c>
      <c r="N23" s="42" t="e">
        <f>IF(AND(' RIESGOS DE GESTION'!#REF!="Alta",' RIESGOS DE GESTION'!#REF!="Leve"),CONCATENATE("R8C",' RIESGOS DE GESTION'!#REF!),"")</f>
        <v>#REF!</v>
      </c>
      <c r="O23" s="43" t="e">
        <f>IF(AND(' RIESGOS DE GESTION'!#REF!="Alta",' RIESGOS DE GESTION'!#REF!="Leve"),CONCATENATE("R8C",' RIESGOS DE GESTION'!#REF!),"")</f>
        <v>#REF!</v>
      </c>
      <c r="P23" s="41" t="e">
        <f>IF(AND(' RIESGOS DE GESTION'!#REF!="Alta",' RIESGOS DE GESTION'!#REF!="Menor"),CONCATENATE("R8C",' RIESGOS DE GESTION'!#REF!),"")</f>
        <v>#REF!</v>
      </c>
      <c r="Q23" s="42" t="e">
        <f>IF(AND(' RIESGOS DE GESTION'!#REF!="Alta",' RIESGOS DE GESTION'!#REF!="Menor"),CONCATENATE("R8C",' RIESGOS DE GESTION'!#REF!),"")</f>
        <v>#REF!</v>
      </c>
      <c r="R23" s="42" t="e">
        <f>IF(AND(' RIESGOS DE GESTION'!#REF!="Alta",' RIESGOS DE GESTION'!#REF!="Menor"),CONCATENATE("R8C",' RIESGOS DE GESTION'!#REF!),"")</f>
        <v>#REF!</v>
      </c>
      <c r="S23" s="42" t="e">
        <f>IF(AND(' RIESGOS DE GESTION'!#REF!="Alta",' RIESGOS DE GESTION'!#REF!="Menor"),CONCATENATE("R8C",' RIESGOS DE GESTION'!#REF!),"")</f>
        <v>#REF!</v>
      </c>
      <c r="T23" s="42" t="e">
        <f>IF(AND(' RIESGOS DE GESTION'!#REF!="Alta",' RIESGOS DE GESTION'!#REF!="Menor"),CONCATENATE("R8C",' RIESGOS DE GESTION'!#REF!),"")</f>
        <v>#REF!</v>
      </c>
      <c r="U23" s="43" t="e">
        <f>IF(AND(' RIESGOS DE GESTION'!#REF!="Alta",' RIESGOS DE GESTION'!#REF!="Menor"),CONCATENATE("R8C",' RIESGOS DE GESTION'!#REF!),"")</f>
        <v>#REF!</v>
      </c>
      <c r="V23" s="26" t="e">
        <f>IF(AND(' RIESGOS DE GESTION'!#REF!="Alta",' RIESGOS DE GESTION'!#REF!="Moderado"),CONCATENATE("R8C",' RIESGOS DE GESTION'!#REF!),"")</f>
        <v>#REF!</v>
      </c>
      <c r="W23" s="27" t="e">
        <f>IF(AND(' RIESGOS DE GESTION'!#REF!="Alta",' RIESGOS DE GESTION'!#REF!="Moderado"),CONCATENATE("R8C",' RIESGOS DE GESTION'!#REF!),"")</f>
        <v>#REF!</v>
      </c>
      <c r="X23" s="27" t="e">
        <f>IF(AND(' RIESGOS DE GESTION'!#REF!="Alta",' RIESGOS DE GESTION'!#REF!="Moderado"),CONCATENATE("R8C",' RIESGOS DE GESTION'!#REF!),"")</f>
        <v>#REF!</v>
      </c>
      <c r="Y23" s="27" t="e">
        <f>IF(AND(' RIESGOS DE GESTION'!#REF!="Alta",' RIESGOS DE GESTION'!#REF!="Moderado"),CONCATENATE("R8C",' RIESGOS DE GESTION'!#REF!),"")</f>
        <v>#REF!</v>
      </c>
      <c r="Z23" s="27" t="e">
        <f>IF(AND(' RIESGOS DE GESTION'!#REF!="Alta",' RIESGOS DE GESTION'!#REF!="Moderado"),CONCATENATE("R8C",' RIESGOS DE GESTION'!#REF!),"")</f>
        <v>#REF!</v>
      </c>
      <c r="AA23" s="28" t="e">
        <f>IF(AND(' RIESGOS DE GESTION'!#REF!="Alta",' RIESGOS DE GESTION'!#REF!="Moderado"),CONCATENATE("R8C",' RIESGOS DE GESTION'!#REF!),"")</f>
        <v>#REF!</v>
      </c>
      <c r="AB23" s="26" t="e">
        <f>IF(AND(' RIESGOS DE GESTION'!#REF!="Alta",' RIESGOS DE GESTION'!#REF!="Mayor"),CONCATENATE("R8C",' RIESGOS DE GESTION'!#REF!),"")</f>
        <v>#REF!</v>
      </c>
      <c r="AC23" s="27" t="e">
        <f>IF(AND(' RIESGOS DE GESTION'!#REF!="Alta",' RIESGOS DE GESTION'!#REF!="Mayor"),CONCATENATE("R8C",' RIESGOS DE GESTION'!#REF!),"")</f>
        <v>#REF!</v>
      </c>
      <c r="AD23" s="27" t="e">
        <f>IF(AND(' RIESGOS DE GESTION'!#REF!="Alta",' RIESGOS DE GESTION'!#REF!="Mayor"),CONCATENATE("R8C",' RIESGOS DE GESTION'!#REF!),"")</f>
        <v>#REF!</v>
      </c>
      <c r="AE23" s="27" t="e">
        <f>IF(AND(' RIESGOS DE GESTION'!#REF!="Alta",' RIESGOS DE GESTION'!#REF!="Mayor"),CONCATENATE("R8C",' RIESGOS DE GESTION'!#REF!),"")</f>
        <v>#REF!</v>
      </c>
      <c r="AF23" s="27" t="e">
        <f>IF(AND(' RIESGOS DE GESTION'!#REF!="Alta",' RIESGOS DE GESTION'!#REF!="Mayor"),CONCATENATE("R8C",' RIESGOS DE GESTION'!#REF!),"")</f>
        <v>#REF!</v>
      </c>
      <c r="AG23" s="28" t="e">
        <f>IF(AND(' RIESGOS DE GESTION'!#REF!="Alta",' RIESGOS DE GESTION'!#REF!="Mayor"),CONCATENATE("R8C",' RIESGOS DE GESTION'!#REF!),"")</f>
        <v>#REF!</v>
      </c>
      <c r="AH23" s="29" t="e">
        <f>IF(AND(' RIESGOS DE GESTION'!#REF!="Alta",' RIESGOS DE GESTION'!#REF!="Catastrófico"),CONCATENATE("R8C",' RIESGOS DE GESTION'!#REF!),"")</f>
        <v>#REF!</v>
      </c>
      <c r="AI23" s="30" t="e">
        <f>IF(AND(' RIESGOS DE GESTION'!#REF!="Alta",' RIESGOS DE GESTION'!#REF!="Catastrófico"),CONCATENATE("R8C",' RIESGOS DE GESTION'!#REF!),"")</f>
        <v>#REF!</v>
      </c>
      <c r="AJ23" s="30" t="e">
        <f>IF(AND(' RIESGOS DE GESTION'!#REF!="Alta",' RIESGOS DE GESTION'!#REF!="Catastrófico"),CONCATENATE("R8C",' RIESGOS DE GESTION'!#REF!),"")</f>
        <v>#REF!</v>
      </c>
      <c r="AK23" s="30" t="e">
        <f>IF(AND(' RIESGOS DE GESTION'!#REF!="Alta",' RIESGOS DE GESTION'!#REF!="Catastrófico"),CONCATENATE("R8C",' RIESGOS DE GESTION'!#REF!),"")</f>
        <v>#REF!</v>
      </c>
      <c r="AL23" s="30" t="e">
        <f>IF(AND(' RIESGOS DE GESTION'!#REF!="Alta",' RIESGOS DE GESTION'!#REF!="Catastrófico"),CONCATENATE("R8C",' RIESGOS DE GESTION'!#REF!),"")</f>
        <v>#REF!</v>
      </c>
      <c r="AM23" s="31" t="e">
        <f>IF(AND(' RIESGOS DE GESTION'!#REF!="Alta",' RIESGOS DE GESTION'!#REF!="Catastrófico"),CONCATENATE("R8C",' RIESGOS DE GESTION'!#REF!),"")</f>
        <v>#REF!</v>
      </c>
      <c r="AN23" s="57"/>
      <c r="AO23" s="608"/>
      <c r="AP23" s="609"/>
      <c r="AQ23" s="609"/>
      <c r="AR23" s="609"/>
      <c r="AS23" s="609"/>
      <c r="AT23" s="610"/>
      <c r="AU23" s="57"/>
      <c r="AV23" s="57"/>
      <c r="AW23" s="57"/>
      <c r="AX23" s="57"/>
      <c r="AY23" s="57"/>
      <c r="AZ23" s="57"/>
      <c r="BA23" s="57"/>
      <c r="BB23" s="57"/>
      <c r="BC23" s="57"/>
      <c r="BD23" s="57"/>
      <c r="BE23" s="57"/>
      <c r="BF23" s="57"/>
      <c r="BG23" s="57"/>
      <c r="BH23" s="57"/>
      <c r="BI23" s="57"/>
      <c r="BJ23" s="57"/>
      <c r="BK23" s="57"/>
      <c r="BL23" s="57"/>
      <c r="BM23" s="57"/>
      <c r="BN23" s="57"/>
      <c r="BO23" s="57"/>
      <c r="BP23" s="57"/>
      <c r="BQ23" s="57"/>
      <c r="BR23" s="57"/>
      <c r="BS23" s="57"/>
      <c r="BT23" s="57"/>
      <c r="BU23" s="57"/>
      <c r="BV23" s="57"/>
      <c r="BW23" s="57"/>
      <c r="BX23" s="57"/>
    </row>
    <row r="24" spans="1:76" ht="15" customHeight="1" x14ac:dyDescent="0.25">
      <c r="A24" s="57"/>
      <c r="B24" s="519"/>
      <c r="C24" s="519"/>
      <c r="D24" s="520"/>
      <c r="E24" s="618"/>
      <c r="F24" s="617"/>
      <c r="G24" s="617"/>
      <c r="H24" s="617"/>
      <c r="I24" s="617"/>
      <c r="J24" s="41" t="e">
        <f>IF(AND(' RIESGOS DE GESTION'!#REF!="Alta",' RIESGOS DE GESTION'!#REF!="Leve"),CONCATENATE("R9C",' RIESGOS DE GESTION'!#REF!),"")</f>
        <v>#REF!</v>
      </c>
      <c r="K24" s="42" t="e">
        <f>IF(AND(' RIESGOS DE GESTION'!#REF!="Alta",' RIESGOS DE GESTION'!#REF!="Leve"),CONCATENATE("R9C",' RIESGOS DE GESTION'!#REF!),"")</f>
        <v>#REF!</v>
      </c>
      <c r="L24" s="42" t="e">
        <f>IF(AND(' RIESGOS DE GESTION'!#REF!="Alta",' RIESGOS DE GESTION'!#REF!="Leve"),CONCATENATE("R9C",' RIESGOS DE GESTION'!#REF!),"")</f>
        <v>#REF!</v>
      </c>
      <c r="M24" s="42" t="e">
        <f>IF(AND(' RIESGOS DE GESTION'!#REF!="Alta",' RIESGOS DE GESTION'!#REF!="Leve"),CONCATENATE("R9C",' RIESGOS DE GESTION'!#REF!),"")</f>
        <v>#REF!</v>
      </c>
      <c r="N24" s="42" t="e">
        <f>IF(AND(' RIESGOS DE GESTION'!#REF!="Alta",' RIESGOS DE GESTION'!#REF!="Leve"),CONCATENATE("R9C",' RIESGOS DE GESTION'!#REF!),"")</f>
        <v>#REF!</v>
      </c>
      <c r="O24" s="43" t="e">
        <f>IF(AND(' RIESGOS DE GESTION'!#REF!="Alta",' RIESGOS DE GESTION'!#REF!="Leve"),CONCATENATE("R9C",' RIESGOS DE GESTION'!#REF!),"")</f>
        <v>#REF!</v>
      </c>
      <c r="P24" s="41" t="e">
        <f>IF(AND(' RIESGOS DE GESTION'!#REF!="Alta",' RIESGOS DE GESTION'!#REF!="Menor"),CONCATENATE("R9C",' RIESGOS DE GESTION'!#REF!),"")</f>
        <v>#REF!</v>
      </c>
      <c r="Q24" s="42" t="e">
        <f>IF(AND(' RIESGOS DE GESTION'!#REF!="Alta",' RIESGOS DE GESTION'!#REF!="Menor"),CONCATENATE("R9C",' RIESGOS DE GESTION'!#REF!),"")</f>
        <v>#REF!</v>
      </c>
      <c r="R24" s="42" t="e">
        <f>IF(AND(' RIESGOS DE GESTION'!#REF!="Alta",' RIESGOS DE GESTION'!#REF!="Menor"),CONCATENATE("R9C",' RIESGOS DE GESTION'!#REF!),"")</f>
        <v>#REF!</v>
      </c>
      <c r="S24" s="42" t="e">
        <f>IF(AND(' RIESGOS DE GESTION'!#REF!="Alta",' RIESGOS DE GESTION'!#REF!="Menor"),CONCATENATE("R9C",' RIESGOS DE GESTION'!#REF!),"")</f>
        <v>#REF!</v>
      </c>
      <c r="T24" s="42" t="e">
        <f>IF(AND(' RIESGOS DE GESTION'!#REF!="Alta",' RIESGOS DE GESTION'!#REF!="Menor"),CONCATENATE("R9C",' RIESGOS DE GESTION'!#REF!),"")</f>
        <v>#REF!</v>
      </c>
      <c r="U24" s="43" t="e">
        <f>IF(AND(' RIESGOS DE GESTION'!#REF!="Alta",' RIESGOS DE GESTION'!#REF!="Menor"),CONCATENATE("R9C",' RIESGOS DE GESTION'!#REF!),"")</f>
        <v>#REF!</v>
      </c>
      <c r="V24" s="26" t="e">
        <f>IF(AND(' RIESGOS DE GESTION'!#REF!="Alta",' RIESGOS DE GESTION'!#REF!="Moderado"),CONCATENATE("R9C",' RIESGOS DE GESTION'!#REF!),"")</f>
        <v>#REF!</v>
      </c>
      <c r="W24" s="27" t="e">
        <f>IF(AND(' RIESGOS DE GESTION'!#REF!="Alta",' RIESGOS DE GESTION'!#REF!="Moderado"),CONCATENATE("R9C",' RIESGOS DE GESTION'!#REF!),"")</f>
        <v>#REF!</v>
      </c>
      <c r="X24" s="27" t="e">
        <f>IF(AND(' RIESGOS DE GESTION'!#REF!="Alta",' RIESGOS DE GESTION'!#REF!="Moderado"),CONCATENATE("R9C",' RIESGOS DE GESTION'!#REF!),"")</f>
        <v>#REF!</v>
      </c>
      <c r="Y24" s="27" t="e">
        <f>IF(AND(' RIESGOS DE GESTION'!#REF!="Alta",' RIESGOS DE GESTION'!#REF!="Moderado"),CONCATENATE("R9C",' RIESGOS DE GESTION'!#REF!),"")</f>
        <v>#REF!</v>
      </c>
      <c r="Z24" s="27" t="e">
        <f>IF(AND(' RIESGOS DE GESTION'!#REF!="Alta",' RIESGOS DE GESTION'!#REF!="Moderado"),CONCATENATE("R9C",' RIESGOS DE GESTION'!#REF!),"")</f>
        <v>#REF!</v>
      </c>
      <c r="AA24" s="28" t="e">
        <f>IF(AND(' RIESGOS DE GESTION'!#REF!="Alta",' RIESGOS DE GESTION'!#REF!="Moderado"),CONCATENATE("R9C",' RIESGOS DE GESTION'!#REF!),"")</f>
        <v>#REF!</v>
      </c>
      <c r="AB24" s="26" t="e">
        <f>IF(AND(' RIESGOS DE GESTION'!#REF!="Alta",' RIESGOS DE GESTION'!#REF!="Mayor"),CONCATENATE("R9C",' RIESGOS DE GESTION'!#REF!),"")</f>
        <v>#REF!</v>
      </c>
      <c r="AC24" s="27" t="e">
        <f>IF(AND(' RIESGOS DE GESTION'!#REF!="Alta",' RIESGOS DE GESTION'!#REF!="Mayor"),CONCATENATE("R9C",' RIESGOS DE GESTION'!#REF!),"")</f>
        <v>#REF!</v>
      </c>
      <c r="AD24" s="27" t="e">
        <f>IF(AND(' RIESGOS DE GESTION'!#REF!="Alta",' RIESGOS DE GESTION'!#REF!="Mayor"),CONCATENATE("R9C",' RIESGOS DE GESTION'!#REF!),"")</f>
        <v>#REF!</v>
      </c>
      <c r="AE24" s="27" t="e">
        <f>IF(AND(' RIESGOS DE GESTION'!#REF!="Alta",' RIESGOS DE GESTION'!#REF!="Mayor"),CONCATENATE("R9C",' RIESGOS DE GESTION'!#REF!),"")</f>
        <v>#REF!</v>
      </c>
      <c r="AF24" s="27" t="e">
        <f>IF(AND(' RIESGOS DE GESTION'!#REF!="Alta",' RIESGOS DE GESTION'!#REF!="Mayor"),CONCATENATE("R9C",' RIESGOS DE GESTION'!#REF!),"")</f>
        <v>#REF!</v>
      </c>
      <c r="AG24" s="28" t="e">
        <f>IF(AND(' RIESGOS DE GESTION'!#REF!="Alta",' RIESGOS DE GESTION'!#REF!="Mayor"),CONCATENATE("R9C",' RIESGOS DE GESTION'!#REF!),"")</f>
        <v>#REF!</v>
      </c>
      <c r="AH24" s="29" t="e">
        <f>IF(AND(' RIESGOS DE GESTION'!#REF!="Alta",' RIESGOS DE GESTION'!#REF!="Catastrófico"),CONCATENATE("R9C",' RIESGOS DE GESTION'!#REF!),"")</f>
        <v>#REF!</v>
      </c>
      <c r="AI24" s="30" t="e">
        <f>IF(AND(' RIESGOS DE GESTION'!#REF!="Alta",' RIESGOS DE GESTION'!#REF!="Catastrófico"),CONCATENATE("R9C",' RIESGOS DE GESTION'!#REF!),"")</f>
        <v>#REF!</v>
      </c>
      <c r="AJ24" s="30" t="e">
        <f>IF(AND(' RIESGOS DE GESTION'!#REF!="Alta",' RIESGOS DE GESTION'!#REF!="Catastrófico"),CONCATENATE("R9C",' RIESGOS DE GESTION'!#REF!),"")</f>
        <v>#REF!</v>
      </c>
      <c r="AK24" s="30" t="e">
        <f>IF(AND(' RIESGOS DE GESTION'!#REF!="Alta",' RIESGOS DE GESTION'!#REF!="Catastrófico"),CONCATENATE("R9C",' RIESGOS DE GESTION'!#REF!),"")</f>
        <v>#REF!</v>
      </c>
      <c r="AL24" s="30" t="e">
        <f>IF(AND(' RIESGOS DE GESTION'!#REF!="Alta",' RIESGOS DE GESTION'!#REF!="Catastrófico"),CONCATENATE("R9C",' RIESGOS DE GESTION'!#REF!),"")</f>
        <v>#REF!</v>
      </c>
      <c r="AM24" s="31" t="e">
        <f>IF(AND(' RIESGOS DE GESTION'!#REF!="Alta",' RIESGOS DE GESTION'!#REF!="Catastrófico"),CONCATENATE("R9C",' RIESGOS DE GESTION'!#REF!),"")</f>
        <v>#REF!</v>
      </c>
      <c r="AN24" s="57"/>
      <c r="AO24" s="608"/>
      <c r="AP24" s="609"/>
      <c r="AQ24" s="609"/>
      <c r="AR24" s="609"/>
      <c r="AS24" s="609"/>
      <c r="AT24" s="610"/>
      <c r="AU24" s="57"/>
      <c r="AV24" s="57"/>
      <c r="AW24" s="57"/>
      <c r="AX24" s="57"/>
      <c r="AY24" s="57"/>
      <c r="AZ24" s="57"/>
      <c r="BA24" s="57"/>
      <c r="BB24" s="57"/>
      <c r="BC24" s="57"/>
      <c r="BD24" s="57"/>
      <c r="BE24" s="57"/>
      <c r="BF24" s="57"/>
      <c r="BG24" s="57"/>
      <c r="BH24" s="57"/>
      <c r="BI24" s="57"/>
      <c r="BJ24" s="57"/>
      <c r="BK24" s="57"/>
      <c r="BL24" s="57"/>
      <c r="BM24" s="57"/>
      <c r="BN24" s="57"/>
      <c r="BO24" s="57"/>
      <c r="BP24" s="57"/>
      <c r="BQ24" s="57"/>
      <c r="BR24" s="57"/>
      <c r="BS24" s="57"/>
      <c r="BT24" s="57"/>
      <c r="BU24" s="57"/>
      <c r="BV24" s="57"/>
      <c r="BW24" s="57"/>
      <c r="BX24" s="57"/>
    </row>
    <row r="25" spans="1:76" ht="15.75" customHeight="1" thickBot="1" x14ac:dyDescent="0.3">
      <c r="A25" s="57"/>
      <c r="B25" s="519"/>
      <c r="C25" s="519"/>
      <c r="D25" s="520"/>
      <c r="E25" s="619"/>
      <c r="F25" s="620"/>
      <c r="G25" s="620"/>
      <c r="H25" s="620"/>
      <c r="I25" s="620"/>
      <c r="J25" s="44" t="e">
        <f>IF(AND(' RIESGOS DE GESTION'!#REF!="Alta",' RIESGOS DE GESTION'!#REF!="Leve"),CONCATENATE("R10C",' RIESGOS DE GESTION'!#REF!),"")</f>
        <v>#REF!</v>
      </c>
      <c r="K25" s="45" t="e">
        <f>IF(AND(' RIESGOS DE GESTION'!#REF!="Alta",' RIESGOS DE GESTION'!#REF!="Leve"),CONCATENATE("R10C",' RIESGOS DE GESTION'!#REF!),"")</f>
        <v>#REF!</v>
      </c>
      <c r="L25" s="45" t="e">
        <f>IF(AND(' RIESGOS DE GESTION'!#REF!="Alta",' RIESGOS DE GESTION'!#REF!="Leve"),CONCATENATE("R10C",' RIESGOS DE GESTION'!#REF!),"")</f>
        <v>#REF!</v>
      </c>
      <c r="M25" s="45" t="e">
        <f>IF(AND(' RIESGOS DE GESTION'!#REF!="Alta",' RIESGOS DE GESTION'!#REF!="Leve"),CONCATENATE("R10C",' RIESGOS DE GESTION'!#REF!),"")</f>
        <v>#REF!</v>
      </c>
      <c r="N25" s="45" t="e">
        <f>IF(AND(' RIESGOS DE GESTION'!#REF!="Alta",' RIESGOS DE GESTION'!#REF!="Leve"),CONCATENATE("R10C",' RIESGOS DE GESTION'!#REF!),"")</f>
        <v>#REF!</v>
      </c>
      <c r="O25" s="46" t="e">
        <f>IF(AND(' RIESGOS DE GESTION'!#REF!="Alta",' RIESGOS DE GESTION'!#REF!="Leve"),CONCATENATE("R10C",' RIESGOS DE GESTION'!#REF!),"")</f>
        <v>#REF!</v>
      </c>
      <c r="P25" s="44" t="e">
        <f>IF(AND(' RIESGOS DE GESTION'!#REF!="Alta",' RIESGOS DE GESTION'!#REF!="Menor"),CONCATENATE("R10C",' RIESGOS DE GESTION'!#REF!),"")</f>
        <v>#REF!</v>
      </c>
      <c r="Q25" s="45" t="e">
        <f>IF(AND(' RIESGOS DE GESTION'!#REF!="Alta",' RIESGOS DE GESTION'!#REF!="Menor"),CONCATENATE("R10C",' RIESGOS DE GESTION'!#REF!),"")</f>
        <v>#REF!</v>
      </c>
      <c r="R25" s="45" t="e">
        <f>IF(AND(' RIESGOS DE GESTION'!#REF!="Alta",' RIESGOS DE GESTION'!#REF!="Menor"),CONCATENATE("R10C",' RIESGOS DE GESTION'!#REF!),"")</f>
        <v>#REF!</v>
      </c>
      <c r="S25" s="45" t="e">
        <f>IF(AND(' RIESGOS DE GESTION'!#REF!="Alta",' RIESGOS DE GESTION'!#REF!="Menor"),CONCATENATE("R10C",' RIESGOS DE GESTION'!#REF!),"")</f>
        <v>#REF!</v>
      </c>
      <c r="T25" s="45" t="e">
        <f>IF(AND(' RIESGOS DE GESTION'!#REF!="Alta",' RIESGOS DE GESTION'!#REF!="Menor"),CONCATENATE("R10C",' RIESGOS DE GESTION'!#REF!),"")</f>
        <v>#REF!</v>
      </c>
      <c r="U25" s="46" t="e">
        <f>IF(AND(' RIESGOS DE GESTION'!#REF!="Alta",' RIESGOS DE GESTION'!#REF!="Menor"),CONCATENATE("R10C",' RIESGOS DE GESTION'!#REF!),"")</f>
        <v>#REF!</v>
      </c>
      <c r="V25" s="32" t="e">
        <f>IF(AND(' RIESGOS DE GESTION'!#REF!="Alta",' RIESGOS DE GESTION'!#REF!="Moderado"),CONCATENATE("R10C",' RIESGOS DE GESTION'!#REF!),"")</f>
        <v>#REF!</v>
      </c>
      <c r="W25" s="33" t="e">
        <f>IF(AND(' RIESGOS DE GESTION'!#REF!="Alta",' RIESGOS DE GESTION'!#REF!="Moderado"),CONCATENATE("R10C",' RIESGOS DE GESTION'!#REF!),"")</f>
        <v>#REF!</v>
      </c>
      <c r="X25" s="33" t="e">
        <f>IF(AND(' RIESGOS DE GESTION'!#REF!="Alta",' RIESGOS DE GESTION'!#REF!="Moderado"),CONCATENATE("R10C",' RIESGOS DE GESTION'!#REF!),"")</f>
        <v>#REF!</v>
      </c>
      <c r="Y25" s="33" t="e">
        <f>IF(AND(' RIESGOS DE GESTION'!#REF!="Alta",' RIESGOS DE GESTION'!#REF!="Moderado"),CONCATENATE("R10C",' RIESGOS DE GESTION'!#REF!),"")</f>
        <v>#REF!</v>
      </c>
      <c r="Z25" s="33" t="e">
        <f>IF(AND(' RIESGOS DE GESTION'!#REF!="Alta",' RIESGOS DE GESTION'!#REF!="Moderado"),CONCATENATE("R10C",' RIESGOS DE GESTION'!#REF!),"")</f>
        <v>#REF!</v>
      </c>
      <c r="AA25" s="34" t="e">
        <f>IF(AND(' RIESGOS DE GESTION'!#REF!="Alta",' RIESGOS DE GESTION'!#REF!="Moderado"),CONCATENATE("R10C",' RIESGOS DE GESTION'!#REF!),"")</f>
        <v>#REF!</v>
      </c>
      <c r="AB25" s="32" t="e">
        <f>IF(AND(' RIESGOS DE GESTION'!#REF!="Alta",' RIESGOS DE GESTION'!#REF!="Mayor"),CONCATENATE("R10C",' RIESGOS DE GESTION'!#REF!),"")</f>
        <v>#REF!</v>
      </c>
      <c r="AC25" s="33" t="e">
        <f>IF(AND(' RIESGOS DE GESTION'!#REF!="Alta",' RIESGOS DE GESTION'!#REF!="Mayor"),CONCATENATE("R10C",' RIESGOS DE GESTION'!#REF!),"")</f>
        <v>#REF!</v>
      </c>
      <c r="AD25" s="33" t="e">
        <f>IF(AND(' RIESGOS DE GESTION'!#REF!="Alta",' RIESGOS DE GESTION'!#REF!="Mayor"),CONCATENATE("R10C",' RIESGOS DE GESTION'!#REF!),"")</f>
        <v>#REF!</v>
      </c>
      <c r="AE25" s="33" t="e">
        <f>IF(AND(' RIESGOS DE GESTION'!#REF!="Alta",' RIESGOS DE GESTION'!#REF!="Mayor"),CONCATENATE("R10C",' RIESGOS DE GESTION'!#REF!),"")</f>
        <v>#REF!</v>
      </c>
      <c r="AF25" s="33" t="e">
        <f>IF(AND(' RIESGOS DE GESTION'!#REF!="Alta",' RIESGOS DE GESTION'!#REF!="Mayor"),CONCATENATE("R10C",' RIESGOS DE GESTION'!#REF!),"")</f>
        <v>#REF!</v>
      </c>
      <c r="AG25" s="34" t="e">
        <f>IF(AND(' RIESGOS DE GESTION'!#REF!="Alta",' RIESGOS DE GESTION'!#REF!="Mayor"),CONCATENATE("R10C",' RIESGOS DE GESTION'!#REF!),"")</f>
        <v>#REF!</v>
      </c>
      <c r="AH25" s="35" t="e">
        <f>IF(AND(' RIESGOS DE GESTION'!#REF!="Alta",' RIESGOS DE GESTION'!#REF!="Catastrófico"),CONCATENATE("R10C",' RIESGOS DE GESTION'!#REF!),"")</f>
        <v>#REF!</v>
      </c>
      <c r="AI25" s="36" t="e">
        <f>IF(AND(' RIESGOS DE GESTION'!#REF!="Alta",' RIESGOS DE GESTION'!#REF!="Catastrófico"),CONCATENATE("R10C",' RIESGOS DE GESTION'!#REF!),"")</f>
        <v>#REF!</v>
      </c>
      <c r="AJ25" s="36" t="e">
        <f>IF(AND(' RIESGOS DE GESTION'!#REF!="Alta",' RIESGOS DE GESTION'!#REF!="Catastrófico"),CONCATENATE("R10C",' RIESGOS DE GESTION'!#REF!),"")</f>
        <v>#REF!</v>
      </c>
      <c r="AK25" s="36" t="e">
        <f>IF(AND(' RIESGOS DE GESTION'!#REF!="Alta",' RIESGOS DE GESTION'!#REF!="Catastrófico"),CONCATENATE("R10C",' RIESGOS DE GESTION'!#REF!),"")</f>
        <v>#REF!</v>
      </c>
      <c r="AL25" s="36" t="e">
        <f>IF(AND(' RIESGOS DE GESTION'!#REF!="Alta",' RIESGOS DE GESTION'!#REF!="Catastrófico"),CONCATENATE("R10C",' RIESGOS DE GESTION'!#REF!),"")</f>
        <v>#REF!</v>
      </c>
      <c r="AM25" s="37" t="e">
        <f>IF(AND(' RIESGOS DE GESTION'!#REF!="Alta",' RIESGOS DE GESTION'!#REF!="Catastrófico"),CONCATENATE("R10C",' RIESGOS DE GESTION'!#REF!),"")</f>
        <v>#REF!</v>
      </c>
      <c r="AN25" s="57"/>
      <c r="AO25" s="611"/>
      <c r="AP25" s="612"/>
      <c r="AQ25" s="612"/>
      <c r="AR25" s="612"/>
      <c r="AS25" s="612"/>
      <c r="AT25" s="613"/>
      <c r="AU25" s="57"/>
      <c r="AV25" s="57"/>
      <c r="AW25" s="57"/>
      <c r="AX25" s="57"/>
      <c r="AY25" s="57"/>
      <c r="AZ25" s="57"/>
      <c r="BA25" s="57"/>
      <c r="BB25" s="57"/>
      <c r="BC25" s="57"/>
      <c r="BD25" s="57"/>
      <c r="BE25" s="57"/>
      <c r="BF25" s="57"/>
      <c r="BG25" s="57"/>
      <c r="BH25" s="57"/>
      <c r="BI25" s="57"/>
      <c r="BJ25" s="57"/>
      <c r="BK25" s="57"/>
      <c r="BL25" s="57"/>
      <c r="BM25" s="57"/>
      <c r="BN25" s="57"/>
      <c r="BO25" s="57"/>
      <c r="BP25" s="57"/>
      <c r="BQ25" s="57"/>
      <c r="BR25" s="57"/>
      <c r="BS25" s="57"/>
      <c r="BT25" s="57"/>
      <c r="BU25" s="57"/>
      <c r="BV25" s="57"/>
      <c r="BW25" s="57"/>
      <c r="BX25" s="57"/>
    </row>
    <row r="26" spans="1:76" ht="15" customHeight="1" x14ac:dyDescent="0.25">
      <c r="A26" s="57"/>
      <c r="B26" s="519"/>
      <c r="C26" s="519"/>
      <c r="D26" s="520"/>
      <c r="E26" s="614" t="s">
        <v>507</v>
      </c>
      <c r="F26" s="615"/>
      <c r="G26" s="615"/>
      <c r="H26" s="615"/>
      <c r="I26" s="632"/>
      <c r="J26" s="38" t="e">
        <f>IF(AND(' RIESGOS DE GESTION'!#REF!="Media",' RIESGOS DE GESTION'!#REF!="Leve"),CONCATENATE("R1C",' RIESGOS DE GESTION'!#REF!),"")</f>
        <v>#REF!</v>
      </c>
      <c r="K26" s="39" t="e">
        <f>IF(AND(' RIESGOS DE GESTION'!#REF!="Media",' RIESGOS DE GESTION'!#REF!="Leve"),CONCATENATE("R1C",' RIESGOS DE GESTION'!#REF!),"")</f>
        <v>#REF!</v>
      </c>
      <c r="L26" s="39" t="e">
        <f>IF(AND(' RIESGOS DE GESTION'!#REF!="Media",' RIESGOS DE GESTION'!#REF!="Leve"),CONCATENATE("R1C",' RIESGOS DE GESTION'!#REF!),"")</f>
        <v>#REF!</v>
      </c>
      <c r="M26" s="39" t="e">
        <f>IF(AND(' RIESGOS DE GESTION'!#REF!="Media",' RIESGOS DE GESTION'!#REF!="Leve"),CONCATENATE("R1C",' RIESGOS DE GESTION'!#REF!),"")</f>
        <v>#REF!</v>
      </c>
      <c r="N26" s="39" t="e">
        <f>IF(AND(' RIESGOS DE GESTION'!#REF!="Media",' RIESGOS DE GESTION'!#REF!="Leve"),CONCATENATE("R1C",' RIESGOS DE GESTION'!#REF!),"")</f>
        <v>#REF!</v>
      </c>
      <c r="O26" s="40" t="e">
        <f>IF(AND(' RIESGOS DE GESTION'!#REF!="Media",' RIESGOS DE GESTION'!#REF!="Leve"),CONCATENATE("R1C",' RIESGOS DE GESTION'!#REF!),"")</f>
        <v>#REF!</v>
      </c>
      <c r="P26" s="38" t="e">
        <f>IF(AND(' RIESGOS DE GESTION'!#REF!="Media",' RIESGOS DE GESTION'!#REF!="Menor"),CONCATENATE("R1C",' RIESGOS DE GESTION'!#REF!),"")</f>
        <v>#REF!</v>
      </c>
      <c r="Q26" s="39" t="e">
        <f>IF(AND(' RIESGOS DE GESTION'!#REF!="Media",' RIESGOS DE GESTION'!#REF!="Menor"),CONCATENATE("R1C",' RIESGOS DE GESTION'!#REF!),"")</f>
        <v>#REF!</v>
      </c>
      <c r="R26" s="39" t="e">
        <f>IF(AND(' RIESGOS DE GESTION'!#REF!="Media",' RIESGOS DE GESTION'!#REF!="Menor"),CONCATENATE("R1C",' RIESGOS DE GESTION'!#REF!),"")</f>
        <v>#REF!</v>
      </c>
      <c r="S26" s="39" t="e">
        <f>IF(AND(' RIESGOS DE GESTION'!#REF!="Media",' RIESGOS DE GESTION'!#REF!="Menor"),CONCATENATE("R1C",' RIESGOS DE GESTION'!#REF!),"")</f>
        <v>#REF!</v>
      </c>
      <c r="T26" s="39" t="e">
        <f>IF(AND(' RIESGOS DE GESTION'!#REF!="Media",' RIESGOS DE GESTION'!#REF!="Menor"),CONCATENATE("R1C",' RIESGOS DE GESTION'!#REF!),"")</f>
        <v>#REF!</v>
      </c>
      <c r="U26" s="40" t="e">
        <f>IF(AND(' RIESGOS DE GESTION'!#REF!="Media",' RIESGOS DE GESTION'!#REF!="Menor"),CONCATENATE("R1C",' RIESGOS DE GESTION'!#REF!),"")</f>
        <v>#REF!</v>
      </c>
      <c r="V26" s="38" t="e">
        <f>IF(AND(' RIESGOS DE GESTION'!#REF!="Media",' RIESGOS DE GESTION'!#REF!="Moderado"),CONCATENATE("R1C",' RIESGOS DE GESTION'!#REF!),"")</f>
        <v>#REF!</v>
      </c>
      <c r="W26" s="39" t="e">
        <f>IF(AND(' RIESGOS DE GESTION'!#REF!="Media",' RIESGOS DE GESTION'!#REF!="Moderado"),CONCATENATE("R1C",' RIESGOS DE GESTION'!#REF!),"")</f>
        <v>#REF!</v>
      </c>
      <c r="X26" s="39" t="e">
        <f>IF(AND(' RIESGOS DE GESTION'!#REF!="Media",' RIESGOS DE GESTION'!#REF!="Moderado"),CONCATENATE("R1C",' RIESGOS DE GESTION'!#REF!),"")</f>
        <v>#REF!</v>
      </c>
      <c r="Y26" s="39" t="e">
        <f>IF(AND(' RIESGOS DE GESTION'!#REF!="Media",' RIESGOS DE GESTION'!#REF!="Moderado"),CONCATENATE("R1C",' RIESGOS DE GESTION'!#REF!),"")</f>
        <v>#REF!</v>
      </c>
      <c r="Z26" s="39" t="e">
        <f>IF(AND(' RIESGOS DE GESTION'!#REF!="Media",' RIESGOS DE GESTION'!#REF!="Moderado"),CONCATENATE("R1C",' RIESGOS DE GESTION'!#REF!),"")</f>
        <v>#REF!</v>
      </c>
      <c r="AA26" s="40" t="e">
        <f>IF(AND(' RIESGOS DE GESTION'!#REF!="Media",' RIESGOS DE GESTION'!#REF!="Moderado"),CONCATENATE("R1C",' RIESGOS DE GESTION'!#REF!),"")</f>
        <v>#REF!</v>
      </c>
      <c r="AB26" s="20" t="e">
        <f>IF(AND(' RIESGOS DE GESTION'!#REF!="Media",' RIESGOS DE GESTION'!#REF!="Mayor"),CONCATENATE("R1C",' RIESGOS DE GESTION'!#REF!),"")</f>
        <v>#REF!</v>
      </c>
      <c r="AC26" s="21" t="e">
        <f>IF(AND(' RIESGOS DE GESTION'!#REF!="Media",' RIESGOS DE GESTION'!#REF!="Mayor"),CONCATENATE("R1C",' RIESGOS DE GESTION'!#REF!),"")</f>
        <v>#REF!</v>
      </c>
      <c r="AD26" s="21" t="e">
        <f>IF(AND(' RIESGOS DE GESTION'!#REF!="Media",' RIESGOS DE GESTION'!#REF!="Mayor"),CONCATENATE("R1C",' RIESGOS DE GESTION'!#REF!),"")</f>
        <v>#REF!</v>
      </c>
      <c r="AE26" s="21" t="e">
        <f>IF(AND(' RIESGOS DE GESTION'!#REF!="Media",' RIESGOS DE GESTION'!#REF!="Mayor"),CONCATENATE("R1C",' RIESGOS DE GESTION'!#REF!),"")</f>
        <v>#REF!</v>
      </c>
      <c r="AF26" s="21" t="e">
        <f>IF(AND(' RIESGOS DE GESTION'!#REF!="Media",' RIESGOS DE GESTION'!#REF!="Mayor"),CONCATENATE("R1C",' RIESGOS DE GESTION'!#REF!),"")</f>
        <v>#REF!</v>
      </c>
      <c r="AG26" s="22" t="e">
        <f>IF(AND(' RIESGOS DE GESTION'!#REF!="Media",' RIESGOS DE GESTION'!#REF!="Mayor"),CONCATENATE("R1C",' RIESGOS DE GESTION'!#REF!),"")</f>
        <v>#REF!</v>
      </c>
      <c r="AH26" s="23" t="e">
        <f>IF(AND(' RIESGOS DE GESTION'!#REF!="Media",' RIESGOS DE GESTION'!#REF!="Catastrófico"),CONCATENATE("R1C",' RIESGOS DE GESTION'!#REF!),"")</f>
        <v>#REF!</v>
      </c>
      <c r="AI26" s="24" t="e">
        <f>IF(AND(' RIESGOS DE GESTION'!#REF!="Media",' RIESGOS DE GESTION'!#REF!="Catastrófico"),CONCATENATE("R1C",' RIESGOS DE GESTION'!#REF!),"")</f>
        <v>#REF!</v>
      </c>
      <c r="AJ26" s="24" t="e">
        <f>IF(AND(' RIESGOS DE GESTION'!#REF!="Media",' RIESGOS DE GESTION'!#REF!="Catastrófico"),CONCATENATE("R1C",' RIESGOS DE GESTION'!#REF!),"")</f>
        <v>#REF!</v>
      </c>
      <c r="AK26" s="24" t="e">
        <f>IF(AND(' RIESGOS DE GESTION'!#REF!="Media",' RIESGOS DE GESTION'!#REF!="Catastrófico"),CONCATENATE("R1C",' RIESGOS DE GESTION'!#REF!),"")</f>
        <v>#REF!</v>
      </c>
      <c r="AL26" s="24" t="e">
        <f>IF(AND(' RIESGOS DE GESTION'!#REF!="Media",' RIESGOS DE GESTION'!#REF!="Catastrófico"),CONCATENATE("R1C",' RIESGOS DE GESTION'!#REF!),"")</f>
        <v>#REF!</v>
      </c>
      <c r="AM26" s="25" t="e">
        <f>IF(AND(' RIESGOS DE GESTION'!#REF!="Media",' RIESGOS DE GESTION'!#REF!="Catastrófico"),CONCATENATE("R1C",' RIESGOS DE GESTION'!#REF!),"")</f>
        <v>#REF!</v>
      </c>
      <c r="AN26" s="57"/>
      <c r="AO26" s="644" t="s">
        <v>508</v>
      </c>
      <c r="AP26" s="645"/>
      <c r="AQ26" s="645"/>
      <c r="AR26" s="645"/>
      <c r="AS26" s="645"/>
      <c r="AT26" s="646"/>
      <c r="AU26" s="57"/>
      <c r="AV26" s="57"/>
      <c r="AW26" s="57"/>
      <c r="AX26" s="57"/>
      <c r="AY26" s="57"/>
      <c r="AZ26" s="57"/>
      <c r="BA26" s="57"/>
      <c r="BB26" s="57"/>
      <c r="BC26" s="57"/>
      <c r="BD26" s="57"/>
      <c r="BE26" s="57"/>
      <c r="BF26" s="57"/>
      <c r="BG26" s="57"/>
      <c r="BH26" s="57"/>
      <c r="BI26" s="57"/>
      <c r="BJ26" s="57"/>
      <c r="BK26" s="57"/>
      <c r="BL26" s="57"/>
      <c r="BM26" s="57"/>
      <c r="BN26" s="57"/>
      <c r="BO26" s="57"/>
      <c r="BP26" s="57"/>
      <c r="BQ26" s="57"/>
      <c r="BR26" s="57"/>
      <c r="BS26" s="57"/>
      <c r="BT26" s="57"/>
      <c r="BU26" s="57"/>
      <c r="BV26" s="57"/>
      <c r="BW26" s="57"/>
      <c r="BX26" s="57"/>
    </row>
    <row r="27" spans="1:76" ht="15" customHeight="1" x14ac:dyDescent="0.25">
      <c r="A27" s="57"/>
      <c r="B27" s="519"/>
      <c r="C27" s="519"/>
      <c r="D27" s="520"/>
      <c r="E27" s="616"/>
      <c r="F27" s="617"/>
      <c r="G27" s="617"/>
      <c r="H27" s="617"/>
      <c r="I27" s="633"/>
      <c r="J27" s="41" t="e">
        <f>IF(AND(' RIESGOS DE GESTION'!#REF!="Media",' RIESGOS DE GESTION'!#REF!="Leve"),CONCATENATE("R2C",' RIESGOS DE GESTION'!#REF!),"")</f>
        <v>#REF!</v>
      </c>
      <c r="K27" s="42" t="e">
        <f>IF(AND(' RIESGOS DE GESTION'!#REF!="Media",' RIESGOS DE GESTION'!#REF!="Leve"),CONCATENATE("R2C",' RIESGOS DE GESTION'!#REF!),"")</f>
        <v>#REF!</v>
      </c>
      <c r="L27" s="42" t="e">
        <f>IF(AND(' RIESGOS DE GESTION'!#REF!="Media",' RIESGOS DE GESTION'!#REF!="Leve"),CONCATENATE("R2C",' RIESGOS DE GESTION'!#REF!),"")</f>
        <v>#REF!</v>
      </c>
      <c r="M27" s="42" t="e">
        <f>IF(AND(' RIESGOS DE GESTION'!#REF!="Media",' RIESGOS DE GESTION'!#REF!="Leve"),CONCATENATE("R2C",' RIESGOS DE GESTION'!#REF!),"")</f>
        <v>#REF!</v>
      </c>
      <c r="N27" s="42" t="e">
        <f>IF(AND(' RIESGOS DE GESTION'!#REF!="Media",' RIESGOS DE GESTION'!#REF!="Leve"),CONCATENATE("R2C",' RIESGOS DE GESTION'!#REF!),"")</f>
        <v>#REF!</v>
      </c>
      <c r="O27" s="43" t="e">
        <f>IF(AND(' RIESGOS DE GESTION'!#REF!="Media",' RIESGOS DE GESTION'!#REF!="Leve"),CONCATENATE("R2C",' RIESGOS DE GESTION'!#REF!),"")</f>
        <v>#REF!</v>
      </c>
      <c r="P27" s="41" t="e">
        <f>IF(AND(' RIESGOS DE GESTION'!#REF!="Media",' RIESGOS DE GESTION'!#REF!="Menor"),CONCATENATE("R2C",' RIESGOS DE GESTION'!#REF!),"")</f>
        <v>#REF!</v>
      </c>
      <c r="Q27" s="42" t="e">
        <f>IF(AND(' RIESGOS DE GESTION'!#REF!="Media",' RIESGOS DE GESTION'!#REF!="Menor"),CONCATENATE("R2C",' RIESGOS DE GESTION'!#REF!),"")</f>
        <v>#REF!</v>
      </c>
      <c r="R27" s="42" t="e">
        <f>IF(AND(' RIESGOS DE GESTION'!#REF!="Media",' RIESGOS DE GESTION'!#REF!="Menor"),CONCATENATE("R2C",' RIESGOS DE GESTION'!#REF!),"")</f>
        <v>#REF!</v>
      </c>
      <c r="S27" s="42" t="e">
        <f>IF(AND(' RIESGOS DE GESTION'!#REF!="Media",' RIESGOS DE GESTION'!#REF!="Menor"),CONCATENATE("R2C",' RIESGOS DE GESTION'!#REF!),"")</f>
        <v>#REF!</v>
      </c>
      <c r="T27" s="42" t="e">
        <f>IF(AND(' RIESGOS DE GESTION'!#REF!="Media",' RIESGOS DE GESTION'!#REF!="Menor"),CONCATENATE("R2C",' RIESGOS DE GESTION'!#REF!),"")</f>
        <v>#REF!</v>
      </c>
      <c r="U27" s="43" t="e">
        <f>IF(AND(' RIESGOS DE GESTION'!#REF!="Media",' RIESGOS DE GESTION'!#REF!="Menor"),CONCATENATE("R2C",' RIESGOS DE GESTION'!#REF!),"")</f>
        <v>#REF!</v>
      </c>
      <c r="V27" s="41" t="e">
        <f>IF(AND(' RIESGOS DE GESTION'!#REF!="Media",' RIESGOS DE GESTION'!#REF!="Moderado"),CONCATENATE("R2C",' RIESGOS DE GESTION'!#REF!),"")</f>
        <v>#REF!</v>
      </c>
      <c r="W27" s="42" t="e">
        <f>IF(AND(' RIESGOS DE GESTION'!#REF!="Media",' RIESGOS DE GESTION'!#REF!="Moderado"),CONCATENATE("R2C",' RIESGOS DE GESTION'!#REF!),"")</f>
        <v>#REF!</v>
      </c>
      <c r="X27" s="42" t="e">
        <f>IF(AND(' RIESGOS DE GESTION'!#REF!="Media",' RIESGOS DE GESTION'!#REF!="Moderado"),CONCATENATE("R2C",' RIESGOS DE GESTION'!#REF!),"")</f>
        <v>#REF!</v>
      </c>
      <c r="Y27" s="42" t="e">
        <f>IF(AND(' RIESGOS DE GESTION'!#REF!="Media",' RIESGOS DE GESTION'!#REF!="Moderado"),CONCATENATE("R2C",' RIESGOS DE GESTION'!#REF!),"")</f>
        <v>#REF!</v>
      </c>
      <c r="Z27" s="42" t="e">
        <f>IF(AND(' RIESGOS DE GESTION'!#REF!="Media",' RIESGOS DE GESTION'!#REF!="Moderado"),CONCATENATE("R2C",' RIESGOS DE GESTION'!#REF!),"")</f>
        <v>#REF!</v>
      </c>
      <c r="AA27" s="43" t="e">
        <f>IF(AND(' RIESGOS DE GESTION'!#REF!="Media",' RIESGOS DE GESTION'!#REF!="Moderado"),CONCATENATE("R2C",' RIESGOS DE GESTION'!#REF!),"")</f>
        <v>#REF!</v>
      </c>
      <c r="AB27" s="26" t="e">
        <f>IF(AND(' RIESGOS DE GESTION'!#REF!="Media",' RIESGOS DE GESTION'!#REF!="Mayor"),CONCATENATE("R2C",' RIESGOS DE GESTION'!#REF!),"")</f>
        <v>#REF!</v>
      </c>
      <c r="AC27" s="27" t="e">
        <f>IF(AND(' RIESGOS DE GESTION'!#REF!="Media",' RIESGOS DE GESTION'!#REF!="Mayor"),CONCATENATE("R2C",' RIESGOS DE GESTION'!#REF!),"")</f>
        <v>#REF!</v>
      </c>
      <c r="AD27" s="27" t="e">
        <f>IF(AND(' RIESGOS DE GESTION'!#REF!="Media",' RIESGOS DE GESTION'!#REF!="Mayor"),CONCATENATE("R2C",' RIESGOS DE GESTION'!#REF!),"")</f>
        <v>#REF!</v>
      </c>
      <c r="AE27" s="27" t="e">
        <f>IF(AND(' RIESGOS DE GESTION'!#REF!="Media",' RIESGOS DE GESTION'!#REF!="Mayor"),CONCATENATE("R2C",' RIESGOS DE GESTION'!#REF!),"")</f>
        <v>#REF!</v>
      </c>
      <c r="AF27" s="27" t="e">
        <f>IF(AND(' RIESGOS DE GESTION'!#REF!="Media",' RIESGOS DE GESTION'!#REF!="Mayor"),CONCATENATE("R2C",' RIESGOS DE GESTION'!#REF!),"")</f>
        <v>#REF!</v>
      </c>
      <c r="AG27" s="28" t="e">
        <f>IF(AND(' RIESGOS DE GESTION'!#REF!="Media",' RIESGOS DE GESTION'!#REF!="Mayor"),CONCATENATE("R2C",' RIESGOS DE GESTION'!#REF!),"")</f>
        <v>#REF!</v>
      </c>
      <c r="AH27" s="29" t="e">
        <f>IF(AND(' RIESGOS DE GESTION'!#REF!="Media",' RIESGOS DE GESTION'!#REF!="Catastrófico"),CONCATENATE("R2C",' RIESGOS DE GESTION'!#REF!),"")</f>
        <v>#REF!</v>
      </c>
      <c r="AI27" s="30" t="e">
        <f>IF(AND(' RIESGOS DE GESTION'!#REF!="Media",' RIESGOS DE GESTION'!#REF!="Catastrófico"),CONCATENATE("R2C",' RIESGOS DE GESTION'!#REF!),"")</f>
        <v>#REF!</v>
      </c>
      <c r="AJ27" s="30" t="e">
        <f>IF(AND(' RIESGOS DE GESTION'!#REF!="Media",' RIESGOS DE GESTION'!#REF!="Catastrófico"),CONCATENATE("R2C",' RIESGOS DE GESTION'!#REF!),"")</f>
        <v>#REF!</v>
      </c>
      <c r="AK27" s="30" t="e">
        <f>IF(AND(' RIESGOS DE GESTION'!#REF!="Media",' RIESGOS DE GESTION'!#REF!="Catastrófico"),CONCATENATE("R2C",' RIESGOS DE GESTION'!#REF!),"")</f>
        <v>#REF!</v>
      </c>
      <c r="AL27" s="30" t="e">
        <f>IF(AND(' RIESGOS DE GESTION'!#REF!="Media",' RIESGOS DE GESTION'!#REF!="Catastrófico"),CONCATENATE("R2C",' RIESGOS DE GESTION'!#REF!),"")</f>
        <v>#REF!</v>
      </c>
      <c r="AM27" s="31" t="e">
        <f>IF(AND(' RIESGOS DE GESTION'!#REF!="Media",' RIESGOS DE GESTION'!#REF!="Catastrófico"),CONCATENATE("R2C",' RIESGOS DE GESTION'!#REF!),"")</f>
        <v>#REF!</v>
      </c>
      <c r="AN27" s="57"/>
      <c r="AO27" s="647"/>
      <c r="AP27" s="648"/>
      <c r="AQ27" s="648"/>
      <c r="AR27" s="648"/>
      <c r="AS27" s="648"/>
      <c r="AT27" s="649"/>
      <c r="AU27" s="57"/>
      <c r="AV27" s="57"/>
      <c r="AW27" s="57"/>
      <c r="AX27" s="57"/>
      <c r="AY27" s="57"/>
      <c r="AZ27" s="57"/>
      <c r="BA27" s="57"/>
      <c r="BB27" s="57"/>
      <c r="BC27" s="57"/>
      <c r="BD27" s="57"/>
      <c r="BE27" s="57"/>
      <c r="BF27" s="57"/>
      <c r="BG27" s="57"/>
      <c r="BH27" s="57"/>
      <c r="BI27" s="57"/>
      <c r="BJ27" s="57"/>
      <c r="BK27" s="57"/>
      <c r="BL27" s="57"/>
      <c r="BM27" s="57"/>
      <c r="BN27" s="57"/>
      <c r="BO27" s="57"/>
      <c r="BP27" s="57"/>
      <c r="BQ27" s="57"/>
      <c r="BR27" s="57"/>
      <c r="BS27" s="57"/>
      <c r="BT27" s="57"/>
      <c r="BU27" s="57"/>
      <c r="BV27" s="57"/>
      <c r="BW27" s="57"/>
      <c r="BX27" s="57"/>
    </row>
    <row r="28" spans="1:76" ht="15" customHeight="1" x14ac:dyDescent="0.25">
      <c r="A28" s="57"/>
      <c r="B28" s="519"/>
      <c r="C28" s="519"/>
      <c r="D28" s="520"/>
      <c r="E28" s="618"/>
      <c r="F28" s="617"/>
      <c r="G28" s="617"/>
      <c r="H28" s="617"/>
      <c r="I28" s="633"/>
      <c r="J28" s="41" t="e">
        <f>IF(AND(' RIESGOS DE GESTION'!#REF!="Media",' RIESGOS DE GESTION'!#REF!="Leve"),CONCATENATE("R3C",' RIESGOS DE GESTION'!#REF!),"")</f>
        <v>#REF!</v>
      </c>
      <c r="K28" s="42" t="e">
        <f>IF(AND(' RIESGOS DE GESTION'!#REF!="Media",' RIESGOS DE GESTION'!#REF!="Leve"),CONCATENATE("R3C",' RIESGOS DE GESTION'!#REF!),"")</f>
        <v>#REF!</v>
      </c>
      <c r="L28" s="42" t="e">
        <f>IF(AND(' RIESGOS DE GESTION'!#REF!="Media",' RIESGOS DE GESTION'!#REF!="Leve"),CONCATENATE("R3C",' RIESGOS DE GESTION'!#REF!),"")</f>
        <v>#REF!</v>
      </c>
      <c r="M28" s="42" t="e">
        <f>IF(AND(' RIESGOS DE GESTION'!#REF!="Media",' RIESGOS DE GESTION'!#REF!="Leve"),CONCATENATE("R3C",' RIESGOS DE GESTION'!#REF!),"")</f>
        <v>#REF!</v>
      </c>
      <c r="N28" s="42" t="e">
        <f>IF(AND(' RIESGOS DE GESTION'!#REF!="Media",' RIESGOS DE GESTION'!#REF!="Leve"),CONCATENATE("R3C",' RIESGOS DE GESTION'!#REF!),"")</f>
        <v>#REF!</v>
      </c>
      <c r="O28" s="43" t="e">
        <f>IF(AND(' RIESGOS DE GESTION'!#REF!="Media",' RIESGOS DE GESTION'!#REF!="Leve"),CONCATENATE("R3C",' RIESGOS DE GESTION'!#REF!),"")</f>
        <v>#REF!</v>
      </c>
      <c r="P28" s="41" t="e">
        <f>IF(AND(' RIESGOS DE GESTION'!#REF!="Media",' RIESGOS DE GESTION'!#REF!="Menor"),CONCATENATE("R3C",' RIESGOS DE GESTION'!#REF!),"")</f>
        <v>#REF!</v>
      </c>
      <c r="Q28" s="42" t="e">
        <f>IF(AND(' RIESGOS DE GESTION'!#REF!="Media",' RIESGOS DE GESTION'!#REF!="Menor"),CONCATENATE("R3C",' RIESGOS DE GESTION'!#REF!),"")</f>
        <v>#REF!</v>
      </c>
      <c r="R28" s="42" t="e">
        <f>IF(AND(' RIESGOS DE GESTION'!#REF!="Media",' RIESGOS DE GESTION'!#REF!="Menor"),CONCATENATE("R3C",' RIESGOS DE GESTION'!#REF!),"")</f>
        <v>#REF!</v>
      </c>
      <c r="S28" s="42" t="e">
        <f>IF(AND(' RIESGOS DE GESTION'!#REF!="Media",' RIESGOS DE GESTION'!#REF!="Menor"),CONCATENATE("R3C",' RIESGOS DE GESTION'!#REF!),"")</f>
        <v>#REF!</v>
      </c>
      <c r="T28" s="42" t="e">
        <f>IF(AND(' RIESGOS DE GESTION'!#REF!="Media",' RIESGOS DE GESTION'!#REF!="Menor"),CONCATENATE("R3C",' RIESGOS DE GESTION'!#REF!),"")</f>
        <v>#REF!</v>
      </c>
      <c r="U28" s="43" t="e">
        <f>IF(AND(' RIESGOS DE GESTION'!#REF!="Media",' RIESGOS DE GESTION'!#REF!="Menor"),CONCATENATE("R3C",' RIESGOS DE GESTION'!#REF!),"")</f>
        <v>#REF!</v>
      </c>
      <c r="V28" s="41" t="e">
        <f>IF(AND(' RIESGOS DE GESTION'!#REF!="Media",' RIESGOS DE GESTION'!#REF!="Moderado"),CONCATENATE("R3C",' RIESGOS DE GESTION'!#REF!),"")</f>
        <v>#REF!</v>
      </c>
      <c r="W28" s="42" t="e">
        <f>IF(AND(' RIESGOS DE GESTION'!#REF!="Media",' RIESGOS DE GESTION'!#REF!="Moderado"),CONCATENATE("R3C",' RIESGOS DE GESTION'!#REF!),"")</f>
        <v>#REF!</v>
      </c>
      <c r="X28" s="42" t="e">
        <f>IF(AND(' RIESGOS DE GESTION'!#REF!="Media",' RIESGOS DE GESTION'!#REF!="Moderado"),CONCATENATE("R3C",' RIESGOS DE GESTION'!#REF!),"")</f>
        <v>#REF!</v>
      </c>
      <c r="Y28" s="42" t="e">
        <f>IF(AND(' RIESGOS DE GESTION'!#REF!="Media",' RIESGOS DE GESTION'!#REF!="Moderado"),CONCATENATE("R3C",' RIESGOS DE GESTION'!#REF!),"")</f>
        <v>#REF!</v>
      </c>
      <c r="Z28" s="42" t="e">
        <f>IF(AND(' RIESGOS DE GESTION'!#REF!="Media",' RIESGOS DE GESTION'!#REF!="Moderado"),CONCATENATE("R3C",' RIESGOS DE GESTION'!#REF!),"")</f>
        <v>#REF!</v>
      </c>
      <c r="AA28" s="43" t="e">
        <f>IF(AND(' RIESGOS DE GESTION'!#REF!="Media",' RIESGOS DE GESTION'!#REF!="Moderado"),CONCATENATE("R3C",' RIESGOS DE GESTION'!#REF!),"")</f>
        <v>#REF!</v>
      </c>
      <c r="AB28" s="26" t="e">
        <f>IF(AND(' RIESGOS DE GESTION'!#REF!="Media",' RIESGOS DE GESTION'!#REF!="Mayor"),CONCATENATE("R3C",' RIESGOS DE GESTION'!#REF!),"")</f>
        <v>#REF!</v>
      </c>
      <c r="AC28" s="27" t="e">
        <f>IF(AND(' RIESGOS DE GESTION'!#REF!="Media",' RIESGOS DE GESTION'!#REF!="Mayor"),CONCATENATE("R3C",' RIESGOS DE GESTION'!#REF!),"")</f>
        <v>#REF!</v>
      </c>
      <c r="AD28" s="27" t="e">
        <f>IF(AND(' RIESGOS DE GESTION'!#REF!="Media",' RIESGOS DE GESTION'!#REF!="Mayor"),CONCATENATE("R3C",' RIESGOS DE GESTION'!#REF!),"")</f>
        <v>#REF!</v>
      </c>
      <c r="AE28" s="27" t="e">
        <f>IF(AND(' RIESGOS DE GESTION'!#REF!="Media",' RIESGOS DE GESTION'!#REF!="Mayor"),CONCATENATE("R3C",' RIESGOS DE GESTION'!#REF!),"")</f>
        <v>#REF!</v>
      </c>
      <c r="AF28" s="27" t="e">
        <f>IF(AND(' RIESGOS DE GESTION'!#REF!="Media",' RIESGOS DE GESTION'!#REF!="Mayor"),CONCATENATE("R3C",' RIESGOS DE GESTION'!#REF!),"")</f>
        <v>#REF!</v>
      </c>
      <c r="AG28" s="28" t="e">
        <f>IF(AND(' RIESGOS DE GESTION'!#REF!="Media",' RIESGOS DE GESTION'!#REF!="Mayor"),CONCATENATE("R3C",' RIESGOS DE GESTION'!#REF!),"")</f>
        <v>#REF!</v>
      </c>
      <c r="AH28" s="29" t="e">
        <f>IF(AND(' RIESGOS DE GESTION'!#REF!="Media",' RIESGOS DE GESTION'!#REF!="Catastrófico"),CONCATENATE("R3C",' RIESGOS DE GESTION'!#REF!),"")</f>
        <v>#REF!</v>
      </c>
      <c r="AI28" s="30" t="e">
        <f>IF(AND(' RIESGOS DE GESTION'!#REF!="Media",' RIESGOS DE GESTION'!#REF!="Catastrófico"),CONCATENATE("R3C",' RIESGOS DE GESTION'!#REF!),"")</f>
        <v>#REF!</v>
      </c>
      <c r="AJ28" s="30" t="e">
        <f>IF(AND(' RIESGOS DE GESTION'!#REF!="Media",' RIESGOS DE GESTION'!#REF!="Catastrófico"),CONCATENATE("R3C",' RIESGOS DE GESTION'!#REF!),"")</f>
        <v>#REF!</v>
      </c>
      <c r="AK28" s="30" t="e">
        <f>IF(AND(' RIESGOS DE GESTION'!#REF!="Media",' RIESGOS DE GESTION'!#REF!="Catastrófico"),CONCATENATE("R3C",' RIESGOS DE GESTION'!#REF!),"")</f>
        <v>#REF!</v>
      </c>
      <c r="AL28" s="30" t="e">
        <f>IF(AND(' RIESGOS DE GESTION'!#REF!="Media",' RIESGOS DE GESTION'!#REF!="Catastrófico"),CONCATENATE("R3C",' RIESGOS DE GESTION'!#REF!),"")</f>
        <v>#REF!</v>
      </c>
      <c r="AM28" s="31" t="e">
        <f>IF(AND(' RIESGOS DE GESTION'!#REF!="Media",' RIESGOS DE GESTION'!#REF!="Catastrófico"),CONCATENATE("R3C",' RIESGOS DE GESTION'!#REF!),"")</f>
        <v>#REF!</v>
      </c>
      <c r="AN28" s="57"/>
      <c r="AO28" s="647"/>
      <c r="AP28" s="648"/>
      <c r="AQ28" s="648"/>
      <c r="AR28" s="648"/>
      <c r="AS28" s="648"/>
      <c r="AT28" s="649"/>
      <c r="AU28" s="57"/>
      <c r="AV28" s="57"/>
      <c r="AW28" s="57"/>
      <c r="AX28" s="57"/>
      <c r="AY28" s="57"/>
      <c r="AZ28" s="57"/>
      <c r="BA28" s="57"/>
      <c r="BB28" s="57"/>
      <c r="BC28" s="57"/>
      <c r="BD28" s="57"/>
      <c r="BE28" s="57"/>
      <c r="BF28" s="57"/>
      <c r="BG28" s="57"/>
      <c r="BH28" s="57"/>
      <c r="BI28" s="57"/>
      <c r="BJ28" s="57"/>
      <c r="BK28" s="57"/>
      <c r="BL28" s="57"/>
      <c r="BM28" s="57"/>
      <c r="BN28" s="57"/>
      <c r="BO28" s="57"/>
      <c r="BP28" s="57"/>
      <c r="BQ28" s="57"/>
      <c r="BR28" s="57"/>
      <c r="BS28" s="57"/>
      <c r="BT28" s="57"/>
      <c r="BU28" s="57"/>
      <c r="BV28" s="57"/>
      <c r="BW28" s="57"/>
      <c r="BX28" s="57"/>
    </row>
    <row r="29" spans="1:76" ht="15" customHeight="1" x14ac:dyDescent="0.25">
      <c r="A29" s="57"/>
      <c r="B29" s="519"/>
      <c r="C29" s="519"/>
      <c r="D29" s="520"/>
      <c r="E29" s="618"/>
      <c r="F29" s="617"/>
      <c r="G29" s="617"/>
      <c r="H29" s="617"/>
      <c r="I29" s="633"/>
      <c r="J29" s="41" t="e">
        <f>IF(AND(' RIESGOS DE GESTION'!#REF!="Media",' RIESGOS DE GESTION'!#REF!="Leve"),CONCATENATE("R4C",' RIESGOS DE GESTION'!#REF!),"")</f>
        <v>#REF!</v>
      </c>
      <c r="K29" s="42" t="e">
        <f>IF(AND(' RIESGOS DE GESTION'!#REF!="Media",' RIESGOS DE GESTION'!#REF!="Leve"),CONCATENATE("R4C",' RIESGOS DE GESTION'!#REF!),"")</f>
        <v>#REF!</v>
      </c>
      <c r="L29" s="42" t="e">
        <f>IF(AND(' RIESGOS DE GESTION'!#REF!="Media",' RIESGOS DE GESTION'!#REF!="Leve"),CONCATENATE("R4C",' RIESGOS DE GESTION'!#REF!),"")</f>
        <v>#REF!</v>
      </c>
      <c r="M29" s="42" t="e">
        <f>IF(AND(' RIESGOS DE GESTION'!#REF!="Media",' RIESGOS DE GESTION'!#REF!="Leve"),CONCATENATE("R4C",' RIESGOS DE GESTION'!#REF!),"")</f>
        <v>#REF!</v>
      </c>
      <c r="N29" s="42" t="e">
        <f>IF(AND(' RIESGOS DE GESTION'!#REF!="Media",' RIESGOS DE GESTION'!#REF!="Leve"),CONCATENATE("R4C",' RIESGOS DE GESTION'!#REF!),"")</f>
        <v>#REF!</v>
      </c>
      <c r="O29" s="43" t="e">
        <f>IF(AND(' RIESGOS DE GESTION'!#REF!="Media",' RIESGOS DE GESTION'!#REF!="Leve"),CONCATENATE("R4C",' RIESGOS DE GESTION'!#REF!),"")</f>
        <v>#REF!</v>
      </c>
      <c r="P29" s="41" t="e">
        <f>IF(AND(' RIESGOS DE GESTION'!#REF!="Media",' RIESGOS DE GESTION'!#REF!="Menor"),CONCATENATE("R4C",' RIESGOS DE GESTION'!#REF!),"")</f>
        <v>#REF!</v>
      </c>
      <c r="Q29" s="42" t="e">
        <f>IF(AND(' RIESGOS DE GESTION'!#REF!="Media",' RIESGOS DE GESTION'!#REF!="Menor"),CONCATENATE("R4C",' RIESGOS DE GESTION'!#REF!),"")</f>
        <v>#REF!</v>
      </c>
      <c r="R29" s="42" t="e">
        <f>IF(AND(' RIESGOS DE GESTION'!#REF!="Media",' RIESGOS DE GESTION'!#REF!="Menor"),CONCATENATE("R4C",' RIESGOS DE GESTION'!#REF!),"")</f>
        <v>#REF!</v>
      </c>
      <c r="S29" s="42" t="e">
        <f>IF(AND(' RIESGOS DE GESTION'!#REF!="Media",' RIESGOS DE GESTION'!#REF!="Menor"),CONCATENATE("R4C",' RIESGOS DE GESTION'!#REF!),"")</f>
        <v>#REF!</v>
      </c>
      <c r="T29" s="42" t="e">
        <f>IF(AND(' RIESGOS DE GESTION'!#REF!="Media",' RIESGOS DE GESTION'!#REF!="Menor"),CONCATENATE("R4C",' RIESGOS DE GESTION'!#REF!),"")</f>
        <v>#REF!</v>
      </c>
      <c r="U29" s="43" t="e">
        <f>IF(AND(' RIESGOS DE GESTION'!#REF!="Media",' RIESGOS DE GESTION'!#REF!="Menor"),CONCATENATE("R4C",' RIESGOS DE GESTION'!#REF!),"")</f>
        <v>#REF!</v>
      </c>
      <c r="V29" s="41" t="e">
        <f>IF(AND(' RIESGOS DE GESTION'!#REF!="Media",' RIESGOS DE GESTION'!#REF!="Moderado"),CONCATENATE("R4C",' RIESGOS DE GESTION'!#REF!),"")</f>
        <v>#REF!</v>
      </c>
      <c r="W29" s="42" t="e">
        <f>IF(AND(' RIESGOS DE GESTION'!#REF!="Media",' RIESGOS DE GESTION'!#REF!="Moderado"),CONCATENATE("R4C",' RIESGOS DE GESTION'!#REF!),"")</f>
        <v>#REF!</v>
      </c>
      <c r="X29" s="42" t="e">
        <f>IF(AND(' RIESGOS DE GESTION'!#REF!="Media",' RIESGOS DE GESTION'!#REF!="Moderado"),CONCATENATE("R4C",' RIESGOS DE GESTION'!#REF!),"")</f>
        <v>#REF!</v>
      </c>
      <c r="Y29" s="42" t="e">
        <f>IF(AND(' RIESGOS DE GESTION'!#REF!="Media",' RIESGOS DE GESTION'!#REF!="Moderado"),CONCATENATE("R4C",' RIESGOS DE GESTION'!#REF!),"")</f>
        <v>#REF!</v>
      </c>
      <c r="Z29" s="42" t="e">
        <f>IF(AND(' RIESGOS DE GESTION'!#REF!="Media",' RIESGOS DE GESTION'!#REF!="Moderado"),CONCATENATE("R4C",' RIESGOS DE GESTION'!#REF!),"")</f>
        <v>#REF!</v>
      </c>
      <c r="AA29" s="43" t="e">
        <f>IF(AND(' RIESGOS DE GESTION'!#REF!="Media",' RIESGOS DE GESTION'!#REF!="Moderado"),CONCATENATE("R4C",' RIESGOS DE GESTION'!#REF!),"")</f>
        <v>#REF!</v>
      </c>
      <c r="AB29" s="26" t="e">
        <f>IF(AND(' RIESGOS DE GESTION'!#REF!="Media",' RIESGOS DE GESTION'!#REF!="Mayor"),CONCATENATE("R4C",' RIESGOS DE GESTION'!#REF!),"")</f>
        <v>#REF!</v>
      </c>
      <c r="AC29" s="27" t="e">
        <f>IF(AND(' RIESGOS DE GESTION'!#REF!="Media",' RIESGOS DE GESTION'!#REF!="Mayor"),CONCATENATE("R4C",' RIESGOS DE GESTION'!#REF!),"")</f>
        <v>#REF!</v>
      </c>
      <c r="AD29" s="27" t="e">
        <f>IF(AND(' RIESGOS DE GESTION'!#REF!="Media",' RIESGOS DE GESTION'!#REF!="Mayor"),CONCATENATE("R4C",' RIESGOS DE GESTION'!#REF!),"")</f>
        <v>#REF!</v>
      </c>
      <c r="AE29" s="27" t="e">
        <f>IF(AND(' RIESGOS DE GESTION'!#REF!="Media",' RIESGOS DE GESTION'!#REF!="Mayor"),CONCATENATE("R4C",' RIESGOS DE GESTION'!#REF!),"")</f>
        <v>#REF!</v>
      </c>
      <c r="AF29" s="27" t="e">
        <f>IF(AND(' RIESGOS DE GESTION'!#REF!="Media",' RIESGOS DE GESTION'!#REF!="Mayor"),CONCATENATE("R4C",' RIESGOS DE GESTION'!#REF!),"")</f>
        <v>#REF!</v>
      </c>
      <c r="AG29" s="28" t="e">
        <f>IF(AND(' RIESGOS DE GESTION'!#REF!="Media",' RIESGOS DE GESTION'!#REF!="Mayor"),CONCATENATE("R4C",' RIESGOS DE GESTION'!#REF!),"")</f>
        <v>#REF!</v>
      </c>
      <c r="AH29" s="29" t="e">
        <f>IF(AND(' RIESGOS DE GESTION'!#REF!="Media",' RIESGOS DE GESTION'!#REF!="Catastrófico"),CONCATENATE("R4C",' RIESGOS DE GESTION'!#REF!),"")</f>
        <v>#REF!</v>
      </c>
      <c r="AI29" s="30" t="e">
        <f>IF(AND(' RIESGOS DE GESTION'!#REF!="Media",' RIESGOS DE GESTION'!#REF!="Catastrófico"),CONCATENATE("R4C",' RIESGOS DE GESTION'!#REF!),"")</f>
        <v>#REF!</v>
      </c>
      <c r="AJ29" s="30" t="e">
        <f>IF(AND(' RIESGOS DE GESTION'!#REF!="Media",' RIESGOS DE GESTION'!#REF!="Catastrófico"),CONCATENATE("R4C",' RIESGOS DE GESTION'!#REF!),"")</f>
        <v>#REF!</v>
      </c>
      <c r="AK29" s="30" t="e">
        <f>IF(AND(' RIESGOS DE GESTION'!#REF!="Media",' RIESGOS DE GESTION'!#REF!="Catastrófico"),CONCATENATE("R4C",' RIESGOS DE GESTION'!#REF!),"")</f>
        <v>#REF!</v>
      </c>
      <c r="AL29" s="30" t="e">
        <f>IF(AND(' RIESGOS DE GESTION'!#REF!="Media",' RIESGOS DE GESTION'!#REF!="Catastrófico"),CONCATENATE("R4C",' RIESGOS DE GESTION'!#REF!),"")</f>
        <v>#REF!</v>
      </c>
      <c r="AM29" s="31" t="e">
        <f>IF(AND(' RIESGOS DE GESTION'!#REF!="Media",' RIESGOS DE GESTION'!#REF!="Catastrófico"),CONCATENATE("R4C",' RIESGOS DE GESTION'!#REF!),"")</f>
        <v>#REF!</v>
      </c>
      <c r="AN29" s="57"/>
      <c r="AO29" s="647"/>
      <c r="AP29" s="648"/>
      <c r="AQ29" s="648"/>
      <c r="AR29" s="648"/>
      <c r="AS29" s="648"/>
      <c r="AT29" s="649"/>
      <c r="AU29" s="57"/>
      <c r="AV29" s="57"/>
      <c r="AW29" s="57"/>
      <c r="AX29" s="57"/>
      <c r="AY29" s="57"/>
      <c r="AZ29" s="57"/>
      <c r="BA29" s="57"/>
      <c r="BB29" s="57"/>
      <c r="BC29" s="57"/>
      <c r="BD29" s="57"/>
      <c r="BE29" s="57"/>
      <c r="BF29" s="57"/>
      <c r="BG29" s="57"/>
      <c r="BH29" s="57"/>
      <c r="BI29" s="57"/>
      <c r="BJ29" s="57"/>
      <c r="BK29" s="57"/>
      <c r="BL29" s="57"/>
      <c r="BM29" s="57"/>
      <c r="BN29" s="57"/>
      <c r="BO29" s="57"/>
      <c r="BP29" s="57"/>
      <c r="BQ29" s="57"/>
      <c r="BR29" s="57"/>
      <c r="BS29" s="57"/>
      <c r="BT29" s="57"/>
      <c r="BU29" s="57"/>
      <c r="BV29" s="57"/>
      <c r="BW29" s="57"/>
      <c r="BX29" s="57"/>
    </row>
    <row r="30" spans="1:76" ht="15" customHeight="1" x14ac:dyDescent="0.25">
      <c r="A30" s="57"/>
      <c r="B30" s="519"/>
      <c r="C30" s="519"/>
      <c r="D30" s="520"/>
      <c r="E30" s="618"/>
      <c r="F30" s="617"/>
      <c r="G30" s="617"/>
      <c r="H30" s="617"/>
      <c r="I30" s="633"/>
      <c r="J30" s="41" t="e">
        <f>IF(AND(' RIESGOS DE GESTION'!#REF!="Media",' RIESGOS DE GESTION'!#REF!="Leve"),CONCATENATE("R5C",' RIESGOS DE GESTION'!#REF!),"")</f>
        <v>#REF!</v>
      </c>
      <c r="K30" s="42" t="e">
        <f>IF(AND(' RIESGOS DE GESTION'!#REF!="Media",' RIESGOS DE GESTION'!#REF!="Leve"),CONCATENATE("R5C",' RIESGOS DE GESTION'!#REF!),"")</f>
        <v>#REF!</v>
      </c>
      <c r="L30" s="42" t="e">
        <f>IF(AND(' RIESGOS DE GESTION'!#REF!="Media",' RIESGOS DE GESTION'!#REF!="Leve"),CONCATENATE("R5C",' RIESGOS DE GESTION'!#REF!),"")</f>
        <v>#REF!</v>
      </c>
      <c r="M30" s="42" t="e">
        <f>IF(AND(' RIESGOS DE GESTION'!#REF!="Media",' RIESGOS DE GESTION'!#REF!="Leve"),CONCATENATE("R5C",' RIESGOS DE GESTION'!#REF!),"")</f>
        <v>#REF!</v>
      </c>
      <c r="N30" s="42" t="e">
        <f>IF(AND(' RIESGOS DE GESTION'!#REF!="Media",' RIESGOS DE GESTION'!#REF!="Leve"),CONCATENATE("R5C",' RIESGOS DE GESTION'!#REF!),"")</f>
        <v>#REF!</v>
      </c>
      <c r="O30" s="43" t="e">
        <f>IF(AND(' RIESGOS DE GESTION'!#REF!="Media",' RIESGOS DE GESTION'!#REF!="Leve"),CONCATENATE("R5C",' RIESGOS DE GESTION'!#REF!),"")</f>
        <v>#REF!</v>
      </c>
      <c r="P30" s="41" t="e">
        <f>IF(AND(' RIESGOS DE GESTION'!#REF!="Media",' RIESGOS DE GESTION'!#REF!="Menor"),CONCATENATE("R5C",' RIESGOS DE GESTION'!#REF!),"")</f>
        <v>#REF!</v>
      </c>
      <c r="Q30" s="42" t="e">
        <f>IF(AND(' RIESGOS DE GESTION'!#REF!="Media",' RIESGOS DE GESTION'!#REF!="Menor"),CONCATENATE("R5C",' RIESGOS DE GESTION'!#REF!),"")</f>
        <v>#REF!</v>
      </c>
      <c r="R30" s="42" t="e">
        <f>IF(AND(' RIESGOS DE GESTION'!#REF!="Media",' RIESGOS DE GESTION'!#REF!="Menor"),CONCATENATE("R5C",' RIESGOS DE GESTION'!#REF!),"")</f>
        <v>#REF!</v>
      </c>
      <c r="S30" s="42" t="e">
        <f>IF(AND(' RIESGOS DE GESTION'!#REF!="Media",' RIESGOS DE GESTION'!#REF!="Menor"),CONCATENATE("R5C",' RIESGOS DE GESTION'!#REF!),"")</f>
        <v>#REF!</v>
      </c>
      <c r="T30" s="42" t="e">
        <f>IF(AND(' RIESGOS DE GESTION'!#REF!="Media",' RIESGOS DE GESTION'!#REF!="Menor"),CONCATENATE("R5C",' RIESGOS DE GESTION'!#REF!),"")</f>
        <v>#REF!</v>
      </c>
      <c r="U30" s="43" t="e">
        <f>IF(AND(' RIESGOS DE GESTION'!#REF!="Media",' RIESGOS DE GESTION'!#REF!="Menor"),CONCATENATE("R5C",' RIESGOS DE GESTION'!#REF!),"")</f>
        <v>#REF!</v>
      </c>
      <c r="V30" s="41" t="e">
        <f>IF(AND(' RIESGOS DE GESTION'!#REF!="Media",' RIESGOS DE GESTION'!#REF!="Moderado"),CONCATENATE("R5C",' RIESGOS DE GESTION'!#REF!),"")</f>
        <v>#REF!</v>
      </c>
      <c r="W30" s="42" t="e">
        <f>IF(AND(' RIESGOS DE GESTION'!#REF!="Media",' RIESGOS DE GESTION'!#REF!="Moderado"),CONCATENATE("R5C",' RIESGOS DE GESTION'!#REF!),"")</f>
        <v>#REF!</v>
      </c>
      <c r="X30" s="42" t="e">
        <f>IF(AND(' RIESGOS DE GESTION'!#REF!="Media",' RIESGOS DE GESTION'!#REF!="Moderado"),CONCATENATE("R5C",' RIESGOS DE GESTION'!#REF!),"")</f>
        <v>#REF!</v>
      </c>
      <c r="Y30" s="42" t="e">
        <f>IF(AND(' RIESGOS DE GESTION'!#REF!="Media",' RIESGOS DE GESTION'!#REF!="Moderado"),CONCATENATE("R5C",' RIESGOS DE GESTION'!#REF!),"")</f>
        <v>#REF!</v>
      </c>
      <c r="Z30" s="42" t="e">
        <f>IF(AND(' RIESGOS DE GESTION'!#REF!="Media",' RIESGOS DE GESTION'!#REF!="Moderado"),CONCATENATE("R5C",' RIESGOS DE GESTION'!#REF!),"")</f>
        <v>#REF!</v>
      </c>
      <c r="AA30" s="43" t="e">
        <f>IF(AND(' RIESGOS DE GESTION'!#REF!="Media",' RIESGOS DE GESTION'!#REF!="Moderado"),CONCATENATE("R5C",' RIESGOS DE GESTION'!#REF!),"")</f>
        <v>#REF!</v>
      </c>
      <c r="AB30" s="26" t="e">
        <f>IF(AND(' RIESGOS DE GESTION'!#REF!="Media",' RIESGOS DE GESTION'!#REF!="Mayor"),CONCATENATE("R5C",' RIESGOS DE GESTION'!#REF!),"")</f>
        <v>#REF!</v>
      </c>
      <c r="AC30" s="27" t="e">
        <f>IF(AND(' RIESGOS DE GESTION'!#REF!="Media",' RIESGOS DE GESTION'!#REF!="Mayor"),CONCATENATE("R5C",' RIESGOS DE GESTION'!#REF!),"")</f>
        <v>#REF!</v>
      </c>
      <c r="AD30" s="27" t="e">
        <f>IF(AND(' RIESGOS DE GESTION'!#REF!="Media",' RIESGOS DE GESTION'!#REF!="Mayor"),CONCATENATE("R5C",' RIESGOS DE GESTION'!#REF!),"")</f>
        <v>#REF!</v>
      </c>
      <c r="AE30" s="27" t="e">
        <f>IF(AND(' RIESGOS DE GESTION'!#REF!="Media",' RIESGOS DE GESTION'!#REF!="Mayor"),CONCATENATE("R5C",' RIESGOS DE GESTION'!#REF!),"")</f>
        <v>#REF!</v>
      </c>
      <c r="AF30" s="27" t="e">
        <f>IF(AND(' RIESGOS DE GESTION'!#REF!="Media",' RIESGOS DE GESTION'!#REF!="Mayor"),CONCATENATE("R5C",' RIESGOS DE GESTION'!#REF!),"")</f>
        <v>#REF!</v>
      </c>
      <c r="AG30" s="28" t="e">
        <f>IF(AND(' RIESGOS DE GESTION'!#REF!="Media",' RIESGOS DE GESTION'!#REF!="Mayor"),CONCATENATE("R5C",' RIESGOS DE GESTION'!#REF!),"")</f>
        <v>#REF!</v>
      </c>
      <c r="AH30" s="29" t="e">
        <f>IF(AND(' RIESGOS DE GESTION'!#REF!="Media",' RIESGOS DE GESTION'!#REF!="Catastrófico"),CONCATENATE("R5C",' RIESGOS DE GESTION'!#REF!),"")</f>
        <v>#REF!</v>
      </c>
      <c r="AI30" s="30" t="e">
        <f>IF(AND(' RIESGOS DE GESTION'!#REF!="Media",' RIESGOS DE GESTION'!#REF!="Catastrófico"),CONCATENATE("R5C",' RIESGOS DE GESTION'!#REF!),"")</f>
        <v>#REF!</v>
      </c>
      <c r="AJ30" s="30" t="e">
        <f>IF(AND(' RIESGOS DE GESTION'!#REF!="Media",' RIESGOS DE GESTION'!#REF!="Catastrófico"),CONCATENATE("R5C",' RIESGOS DE GESTION'!#REF!),"")</f>
        <v>#REF!</v>
      </c>
      <c r="AK30" s="30" t="e">
        <f>IF(AND(' RIESGOS DE GESTION'!#REF!="Media",' RIESGOS DE GESTION'!#REF!="Catastrófico"),CONCATENATE("R5C",' RIESGOS DE GESTION'!#REF!),"")</f>
        <v>#REF!</v>
      </c>
      <c r="AL30" s="30" t="e">
        <f>IF(AND(' RIESGOS DE GESTION'!#REF!="Media",' RIESGOS DE GESTION'!#REF!="Catastrófico"),CONCATENATE("R5C",' RIESGOS DE GESTION'!#REF!),"")</f>
        <v>#REF!</v>
      </c>
      <c r="AM30" s="31" t="e">
        <f>IF(AND(' RIESGOS DE GESTION'!#REF!="Media",' RIESGOS DE GESTION'!#REF!="Catastrófico"),CONCATENATE("R5C",' RIESGOS DE GESTION'!#REF!),"")</f>
        <v>#REF!</v>
      </c>
      <c r="AN30" s="57"/>
      <c r="AO30" s="647"/>
      <c r="AP30" s="648"/>
      <c r="AQ30" s="648"/>
      <c r="AR30" s="648"/>
      <c r="AS30" s="648"/>
      <c r="AT30" s="649"/>
      <c r="AU30" s="57"/>
      <c r="AV30" s="57"/>
      <c r="AW30" s="57"/>
      <c r="AX30" s="57"/>
      <c r="AY30" s="57"/>
      <c r="AZ30" s="57"/>
      <c r="BA30" s="57"/>
      <c r="BB30" s="57"/>
      <c r="BC30" s="57"/>
      <c r="BD30" s="57"/>
      <c r="BE30" s="57"/>
      <c r="BF30" s="57"/>
      <c r="BG30" s="57"/>
      <c r="BH30" s="57"/>
      <c r="BI30" s="57"/>
      <c r="BJ30" s="57"/>
      <c r="BK30" s="57"/>
      <c r="BL30" s="57"/>
      <c r="BM30" s="57"/>
      <c r="BN30" s="57"/>
      <c r="BO30" s="57"/>
      <c r="BP30" s="57"/>
      <c r="BQ30" s="57"/>
      <c r="BR30" s="57"/>
      <c r="BS30" s="57"/>
      <c r="BT30" s="57"/>
      <c r="BU30" s="57"/>
      <c r="BV30" s="57"/>
      <c r="BW30" s="57"/>
      <c r="BX30" s="57"/>
    </row>
    <row r="31" spans="1:76" ht="15" customHeight="1" x14ac:dyDescent="0.25">
      <c r="A31" s="57"/>
      <c r="B31" s="519"/>
      <c r="C31" s="519"/>
      <c r="D31" s="520"/>
      <c r="E31" s="618"/>
      <c r="F31" s="617"/>
      <c r="G31" s="617"/>
      <c r="H31" s="617"/>
      <c r="I31" s="633"/>
      <c r="J31" s="41" t="e">
        <f>IF(AND(' RIESGOS DE GESTION'!#REF!="Media",' RIESGOS DE GESTION'!#REF!="Leve"),CONCATENATE("R6C",' RIESGOS DE GESTION'!#REF!),"")</f>
        <v>#REF!</v>
      </c>
      <c r="K31" s="42" t="e">
        <f>IF(AND(' RIESGOS DE GESTION'!#REF!="Media",' RIESGOS DE GESTION'!#REF!="Leve"),CONCATENATE("R6C",' RIESGOS DE GESTION'!#REF!),"")</f>
        <v>#REF!</v>
      </c>
      <c r="L31" s="42" t="e">
        <f>IF(AND(' RIESGOS DE GESTION'!#REF!="Media",' RIESGOS DE GESTION'!#REF!="Leve"),CONCATENATE("R6C",' RIESGOS DE GESTION'!#REF!),"")</f>
        <v>#REF!</v>
      </c>
      <c r="M31" s="42" t="e">
        <f>IF(AND(' RIESGOS DE GESTION'!#REF!="Media",' RIESGOS DE GESTION'!#REF!="Leve"),CONCATENATE("R6C",' RIESGOS DE GESTION'!#REF!),"")</f>
        <v>#REF!</v>
      </c>
      <c r="N31" s="42" t="e">
        <f>IF(AND(' RIESGOS DE GESTION'!#REF!="Media",' RIESGOS DE GESTION'!#REF!="Leve"),CONCATENATE("R6C",' RIESGOS DE GESTION'!#REF!),"")</f>
        <v>#REF!</v>
      </c>
      <c r="O31" s="43" t="e">
        <f>IF(AND(' RIESGOS DE GESTION'!#REF!="Media",' RIESGOS DE GESTION'!#REF!="Leve"),CONCATENATE("R6C",' RIESGOS DE GESTION'!#REF!),"")</f>
        <v>#REF!</v>
      </c>
      <c r="P31" s="41" t="e">
        <f>IF(AND(' RIESGOS DE GESTION'!#REF!="Media",' RIESGOS DE GESTION'!#REF!="Menor"),CONCATENATE("R6C",' RIESGOS DE GESTION'!#REF!),"")</f>
        <v>#REF!</v>
      </c>
      <c r="Q31" s="42" t="e">
        <f>IF(AND(' RIESGOS DE GESTION'!#REF!="Media",' RIESGOS DE GESTION'!#REF!="Menor"),CONCATENATE("R6C",' RIESGOS DE GESTION'!#REF!),"")</f>
        <v>#REF!</v>
      </c>
      <c r="R31" s="42" t="e">
        <f>IF(AND(' RIESGOS DE GESTION'!#REF!="Media",' RIESGOS DE GESTION'!#REF!="Menor"),CONCATENATE("R6C",' RIESGOS DE GESTION'!#REF!),"")</f>
        <v>#REF!</v>
      </c>
      <c r="S31" s="42" t="e">
        <f>IF(AND(' RIESGOS DE GESTION'!#REF!="Media",' RIESGOS DE GESTION'!#REF!="Menor"),CONCATENATE("R6C",' RIESGOS DE GESTION'!#REF!),"")</f>
        <v>#REF!</v>
      </c>
      <c r="T31" s="42" t="e">
        <f>IF(AND(' RIESGOS DE GESTION'!#REF!="Media",' RIESGOS DE GESTION'!#REF!="Menor"),CONCATENATE("R6C",' RIESGOS DE GESTION'!#REF!),"")</f>
        <v>#REF!</v>
      </c>
      <c r="U31" s="43" t="e">
        <f>IF(AND(' RIESGOS DE GESTION'!#REF!="Media",' RIESGOS DE GESTION'!#REF!="Menor"),CONCATENATE("R6C",' RIESGOS DE GESTION'!#REF!),"")</f>
        <v>#REF!</v>
      </c>
      <c r="V31" s="41" t="e">
        <f>IF(AND(' RIESGOS DE GESTION'!#REF!="Media",' RIESGOS DE GESTION'!#REF!="Moderado"),CONCATENATE("R6C",' RIESGOS DE GESTION'!#REF!),"")</f>
        <v>#REF!</v>
      </c>
      <c r="W31" s="42" t="e">
        <f>IF(AND(' RIESGOS DE GESTION'!#REF!="Media",' RIESGOS DE GESTION'!#REF!="Moderado"),CONCATENATE("R6C",' RIESGOS DE GESTION'!#REF!),"")</f>
        <v>#REF!</v>
      </c>
      <c r="X31" s="42" t="e">
        <f>IF(AND(' RIESGOS DE GESTION'!#REF!="Media",' RIESGOS DE GESTION'!#REF!="Moderado"),CONCATENATE("R6C",' RIESGOS DE GESTION'!#REF!),"")</f>
        <v>#REF!</v>
      </c>
      <c r="Y31" s="42" t="e">
        <f>IF(AND(' RIESGOS DE GESTION'!#REF!="Media",' RIESGOS DE GESTION'!#REF!="Moderado"),CONCATENATE("R6C",' RIESGOS DE GESTION'!#REF!),"")</f>
        <v>#REF!</v>
      </c>
      <c r="Z31" s="42" t="e">
        <f>IF(AND(' RIESGOS DE GESTION'!#REF!="Media",' RIESGOS DE GESTION'!#REF!="Moderado"),CONCATENATE("R6C",' RIESGOS DE GESTION'!#REF!),"")</f>
        <v>#REF!</v>
      </c>
      <c r="AA31" s="43" t="e">
        <f>IF(AND(' RIESGOS DE GESTION'!#REF!="Media",' RIESGOS DE GESTION'!#REF!="Moderado"),CONCATENATE("R6C",' RIESGOS DE GESTION'!#REF!),"")</f>
        <v>#REF!</v>
      </c>
      <c r="AB31" s="26" t="e">
        <f>IF(AND(' RIESGOS DE GESTION'!#REF!="Media",' RIESGOS DE GESTION'!#REF!="Mayor"),CONCATENATE("R6C",' RIESGOS DE GESTION'!#REF!),"")</f>
        <v>#REF!</v>
      </c>
      <c r="AC31" s="27" t="e">
        <f>IF(AND(' RIESGOS DE GESTION'!#REF!="Media",' RIESGOS DE GESTION'!#REF!="Mayor"),CONCATENATE("R6C",' RIESGOS DE GESTION'!#REF!),"")</f>
        <v>#REF!</v>
      </c>
      <c r="AD31" s="27" t="e">
        <f>IF(AND(' RIESGOS DE GESTION'!#REF!="Media",' RIESGOS DE GESTION'!#REF!="Mayor"),CONCATENATE("R6C",' RIESGOS DE GESTION'!#REF!),"")</f>
        <v>#REF!</v>
      </c>
      <c r="AE31" s="27" t="e">
        <f>IF(AND(' RIESGOS DE GESTION'!#REF!="Media",' RIESGOS DE GESTION'!#REF!="Mayor"),CONCATENATE("R6C",' RIESGOS DE GESTION'!#REF!),"")</f>
        <v>#REF!</v>
      </c>
      <c r="AF31" s="27" t="e">
        <f>IF(AND(' RIESGOS DE GESTION'!#REF!="Media",' RIESGOS DE GESTION'!#REF!="Mayor"),CONCATENATE("R6C",' RIESGOS DE GESTION'!#REF!),"")</f>
        <v>#REF!</v>
      </c>
      <c r="AG31" s="28" t="e">
        <f>IF(AND(' RIESGOS DE GESTION'!#REF!="Media",' RIESGOS DE GESTION'!#REF!="Mayor"),CONCATENATE("R6C",' RIESGOS DE GESTION'!#REF!),"")</f>
        <v>#REF!</v>
      </c>
      <c r="AH31" s="29" t="e">
        <f>IF(AND(' RIESGOS DE GESTION'!#REF!="Media",' RIESGOS DE GESTION'!#REF!="Catastrófico"),CONCATENATE("R6C",' RIESGOS DE GESTION'!#REF!),"")</f>
        <v>#REF!</v>
      </c>
      <c r="AI31" s="30" t="e">
        <f>IF(AND(' RIESGOS DE GESTION'!#REF!="Media",' RIESGOS DE GESTION'!#REF!="Catastrófico"),CONCATENATE("R6C",' RIESGOS DE GESTION'!#REF!),"")</f>
        <v>#REF!</v>
      </c>
      <c r="AJ31" s="30" t="e">
        <f>IF(AND(' RIESGOS DE GESTION'!#REF!="Media",' RIESGOS DE GESTION'!#REF!="Catastrófico"),CONCATENATE("R6C",' RIESGOS DE GESTION'!#REF!),"")</f>
        <v>#REF!</v>
      </c>
      <c r="AK31" s="30" t="e">
        <f>IF(AND(' RIESGOS DE GESTION'!#REF!="Media",' RIESGOS DE GESTION'!#REF!="Catastrófico"),CONCATENATE("R6C",' RIESGOS DE GESTION'!#REF!),"")</f>
        <v>#REF!</v>
      </c>
      <c r="AL31" s="30" t="e">
        <f>IF(AND(' RIESGOS DE GESTION'!#REF!="Media",' RIESGOS DE GESTION'!#REF!="Catastrófico"),CONCATENATE("R6C",' RIESGOS DE GESTION'!#REF!),"")</f>
        <v>#REF!</v>
      </c>
      <c r="AM31" s="31" t="e">
        <f>IF(AND(' RIESGOS DE GESTION'!#REF!="Media",' RIESGOS DE GESTION'!#REF!="Catastrófico"),CONCATENATE("R6C",' RIESGOS DE GESTION'!#REF!),"")</f>
        <v>#REF!</v>
      </c>
      <c r="AN31" s="57"/>
      <c r="AO31" s="647"/>
      <c r="AP31" s="648"/>
      <c r="AQ31" s="648"/>
      <c r="AR31" s="648"/>
      <c r="AS31" s="648"/>
      <c r="AT31" s="649"/>
      <c r="AU31" s="57"/>
      <c r="AV31" s="57"/>
      <c r="AW31" s="57"/>
      <c r="AX31" s="57"/>
      <c r="AY31" s="57"/>
      <c r="AZ31" s="57"/>
      <c r="BA31" s="57"/>
      <c r="BB31" s="57"/>
      <c r="BC31" s="57"/>
      <c r="BD31" s="57"/>
      <c r="BE31" s="57"/>
      <c r="BF31" s="57"/>
      <c r="BG31" s="57"/>
      <c r="BH31" s="57"/>
      <c r="BI31" s="57"/>
      <c r="BJ31" s="57"/>
      <c r="BK31" s="57"/>
      <c r="BL31" s="57"/>
      <c r="BM31" s="57"/>
      <c r="BN31" s="57"/>
      <c r="BO31" s="57"/>
      <c r="BP31" s="57"/>
      <c r="BQ31" s="57"/>
      <c r="BR31" s="57"/>
      <c r="BS31" s="57"/>
      <c r="BT31" s="57"/>
      <c r="BU31" s="57"/>
      <c r="BV31" s="57"/>
      <c r="BW31" s="57"/>
      <c r="BX31" s="57"/>
    </row>
    <row r="32" spans="1:76" ht="15" customHeight="1" x14ac:dyDescent="0.25">
      <c r="A32" s="57"/>
      <c r="B32" s="519"/>
      <c r="C32" s="519"/>
      <c r="D32" s="520"/>
      <c r="E32" s="618"/>
      <c r="F32" s="617"/>
      <c r="G32" s="617"/>
      <c r="H32" s="617"/>
      <c r="I32" s="633"/>
      <c r="J32" s="41" t="e">
        <f>IF(AND(' RIESGOS DE GESTION'!#REF!="Media",' RIESGOS DE GESTION'!#REF!="Leve"),CONCATENATE("R7C",' RIESGOS DE GESTION'!#REF!),"")</f>
        <v>#REF!</v>
      </c>
      <c r="K32" s="42" t="e">
        <f>IF(AND(' RIESGOS DE GESTION'!#REF!="Media",' RIESGOS DE GESTION'!#REF!="Leve"),CONCATENATE("R7C",' RIESGOS DE GESTION'!#REF!),"")</f>
        <v>#REF!</v>
      </c>
      <c r="L32" s="42" t="e">
        <f>IF(AND(' RIESGOS DE GESTION'!#REF!="Media",' RIESGOS DE GESTION'!#REF!="Leve"),CONCATENATE("R7C",' RIESGOS DE GESTION'!#REF!),"")</f>
        <v>#REF!</v>
      </c>
      <c r="M32" s="42" t="e">
        <f>IF(AND(' RIESGOS DE GESTION'!#REF!="Media",' RIESGOS DE GESTION'!#REF!="Leve"),CONCATENATE("R7C",' RIESGOS DE GESTION'!#REF!),"")</f>
        <v>#REF!</v>
      </c>
      <c r="N32" s="42" t="e">
        <f>IF(AND(' RIESGOS DE GESTION'!#REF!="Media",' RIESGOS DE GESTION'!#REF!="Leve"),CONCATENATE("R7C",' RIESGOS DE GESTION'!#REF!),"")</f>
        <v>#REF!</v>
      </c>
      <c r="O32" s="43" t="e">
        <f>IF(AND(' RIESGOS DE GESTION'!#REF!="Media",' RIESGOS DE GESTION'!#REF!="Leve"),CONCATENATE("R7C",' RIESGOS DE GESTION'!#REF!),"")</f>
        <v>#REF!</v>
      </c>
      <c r="P32" s="41" t="e">
        <f>IF(AND(' RIESGOS DE GESTION'!#REF!="Media",' RIESGOS DE GESTION'!#REF!="Menor"),CONCATENATE("R7C",' RIESGOS DE GESTION'!#REF!),"")</f>
        <v>#REF!</v>
      </c>
      <c r="Q32" s="42" t="e">
        <f>IF(AND(' RIESGOS DE GESTION'!#REF!="Media",' RIESGOS DE GESTION'!#REF!="Menor"),CONCATENATE("R7C",' RIESGOS DE GESTION'!#REF!),"")</f>
        <v>#REF!</v>
      </c>
      <c r="R32" s="42" t="e">
        <f>IF(AND(' RIESGOS DE GESTION'!#REF!="Media",' RIESGOS DE GESTION'!#REF!="Menor"),CONCATENATE("R7C",' RIESGOS DE GESTION'!#REF!),"")</f>
        <v>#REF!</v>
      </c>
      <c r="S32" s="42" t="e">
        <f>IF(AND(' RIESGOS DE GESTION'!#REF!="Media",' RIESGOS DE GESTION'!#REF!="Menor"),CONCATENATE("R7C",' RIESGOS DE GESTION'!#REF!),"")</f>
        <v>#REF!</v>
      </c>
      <c r="T32" s="42" t="e">
        <f>IF(AND(' RIESGOS DE GESTION'!#REF!="Media",' RIESGOS DE GESTION'!#REF!="Menor"),CONCATENATE("R7C",' RIESGOS DE GESTION'!#REF!),"")</f>
        <v>#REF!</v>
      </c>
      <c r="U32" s="43" t="e">
        <f>IF(AND(' RIESGOS DE GESTION'!#REF!="Media",' RIESGOS DE GESTION'!#REF!="Menor"),CONCATENATE("R7C",' RIESGOS DE GESTION'!#REF!),"")</f>
        <v>#REF!</v>
      </c>
      <c r="V32" s="41" t="e">
        <f>IF(AND(' RIESGOS DE GESTION'!#REF!="Media",' RIESGOS DE GESTION'!#REF!="Moderado"),CONCATENATE("R7C",' RIESGOS DE GESTION'!#REF!),"")</f>
        <v>#REF!</v>
      </c>
      <c r="W32" s="42" t="e">
        <f>IF(AND(' RIESGOS DE GESTION'!#REF!="Media",' RIESGOS DE GESTION'!#REF!="Moderado"),CONCATENATE("R7C",' RIESGOS DE GESTION'!#REF!),"")</f>
        <v>#REF!</v>
      </c>
      <c r="X32" s="42" t="e">
        <f>IF(AND(' RIESGOS DE GESTION'!#REF!="Media",' RIESGOS DE GESTION'!#REF!="Moderado"),CONCATENATE("R7C",' RIESGOS DE GESTION'!#REF!),"")</f>
        <v>#REF!</v>
      </c>
      <c r="Y32" s="42" t="e">
        <f>IF(AND(' RIESGOS DE GESTION'!#REF!="Media",' RIESGOS DE GESTION'!#REF!="Moderado"),CONCATENATE("R7C",' RIESGOS DE GESTION'!#REF!),"")</f>
        <v>#REF!</v>
      </c>
      <c r="Z32" s="42" t="e">
        <f>IF(AND(' RIESGOS DE GESTION'!#REF!="Media",' RIESGOS DE GESTION'!#REF!="Moderado"),CONCATENATE("R7C",' RIESGOS DE GESTION'!#REF!),"")</f>
        <v>#REF!</v>
      </c>
      <c r="AA32" s="43" t="e">
        <f>IF(AND(' RIESGOS DE GESTION'!#REF!="Media",' RIESGOS DE GESTION'!#REF!="Moderado"),CONCATENATE("R7C",' RIESGOS DE GESTION'!#REF!),"")</f>
        <v>#REF!</v>
      </c>
      <c r="AB32" s="26" t="e">
        <f>IF(AND(' RIESGOS DE GESTION'!#REF!="Media",' RIESGOS DE GESTION'!#REF!="Mayor"),CONCATENATE("R7C",' RIESGOS DE GESTION'!#REF!),"")</f>
        <v>#REF!</v>
      </c>
      <c r="AC32" s="27" t="e">
        <f>IF(AND(' RIESGOS DE GESTION'!#REF!="Media",' RIESGOS DE GESTION'!#REF!="Mayor"),CONCATENATE("R7C",' RIESGOS DE GESTION'!#REF!),"")</f>
        <v>#REF!</v>
      </c>
      <c r="AD32" s="27" t="e">
        <f>IF(AND(' RIESGOS DE GESTION'!#REF!="Media",' RIESGOS DE GESTION'!#REF!="Mayor"),CONCATENATE("R7C",' RIESGOS DE GESTION'!#REF!),"")</f>
        <v>#REF!</v>
      </c>
      <c r="AE32" s="27" t="e">
        <f>IF(AND(' RIESGOS DE GESTION'!#REF!="Media",' RIESGOS DE GESTION'!#REF!="Mayor"),CONCATENATE("R7C",' RIESGOS DE GESTION'!#REF!),"")</f>
        <v>#REF!</v>
      </c>
      <c r="AF32" s="27" t="e">
        <f>IF(AND(' RIESGOS DE GESTION'!#REF!="Media",' RIESGOS DE GESTION'!#REF!="Mayor"),CONCATENATE("R7C",' RIESGOS DE GESTION'!#REF!),"")</f>
        <v>#REF!</v>
      </c>
      <c r="AG32" s="28" t="e">
        <f>IF(AND(' RIESGOS DE GESTION'!#REF!="Media",' RIESGOS DE GESTION'!#REF!="Mayor"),CONCATENATE("R7C",' RIESGOS DE GESTION'!#REF!),"")</f>
        <v>#REF!</v>
      </c>
      <c r="AH32" s="29" t="e">
        <f>IF(AND(' RIESGOS DE GESTION'!#REF!="Media",' RIESGOS DE GESTION'!#REF!="Catastrófico"),CONCATENATE("R7C",' RIESGOS DE GESTION'!#REF!),"")</f>
        <v>#REF!</v>
      </c>
      <c r="AI32" s="30" t="e">
        <f>IF(AND(' RIESGOS DE GESTION'!#REF!="Media",' RIESGOS DE GESTION'!#REF!="Catastrófico"),CONCATENATE("R7C",' RIESGOS DE GESTION'!#REF!),"")</f>
        <v>#REF!</v>
      </c>
      <c r="AJ32" s="30" t="e">
        <f>IF(AND(' RIESGOS DE GESTION'!#REF!="Media",' RIESGOS DE GESTION'!#REF!="Catastrófico"),CONCATENATE("R7C",' RIESGOS DE GESTION'!#REF!),"")</f>
        <v>#REF!</v>
      </c>
      <c r="AK32" s="30" t="e">
        <f>IF(AND(' RIESGOS DE GESTION'!#REF!="Media",' RIESGOS DE GESTION'!#REF!="Catastrófico"),CONCATENATE("R7C",' RIESGOS DE GESTION'!#REF!),"")</f>
        <v>#REF!</v>
      </c>
      <c r="AL32" s="30" t="e">
        <f>IF(AND(' RIESGOS DE GESTION'!#REF!="Media",' RIESGOS DE GESTION'!#REF!="Catastrófico"),CONCATENATE("R7C",' RIESGOS DE GESTION'!#REF!),"")</f>
        <v>#REF!</v>
      </c>
      <c r="AM32" s="31" t="e">
        <f>IF(AND(' RIESGOS DE GESTION'!#REF!="Media",' RIESGOS DE GESTION'!#REF!="Catastrófico"),CONCATENATE("R7C",' RIESGOS DE GESTION'!#REF!),"")</f>
        <v>#REF!</v>
      </c>
      <c r="AN32" s="57"/>
      <c r="AO32" s="647"/>
      <c r="AP32" s="648"/>
      <c r="AQ32" s="648"/>
      <c r="AR32" s="648"/>
      <c r="AS32" s="648"/>
      <c r="AT32" s="649"/>
      <c r="AU32" s="57"/>
      <c r="AV32" s="57"/>
      <c r="AW32" s="57"/>
      <c r="AX32" s="57"/>
      <c r="AY32" s="57"/>
      <c r="AZ32" s="57"/>
      <c r="BA32" s="57"/>
      <c r="BB32" s="57"/>
      <c r="BC32" s="57"/>
      <c r="BD32" s="57"/>
      <c r="BE32" s="57"/>
      <c r="BF32" s="57"/>
      <c r="BG32" s="57"/>
      <c r="BH32" s="57"/>
      <c r="BI32" s="57"/>
      <c r="BJ32" s="57"/>
      <c r="BK32" s="57"/>
      <c r="BL32" s="57"/>
      <c r="BM32" s="57"/>
      <c r="BN32" s="57"/>
      <c r="BO32" s="57"/>
      <c r="BP32" s="57"/>
      <c r="BQ32" s="57"/>
      <c r="BR32" s="57"/>
      <c r="BS32" s="57"/>
      <c r="BT32" s="57"/>
      <c r="BU32" s="57"/>
      <c r="BV32" s="57"/>
      <c r="BW32" s="57"/>
      <c r="BX32" s="57"/>
    </row>
    <row r="33" spans="1:80" ht="15" customHeight="1" x14ac:dyDescent="0.25">
      <c r="A33" s="57"/>
      <c r="B33" s="519"/>
      <c r="C33" s="519"/>
      <c r="D33" s="520"/>
      <c r="E33" s="618"/>
      <c r="F33" s="617"/>
      <c r="G33" s="617"/>
      <c r="H33" s="617"/>
      <c r="I33" s="633"/>
      <c r="J33" s="41" t="e">
        <f>IF(AND(' RIESGOS DE GESTION'!#REF!="Media",' RIESGOS DE GESTION'!#REF!="Leve"),CONCATENATE("R8C",' RIESGOS DE GESTION'!#REF!),"")</f>
        <v>#REF!</v>
      </c>
      <c r="K33" s="42" t="e">
        <f>IF(AND(' RIESGOS DE GESTION'!#REF!="Media",' RIESGOS DE GESTION'!#REF!="Leve"),CONCATENATE("R8C",' RIESGOS DE GESTION'!#REF!),"")</f>
        <v>#REF!</v>
      </c>
      <c r="L33" s="42" t="e">
        <f>IF(AND(' RIESGOS DE GESTION'!#REF!="Media",' RIESGOS DE GESTION'!#REF!="Leve"),CONCATENATE("R8C",' RIESGOS DE GESTION'!#REF!),"")</f>
        <v>#REF!</v>
      </c>
      <c r="M33" s="42" t="e">
        <f>IF(AND(' RIESGOS DE GESTION'!#REF!="Media",' RIESGOS DE GESTION'!#REF!="Leve"),CONCATENATE("R8C",' RIESGOS DE GESTION'!#REF!),"")</f>
        <v>#REF!</v>
      </c>
      <c r="N33" s="42" t="e">
        <f>IF(AND(' RIESGOS DE GESTION'!#REF!="Media",' RIESGOS DE GESTION'!#REF!="Leve"),CONCATENATE("R8C",' RIESGOS DE GESTION'!#REF!),"")</f>
        <v>#REF!</v>
      </c>
      <c r="O33" s="43" t="e">
        <f>IF(AND(' RIESGOS DE GESTION'!#REF!="Media",' RIESGOS DE GESTION'!#REF!="Leve"),CONCATENATE("R8C",' RIESGOS DE GESTION'!#REF!),"")</f>
        <v>#REF!</v>
      </c>
      <c r="P33" s="41" t="e">
        <f>IF(AND(' RIESGOS DE GESTION'!#REF!="Media",' RIESGOS DE GESTION'!#REF!="Menor"),CONCATENATE("R8C",' RIESGOS DE GESTION'!#REF!),"")</f>
        <v>#REF!</v>
      </c>
      <c r="Q33" s="42" t="e">
        <f>IF(AND(' RIESGOS DE GESTION'!#REF!="Media",' RIESGOS DE GESTION'!#REF!="Menor"),CONCATENATE("R8C",' RIESGOS DE GESTION'!#REF!),"")</f>
        <v>#REF!</v>
      </c>
      <c r="R33" s="42" t="e">
        <f>IF(AND(' RIESGOS DE GESTION'!#REF!="Media",' RIESGOS DE GESTION'!#REF!="Menor"),CONCATENATE("R8C",' RIESGOS DE GESTION'!#REF!),"")</f>
        <v>#REF!</v>
      </c>
      <c r="S33" s="42" t="e">
        <f>IF(AND(' RIESGOS DE GESTION'!#REF!="Media",' RIESGOS DE GESTION'!#REF!="Menor"),CONCATENATE("R8C",' RIESGOS DE GESTION'!#REF!),"")</f>
        <v>#REF!</v>
      </c>
      <c r="T33" s="42" t="e">
        <f>IF(AND(' RIESGOS DE GESTION'!#REF!="Media",' RIESGOS DE GESTION'!#REF!="Menor"),CONCATENATE("R8C",' RIESGOS DE GESTION'!#REF!),"")</f>
        <v>#REF!</v>
      </c>
      <c r="U33" s="43" t="e">
        <f>IF(AND(' RIESGOS DE GESTION'!#REF!="Media",' RIESGOS DE GESTION'!#REF!="Menor"),CONCATENATE("R8C",' RIESGOS DE GESTION'!#REF!),"")</f>
        <v>#REF!</v>
      </c>
      <c r="V33" s="41" t="e">
        <f>IF(AND(' RIESGOS DE GESTION'!#REF!="Media",' RIESGOS DE GESTION'!#REF!="Moderado"),CONCATENATE("R8C",' RIESGOS DE GESTION'!#REF!),"")</f>
        <v>#REF!</v>
      </c>
      <c r="W33" s="42" t="e">
        <f>IF(AND(' RIESGOS DE GESTION'!#REF!="Media",' RIESGOS DE GESTION'!#REF!="Moderado"),CONCATENATE("R8C",' RIESGOS DE GESTION'!#REF!),"")</f>
        <v>#REF!</v>
      </c>
      <c r="X33" s="42" t="e">
        <f>IF(AND(' RIESGOS DE GESTION'!#REF!="Media",' RIESGOS DE GESTION'!#REF!="Moderado"),CONCATENATE("R8C",' RIESGOS DE GESTION'!#REF!),"")</f>
        <v>#REF!</v>
      </c>
      <c r="Y33" s="42" t="e">
        <f>IF(AND(' RIESGOS DE GESTION'!#REF!="Media",' RIESGOS DE GESTION'!#REF!="Moderado"),CONCATENATE("R8C",' RIESGOS DE GESTION'!#REF!),"")</f>
        <v>#REF!</v>
      </c>
      <c r="Z33" s="42" t="e">
        <f>IF(AND(' RIESGOS DE GESTION'!#REF!="Media",' RIESGOS DE GESTION'!#REF!="Moderado"),CONCATENATE("R8C",' RIESGOS DE GESTION'!#REF!),"")</f>
        <v>#REF!</v>
      </c>
      <c r="AA33" s="43" t="e">
        <f>IF(AND(' RIESGOS DE GESTION'!#REF!="Media",' RIESGOS DE GESTION'!#REF!="Moderado"),CONCATENATE("R8C",' RIESGOS DE GESTION'!#REF!),"")</f>
        <v>#REF!</v>
      </c>
      <c r="AB33" s="26" t="e">
        <f>IF(AND(' RIESGOS DE GESTION'!#REF!="Media",' RIESGOS DE GESTION'!#REF!="Mayor"),CONCATENATE("R8C",' RIESGOS DE GESTION'!#REF!),"")</f>
        <v>#REF!</v>
      </c>
      <c r="AC33" s="27" t="e">
        <f>IF(AND(' RIESGOS DE GESTION'!#REF!="Media",' RIESGOS DE GESTION'!#REF!="Mayor"),CONCATENATE("R8C",' RIESGOS DE GESTION'!#REF!),"")</f>
        <v>#REF!</v>
      </c>
      <c r="AD33" s="27" t="e">
        <f>IF(AND(' RIESGOS DE GESTION'!#REF!="Media",' RIESGOS DE GESTION'!#REF!="Mayor"),CONCATENATE("R8C",' RIESGOS DE GESTION'!#REF!),"")</f>
        <v>#REF!</v>
      </c>
      <c r="AE33" s="27" t="e">
        <f>IF(AND(' RIESGOS DE GESTION'!#REF!="Media",' RIESGOS DE GESTION'!#REF!="Mayor"),CONCATENATE("R8C",' RIESGOS DE GESTION'!#REF!),"")</f>
        <v>#REF!</v>
      </c>
      <c r="AF33" s="27" t="e">
        <f>IF(AND(' RIESGOS DE GESTION'!#REF!="Media",' RIESGOS DE GESTION'!#REF!="Mayor"),CONCATENATE("R8C",' RIESGOS DE GESTION'!#REF!),"")</f>
        <v>#REF!</v>
      </c>
      <c r="AG33" s="28" t="e">
        <f>IF(AND(' RIESGOS DE GESTION'!#REF!="Media",' RIESGOS DE GESTION'!#REF!="Mayor"),CONCATENATE("R8C",' RIESGOS DE GESTION'!#REF!),"")</f>
        <v>#REF!</v>
      </c>
      <c r="AH33" s="29" t="e">
        <f>IF(AND(' RIESGOS DE GESTION'!#REF!="Media",' RIESGOS DE GESTION'!#REF!="Catastrófico"),CONCATENATE("R8C",' RIESGOS DE GESTION'!#REF!),"")</f>
        <v>#REF!</v>
      </c>
      <c r="AI33" s="30" t="e">
        <f>IF(AND(' RIESGOS DE GESTION'!#REF!="Media",' RIESGOS DE GESTION'!#REF!="Catastrófico"),CONCATENATE("R8C",' RIESGOS DE GESTION'!#REF!),"")</f>
        <v>#REF!</v>
      </c>
      <c r="AJ33" s="30" t="e">
        <f>IF(AND(' RIESGOS DE GESTION'!#REF!="Media",' RIESGOS DE GESTION'!#REF!="Catastrófico"),CONCATENATE("R8C",' RIESGOS DE GESTION'!#REF!),"")</f>
        <v>#REF!</v>
      </c>
      <c r="AK33" s="30" t="e">
        <f>IF(AND(' RIESGOS DE GESTION'!#REF!="Media",' RIESGOS DE GESTION'!#REF!="Catastrófico"),CONCATENATE("R8C",' RIESGOS DE GESTION'!#REF!),"")</f>
        <v>#REF!</v>
      </c>
      <c r="AL33" s="30" t="e">
        <f>IF(AND(' RIESGOS DE GESTION'!#REF!="Media",' RIESGOS DE GESTION'!#REF!="Catastrófico"),CONCATENATE("R8C",' RIESGOS DE GESTION'!#REF!),"")</f>
        <v>#REF!</v>
      </c>
      <c r="AM33" s="31" t="e">
        <f>IF(AND(' RIESGOS DE GESTION'!#REF!="Media",' RIESGOS DE GESTION'!#REF!="Catastrófico"),CONCATENATE("R8C",' RIESGOS DE GESTION'!#REF!),"")</f>
        <v>#REF!</v>
      </c>
      <c r="AN33" s="57"/>
      <c r="AO33" s="647"/>
      <c r="AP33" s="648"/>
      <c r="AQ33" s="648"/>
      <c r="AR33" s="648"/>
      <c r="AS33" s="648"/>
      <c r="AT33" s="649"/>
      <c r="AU33" s="57"/>
      <c r="AV33" s="57"/>
      <c r="AW33" s="57"/>
      <c r="AX33" s="57"/>
      <c r="AY33" s="57"/>
      <c r="AZ33" s="57"/>
      <c r="BA33" s="57"/>
      <c r="BB33" s="57"/>
      <c r="BC33" s="57"/>
      <c r="BD33" s="57"/>
      <c r="BE33" s="57"/>
      <c r="BF33" s="57"/>
      <c r="BG33" s="57"/>
      <c r="BH33" s="57"/>
      <c r="BI33" s="57"/>
      <c r="BJ33" s="57"/>
      <c r="BK33" s="57"/>
      <c r="BL33" s="57"/>
      <c r="BM33" s="57"/>
      <c r="BN33" s="57"/>
      <c r="BO33" s="57"/>
      <c r="BP33" s="57"/>
      <c r="BQ33" s="57"/>
      <c r="BR33" s="57"/>
      <c r="BS33" s="57"/>
      <c r="BT33" s="57"/>
      <c r="BU33" s="57"/>
      <c r="BV33" s="57"/>
      <c r="BW33" s="57"/>
      <c r="BX33" s="57"/>
    </row>
    <row r="34" spans="1:80" ht="15" customHeight="1" x14ac:dyDescent="0.25">
      <c r="A34" s="57"/>
      <c r="B34" s="519"/>
      <c r="C34" s="519"/>
      <c r="D34" s="520"/>
      <c r="E34" s="618"/>
      <c r="F34" s="617"/>
      <c r="G34" s="617"/>
      <c r="H34" s="617"/>
      <c r="I34" s="633"/>
      <c r="J34" s="41" t="e">
        <f>IF(AND(' RIESGOS DE GESTION'!#REF!="Media",' RIESGOS DE GESTION'!#REF!="Leve"),CONCATENATE("R9C",' RIESGOS DE GESTION'!#REF!),"")</f>
        <v>#REF!</v>
      </c>
      <c r="K34" s="42" t="e">
        <f>IF(AND(' RIESGOS DE GESTION'!#REF!="Media",' RIESGOS DE GESTION'!#REF!="Leve"),CONCATENATE("R9C",' RIESGOS DE GESTION'!#REF!),"")</f>
        <v>#REF!</v>
      </c>
      <c r="L34" s="42" t="e">
        <f>IF(AND(' RIESGOS DE GESTION'!#REF!="Media",' RIESGOS DE GESTION'!#REF!="Leve"),CONCATENATE("R9C",' RIESGOS DE GESTION'!#REF!),"")</f>
        <v>#REF!</v>
      </c>
      <c r="M34" s="42" t="e">
        <f>IF(AND(' RIESGOS DE GESTION'!#REF!="Media",' RIESGOS DE GESTION'!#REF!="Leve"),CONCATENATE("R9C",' RIESGOS DE GESTION'!#REF!),"")</f>
        <v>#REF!</v>
      </c>
      <c r="N34" s="42" t="e">
        <f>IF(AND(' RIESGOS DE GESTION'!#REF!="Media",' RIESGOS DE GESTION'!#REF!="Leve"),CONCATENATE("R9C",' RIESGOS DE GESTION'!#REF!),"")</f>
        <v>#REF!</v>
      </c>
      <c r="O34" s="43" t="e">
        <f>IF(AND(' RIESGOS DE GESTION'!#REF!="Media",' RIESGOS DE GESTION'!#REF!="Leve"),CONCATENATE("R9C",' RIESGOS DE GESTION'!#REF!),"")</f>
        <v>#REF!</v>
      </c>
      <c r="P34" s="41" t="e">
        <f>IF(AND(' RIESGOS DE GESTION'!#REF!="Media",' RIESGOS DE GESTION'!#REF!="Menor"),CONCATENATE("R9C",' RIESGOS DE GESTION'!#REF!),"")</f>
        <v>#REF!</v>
      </c>
      <c r="Q34" s="42" t="e">
        <f>IF(AND(' RIESGOS DE GESTION'!#REF!="Media",' RIESGOS DE GESTION'!#REF!="Menor"),CONCATENATE("R9C",' RIESGOS DE GESTION'!#REF!),"")</f>
        <v>#REF!</v>
      </c>
      <c r="R34" s="42" t="e">
        <f>IF(AND(' RIESGOS DE GESTION'!#REF!="Media",' RIESGOS DE GESTION'!#REF!="Menor"),CONCATENATE("R9C",' RIESGOS DE GESTION'!#REF!),"")</f>
        <v>#REF!</v>
      </c>
      <c r="S34" s="42" t="e">
        <f>IF(AND(' RIESGOS DE GESTION'!#REF!="Media",' RIESGOS DE GESTION'!#REF!="Menor"),CONCATENATE("R9C",' RIESGOS DE GESTION'!#REF!),"")</f>
        <v>#REF!</v>
      </c>
      <c r="T34" s="42" t="e">
        <f>IF(AND(' RIESGOS DE GESTION'!#REF!="Media",' RIESGOS DE GESTION'!#REF!="Menor"),CONCATENATE("R9C",' RIESGOS DE GESTION'!#REF!),"")</f>
        <v>#REF!</v>
      </c>
      <c r="U34" s="43" t="e">
        <f>IF(AND(' RIESGOS DE GESTION'!#REF!="Media",' RIESGOS DE GESTION'!#REF!="Menor"),CONCATENATE("R9C",' RIESGOS DE GESTION'!#REF!),"")</f>
        <v>#REF!</v>
      </c>
      <c r="V34" s="41" t="e">
        <f>IF(AND(' RIESGOS DE GESTION'!#REF!="Media",' RIESGOS DE GESTION'!#REF!="Moderado"),CONCATENATE("R9C",' RIESGOS DE GESTION'!#REF!),"")</f>
        <v>#REF!</v>
      </c>
      <c r="W34" s="42" t="e">
        <f>IF(AND(' RIESGOS DE GESTION'!#REF!="Media",' RIESGOS DE GESTION'!#REF!="Moderado"),CONCATENATE("R9C",' RIESGOS DE GESTION'!#REF!),"")</f>
        <v>#REF!</v>
      </c>
      <c r="X34" s="42" t="e">
        <f>IF(AND(' RIESGOS DE GESTION'!#REF!="Media",' RIESGOS DE GESTION'!#REF!="Moderado"),CONCATENATE("R9C",' RIESGOS DE GESTION'!#REF!),"")</f>
        <v>#REF!</v>
      </c>
      <c r="Y34" s="42" t="e">
        <f>IF(AND(' RIESGOS DE GESTION'!#REF!="Media",' RIESGOS DE GESTION'!#REF!="Moderado"),CONCATENATE("R9C",' RIESGOS DE GESTION'!#REF!),"")</f>
        <v>#REF!</v>
      </c>
      <c r="Z34" s="42" t="e">
        <f>IF(AND(' RIESGOS DE GESTION'!#REF!="Media",' RIESGOS DE GESTION'!#REF!="Moderado"),CONCATENATE("R9C",' RIESGOS DE GESTION'!#REF!),"")</f>
        <v>#REF!</v>
      </c>
      <c r="AA34" s="43" t="e">
        <f>IF(AND(' RIESGOS DE GESTION'!#REF!="Media",' RIESGOS DE GESTION'!#REF!="Moderado"),CONCATENATE("R9C",' RIESGOS DE GESTION'!#REF!),"")</f>
        <v>#REF!</v>
      </c>
      <c r="AB34" s="26" t="e">
        <f>IF(AND(' RIESGOS DE GESTION'!#REF!="Media",' RIESGOS DE GESTION'!#REF!="Mayor"),CONCATENATE("R9C",' RIESGOS DE GESTION'!#REF!),"")</f>
        <v>#REF!</v>
      </c>
      <c r="AC34" s="27" t="e">
        <f>IF(AND(' RIESGOS DE GESTION'!#REF!="Media",' RIESGOS DE GESTION'!#REF!="Mayor"),CONCATENATE("R9C",' RIESGOS DE GESTION'!#REF!),"")</f>
        <v>#REF!</v>
      </c>
      <c r="AD34" s="27" t="e">
        <f>IF(AND(' RIESGOS DE GESTION'!#REF!="Media",' RIESGOS DE GESTION'!#REF!="Mayor"),CONCATENATE("R9C",' RIESGOS DE GESTION'!#REF!),"")</f>
        <v>#REF!</v>
      </c>
      <c r="AE34" s="27" t="e">
        <f>IF(AND(' RIESGOS DE GESTION'!#REF!="Media",' RIESGOS DE GESTION'!#REF!="Mayor"),CONCATENATE("R9C",' RIESGOS DE GESTION'!#REF!),"")</f>
        <v>#REF!</v>
      </c>
      <c r="AF34" s="27" t="e">
        <f>IF(AND(' RIESGOS DE GESTION'!#REF!="Media",' RIESGOS DE GESTION'!#REF!="Mayor"),CONCATENATE("R9C",' RIESGOS DE GESTION'!#REF!),"")</f>
        <v>#REF!</v>
      </c>
      <c r="AG34" s="28" t="e">
        <f>IF(AND(' RIESGOS DE GESTION'!#REF!="Media",' RIESGOS DE GESTION'!#REF!="Mayor"),CONCATENATE("R9C",' RIESGOS DE GESTION'!#REF!),"")</f>
        <v>#REF!</v>
      </c>
      <c r="AH34" s="29" t="e">
        <f>IF(AND(' RIESGOS DE GESTION'!#REF!="Media",' RIESGOS DE GESTION'!#REF!="Catastrófico"),CONCATENATE("R9C",' RIESGOS DE GESTION'!#REF!),"")</f>
        <v>#REF!</v>
      </c>
      <c r="AI34" s="30" t="e">
        <f>IF(AND(' RIESGOS DE GESTION'!#REF!="Media",' RIESGOS DE GESTION'!#REF!="Catastrófico"),CONCATENATE("R9C",' RIESGOS DE GESTION'!#REF!),"")</f>
        <v>#REF!</v>
      </c>
      <c r="AJ34" s="30" t="e">
        <f>IF(AND(' RIESGOS DE GESTION'!#REF!="Media",' RIESGOS DE GESTION'!#REF!="Catastrófico"),CONCATENATE("R9C",' RIESGOS DE GESTION'!#REF!),"")</f>
        <v>#REF!</v>
      </c>
      <c r="AK34" s="30" t="e">
        <f>IF(AND(' RIESGOS DE GESTION'!#REF!="Media",' RIESGOS DE GESTION'!#REF!="Catastrófico"),CONCATENATE("R9C",' RIESGOS DE GESTION'!#REF!),"")</f>
        <v>#REF!</v>
      </c>
      <c r="AL34" s="30" t="e">
        <f>IF(AND(' RIESGOS DE GESTION'!#REF!="Media",' RIESGOS DE GESTION'!#REF!="Catastrófico"),CONCATENATE("R9C",' RIESGOS DE GESTION'!#REF!),"")</f>
        <v>#REF!</v>
      </c>
      <c r="AM34" s="31" t="e">
        <f>IF(AND(' RIESGOS DE GESTION'!#REF!="Media",' RIESGOS DE GESTION'!#REF!="Catastrófico"),CONCATENATE("R9C",' RIESGOS DE GESTION'!#REF!),"")</f>
        <v>#REF!</v>
      </c>
      <c r="AN34" s="57"/>
      <c r="AO34" s="647"/>
      <c r="AP34" s="648"/>
      <c r="AQ34" s="648"/>
      <c r="AR34" s="648"/>
      <c r="AS34" s="648"/>
      <c r="AT34" s="649"/>
      <c r="AU34" s="57"/>
      <c r="AV34" s="57"/>
      <c r="AW34" s="57"/>
      <c r="AX34" s="57"/>
      <c r="AY34" s="57"/>
      <c r="AZ34" s="57"/>
      <c r="BA34" s="57"/>
      <c r="BB34" s="57"/>
      <c r="BC34" s="57"/>
      <c r="BD34" s="57"/>
      <c r="BE34" s="57"/>
      <c r="BF34" s="57"/>
      <c r="BG34" s="57"/>
      <c r="BH34" s="57"/>
      <c r="BI34" s="57"/>
      <c r="BJ34" s="57"/>
      <c r="BK34" s="57"/>
      <c r="BL34" s="57"/>
      <c r="BM34" s="57"/>
      <c r="BN34" s="57"/>
      <c r="BO34" s="57"/>
      <c r="BP34" s="57"/>
      <c r="BQ34" s="57"/>
      <c r="BR34" s="57"/>
      <c r="BS34" s="57"/>
      <c r="BT34" s="57"/>
      <c r="BU34" s="57"/>
      <c r="BV34" s="57"/>
      <c r="BW34" s="57"/>
      <c r="BX34" s="57"/>
    </row>
    <row r="35" spans="1:80" ht="15.75" customHeight="1" thickBot="1" x14ac:dyDescent="0.3">
      <c r="A35" s="57"/>
      <c r="B35" s="519"/>
      <c r="C35" s="519"/>
      <c r="D35" s="520"/>
      <c r="E35" s="619"/>
      <c r="F35" s="620"/>
      <c r="G35" s="620"/>
      <c r="H35" s="620"/>
      <c r="I35" s="634"/>
      <c r="J35" s="41" t="e">
        <f>IF(AND(' RIESGOS DE GESTION'!#REF!="Media",' RIESGOS DE GESTION'!#REF!="Leve"),CONCATENATE("R10C",' RIESGOS DE GESTION'!#REF!),"")</f>
        <v>#REF!</v>
      </c>
      <c r="K35" s="42" t="e">
        <f>IF(AND(' RIESGOS DE GESTION'!#REF!="Media",' RIESGOS DE GESTION'!#REF!="Leve"),CONCATENATE("R10C",' RIESGOS DE GESTION'!#REF!),"")</f>
        <v>#REF!</v>
      </c>
      <c r="L35" s="42" t="e">
        <f>IF(AND(' RIESGOS DE GESTION'!#REF!="Media",' RIESGOS DE GESTION'!#REF!="Leve"),CONCATENATE("R10C",' RIESGOS DE GESTION'!#REF!),"")</f>
        <v>#REF!</v>
      </c>
      <c r="M35" s="42" t="e">
        <f>IF(AND(' RIESGOS DE GESTION'!#REF!="Media",' RIESGOS DE GESTION'!#REF!="Leve"),CONCATENATE("R10C",' RIESGOS DE GESTION'!#REF!),"")</f>
        <v>#REF!</v>
      </c>
      <c r="N35" s="42" t="e">
        <f>IF(AND(' RIESGOS DE GESTION'!#REF!="Media",' RIESGOS DE GESTION'!#REF!="Leve"),CONCATENATE("R10C",' RIESGOS DE GESTION'!#REF!),"")</f>
        <v>#REF!</v>
      </c>
      <c r="O35" s="43" t="e">
        <f>IF(AND(' RIESGOS DE GESTION'!#REF!="Media",' RIESGOS DE GESTION'!#REF!="Leve"),CONCATENATE("R10C",' RIESGOS DE GESTION'!#REF!),"")</f>
        <v>#REF!</v>
      </c>
      <c r="P35" s="41" t="e">
        <f>IF(AND(' RIESGOS DE GESTION'!#REF!="Media",' RIESGOS DE GESTION'!#REF!="Menor"),CONCATENATE("R10C",' RIESGOS DE GESTION'!#REF!),"")</f>
        <v>#REF!</v>
      </c>
      <c r="Q35" s="42" t="e">
        <f>IF(AND(' RIESGOS DE GESTION'!#REF!="Media",' RIESGOS DE GESTION'!#REF!="Menor"),CONCATENATE("R10C",' RIESGOS DE GESTION'!#REF!),"")</f>
        <v>#REF!</v>
      </c>
      <c r="R35" s="42" t="e">
        <f>IF(AND(' RIESGOS DE GESTION'!#REF!="Media",' RIESGOS DE GESTION'!#REF!="Menor"),CONCATENATE("R10C",' RIESGOS DE GESTION'!#REF!),"")</f>
        <v>#REF!</v>
      </c>
      <c r="S35" s="42" t="e">
        <f>IF(AND(' RIESGOS DE GESTION'!#REF!="Media",' RIESGOS DE GESTION'!#REF!="Menor"),CONCATENATE("R10C",' RIESGOS DE GESTION'!#REF!),"")</f>
        <v>#REF!</v>
      </c>
      <c r="T35" s="42" t="e">
        <f>IF(AND(' RIESGOS DE GESTION'!#REF!="Media",' RIESGOS DE GESTION'!#REF!="Menor"),CONCATENATE("R10C",' RIESGOS DE GESTION'!#REF!),"")</f>
        <v>#REF!</v>
      </c>
      <c r="U35" s="43" t="e">
        <f>IF(AND(' RIESGOS DE GESTION'!#REF!="Media",' RIESGOS DE GESTION'!#REF!="Menor"),CONCATENATE("R10C",' RIESGOS DE GESTION'!#REF!),"")</f>
        <v>#REF!</v>
      </c>
      <c r="V35" s="41" t="e">
        <f>IF(AND(' RIESGOS DE GESTION'!#REF!="Media",' RIESGOS DE GESTION'!#REF!="Moderado"),CONCATENATE("R10C",' RIESGOS DE GESTION'!#REF!),"")</f>
        <v>#REF!</v>
      </c>
      <c r="W35" s="42" t="e">
        <f>IF(AND(' RIESGOS DE GESTION'!#REF!="Media",' RIESGOS DE GESTION'!#REF!="Moderado"),CONCATENATE("R10C",' RIESGOS DE GESTION'!#REF!),"")</f>
        <v>#REF!</v>
      </c>
      <c r="X35" s="42" t="e">
        <f>IF(AND(' RIESGOS DE GESTION'!#REF!="Media",' RIESGOS DE GESTION'!#REF!="Moderado"),CONCATENATE("R10C",' RIESGOS DE GESTION'!#REF!),"")</f>
        <v>#REF!</v>
      </c>
      <c r="Y35" s="42" t="e">
        <f>IF(AND(' RIESGOS DE GESTION'!#REF!="Media",' RIESGOS DE GESTION'!#REF!="Moderado"),CONCATENATE("R10C",' RIESGOS DE GESTION'!#REF!),"")</f>
        <v>#REF!</v>
      </c>
      <c r="Z35" s="42" t="e">
        <f>IF(AND(' RIESGOS DE GESTION'!#REF!="Media",' RIESGOS DE GESTION'!#REF!="Moderado"),CONCATENATE("R10C",' RIESGOS DE GESTION'!#REF!),"")</f>
        <v>#REF!</v>
      </c>
      <c r="AA35" s="43" t="e">
        <f>IF(AND(' RIESGOS DE GESTION'!#REF!="Media",' RIESGOS DE GESTION'!#REF!="Moderado"),CONCATENATE("R10C",' RIESGOS DE GESTION'!#REF!),"")</f>
        <v>#REF!</v>
      </c>
      <c r="AB35" s="32" t="e">
        <f>IF(AND(' RIESGOS DE GESTION'!#REF!="Media",' RIESGOS DE GESTION'!#REF!="Mayor"),CONCATENATE("R10C",' RIESGOS DE GESTION'!#REF!),"")</f>
        <v>#REF!</v>
      </c>
      <c r="AC35" s="33" t="e">
        <f>IF(AND(' RIESGOS DE GESTION'!#REF!="Media",' RIESGOS DE GESTION'!#REF!="Mayor"),CONCATENATE("R10C",' RIESGOS DE GESTION'!#REF!),"")</f>
        <v>#REF!</v>
      </c>
      <c r="AD35" s="33" t="e">
        <f>IF(AND(' RIESGOS DE GESTION'!#REF!="Media",' RIESGOS DE GESTION'!#REF!="Mayor"),CONCATENATE("R10C",' RIESGOS DE GESTION'!#REF!),"")</f>
        <v>#REF!</v>
      </c>
      <c r="AE35" s="33" t="e">
        <f>IF(AND(' RIESGOS DE GESTION'!#REF!="Media",' RIESGOS DE GESTION'!#REF!="Mayor"),CONCATENATE("R10C",' RIESGOS DE GESTION'!#REF!),"")</f>
        <v>#REF!</v>
      </c>
      <c r="AF35" s="33" t="e">
        <f>IF(AND(' RIESGOS DE GESTION'!#REF!="Media",' RIESGOS DE GESTION'!#REF!="Mayor"),CONCATENATE("R10C",' RIESGOS DE GESTION'!#REF!),"")</f>
        <v>#REF!</v>
      </c>
      <c r="AG35" s="34" t="e">
        <f>IF(AND(' RIESGOS DE GESTION'!#REF!="Media",' RIESGOS DE GESTION'!#REF!="Mayor"),CONCATENATE("R10C",' RIESGOS DE GESTION'!#REF!),"")</f>
        <v>#REF!</v>
      </c>
      <c r="AH35" s="35" t="e">
        <f>IF(AND(' RIESGOS DE GESTION'!#REF!="Media",' RIESGOS DE GESTION'!#REF!="Catastrófico"),CONCATENATE("R10C",' RIESGOS DE GESTION'!#REF!),"")</f>
        <v>#REF!</v>
      </c>
      <c r="AI35" s="36" t="e">
        <f>IF(AND(' RIESGOS DE GESTION'!#REF!="Media",' RIESGOS DE GESTION'!#REF!="Catastrófico"),CONCATENATE("R10C",' RIESGOS DE GESTION'!#REF!),"")</f>
        <v>#REF!</v>
      </c>
      <c r="AJ35" s="36" t="e">
        <f>IF(AND(' RIESGOS DE GESTION'!#REF!="Media",' RIESGOS DE GESTION'!#REF!="Catastrófico"),CONCATENATE("R10C",' RIESGOS DE GESTION'!#REF!),"")</f>
        <v>#REF!</v>
      </c>
      <c r="AK35" s="36" t="e">
        <f>IF(AND(' RIESGOS DE GESTION'!#REF!="Media",' RIESGOS DE GESTION'!#REF!="Catastrófico"),CONCATENATE("R10C",' RIESGOS DE GESTION'!#REF!),"")</f>
        <v>#REF!</v>
      </c>
      <c r="AL35" s="36" t="e">
        <f>IF(AND(' RIESGOS DE GESTION'!#REF!="Media",' RIESGOS DE GESTION'!#REF!="Catastrófico"),CONCATENATE("R10C",' RIESGOS DE GESTION'!#REF!),"")</f>
        <v>#REF!</v>
      </c>
      <c r="AM35" s="37" t="e">
        <f>IF(AND(' RIESGOS DE GESTION'!#REF!="Media",' RIESGOS DE GESTION'!#REF!="Catastrófico"),CONCATENATE("R10C",' RIESGOS DE GESTION'!#REF!),"")</f>
        <v>#REF!</v>
      </c>
      <c r="AN35" s="57"/>
      <c r="AO35" s="650"/>
      <c r="AP35" s="651"/>
      <c r="AQ35" s="651"/>
      <c r="AR35" s="651"/>
      <c r="AS35" s="651"/>
      <c r="AT35" s="652"/>
      <c r="AU35" s="57"/>
      <c r="AV35" s="57"/>
      <c r="AW35" s="57"/>
      <c r="AX35" s="57"/>
      <c r="AY35" s="57"/>
      <c r="AZ35" s="57"/>
      <c r="BA35" s="57"/>
      <c r="BB35" s="57"/>
      <c r="BC35" s="57"/>
      <c r="BD35" s="57"/>
      <c r="BE35" s="57"/>
      <c r="BF35" s="57"/>
      <c r="BG35" s="57"/>
      <c r="BH35" s="57"/>
      <c r="BI35" s="57"/>
      <c r="BJ35" s="57"/>
      <c r="BK35" s="57"/>
      <c r="BL35" s="57"/>
      <c r="BM35" s="57"/>
      <c r="BN35" s="57"/>
      <c r="BO35" s="57"/>
      <c r="BP35" s="57"/>
      <c r="BQ35" s="57"/>
      <c r="BR35" s="57"/>
      <c r="BS35" s="57"/>
      <c r="BT35" s="57"/>
      <c r="BU35" s="57"/>
      <c r="BV35" s="57"/>
      <c r="BW35" s="57"/>
      <c r="BX35" s="57"/>
    </row>
    <row r="36" spans="1:80" ht="15" customHeight="1" x14ac:dyDescent="0.25">
      <c r="A36" s="57"/>
      <c r="B36" s="519"/>
      <c r="C36" s="519"/>
      <c r="D36" s="520"/>
      <c r="E36" s="614" t="s">
        <v>509</v>
      </c>
      <c r="F36" s="615"/>
      <c r="G36" s="615"/>
      <c r="H36" s="615"/>
      <c r="I36" s="615"/>
      <c r="J36" s="47" t="e">
        <f>IF(AND(' RIESGOS DE GESTION'!#REF!="Baja",' RIESGOS DE GESTION'!#REF!="Leve"),CONCATENATE("R1C",' RIESGOS DE GESTION'!#REF!),"")</f>
        <v>#REF!</v>
      </c>
      <c r="K36" s="48" t="e">
        <f>IF(AND(' RIESGOS DE GESTION'!#REF!="Baja",' RIESGOS DE GESTION'!#REF!="Leve"),CONCATENATE("R1C",' RIESGOS DE GESTION'!#REF!),"")</f>
        <v>#REF!</v>
      </c>
      <c r="L36" s="48" t="e">
        <f>IF(AND(' RIESGOS DE GESTION'!#REF!="Baja",' RIESGOS DE GESTION'!#REF!="Leve"),CONCATENATE("R1C",' RIESGOS DE GESTION'!#REF!),"")</f>
        <v>#REF!</v>
      </c>
      <c r="M36" s="48" t="e">
        <f>IF(AND(' RIESGOS DE GESTION'!#REF!="Baja",' RIESGOS DE GESTION'!#REF!="Leve"),CONCATENATE("R1C",' RIESGOS DE GESTION'!#REF!),"")</f>
        <v>#REF!</v>
      </c>
      <c r="N36" s="48" t="e">
        <f>IF(AND(' RIESGOS DE GESTION'!#REF!="Baja",' RIESGOS DE GESTION'!#REF!="Leve"),CONCATENATE("R1C",' RIESGOS DE GESTION'!#REF!),"")</f>
        <v>#REF!</v>
      </c>
      <c r="O36" s="49" t="e">
        <f>IF(AND(' RIESGOS DE GESTION'!#REF!="Baja",' RIESGOS DE GESTION'!#REF!="Leve"),CONCATENATE("R1C",' RIESGOS DE GESTION'!#REF!),"")</f>
        <v>#REF!</v>
      </c>
      <c r="P36" s="38" t="e">
        <f>IF(AND(' RIESGOS DE GESTION'!#REF!="Baja",' RIESGOS DE GESTION'!#REF!="Menor"),CONCATENATE("R1C",' RIESGOS DE GESTION'!#REF!),"")</f>
        <v>#REF!</v>
      </c>
      <c r="Q36" s="39" t="e">
        <f>IF(AND(' RIESGOS DE GESTION'!#REF!="Baja",' RIESGOS DE GESTION'!#REF!="Menor"),CONCATENATE("R1C",' RIESGOS DE GESTION'!#REF!),"")</f>
        <v>#REF!</v>
      </c>
      <c r="R36" s="39" t="e">
        <f>IF(AND(' RIESGOS DE GESTION'!#REF!="Baja",' RIESGOS DE GESTION'!#REF!="Menor"),CONCATENATE("R1C",' RIESGOS DE GESTION'!#REF!),"")</f>
        <v>#REF!</v>
      </c>
      <c r="S36" s="39" t="e">
        <f>IF(AND(' RIESGOS DE GESTION'!#REF!="Baja",' RIESGOS DE GESTION'!#REF!="Menor"),CONCATENATE("R1C",' RIESGOS DE GESTION'!#REF!),"")</f>
        <v>#REF!</v>
      </c>
      <c r="T36" s="39" t="e">
        <f>IF(AND(' RIESGOS DE GESTION'!#REF!="Baja",' RIESGOS DE GESTION'!#REF!="Menor"),CONCATENATE("R1C",' RIESGOS DE GESTION'!#REF!),"")</f>
        <v>#REF!</v>
      </c>
      <c r="U36" s="40" t="e">
        <f>IF(AND(' RIESGOS DE GESTION'!#REF!="Baja",' RIESGOS DE GESTION'!#REF!="Menor"),CONCATENATE("R1C",' RIESGOS DE GESTION'!#REF!),"")</f>
        <v>#REF!</v>
      </c>
      <c r="V36" s="38" t="e">
        <f>IF(AND(' RIESGOS DE GESTION'!#REF!="Baja",' RIESGOS DE GESTION'!#REF!="Moderado"),CONCATENATE("R1C",' RIESGOS DE GESTION'!#REF!),"")</f>
        <v>#REF!</v>
      </c>
      <c r="W36" s="39" t="e">
        <f>IF(AND(' RIESGOS DE GESTION'!#REF!="Baja",' RIESGOS DE GESTION'!#REF!="Moderado"),CONCATENATE("R1C",' RIESGOS DE GESTION'!#REF!),"")</f>
        <v>#REF!</v>
      </c>
      <c r="X36" s="39" t="e">
        <f>IF(AND(' RIESGOS DE GESTION'!#REF!="Baja",' RIESGOS DE GESTION'!#REF!="Moderado"),CONCATENATE("R1C",' RIESGOS DE GESTION'!#REF!),"")</f>
        <v>#REF!</v>
      </c>
      <c r="Y36" s="39" t="e">
        <f>IF(AND(' RIESGOS DE GESTION'!#REF!="Baja",' RIESGOS DE GESTION'!#REF!="Moderado"),CONCATENATE("R1C",' RIESGOS DE GESTION'!#REF!),"")</f>
        <v>#REF!</v>
      </c>
      <c r="Z36" s="39" t="e">
        <f>IF(AND(' RIESGOS DE GESTION'!#REF!="Baja",' RIESGOS DE GESTION'!#REF!="Moderado"),CONCATENATE("R1C",' RIESGOS DE GESTION'!#REF!),"")</f>
        <v>#REF!</v>
      </c>
      <c r="AA36" s="40" t="e">
        <f>IF(AND(' RIESGOS DE GESTION'!#REF!="Baja",' RIESGOS DE GESTION'!#REF!="Moderado"),CONCATENATE("R1C",' RIESGOS DE GESTION'!#REF!),"")</f>
        <v>#REF!</v>
      </c>
      <c r="AB36" s="20" t="e">
        <f>IF(AND(' RIESGOS DE GESTION'!#REF!="Baja",' RIESGOS DE GESTION'!#REF!="Mayor"),CONCATENATE("R1C",' RIESGOS DE GESTION'!#REF!),"")</f>
        <v>#REF!</v>
      </c>
      <c r="AC36" s="21" t="e">
        <f>IF(AND(' RIESGOS DE GESTION'!#REF!="Baja",' RIESGOS DE GESTION'!#REF!="Mayor"),CONCATENATE("R1C",' RIESGOS DE GESTION'!#REF!),"")</f>
        <v>#REF!</v>
      </c>
      <c r="AD36" s="21" t="e">
        <f>IF(AND(' RIESGOS DE GESTION'!#REF!="Baja",' RIESGOS DE GESTION'!#REF!="Mayor"),CONCATENATE("R1C",' RIESGOS DE GESTION'!#REF!),"")</f>
        <v>#REF!</v>
      </c>
      <c r="AE36" s="21" t="e">
        <f>IF(AND(' RIESGOS DE GESTION'!#REF!="Baja",' RIESGOS DE GESTION'!#REF!="Mayor"),CONCATENATE("R1C",' RIESGOS DE GESTION'!#REF!),"")</f>
        <v>#REF!</v>
      </c>
      <c r="AF36" s="21" t="e">
        <f>IF(AND(' RIESGOS DE GESTION'!#REF!="Baja",' RIESGOS DE GESTION'!#REF!="Mayor"),CONCATENATE("R1C",' RIESGOS DE GESTION'!#REF!),"")</f>
        <v>#REF!</v>
      </c>
      <c r="AG36" s="22" t="e">
        <f>IF(AND(' RIESGOS DE GESTION'!#REF!="Baja",' RIESGOS DE GESTION'!#REF!="Mayor"),CONCATENATE("R1C",' RIESGOS DE GESTION'!#REF!),"")</f>
        <v>#REF!</v>
      </c>
      <c r="AH36" s="23" t="e">
        <f>IF(AND(' RIESGOS DE GESTION'!#REF!="Baja",' RIESGOS DE GESTION'!#REF!="Catastrófico"),CONCATENATE("R1C",' RIESGOS DE GESTION'!#REF!),"")</f>
        <v>#REF!</v>
      </c>
      <c r="AI36" s="24" t="e">
        <f>IF(AND(' RIESGOS DE GESTION'!#REF!="Baja",' RIESGOS DE GESTION'!#REF!="Catastrófico"),CONCATENATE("R1C",' RIESGOS DE GESTION'!#REF!),"")</f>
        <v>#REF!</v>
      </c>
      <c r="AJ36" s="24" t="e">
        <f>IF(AND(' RIESGOS DE GESTION'!#REF!="Baja",' RIESGOS DE GESTION'!#REF!="Catastrófico"),CONCATENATE("R1C",' RIESGOS DE GESTION'!#REF!),"")</f>
        <v>#REF!</v>
      </c>
      <c r="AK36" s="24" t="e">
        <f>IF(AND(' RIESGOS DE GESTION'!#REF!="Baja",' RIESGOS DE GESTION'!#REF!="Catastrófico"),CONCATENATE("R1C",' RIESGOS DE GESTION'!#REF!),"")</f>
        <v>#REF!</v>
      </c>
      <c r="AL36" s="24" t="e">
        <f>IF(AND(' RIESGOS DE GESTION'!#REF!="Baja",' RIESGOS DE GESTION'!#REF!="Catastrófico"),CONCATENATE("R1C",' RIESGOS DE GESTION'!#REF!),"")</f>
        <v>#REF!</v>
      </c>
      <c r="AM36" s="25" t="e">
        <f>IF(AND(' RIESGOS DE GESTION'!#REF!="Baja",' RIESGOS DE GESTION'!#REF!="Catastrófico"),CONCATENATE("R1C",' RIESGOS DE GESTION'!#REF!),"")</f>
        <v>#REF!</v>
      </c>
      <c r="AN36" s="57"/>
      <c r="AO36" s="635" t="s">
        <v>510</v>
      </c>
      <c r="AP36" s="636"/>
      <c r="AQ36" s="636"/>
      <c r="AR36" s="636"/>
      <c r="AS36" s="636"/>
      <c r="AT36" s="637"/>
      <c r="AU36" s="57"/>
      <c r="AV36" s="57"/>
      <c r="AW36" s="57"/>
      <c r="AX36" s="57"/>
      <c r="AY36" s="57"/>
      <c r="AZ36" s="57"/>
      <c r="BA36" s="57"/>
      <c r="BB36" s="57"/>
      <c r="BC36" s="57"/>
      <c r="BD36" s="57"/>
      <c r="BE36" s="57"/>
      <c r="BF36" s="57"/>
      <c r="BG36" s="57"/>
      <c r="BH36" s="57"/>
      <c r="BI36" s="57"/>
      <c r="BJ36" s="57"/>
      <c r="BK36" s="57"/>
      <c r="BL36" s="57"/>
      <c r="BM36" s="57"/>
      <c r="BN36" s="57"/>
      <c r="BO36" s="57"/>
      <c r="BP36" s="57"/>
      <c r="BQ36" s="57"/>
      <c r="BR36" s="57"/>
      <c r="BS36" s="57"/>
      <c r="BT36" s="57"/>
      <c r="BU36" s="57"/>
      <c r="BV36" s="57"/>
      <c r="BW36" s="57"/>
      <c r="BX36" s="57"/>
    </row>
    <row r="37" spans="1:80" ht="15" customHeight="1" x14ac:dyDescent="0.25">
      <c r="A37" s="57"/>
      <c r="B37" s="519"/>
      <c r="C37" s="519"/>
      <c r="D37" s="520"/>
      <c r="E37" s="616"/>
      <c r="F37" s="617"/>
      <c r="G37" s="617"/>
      <c r="H37" s="617"/>
      <c r="I37" s="617"/>
      <c r="J37" s="50" t="e">
        <f>IF(AND(' RIESGOS DE GESTION'!#REF!="Baja",' RIESGOS DE GESTION'!#REF!="Leve"),CONCATENATE("R2C",' RIESGOS DE GESTION'!#REF!),"")</f>
        <v>#REF!</v>
      </c>
      <c r="K37" s="51" t="e">
        <f>IF(AND(' RIESGOS DE GESTION'!#REF!="Baja",' RIESGOS DE GESTION'!#REF!="Leve"),CONCATENATE("R2C",' RIESGOS DE GESTION'!#REF!),"")</f>
        <v>#REF!</v>
      </c>
      <c r="L37" s="51" t="e">
        <f>IF(AND(' RIESGOS DE GESTION'!#REF!="Baja",' RIESGOS DE GESTION'!#REF!="Leve"),CONCATENATE("R2C",' RIESGOS DE GESTION'!#REF!),"")</f>
        <v>#REF!</v>
      </c>
      <c r="M37" s="51" t="e">
        <f>IF(AND(' RIESGOS DE GESTION'!#REF!="Baja",' RIESGOS DE GESTION'!#REF!="Leve"),CONCATENATE("R2C",' RIESGOS DE GESTION'!#REF!),"")</f>
        <v>#REF!</v>
      </c>
      <c r="N37" s="51" t="e">
        <f>IF(AND(' RIESGOS DE GESTION'!#REF!="Baja",' RIESGOS DE GESTION'!#REF!="Leve"),CONCATENATE("R2C",' RIESGOS DE GESTION'!#REF!),"")</f>
        <v>#REF!</v>
      </c>
      <c r="O37" s="52" t="e">
        <f>IF(AND(' RIESGOS DE GESTION'!#REF!="Baja",' RIESGOS DE GESTION'!#REF!="Leve"),CONCATENATE("R2C",' RIESGOS DE GESTION'!#REF!),"")</f>
        <v>#REF!</v>
      </c>
      <c r="P37" s="41" t="e">
        <f>IF(AND(' RIESGOS DE GESTION'!#REF!="Baja",' RIESGOS DE GESTION'!#REF!="Menor"),CONCATENATE("R2C",' RIESGOS DE GESTION'!#REF!),"")</f>
        <v>#REF!</v>
      </c>
      <c r="Q37" s="42" t="e">
        <f>IF(AND(' RIESGOS DE GESTION'!#REF!="Baja",' RIESGOS DE GESTION'!#REF!="Menor"),CONCATENATE("R2C",' RIESGOS DE GESTION'!#REF!),"")</f>
        <v>#REF!</v>
      </c>
      <c r="R37" s="42" t="e">
        <f>IF(AND(' RIESGOS DE GESTION'!#REF!="Baja",' RIESGOS DE GESTION'!#REF!="Menor"),CONCATENATE("R2C",' RIESGOS DE GESTION'!#REF!),"")</f>
        <v>#REF!</v>
      </c>
      <c r="S37" s="42" t="e">
        <f>IF(AND(' RIESGOS DE GESTION'!#REF!="Baja",' RIESGOS DE GESTION'!#REF!="Menor"),CONCATENATE("R2C",' RIESGOS DE GESTION'!#REF!),"")</f>
        <v>#REF!</v>
      </c>
      <c r="T37" s="42" t="e">
        <f>IF(AND(' RIESGOS DE GESTION'!#REF!="Baja",' RIESGOS DE GESTION'!#REF!="Menor"),CONCATENATE("R2C",' RIESGOS DE GESTION'!#REF!),"")</f>
        <v>#REF!</v>
      </c>
      <c r="U37" s="43" t="e">
        <f>IF(AND(' RIESGOS DE GESTION'!#REF!="Baja",' RIESGOS DE GESTION'!#REF!="Menor"),CONCATENATE("R2C",' RIESGOS DE GESTION'!#REF!),"")</f>
        <v>#REF!</v>
      </c>
      <c r="V37" s="41" t="e">
        <f>IF(AND(' RIESGOS DE GESTION'!#REF!="Baja",' RIESGOS DE GESTION'!#REF!="Moderado"),CONCATENATE("R2C",' RIESGOS DE GESTION'!#REF!),"")</f>
        <v>#REF!</v>
      </c>
      <c r="W37" s="42" t="e">
        <f>IF(AND(' RIESGOS DE GESTION'!#REF!="Baja",' RIESGOS DE GESTION'!#REF!="Moderado"),CONCATENATE("R2C",' RIESGOS DE GESTION'!#REF!),"")</f>
        <v>#REF!</v>
      </c>
      <c r="X37" s="42" t="e">
        <f>IF(AND(' RIESGOS DE GESTION'!#REF!="Baja",' RIESGOS DE GESTION'!#REF!="Moderado"),CONCATENATE("R2C",' RIESGOS DE GESTION'!#REF!),"")</f>
        <v>#REF!</v>
      </c>
      <c r="Y37" s="42" t="e">
        <f>IF(AND(' RIESGOS DE GESTION'!#REF!="Baja",' RIESGOS DE GESTION'!#REF!="Moderado"),CONCATENATE("R2C",' RIESGOS DE GESTION'!#REF!),"")</f>
        <v>#REF!</v>
      </c>
      <c r="Z37" s="42" t="e">
        <f>IF(AND(' RIESGOS DE GESTION'!#REF!="Baja",' RIESGOS DE GESTION'!#REF!="Moderado"),CONCATENATE("R2C",' RIESGOS DE GESTION'!#REF!),"")</f>
        <v>#REF!</v>
      </c>
      <c r="AA37" s="43" t="e">
        <f>IF(AND(' RIESGOS DE GESTION'!#REF!="Baja",' RIESGOS DE GESTION'!#REF!="Moderado"),CONCATENATE("R2C",' RIESGOS DE GESTION'!#REF!),"")</f>
        <v>#REF!</v>
      </c>
      <c r="AB37" s="26" t="e">
        <f>IF(AND(' RIESGOS DE GESTION'!#REF!="Baja",' RIESGOS DE GESTION'!#REF!="Mayor"),CONCATENATE("R2C",' RIESGOS DE GESTION'!#REF!),"")</f>
        <v>#REF!</v>
      </c>
      <c r="AC37" s="27" t="e">
        <f>IF(AND(' RIESGOS DE GESTION'!#REF!="Baja",' RIESGOS DE GESTION'!#REF!="Mayor"),CONCATENATE("R2C",' RIESGOS DE GESTION'!#REF!),"")</f>
        <v>#REF!</v>
      </c>
      <c r="AD37" s="27" t="e">
        <f>IF(AND(' RIESGOS DE GESTION'!#REF!="Baja",' RIESGOS DE GESTION'!#REF!="Mayor"),CONCATENATE("R2C",' RIESGOS DE GESTION'!#REF!),"")</f>
        <v>#REF!</v>
      </c>
      <c r="AE37" s="27" t="e">
        <f>IF(AND(' RIESGOS DE GESTION'!#REF!="Baja",' RIESGOS DE GESTION'!#REF!="Mayor"),CONCATENATE("R2C",' RIESGOS DE GESTION'!#REF!),"")</f>
        <v>#REF!</v>
      </c>
      <c r="AF37" s="27" t="e">
        <f>IF(AND(' RIESGOS DE GESTION'!#REF!="Baja",' RIESGOS DE GESTION'!#REF!="Mayor"),CONCATENATE("R2C",' RIESGOS DE GESTION'!#REF!),"")</f>
        <v>#REF!</v>
      </c>
      <c r="AG37" s="28" t="e">
        <f>IF(AND(' RIESGOS DE GESTION'!#REF!="Baja",' RIESGOS DE GESTION'!#REF!="Mayor"),CONCATENATE("R2C",' RIESGOS DE GESTION'!#REF!),"")</f>
        <v>#REF!</v>
      </c>
      <c r="AH37" s="29" t="e">
        <f>IF(AND(' RIESGOS DE GESTION'!#REF!="Baja",' RIESGOS DE GESTION'!#REF!="Catastrófico"),CONCATENATE("R2C",' RIESGOS DE GESTION'!#REF!),"")</f>
        <v>#REF!</v>
      </c>
      <c r="AI37" s="30" t="e">
        <f>IF(AND(' RIESGOS DE GESTION'!#REF!="Baja",' RIESGOS DE GESTION'!#REF!="Catastrófico"),CONCATENATE("R2C",' RIESGOS DE GESTION'!#REF!),"")</f>
        <v>#REF!</v>
      </c>
      <c r="AJ37" s="30" t="e">
        <f>IF(AND(' RIESGOS DE GESTION'!#REF!="Baja",' RIESGOS DE GESTION'!#REF!="Catastrófico"),CONCATENATE("R2C",' RIESGOS DE GESTION'!#REF!),"")</f>
        <v>#REF!</v>
      </c>
      <c r="AK37" s="30" t="e">
        <f>IF(AND(' RIESGOS DE GESTION'!#REF!="Baja",' RIESGOS DE GESTION'!#REF!="Catastrófico"),CONCATENATE("R2C",' RIESGOS DE GESTION'!#REF!),"")</f>
        <v>#REF!</v>
      </c>
      <c r="AL37" s="30" t="e">
        <f>IF(AND(' RIESGOS DE GESTION'!#REF!="Baja",' RIESGOS DE GESTION'!#REF!="Catastrófico"),CONCATENATE("R2C",' RIESGOS DE GESTION'!#REF!),"")</f>
        <v>#REF!</v>
      </c>
      <c r="AM37" s="31" t="e">
        <f>IF(AND(' RIESGOS DE GESTION'!#REF!="Baja",' RIESGOS DE GESTION'!#REF!="Catastrófico"),CONCATENATE("R2C",' RIESGOS DE GESTION'!#REF!),"")</f>
        <v>#REF!</v>
      </c>
      <c r="AN37" s="57"/>
      <c r="AO37" s="638"/>
      <c r="AP37" s="639"/>
      <c r="AQ37" s="639"/>
      <c r="AR37" s="639"/>
      <c r="AS37" s="639"/>
      <c r="AT37" s="640"/>
      <c r="AU37" s="57"/>
      <c r="AV37" s="57"/>
      <c r="AW37" s="57"/>
      <c r="AX37" s="57"/>
      <c r="AY37" s="57"/>
      <c r="AZ37" s="57"/>
      <c r="BA37" s="57"/>
      <c r="BB37" s="57"/>
      <c r="BC37" s="57"/>
      <c r="BD37" s="57"/>
      <c r="BE37" s="57"/>
      <c r="BF37" s="57"/>
      <c r="BG37" s="57"/>
      <c r="BH37" s="57"/>
      <c r="BI37" s="57"/>
      <c r="BJ37" s="57"/>
      <c r="BK37" s="57"/>
      <c r="BL37" s="57"/>
      <c r="BM37" s="57"/>
      <c r="BN37" s="57"/>
      <c r="BO37" s="57"/>
      <c r="BP37" s="57"/>
      <c r="BQ37" s="57"/>
      <c r="BR37" s="57"/>
      <c r="BS37" s="57"/>
      <c r="BT37" s="57"/>
      <c r="BU37" s="57"/>
      <c r="BV37" s="57"/>
      <c r="BW37" s="57"/>
      <c r="BX37" s="57"/>
    </row>
    <row r="38" spans="1:80" ht="15" customHeight="1" x14ac:dyDescent="0.25">
      <c r="A38" s="57"/>
      <c r="B38" s="519"/>
      <c r="C38" s="519"/>
      <c r="D38" s="520"/>
      <c r="E38" s="618"/>
      <c r="F38" s="617"/>
      <c r="G38" s="617"/>
      <c r="H38" s="617"/>
      <c r="I38" s="617"/>
      <c r="J38" s="50" t="e">
        <f>IF(AND(' RIESGOS DE GESTION'!#REF!="Baja",' RIESGOS DE GESTION'!#REF!="Leve"),CONCATENATE("R3C",' RIESGOS DE GESTION'!#REF!),"")</f>
        <v>#REF!</v>
      </c>
      <c r="K38" s="51" t="e">
        <f>IF(AND(' RIESGOS DE GESTION'!#REF!="Baja",' RIESGOS DE GESTION'!#REF!="Leve"),CONCATENATE("R3C",' RIESGOS DE GESTION'!#REF!),"")</f>
        <v>#REF!</v>
      </c>
      <c r="L38" s="51" t="e">
        <f>IF(AND(' RIESGOS DE GESTION'!#REF!="Baja",' RIESGOS DE GESTION'!#REF!="Leve"),CONCATENATE("R3C",' RIESGOS DE GESTION'!#REF!),"")</f>
        <v>#REF!</v>
      </c>
      <c r="M38" s="51" t="e">
        <f>IF(AND(' RIESGOS DE GESTION'!#REF!="Baja",' RIESGOS DE GESTION'!#REF!="Leve"),CONCATENATE("R3C",' RIESGOS DE GESTION'!#REF!),"")</f>
        <v>#REF!</v>
      </c>
      <c r="N38" s="51" t="e">
        <f>IF(AND(' RIESGOS DE GESTION'!#REF!="Baja",' RIESGOS DE GESTION'!#REF!="Leve"),CONCATENATE("R3C",' RIESGOS DE GESTION'!#REF!),"")</f>
        <v>#REF!</v>
      </c>
      <c r="O38" s="52" t="e">
        <f>IF(AND(' RIESGOS DE GESTION'!#REF!="Baja",' RIESGOS DE GESTION'!#REF!="Leve"),CONCATENATE("R3C",' RIESGOS DE GESTION'!#REF!),"")</f>
        <v>#REF!</v>
      </c>
      <c r="P38" s="41" t="e">
        <f>IF(AND(' RIESGOS DE GESTION'!#REF!="Baja",' RIESGOS DE GESTION'!#REF!="Menor"),CONCATENATE("R3C",' RIESGOS DE GESTION'!#REF!),"")</f>
        <v>#REF!</v>
      </c>
      <c r="Q38" s="42" t="e">
        <f>IF(AND(' RIESGOS DE GESTION'!#REF!="Baja",' RIESGOS DE GESTION'!#REF!="Menor"),CONCATENATE("R3C",' RIESGOS DE GESTION'!#REF!),"")</f>
        <v>#REF!</v>
      </c>
      <c r="R38" s="42" t="e">
        <f>IF(AND(' RIESGOS DE GESTION'!#REF!="Baja",' RIESGOS DE GESTION'!#REF!="Menor"),CONCATENATE("R3C",' RIESGOS DE GESTION'!#REF!),"")</f>
        <v>#REF!</v>
      </c>
      <c r="S38" s="42" t="e">
        <f>IF(AND(' RIESGOS DE GESTION'!#REF!="Baja",' RIESGOS DE GESTION'!#REF!="Menor"),CONCATENATE("R3C",' RIESGOS DE GESTION'!#REF!),"")</f>
        <v>#REF!</v>
      </c>
      <c r="T38" s="42" t="e">
        <f>IF(AND(' RIESGOS DE GESTION'!#REF!="Baja",' RIESGOS DE GESTION'!#REF!="Menor"),CONCATENATE("R3C",' RIESGOS DE GESTION'!#REF!),"")</f>
        <v>#REF!</v>
      </c>
      <c r="U38" s="43" t="e">
        <f>IF(AND(' RIESGOS DE GESTION'!#REF!="Baja",' RIESGOS DE GESTION'!#REF!="Menor"),CONCATENATE("R3C",' RIESGOS DE GESTION'!#REF!),"")</f>
        <v>#REF!</v>
      </c>
      <c r="V38" s="41" t="e">
        <f>IF(AND(' RIESGOS DE GESTION'!#REF!="Baja",' RIESGOS DE GESTION'!#REF!="Moderado"),CONCATENATE("R3C",' RIESGOS DE GESTION'!#REF!),"")</f>
        <v>#REF!</v>
      </c>
      <c r="W38" s="42" t="e">
        <f>IF(AND(' RIESGOS DE GESTION'!#REF!="Baja",' RIESGOS DE GESTION'!#REF!="Moderado"),CONCATENATE("R3C",' RIESGOS DE GESTION'!#REF!),"")</f>
        <v>#REF!</v>
      </c>
      <c r="X38" s="42" t="e">
        <f>IF(AND(' RIESGOS DE GESTION'!#REF!="Baja",' RIESGOS DE GESTION'!#REF!="Moderado"),CONCATENATE("R3C",' RIESGOS DE GESTION'!#REF!),"")</f>
        <v>#REF!</v>
      </c>
      <c r="Y38" s="42" t="e">
        <f>IF(AND(' RIESGOS DE GESTION'!#REF!="Baja",' RIESGOS DE GESTION'!#REF!="Moderado"),CONCATENATE("R3C",' RIESGOS DE GESTION'!#REF!),"")</f>
        <v>#REF!</v>
      </c>
      <c r="Z38" s="42" t="e">
        <f>IF(AND(' RIESGOS DE GESTION'!#REF!="Baja",' RIESGOS DE GESTION'!#REF!="Moderado"),CONCATENATE("R3C",' RIESGOS DE GESTION'!#REF!),"")</f>
        <v>#REF!</v>
      </c>
      <c r="AA38" s="43" t="e">
        <f>IF(AND(' RIESGOS DE GESTION'!#REF!="Baja",' RIESGOS DE GESTION'!#REF!="Moderado"),CONCATENATE("R3C",' RIESGOS DE GESTION'!#REF!),"")</f>
        <v>#REF!</v>
      </c>
      <c r="AB38" s="26" t="e">
        <f>IF(AND(' RIESGOS DE GESTION'!#REF!="Baja",' RIESGOS DE GESTION'!#REF!="Mayor"),CONCATENATE("R3C",' RIESGOS DE GESTION'!#REF!),"")</f>
        <v>#REF!</v>
      </c>
      <c r="AC38" s="27" t="e">
        <f>IF(AND(' RIESGOS DE GESTION'!#REF!="Baja",' RIESGOS DE GESTION'!#REF!="Mayor"),CONCATENATE("R3C",' RIESGOS DE GESTION'!#REF!),"")</f>
        <v>#REF!</v>
      </c>
      <c r="AD38" s="27" t="e">
        <f>IF(AND(' RIESGOS DE GESTION'!#REF!="Baja",' RIESGOS DE GESTION'!#REF!="Mayor"),CONCATENATE("R3C",' RIESGOS DE GESTION'!#REF!),"")</f>
        <v>#REF!</v>
      </c>
      <c r="AE38" s="27" t="e">
        <f>IF(AND(' RIESGOS DE GESTION'!#REF!="Baja",' RIESGOS DE GESTION'!#REF!="Mayor"),CONCATENATE("R3C",' RIESGOS DE GESTION'!#REF!),"")</f>
        <v>#REF!</v>
      </c>
      <c r="AF38" s="27" t="e">
        <f>IF(AND(' RIESGOS DE GESTION'!#REF!="Baja",' RIESGOS DE GESTION'!#REF!="Mayor"),CONCATENATE("R3C",' RIESGOS DE GESTION'!#REF!),"")</f>
        <v>#REF!</v>
      </c>
      <c r="AG38" s="28" t="e">
        <f>IF(AND(' RIESGOS DE GESTION'!#REF!="Baja",' RIESGOS DE GESTION'!#REF!="Mayor"),CONCATENATE("R3C",' RIESGOS DE GESTION'!#REF!),"")</f>
        <v>#REF!</v>
      </c>
      <c r="AH38" s="29" t="e">
        <f>IF(AND(' RIESGOS DE GESTION'!#REF!="Baja",' RIESGOS DE GESTION'!#REF!="Catastrófico"),CONCATENATE("R3C",' RIESGOS DE GESTION'!#REF!),"")</f>
        <v>#REF!</v>
      </c>
      <c r="AI38" s="30" t="e">
        <f>IF(AND(' RIESGOS DE GESTION'!#REF!="Baja",' RIESGOS DE GESTION'!#REF!="Catastrófico"),CONCATENATE("R3C",' RIESGOS DE GESTION'!#REF!),"")</f>
        <v>#REF!</v>
      </c>
      <c r="AJ38" s="30" t="e">
        <f>IF(AND(' RIESGOS DE GESTION'!#REF!="Baja",' RIESGOS DE GESTION'!#REF!="Catastrófico"),CONCATENATE("R3C",' RIESGOS DE GESTION'!#REF!),"")</f>
        <v>#REF!</v>
      </c>
      <c r="AK38" s="30" t="e">
        <f>IF(AND(' RIESGOS DE GESTION'!#REF!="Baja",' RIESGOS DE GESTION'!#REF!="Catastrófico"),CONCATENATE("R3C",' RIESGOS DE GESTION'!#REF!),"")</f>
        <v>#REF!</v>
      </c>
      <c r="AL38" s="30" t="e">
        <f>IF(AND(' RIESGOS DE GESTION'!#REF!="Baja",' RIESGOS DE GESTION'!#REF!="Catastrófico"),CONCATENATE("R3C",' RIESGOS DE GESTION'!#REF!),"")</f>
        <v>#REF!</v>
      </c>
      <c r="AM38" s="31" t="e">
        <f>IF(AND(' RIESGOS DE GESTION'!#REF!="Baja",' RIESGOS DE GESTION'!#REF!="Catastrófico"),CONCATENATE("R3C",' RIESGOS DE GESTION'!#REF!),"")</f>
        <v>#REF!</v>
      </c>
      <c r="AN38" s="57"/>
      <c r="AO38" s="638"/>
      <c r="AP38" s="639"/>
      <c r="AQ38" s="639"/>
      <c r="AR38" s="639"/>
      <c r="AS38" s="639"/>
      <c r="AT38" s="640"/>
      <c r="AU38" s="57"/>
      <c r="AV38" s="57"/>
      <c r="AW38" s="57"/>
      <c r="AX38" s="57"/>
      <c r="AY38" s="57"/>
      <c r="AZ38" s="57"/>
      <c r="BA38" s="57"/>
      <c r="BB38" s="57"/>
      <c r="BC38" s="57"/>
      <c r="BD38" s="57"/>
      <c r="BE38" s="57"/>
      <c r="BF38" s="57"/>
      <c r="BG38" s="57"/>
      <c r="BH38" s="57"/>
      <c r="BI38" s="57"/>
      <c r="BJ38" s="57"/>
      <c r="BK38" s="57"/>
      <c r="BL38" s="57"/>
      <c r="BM38" s="57"/>
      <c r="BN38" s="57"/>
      <c r="BO38" s="57"/>
      <c r="BP38" s="57"/>
      <c r="BQ38" s="57"/>
      <c r="BR38" s="57"/>
      <c r="BS38" s="57"/>
      <c r="BT38" s="57"/>
      <c r="BU38" s="57"/>
      <c r="BV38" s="57"/>
      <c r="BW38" s="57"/>
      <c r="BX38" s="57"/>
    </row>
    <row r="39" spans="1:80" ht="15" customHeight="1" x14ac:dyDescent="0.25">
      <c r="A39" s="57"/>
      <c r="B39" s="519"/>
      <c r="C39" s="519"/>
      <c r="D39" s="520"/>
      <c r="E39" s="618"/>
      <c r="F39" s="617"/>
      <c r="G39" s="617"/>
      <c r="H39" s="617"/>
      <c r="I39" s="617"/>
      <c r="J39" s="50" t="e">
        <f>IF(AND(' RIESGOS DE GESTION'!#REF!="Baja",' RIESGOS DE GESTION'!#REF!="Leve"),CONCATENATE("R4C",' RIESGOS DE GESTION'!#REF!),"")</f>
        <v>#REF!</v>
      </c>
      <c r="K39" s="51" t="e">
        <f>IF(AND(' RIESGOS DE GESTION'!#REF!="Baja",' RIESGOS DE GESTION'!#REF!="Leve"),CONCATENATE("R4C",' RIESGOS DE GESTION'!#REF!),"")</f>
        <v>#REF!</v>
      </c>
      <c r="L39" s="51" t="e">
        <f>IF(AND(' RIESGOS DE GESTION'!#REF!="Baja",' RIESGOS DE GESTION'!#REF!="Leve"),CONCATENATE("R4C",' RIESGOS DE GESTION'!#REF!),"")</f>
        <v>#REF!</v>
      </c>
      <c r="M39" s="51" t="e">
        <f>IF(AND(' RIESGOS DE GESTION'!#REF!="Baja",' RIESGOS DE GESTION'!#REF!="Leve"),CONCATENATE("R4C",' RIESGOS DE GESTION'!#REF!),"")</f>
        <v>#REF!</v>
      </c>
      <c r="N39" s="51" t="e">
        <f>IF(AND(' RIESGOS DE GESTION'!#REF!="Baja",' RIESGOS DE GESTION'!#REF!="Leve"),CONCATENATE("R4C",' RIESGOS DE GESTION'!#REF!),"")</f>
        <v>#REF!</v>
      </c>
      <c r="O39" s="52" t="e">
        <f>IF(AND(' RIESGOS DE GESTION'!#REF!="Baja",' RIESGOS DE GESTION'!#REF!="Leve"),CONCATENATE("R4C",' RIESGOS DE GESTION'!#REF!),"")</f>
        <v>#REF!</v>
      </c>
      <c r="P39" s="41" t="e">
        <f>IF(AND(' RIESGOS DE GESTION'!#REF!="Baja",' RIESGOS DE GESTION'!#REF!="Menor"),CONCATENATE("R4C",' RIESGOS DE GESTION'!#REF!),"")</f>
        <v>#REF!</v>
      </c>
      <c r="Q39" s="42" t="e">
        <f>IF(AND(' RIESGOS DE GESTION'!#REF!="Baja",' RIESGOS DE GESTION'!#REF!="Menor"),CONCATENATE("R4C",' RIESGOS DE GESTION'!#REF!),"")</f>
        <v>#REF!</v>
      </c>
      <c r="R39" s="42" t="e">
        <f>IF(AND(' RIESGOS DE GESTION'!#REF!="Baja",' RIESGOS DE GESTION'!#REF!="Menor"),CONCATENATE("R4C",' RIESGOS DE GESTION'!#REF!),"")</f>
        <v>#REF!</v>
      </c>
      <c r="S39" s="42" t="e">
        <f>IF(AND(' RIESGOS DE GESTION'!#REF!="Baja",' RIESGOS DE GESTION'!#REF!="Menor"),CONCATENATE("R4C",' RIESGOS DE GESTION'!#REF!),"")</f>
        <v>#REF!</v>
      </c>
      <c r="T39" s="42" t="e">
        <f>IF(AND(' RIESGOS DE GESTION'!#REF!="Baja",' RIESGOS DE GESTION'!#REF!="Menor"),CONCATENATE("R4C",' RIESGOS DE GESTION'!#REF!),"")</f>
        <v>#REF!</v>
      </c>
      <c r="U39" s="43" t="e">
        <f>IF(AND(' RIESGOS DE GESTION'!#REF!="Baja",' RIESGOS DE GESTION'!#REF!="Menor"),CONCATENATE("R4C",' RIESGOS DE GESTION'!#REF!),"")</f>
        <v>#REF!</v>
      </c>
      <c r="V39" s="41" t="e">
        <f>IF(AND(' RIESGOS DE GESTION'!#REF!="Baja",' RIESGOS DE GESTION'!#REF!="Moderado"),CONCATENATE("R4C",' RIESGOS DE GESTION'!#REF!),"")</f>
        <v>#REF!</v>
      </c>
      <c r="W39" s="42" t="e">
        <f>IF(AND(' RIESGOS DE GESTION'!#REF!="Baja",' RIESGOS DE GESTION'!#REF!="Moderado"),CONCATENATE("R4C",' RIESGOS DE GESTION'!#REF!),"")</f>
        <v>#REF!</v>
      </c>
      <c r="X39" s="42" t="e">
        <f>IF(AND(' RIESGOS DE GESTION'!#REF!="Baja",' RIESGOS DE GESTION'!#REF!="Moderado"),CONCATENATE("R4C",' RIESGOS DE GESTION'!#REF!),"")</f>
        <v>#REF!</v>
      </c>
      <c r="Y39" s="42" t="e">
        <f>IF(AND(' RIESGOS DE GESTION'!#REF!="Baja",' RIESGOS DE GESTION'!#REF!="Moderado"),CONCATENATE("R4C",' RIESGOS DE GESTION'!#REF!),"")</f>
        <v>#REF!</v>
      </c>
      <c r="Z39" s="42" t="e">
        <f>IF(AND(' RIESGOS DE GESTION'!#REF!="Baja",' RIESGOS DE GESTION'!#REF!="Moderado"),CONCATENATE("R4C",' RIESGOS DE GESTION'!#REF!),"")</f>
        <v>#REF!</v>
      </c>
      <c r="AA39" s="43" t="e">
        <f>IF(AND(' RIESGOS DE GESTION'!#REF!="Baja",' RIESGOS DE GESTION'!#REF!="Moderado"),CONCATENATE("R4C",' RIESGOS DE GESTION'!#REF!),"")</f>
        <v>#REF!</v>
      </c>
      <c r="AB39" s="26" t="e">
        <f>IF(AND(' RIESGOS DE GESTION'!#REF!="Baja",' RIESGOS DE GESTION'!#REF!="Mayor"),CONCATENATE("R4C",' RIESGOS DE GESTION'!#REF!),"")</f>
        <v>#REF!</v>
      </c>
      <c r="AC39" s="27" t="e">
        <f>IF(AND(' RIESGOS DE GESTION'!#REF!="Baja",' RIESGOS DE GESTION'!#REF!="Mayor"),CONCATENATE("R4C",' RIESGOS DE GESTION'!#REF!),"")</f>
        <v>#REF!</v>
      </c>
      <c r="AD39" s="27" t="e">
        <f>IF(AND(' RIESGOS DE GESTION'!#REF!="Baja",' RIESGOS DE GESTION'!#REF!="Mayor"),CONCATENATE("R4C",' RIESGOS DE GESTION'!#REF!),"")</f>
        <v>#REF!</v>
      </c>
      <c r="AE39" s="27" t="e">
        <f>IF(AND(' RIESGOS DE GESTION'!#REF!="Baja",' RIESGOS DE GESTION'!#REF!="Mayor"),CONCATENATE("R4C",' RIESGOS DE GESTION'!#REF!),"")</f>
        <v>#REF!</v>
      </c>
      <c r="AF39" s="27" t="e">
        <f>IF(AND(' RIESGOS DE GESTION'!#REF!="Baja",' RIESGOS DE GESTION'!#REF!="Mayor"),CONCATENATE("R4C",' RIESGOS DE GESTION'!#REF!),"")</f>
        <v>#REF!</v>
      </c>
      <c r="AG39" s="28" t="e">
        <f>IF(AND(' RIESGOS DE GESTION'!#REF!="Baja",' RIESGOS DE GESTION'!#REF!="Mayor"),CONCATENATE("R4C",' RIESGOS DE GESTION'!#REF!),"")</f>
        <v>#REF!</v>
      </c>
      <c r="AH39" s="29" t="e">
        <f>IF(AND(' RIESGOS DE GESTION'!#REF!="Baja",' RIESGOS DE GESTION'!#REF!="Catastrófico"),CONCATENATE("R4C",' RIESGOS DE GESTION'!#REF!),"")</f>
        <v>#REF!</v>
      </c>
      <c r="AI39" s="30" t="e">
        <f>IF(AND(' RIESGOS DE GESTION'!#REF!="Baja",' RIESGOS DE GESTION'!#REF!="Catastrófico"),CONCATENATE("R4C",' RIESGOS DE GESTION'!#REF!),"")</f>
        <v>#REF!</v>
      </c>
      <c r="AJ39" s="30" t="e">
        <f>IF(AND(' RIESGOS DE GESTION'!#REF!="Baja",' RIESGOS DE GESTION'!#REF!="Catastrófico"),CONCATENATE("R4C",' RIESGOS DE GESTION'!#REF!),"")</f>
        <v>#REF!</v>
      </c>
      <c r="AK39" s="30" t="e">
        <f>IF(AND(' RIESGOS DE GESTION'!#REF!="Baja",' RIESGOS DE GESTION'!#REF!="Catastrófico"),CONCATENATE("R4C",' RIESGOS DE GESTION'!#REF!),"")</f>
        <v>#REF!</v>
      </c>
      <c r="AL39" s="30" t="e">
        <f>IF(AND(' RIESGOS DE GESTION'!#REF!="Baja",' RIESGOS DE GESTION'!#REF!="Catastrófico"),CONCATENATE("R4C",' RIESGOS DE GESTION'!#REF!),"")</f>
        <v>#REF!</v>
      </c>
      <c r="AM39" s="31" t="e">
        <f>IF(AND(' RIESGOS DE GESTION'!#REF!="Baja",' RIESGOS DE GESTION'!#REF!="Catastrófico"),CONCATENATE("R4C",' RIESGOS DE GESTION'!#REF!),"")</f>
        <v>#REF!</v>
      </c>
      <c r="AN39" s="57"/>
      <c r="AO39" s="638"/>
      <c r="AP39" s="639"/>
      <c r="AQ39" s="639"/>
      <c r="AR39" s="639"/>
      <c r="AS39" s="639"/>
      <c r="AT39" s="640"/>
      <c r="AU39" s="57"/>
      <c r="AV39" s="57"/>
      <c r="AW39" s="57"/>
      <c r="AX39" s="57"/>
      <c r="AY39" s="57"/>
      <c r="AZ39" s="57"/>
      <c r="BA39" s="57"/>
      <c r="BB39" s="57"/>
      <c r="BC39" s="57"/>
      <c r="BD39" s="57"/>
      <c r="BE39" s="57"/>
      <c r="BF39" s="57"/>
      <c r="BG39" s="57"/>
      <c r="BH39" s="57"/>
      <c r="BI39" s="57"/>
      <c r="BJ39" s="57"/>
      <c r="BK39" s="57"/>
      <c r="BL39" s="57"/>
      <c r="BM39" s="57"/>
      <c r="BN39" s="57"/>
      <c r="BO39" s="57"/>
      <c r="BP39" s="57"/>
      <c r="BQ39" s="57"/>
      <c r="BR39" s="57"/>
      <c r="BS39" s="57"/>
      <c r="BT39" s="57"/>
      <c r="BU39" s="57"/>
      <c r="BV39" s="57"/>
      <c r="BW39" s="57"/>
      <c r="BX39" s="57"/>
    </row>
    <row r="40" spans="1:80" ht="15" customHeight="1" x14ac:dyDescent="0.25">
      <c r="A40" s="57"/>
      <c r="B40" s="519"/>
      <c r="C40" s="519"/>
      <c r="D40" s="520"/>
      <c r="E40" s="618"/>
      <c r="F40" s="617"/>
      <c r="G40" s="617"/>
      <c r="H40" s="617"/>
      <c r="I40" s="617"/>
      <c r="J40" s="50" t="e">
        <f>IF(AND(' RIESGOS DE GESTION'!#REF!="Baja",' RIESGOS DE GESTION'!#REF!="Leve"),CONCATENATE("R5C",' RIESGOS DE GESTION'!#REF!),"")</f>
        <v>#REF!</v>
      </c>
      <c r="K40" s="51" t="e">
        <f>IF(AND(' RIESGOS DE GESTION'!#REF!="Baja",' RIESGOS DE GESTION'!#REF!="Leve"),CONCATENATE("R5C",' RIESGOS DE GESTION'!#REF!),"")</f>
        <v>#REF!</v>
      </c>
      <c r="L40" s="51" t="e">
        <f>IF(AND(' RIESGOS DE GESTION'!#REF!="Baja",' RIESGOS DE GESTION'!#REF!="Leve"),CONCATENATE("R5C",' RIESGOS DE GESTION'!#REF!),"")</f>
        <v>#REF!</v>
      </c>
      <c r="M40" s="51" t="e">
        <f>IF(AND(' RIESGOS DE GESTION'!#REF!="Baja",' RIESGOS DE GESTION'!#REF!="Leve"),CONCATENATE("R5C",' RIESGOS DE GESTION'!#REF!),"")</f>
        <v>#REF!</v>
      </c>
      <c r="N40" s="51" t="e">
        <f>IF(AND(' RIESGOS DE GESTION'!#REF!="Baja",' RIESGOS DE GESTION'!#REF!="Leve"),CONCATENATE("R5C",' RIESGOS DE GESTION'!#REF!),"")</f>
        <v>#REF!</v>
      </c>
      <c r="O40" s="52" t="e">
        <f>IF(AND(' RIESGOS DE GESTION'!#REF!="Baja",' RIESGOS DE GESTION'!#REF!="Leve"),CONCATENATE("R5C",' RIESGOS DE GESTION'!#REF!),"")</f>
        <v>#REF!</v>
      </c>
      <c r="P40" s="41" t="e">
        <f>IF(AND(' RIESGOS DE GESTION'!#REF!="Baja",' RIESGOS DE GESTION'!#REF!="Menor"),CONCATENATE("R5C",' RIESGOS DE GESTION'!#REF!),"")</f>
        <v>#REF!</v>
      </c>
      <c r="Q40" s="42" t="e">
        <f>IF(AND(' RIESGOS DE GESTION'!#REF!="Baja",' RIESGOS DE GESTION'!#REF!="Menor"),CONCATENATE("R5C",' RIESGOS DE GESTION'!#REF!),"")</f>
        <v>#REF!</v>
      </c>
      <c r="R40" s="42" t="e">
        <f>IF(AND(' RIESGOS DE GESTION'!#REF!="Baja",' RIESGOS DE GESTION'!#REF!="Menor"),CONCATENATE("R5C",' RIESGOS DE GESTION'!#REF!),"")</f>
        <v>#REF!</v>
      </c>
      <c r="S40" s="42" t="e">
        <f>IF(AND(' RIESGOS DE GESTION'!#REF!="Baja",' RIESGOS DE GESTION'!#REF!="Menor"),CONCATENATE("R5C",' RIESGOS DE GESTION'!#REF!),"")</f>
        <v>#REF!</v>
      </c>
      <c r="T40" s="42" t="e">
        <f>IF(AND(' RIESGOS DE GESTION'!#REF!="Baja",' RIESGOS DE GESTION'!#REF!="Menor"),CONCATENATE("R5C",' RIESGOS DE GESTION'!#REF!),"")</f>
        <v>#REF!</v>
      </c>
      <c r="U40" s="43" t="e">
        <f>IF(AND(' RIESGOS DE GESTION'!#REF!="Baja",' RIESGOS DE GESTION'!#REF!="Menor"),CONCATENATE("R5C",' RIESGOS DE GESTION'!#REF!),"")</f>
        <v>#REF!</v>
      </c>
      <c r="V40" s="41" t="e">
        <f>IF(AND(' RIESGOS DE GESTION'!#REF!="Baja",' RIESGOS DE GESTION'!#REF!="Moderado"),CONCATENATE("R5C",' RIESGOS DE GESTION'!#REF!),"")</f>
        <v>#REF!</v>
      </c>
      <c r="W40" s="42" t="e">
        <f>IF(AND(' RIESGOS DE GESTION'!#REF!="Baja",' RIESGOS DE GESTION'!#REF!="Moderado"),CONCATENATE("R5C",' RIESGOS DE GESTION'!#REF!),"")</f>
        <v>#REF!</v>
      </c>
      <c r="X40" s="42" t="e">
        <f>IF(AND(' RIESGOS DE GESTION'!#REF!="Baja",' RIESGOS DE GESTION'!#REF!="Moderado"),CONCATENATE("R5C",' RIESGOS DE GESTION'!#REF!),"")</f>
        <v>#REF!</v>
      </c>
      <c r="Y40" s="42" t="e">
        <f>IF(AND(' RIESGOS DE GESTION'!#REF!="Baja",' RIESGOS DE GESTION'!#REF!="Moderado"),CONCATENATE("R5C",' RIESGOS DE GESTION'!#REF!),"")</f>
        <v>#REF!</v>
      </c>
      <c r="Z40" s="42" t="e">
        <f>IF(AND(' RIESGOS DE GESTION'!#REF!="Baja",' RIESGOS DE GESTION'!#REF!="Moderado"),CONCATENATE("R5C",' RIESGOS DE GESTION'!#REF!),"")</f>
        <v>#REF!</v>
      </c>
      <c r="AA40" s="43" t="e">
        <f>IF(AND(' RIESGOS DE GESTION'!#REF!="Baja",' RIESGOS DE GESTION'!#REF!="Moderado"),CONCATENATE("R5C",' RIESGOS DE GESTION'!#REF!),"")</f>
        <v>#REF!</v>
      </c>
      <c r="AB40" s="26" t="e">
        <f>IF(AND(' RIESGOS DE GESTION'!#REF!="Baja",' RIESGOS DE GESTION'!#REF!="Mayor"),CONCATENATE("R5C",' RIESGOS DE GESTION'!#REF!),"")</f>
        <v>#REF!</v>
      </c>
      <c r="AC40" s="27" t="e">
        <f>IF(AND(' RIESGOS DE GESTION'!#REF!="Baja",' RIESGOS DE GESTION'!#REF!="Mayor"),CONCATENATE("R5C",' RIESGOS DE GESTION'!#REF!),"")</f>
        <v>#REF!</v>
      </c>
      <c r="AD40" s="27" t="e">
        <f>IF(AND(' RIESGOS DE GESTION'!#REF!="Baja",' RIESGOS DE GESTION'!#REF!="Mayor"),CONCATENATE("R5C",' RIESGOS DE GESTION'!#REF!),"")</f>
        <v>#REF!</v>
      </c>
      <c r="AE40" s="27" t="e">
        <f>IF(AND(' RIESGOS DE GESTION'!#REF!="Baja",' RIESGOS DE GESTION'!#REF!="Mayor"),CONCATENATE("R5C",' RIESGOS DE GESTION'!#REF!),"")</f>
        <v>#REF!</v>
      </c>
      <c r="AF40" s="27" t="e">
        <f>IF(AND(' RIESGOS DE GESTION'!#REF!="Baja",' RIESGOS DE GESTION'!#REF!="Mayor"),CONCATENATE("R5C",' RIESGOS DE GESTION'!#REF!),"")</f>
        <v>#REF!</v>
      </c>
      <c r="AG40" s="28" t="e">
        <f>IF(AND(' RIESGOS DE GESTION'!#REF!="Baja",' RIESGOS DE GESTION'!#REF!="Mayor"),CONCATENATE("R5C",' RIESGOS DE GESTION'!#REF!),"")</f>
        <v>#REF!</v>
      </c>
      <c r="AH40" s="29" t="e">
        <f>IF(AND(' RIESGOS DE GESTION'!#REF!="Baja",' RIESGOS DE GESTION'!#REF!="Catastrófico"),CONCATENATE("R5C",' RIESGOS DE GESTION'!#REF!),"")</f>
        <v>#REF!</v>
      </c>
      <c r="AI40" s="30" t="e">
        <f>IF(AND(' RIESGOS DE GESTION'!#REF!="Baja",' RIESGOS DE GESTION'!#REF!="Catastrófico"),CONCATENATE("R5C",' RIESGOS DE GESTION'!#REF!),"")</f>
        <v>#REF!</v>
      </c>
      <c r="AJ40" s="30" t="e">
        <f>IF(AND(' RIESGOS DE GESTION'!#REF!="Baja",' RIESGOS DE GESTION'!#REF!="Catastrófico"),CONCATENATE("R5C",' RIESGOS DE GESTION'!#REF!),"")</f>
        <v>#REF!</v>
      </c>
      <c r="AK40" s="30" t="e">
        <f>IF(AND(' RIESGOS DE GESTION'!#REF!="Baja",' RIESGOS DE GESTION'!#REF!="Catastrófico"),CONCATENATE("R5C",' RIESGOS DE GESTION'!#REF!),"")</f>
        <v>#REF!</v>
      </c>
      <c r="AL40" s="30" t="e">
        <f>IF(AND(' RIESGOS DE GESTION'!#REF!="Baja",' RIESGOS DE GESTION'!#REF!="Catastrófico"),CONCATENATE("R5C",' RIESGOS DE GESTION'!#REF!),"")</f>
        <v>#REF!</v>
      </c>
      <c r="AM40" s="31" t="e">
        <f>IF(AND(' RIESGOS DE GESTION'!#REF!="Baja",' RIESGOS DE GESTION'!#REF!="Catastrófico"),CONCATENATE("R5C",' RIESGOS DE GESTION'!#REF!),"")</f>
        <v>#REF!</v>
      </c>
      <c r="AN40" s="57"/>
      <c r="AO40" s="638"/>
      <c r="AP40" s="639"/>
      <c r="AQ40" s="639"/>
      <c r="AR40" s="639"/>
      <c r="AS40" s="639"/>
      <c r="AT40" s="640"/>
      <c r="AU40" s="57"/>
      <c r="AV40" s="57"/>
      <c r="AW40" s="57"/>
      <c r="AX40" s="57"/>
      <c r="AY40" s="57"/>
      <c r="AZ40" s="57"/>
      <c r="BA40" s="57"/>
      <c r="BB40" s="57"/>
      <c r="BC40" s="57"/>
      <c r="BD40" s="57"/>
      <c r="BE40" s="57"/>
      <c r="BF40" s="57"/>
      <c r="BG40" s="57"/>
      <c r="BH40" s="57"/>
      <c r="BI40" s="57"/>
      <c r="BJ40" s="57"/>
      <c r="BK40" s="57"/>
      <c r="BL40" s="57"/>
      <c r="BM40" s="57"/>
      <c r="BN40" s="57"/>
      <c r="BO40" s="57"/>
      <c r="BP40" s="57"/>
      <c r="BQ40" s="57"/>
      <c r="BR40" s="57"/>
      <c r="BS40" s="57"/>
      <c r="BT40" s="57"/>
      <c r="BU40" s="57"/>
      <c r="BV40" s="57"/>
      <c r="BW40" s="57"/>
      <c r="BX40" s="57"/>
    </row>
    <row r="41" spans="1:80" ht="15" customHeight="1" x14ac:dyDescent="0.25">
      <c r="A41" s="57"/>
      <c r="B41" s="519"/>
      <c r="C41" s="519"/>
      <c r="D41" s="520"/>
      <c r="E41" s="618"/>
      <c r="F41" s="617"/>
      <c r="G41" s="617"/>
      <c r="H41" s="617"/>
      <c r="I41" s="617"/>
      <c r="J41" s="50" t="e">
        <f>IF(AND(' RIESGOS DE GESTION'!#REF!="Baja",' RIESGOS DE GESTION'!#REF!="Leve"),CONCATENATE("R6C",' RIESGOS DE GESTION'!#REF!),"")</f>
        <v>#REF!</v>
      </c>
      <c r="K41" s="51" t="e">
        <f>IF(AND(' RIESGOS DE GESTION'!#REF!="Baja",' RIESGOS DE GESTION'!#REF!="Leve"),CONCATENATE("R6C",' RIESGOS DE GESTION'!#REF!),"")</f>
        <v>#REF!</v>
      </c>
      <c r="L41" s="51" t="e">
        <f>IF(AND(' RIESGOS DE GESTION'!#REF!="Baja",' RIESGOS DE GESTION'!#REF!="Leve"),CONCATENATE("R6C",' RIESGOS DE GESTION'!#REF!),"")</f>
        <v>#REF!</v>
      </c>
      <c r="M41" s="51" t="e">
        <f>IF(AND(' RIESGOS DE GESTION'!#REF!="Baja",' RIESGOS DE GESTION'!#REF!="Leve"),CONCATENATE("R6C",' RIESGOS DE GESTION'!#REF!),"")</f>
        <v>#REF!</v>
      </c>
      <c r="N41" s="51" t="e">
        <f>IF(AND(' RIESGOS DE GESTION'!#REF!="Baja",' RIESGOS DE GESTION'!#REF!="Leve"),CONCATENATE("R6C",' RIESGOS DE GESTION'!#REF!),"")</f>
        <v>#REF!</v>
      </c>
      <c r="O41" s="52" t="e">
        <f>IF(AND(' RIESGOS DE GESTION'!#REF!="Baja",' RIESGOS DE GESTION'!#REF!="Leve"),CONCATENATE("R6C",' RIESGOS DE GESTION'!#REF!),"")</f>
        <v>#REF!</v>
      </c>
      <c r="P41" s="41" t="e">
        <f>IF(AND(' RIESGOS DE GESTION'!#REF!="Baja",' RIESGOS DE GESTION'!#REF!="Menor"),CONCATENATE("R6C",' RIESGOS DE GESTION'!#REF!),"")</f>
        <v>#REF!</v>
      </c>
      <c r="Q41" s="42" t="e">
        <f>IF(AND(' RIESGOS DE GESTION'!#REF!="Baja",' RIESGOS DE GESTION'!#REF!="Menor"),CONCATENATE("R6C",' RIESGOS DE GESTION'!#REF!),"")</f>
        <v>#REF!</v>
      </c>
      <c r="R41" s="42" t="e">
        <f>IF(AND(' RIESGOS DE GESTION'!#REF!="Baja",' RIESGOS DE GESTION'!#REF!="Menor"),CONCATENATE("R6C",' RIESGOS DE GESTION'!#REF!),"")</f>
        <v>#REF!</v>
      </c>
      <c r="S41" s="42" t="e">
        <f>IF(AND(' RIESGOS DE GESTION'!#REF!="Baja",' RIESGOS DE GESTION'!#REF!="Menor"),CONCATENATE("R6C",' RIESGOS DE GESTION'!#REF!),"")</f>
        <v>#REF!</v>
      </c>
      <c r="T41" s="42" t="e">
        <f>IF(AND(' RIESGOS DE GESTION'!#REF!="Baja",' RIESGOS DE GESTION'!#REF!="Menor"),CONCATENATE("R6C",' RIESGOS DE GESTION'!#REF!),"")</f>
        <v>#REF!</v>
      </c>
      <c r="U41" s="43" t="e">
        <f>IF(AND(' RIESGOS DE GESTION'!#REF!="Baja",' RIESGOS DE GESTION'!#REF!="Menor"),CONCATENATE("R6C",' RIESGOS DE GESTION'!#REF!),"")</f>
        <v>#REF!</v>
      </c>
      <c r="V41" s="41" t="e">
        <f>IF(AND(' RIESGOS DE GESTION'!#REF!="Baja",' RIESGOS DE GESTION'!#REF!="Moderado"),CONCATENATE("R6C",' RIESGOS DE GESTION'!#REF!),"")</f>
        <v>#REF!</v>
      </c>
      <c r="W41" s="42" t="e">
        <f>IF(AND(' RIESGOS DE GESTION'!#REF!="Baja",' RIESGOS DE GESTION'!#REF!="Moderado"),CONCATENATE("R6C",' RIESGOS DE GESTION'!#REF!),"")</f>
        <v>#REF!</v>
      </c>
      <c r="X41" s="42" t="e">
        <f>IF(AND(' RIESGOS DE GESTION'!#REF!="Baja",' RIESGOS DE GESTION'!#REF!="Moderado"),CONCATENATE("R6C",' RIESGOS DE GESTION'!#REF!),"")</f>
        <v>#REF!</v>
      </c>
      <c r="Y41" s="42" t="e">
        <f>IF(AND(' RIESGOS DE GESTION'!#REF!="Baja",' RIESGOS DE GESTION'!#REF!="Moderado"),CONCATENATE("R6C",' RIESGOS DE GESTION'!#REF!),"")</f>
        <v>#REF!</v>
      </c>
      <c r="Z41" s="42" t="e">
        <f>IF(AND(' RIESGOS DE GESTION'!#REF!="Baja",' RIESGOS DE GESTION'!#REF!="Moderado"),CONCATENATE("R6C",' RIESGOS DE GESTION'!#REF!),"")</f>
        <v>#REF!</v>
      </c>
      <c r="AA41" s="43" t="e">
        <f>IF(AND(' RIESGOS DE GESTION'!#REF!="Baja",' RIESGOS DE GESTION'!#REF!="Moderado"),CONCATENATE("R6C",' RIESGOS DE GESTION'!#REF!),"")</f>
        <v>#REF!</v>
      </c>
      <c r="AB41" s="26" t="e">
        <f>IF(AND(' RIESGOS DE GESTION'!#REF!="Baja",' RIESGOS DE GESTION'!#REF!="Mayor"),CONCATENATE("R6C",' RIESGOS DE GESTION'!#REF!),"")</f>
        <v>#REF!</v>
      </c>
      <c r="AC41" s="27" t="e">
        <f>IF(AND(' RIESGOS DE GESTION'!#REF!="Baja",' RIESGOS DE GESTION'!#REF!="Mayor"),CONCATENATE("R6C",' RIESGOS DE GESTION'!#REF!),"")</f>
        <v>#REF!</v>
      </c>
      <c r="AD41" s="27" t="e">
        <f>IF(AND(' RIESGOS DE GESTION'!#REF!="Baja",' RIESGOS DE GESTION'!#REF!="Mayor"),CONCATENATE("R6C",' RIESGOS DE GESTION'!#REF!),"")</f>
        <v>#REF!</v>
      </c>
      <c r="AE41" s="27" t="e">
        <f>IF(AND(' RIESGOS DE GESTION'!#REF!="Baja",' RIESGOS DE GESTION'!#REF!="Mayor"),CONCATENATE("R6C",' RIESGOS DE GESTION'!#REF!),"")</f>
        <v>#REF!</v>
      </c>
      <c r="AF41" s="27" t="e">
        <f>IF(AND(' RIESGOS DE GESTION'!#REF!="Baja",' RIESGOS DE GESTION'!#REF!="Mayor"),CONCATENATE("R6C",' RIESGOS DE GESTION'!#REF!),"")</f>
        <v>#REF!</v>
      </c>
      <c r="AG41" s="28" t="e">
        <f>IF(AND(' RIESGOS DE GESTION'!#REF!="Baja",' RIESGOS DE GESTION'!#REF!="Mayor"),CONCATENATE("R6C",' RIESGOS DE GESTION'!#REF!),"")</f>
        <v>#REF!</v>
      </c>
      <c r="AH41" s="29" t="e">
        <f>IF(AND(' RIESGOS DE GESTION'!#REF!="Baja",' RIESGOS DE GESTION'!#REF!="Catastrófico"),CONCATENATE("R6C",' RIESGOS DE GESTION'!#REF!),"")</f>
        <v>#REF!</v>
      </c>
      <c r="AI41" s="30" t="e">
        <f>IF(AND(' RIESGOS DE GESTION'!#REF!="Baja",' RIESGOS DE GESTION'!#REF!="Catastrófico"),CONCATENATE("R6C",' RIESGOS DE GESTION'!#REF!),"")</f>
        <v>#REF!</v>
      </c>
      <c r="AJ41" s="30" t="e">
        <f>IF(AND(' RIESGOS DE GESTION'!#REF!="Baja",' RIESGOS DE GESTION'!#REF!="Catastrófico"),CONCATENATE("R6C",' RIESGOS DE GESTION'!#REF!),"")</f>
        <v>#REF!</v>
      </c>
      <c r="AK41" s="30" t="e">
        <f>IF(AND(' RIESGOS DE GESTION'!#REF!="Baja",' RIESGOS DE GESTION'!#REF!="Catastrófico"),CONCATENATE("R6C",' RIESGOS DE GESTION'!#REF!),"")</f>
        <v>#REF!</v>
      </c>
      <c r="AL41" s="30" t="e">
        <f>IF(AND(' RIESGOS DE GESTION'!#REF!="Baja",' RIESGOS DE GESTION'!#REF!="Catastrófico"),CONCATENATE("R6C",' RIESGOS DE GESTION'!#REF!),"")</f>
        <v>#REF!</v>
      </c>
      <c r="AM41" s="31" t="e">
        <f>IF(AND(' RIESGOS DE GESTION'!#REF!="Baja",' RIESGOS DE GESTION'!#REF!="Catastrófico"),CONCATENATE("R6C",' RIESGOS DE GESTION'!#REF!),"")</f>
        <v>#REF!</v>
      </c>
      <c r="AN41" s="57"/>
      <c r="AO41" s="638"/>
      <c r="AP41" s="639"/>
      <c r="AQ41" s="639"/>
      <c r="AR41" s="639"/>
      <c r="AS41" s="639"/>
      <c r="AT41" s="640"/>
      <c r="AU41" s="57"/>
      <c r="AV41" s="57"/>
      <c r="AW41" s="57"/>
      <c r="AX41" s="57"/>
      <c r="AY41" s="57"/>
      <c r="AZ41" s="57"/>
      <c r="BA41" s="57"/>
      <c r="BB41" s="57"/>
      <c r="BC41" s="57"/>
      <c r="BD41" s="57"/>
      <c r="BE41" s="57"/>
      <c r="BF41" s="57"/>
      <c r="BG41" s="57"/>
      <c r="BH41" s="57"/>
      <c r="BI41" s="57"/>
      <c r="BJ41" s="57"/>
      <c r="BK41" s="57"/>
      <c r="BL41" s="57"/>
      <c r="BM41" s="57"/>
      <c r="BN41" s="57"/>
      <c r="BO41" s="57"/>
      <c r="BP41" s="57"/>
      <c r="BQ41" s="57"/>
      <c r="BR41" s="57"/>
      <c r="BS41" s="57"/>
      <c r="BT41" s="57"/>
      <c r="BU41" s="57"/>
      <c r="BV41" s="57"/>
      <c r="BW41" s="57"/>
      <c r="BX41" s="57"/>
    </row>
    <row r="42" spans="1:80" ht="15" customHeight="1" x14ac:dyDescent="0.25">
      <c r="A42" s="57"/>
      <c r="B42" s="519"/>
      <c r="C42" s="519"/>
      <c r="D42" s="520"/>
      <c r="E42" s="618"/>
      <c r="F42" s="617"/>
      <c r="G42" s="617"/>
      <c r="H42" s="617"/>
      <c r="I42" s="617"/>
      <c r="J42" s="50" t="e">
        <f>IF(AND(' RIESGOS DE GESTION'!#REF!="Baja",' RIESGOS DE GESTION'!#REF!="Leve"),CONCATENATE("R7C",' RIESGOS DE GESTION'!#REF!),"")</f>
        <v>#REF!</v>
      </c>
      <c r="K42" s="51" t="e">
        <f>IF(AND(' RIESGOS DE GESTION'!#REF!="Baja",' RIESGOS DE GESTION'!#REF!="Leve"),CONCATENATE("R7C",' RIESGOS DE GESTION'!#REF!),"")</f>
        <v>#REF!</v>
      </c>
      <c r="L42" s="51" t="e">
        <f>IF(AND(' RIESGOS DE GESTION'!#REF!="Baja",' RIESGOS DE GESTION'!#REF!="Leve"),CONCATENATE("R7C",' RIESGOS DE GESTION'!#REF!),"")</f>
        <v>#REF!</v>
      </c>
      <c r="M42" s="51" t="e">
        <f>IF(AND(' RIESGOS DE GESTION'!#REF!="Baja",' RIESGOS DE GESTION'!#REF!="Leve"),CONCATENATE("R7C",' RIESGOS DE GESTION'!#REF!),"")</f>
        <v>#REF!</v>
      </c>
      <c r="N42" s="51" t="e">
        <f>IF(AND(' RIESGOS DE GESTION'!#REF!="Baja",' RIESGOS DE GESTION'!#REF!="Leve"),CONCATENATE("R7C",' RIESGOS DE GESTION'!#REF!),"")</f>
        <v>#REF!</v>
      </c>
      <c r="O42" s="52" t="e">
        <f>IF(AND(' RIESGOS DE GESTION'!#REF!="Baja",' RIESGOS DE GESTION'!#REF!="Leve"),CONCATENATE("R7C",' RIESGOS DE GESTION'!#REF!),"")</f>
        <v>#REF!</v>
      </c>
      <c r="P42" s="41" t="e">
        <f>IF(AND(' RIESGOS DE GESTION'!#REF!="Baja",' RIESGOS DE GESTION'!#REF!="Menor"),CONCATENATE("R7C",' RIESGOS DE GESTION'!#REF!),"")</f>
        <v>#REF!</v>
      </c>
      <c r="Q42" s="42" t="e">
        <f>IF(AND(' RIESGOS DE GESTION'!#REF!="Baja",' RIESGOS DE GESTION'!#REF!="Menor"),CONCATENATE("R7C",' RIESGOS DE GESTION'!#REF!),"")</f>
        <v>#REF!</v>
      </c>
      <c r="R42" s="42" t="e">
        <f>IF(AND(' RIESGOS DE GESTION'!#REF!="Baja",' RIESGOS DE GESTION'!#REF!="Menor"),CONCATENATE("R7C",' RIESGOS DE GESTION'!#REF!),"")</f>
        <v>#REF!</v>
      </c>
      <c r="S42" s="42" t="e">
        <f>IF(AND(' RIESGOS DE GESTION'!#REF!="Baja",' RIESGOS DE GESTION'!#REF!="Menor"),CONCATENATE("R7C",' RIESGOS DE GESTION'!#REF!),"")</f>
        <v>#REF!</v>
      </c>
      <c r="T42" s="42" t="e">
        <f>IF(AND(' RIESGOS DE GESTION'!#REF!="Baja",' RIESGOS DE GESTION'!#REF!="Menor"),CONCATENATE("R7C",' RIESGOS DE GESTION'!#REF!),"")</f>
        <v>#REF!</v>
      </c>
      <c r="U42" s="43" t="e">
        <f>IF(AND(' RIESGOS DE GESTION'!#REF!="Baja",' RIESGOS DE GESTION'!#REF!="Menor"),CONCATENATE("R7C",' RIESGOS DE GESTION'!#REF!),"")</f>
        <v>#REF!</v>
      </c>
      <c r="V42" s="41" t="e">
        <f>IF(AND(' RIESGOS DE GESTION'!#REF!="Baja",' RIESGOS DE GESTION'!#REF!="Moderado"),CONCATENATE("R7C",' RIESGOS DE GESTION'!#REF!),"")</f>
        <v>#REF!</v>
      </c>
      <c r="W42" s="42" t="e">
        <f>IF(AND(' RIESGOS DE GESTION'!#REF!="Baja",' RIESGOS DE GESTION'!#REF!="Moderado"),CONCATENATE("R7C",' RIESGOS DE GESTION'!#REF!),"")</f>
        <v>#REF!</v>
      </c>
      <c r="X42" s="42" t="e">
        <f>IF(AND(' RIESGOS DE GESTION'!#REF!="Baja",' RIESGOS DE GESTION'!#REF!="Moderado"),CONCATENATE("R7C",' RIESGOS DE GESTION'!#REF!),"")</f>
        <v>#REF!</v>
      </c>
      <c r="Y42" s="42" t="e">
        <f>IF(AND(' RIESGOS DE GESTION'!#REF!="Baja",' RIESGOS DE GESTION'!#REF!="Moderado"),CONCATENATE("R7C",' RIESGOS DE GESTION'!#REF!),"")</f>
        <v>#REF!</v>
      </c>
      <c r="Z42" s="42" t="e">
        <f>IF(AND(' RIESGOS DE GESTION'!#REF!="Baja",' RIESGOS DE GESTION'!#REF!="Moderado"),CONCATENATE("R7C",' RIESGOS DE GESTION'!#REF!),"")</f>
        <v>#REF!</v>
      </c>
      <c r="AA42" s="43" t="e">
        <f>IF(AND(' RIESGOS DE GESTION'!#REF!="Baja",' RIESGOS DE GESTION'!#REF!="Moderado"),CONCATENATE("R7C",' RIESGOS DE GESTION'!#REF!),"")</f>
        <v>#REF!</v>
      </c>
      <c r="AB42" s="26" t="e">
        <f>IF(AND(' RIESGOS DE GESTION'!#REF!="Baja",' RIESGOS DE GESTION'!#REF!="Mayor"),CONCATENATE("R7C",' RIESGOS DE GESTION'!#REF!),"")</f>
        <v>#REF!</v>
      </c>
      <c r="AC42" s="27" t="e">
        <f>IF(AND(' RIESGOS DE GESTION'!#REF!="Baja",' RIESGOS DE GESTION'!#REF!="Mayor"),CONCATENATE("R7C",' RIESGOS DE GESTION'!#REF!),"")</f>
        <v>#REF!</v>
      </c>
      <c r="AD42" s="27" t="e">
        <f>IF(AND(' RIESGOS DE GESTION'!#REF!="Baja",' RIESGOS DE GESTION'!#REF!="Mayor"),CONCATENATE("R7C",' RIESGOS DE GESTION'!#REF!),"")</f>
        <v>#REF!</v>
      </c>
      <c r="AE42" s="27" t="e">
        <f>IF(AND(' RIESGOS DE GESTION'!#REF!="Baja",' RIESGOS DE GESTION'!#REF!="Mayor"),CONCATENATE("R7C",' RIESGOS DE GESTION'!#REF!),"")</f>
        <v>#REF!</v>
      </c>
      <c r="AF42" s="27" t="e">
        <f>IF(AND(' RIESGOS DE GESTION'!#REF!="Baja",' RIESGOS DE GESTION'!#REF!="Mayor"),CONCATENATE("R7C",' RIESGOS DE GESTION'!#REF!),"")</f>
        <v>#REF!</v>
      </c>
      <c r="AG42" s="28" t="e">
        <f>IF(AND(' RIESGOS DE GESTION'!#REF!="Baja",' RIESGOS DE GESTION'!#REF!="Mayor"),CONCATENATE("R7C",' RIESGOS DE GESTION'!#REF!),"")</f>
        <v>#REF!</v>
      </c>
      <c r="AH42" s="29" t="e">
        <f>IF(AND(' RIESGOS DE GESTION'!#REF!="Baja",' RIESGOS DE GESTION'!#REF!="Catastrófico"),CONCATENATE("R7C",' RIESGOS DE GESTION'!#REF!),"")</f>
        <v>#REF!</v>
      </c>
      <c r="AI42" s="30" t="e">
        <f>IF(AND(' RIESGOS DE GESTION'!#REF!="Baja",' RIESGOS DE GESTION'!#REF!="Catastrófico"),CONCATENATE("R7C",' RIESGOS DE GESTION'!#REF!),"")</f>
        <v>#REF!</v>
      </c>
      <c r="AJ42" s="30" t="e">
        <f>IF(AND(' RIESGOS DE GESTION'!#REF!="Baja",' RIESGOS DE GESTION'!#REF!="Catastrófico"),CONCATENATE("R7C",' RIESGOS DE GESTION'!#REF!),"")</f>
        <v>#REF!</v>
      </c>
      <c r="AK42" s="30" t="e">
        <f>IF(AND(' RIESGOS DE GESTION'!#REF!="Baja",' RIESGOS DE GESTION'!#REF!="Catastrófico"),CONCATENATE("R7C",' RIESGOS DE GESTION'!#REF!),"")</f>
        <v>#REF!</v>
      </c>
      <c r="AL42" s="30" t="e">
        <f>IF(AND(' RIESGOS DE GESTION'!#REF!="Baja",' RIESGOS DE GESTION'!#REF!="Catastrófico"),CONCATENATE("R7C",' RIESGOS DE GESTION'!#REF!),"")</f>
        <v>#REF!</v>
      </c>
      <c r="AM42" s="31" t="e">
        <f>IF(AND(' RIESGOS DE GESTION'!#REF!="Baja",' RIESGOS DE GESTION'!#REF!="Catastrófico"),CONCATENATE("R7C",' RIESGOS DE GESTION'!#REF!),"")</f>
        <v>#REF!</v>
      </c>
      <c r="AN42" s="57"/>
      <c r="AO42" s="638"/>
      <c r="AP42" s="639"/>
      <c r="AQ42" s="639"/>
      <c r="AR42" s="639"/>
      <c r="AS42" s="639"/>
      <c r="AT42" s="640"/>
      <c r="AU42" s="57"/>
      <c r="AV42" s="57"/>
      <c r="AW42" s="57"/>
      <c r="AX42" s="57"/>
      <c r="AY42" s="57"/>
      <c r="AZ42" s="57"/>
      <c r="BA42" s="57"/>
      <c r="BB42" s="57"/>
      <c r="BC42" s="57"/>
      <c r="BD42" s="57"/>
      <c r="BE42" s="57"/>
      <c r="BF42" s="57"/>
      <c r="BG42" s="57"/>
      <c r="BH42" s="57"/>
      <c r="BI42" s="57"/>
      <c r="BJ42" s="57"/>
      <c r="BK42" s="57"/>
      <c r="BL42" s="57"/>
      <c r="BM42" s="57"/>
      <c r="BN42" s="57"/>
      <c r="BO42" s="57"/>
      <c r="BP42" s="57"/>
      <c r="BQ42" s="57"/>
      <c r="BR42" s="57"/>
      <c r="BS42" s="57"/>
      <c r="BT42" s="57"/>
      <c r="BU42" s="57"/>
      <c r="BV42" s="57"/>
      <c r="BW42" s="57"/>
      <c r="BX42" s="57"/>
    </row>
    <row r="43" spans="1:80" ht="15" customHeight="1" x14ac:dyDescent="0.25">
      <c r="A43" s="57"/>
      <c r="B43" s="519"/>
      <c r="C43" s="519"/>
      <c r="D43" s="520"/>
      <c r="E43" s="618"/>
      <c r="F43" s="617"/>
      <c r="G43" s="617"/>
      <c r="H43" s="617"/>
      <c r="I43" s="617"/>
      <c r="J43" s="50" t="e">
        <f>IF(AND(' RIESGOS DE GESTION'!#REF!="Baja",' RIESGOS DE GESTION'!#REF!="Leve"),CONCATENATE("R8C",' RIESGOS DE GESTION'!#REF!),"")</f>
        <v>#REF!</v>
      </c>
      <c r="K43" s="51" t="e">
        <f>IF(AND(' RIESGOS DE GESTION'!#REF!="Baja",' RIESGOS DE GESTION'!#REF!="Leve"),CONCATENATE("R8C",' RIESGOS DE GESTION'!#REF!),"")</f>
        <v>#REF!</v>
      </c>
      <c r="L43" s="51" t="e">
        <f>IF(AND(' RIESGOS DE GESTION'!#REF!="Baja",' RIESGOS DE GESTION'!#REF!="Leve"),CONCATENATE("R8C",' RIESGOS DE GESTION'!#REF!),"")</f>
        <v>#REF!</v>
      </c>
      <c r="M43" s="51" t="e">
        <f>IF(AND(' RIESGOS DE GESTION'!#REF!="Baja",' RIESGOS DE GESTION'!#REF!="Leve"),CONCATENATE("R8C",' RIESGOS DE GESTION'!#REF!),"")</f>
        <v>#REF!</v>
      </c>
      <c r="N43" s="51" t="e">
        <f>IF(AND(' RIESGOS DE GESTION'!#REF!="Baja",' RIESGOS DE GESTION'!#REF!="Leve"),CONCATENATE("R8C",' RIESGOS DE GESTION'!#REF!),"")</f>
        <v>#REF!</v>
      </c>
      <c r="O43" s="52" t="e">
        <f>IF(AND(' RIESGOS DE GESTION'!#REF!="Baja",' RIESGOS DE GESTION'!#REF!="Leve"),CONCATENATE("R8C",' RIESGOS DE GESTION'!#REF!),"")</f>
        <v>#REF!</v>
      </c>
      <c r="P43" s="41" t="e">
        <f>IF(AND(' RIESGOS DE GESTION'!#REF!="Baja",' RIESGOS DE GESTION'!#REF!="Menor"),CONCATENATE("R8C",' RIESGOS DE GESTION'!#REF!),"")</f>
        <v>#REF!</v>
      </c>
      <c r="Q43" s="42" t="e">
        <f>IF(AND(' RIESGOS DE GESTION'!#REF!="Baja",' RIESGOS DE GESTION'!#REF!="Menor"),CONCATENATE("R8C",' RIESGOS DE GESTION'!#REF!),"")</f>
        <v>#REF!</v>
      </c>
      <c r="R43" s="42" t="e">
        <f>IF(AND(' RIESGOS DE GESTION'!#REF!="Baja",' RIESGOS DE GESTION'!#REF!="Menor"),CONCATENATE("R8C",' RIESGOS DE GESTION'!#REF!),"")</f>
        <v>#REF!</v>
      </c>
      <c r="S43" s="42" t="e">
        <f>IF(AND(' RIESGOS DE GESTION'!#REF!="Baja",' RIESGOS DE GESTION'!#REF!="Menor"),CONCATENATE("R8C",' RIESGOS DE GESTION'!#REF!),"")</f>
        <v>#REF!</v>
      </c>
      <c r="T43" s="42" t="e">
        <f>IF(AND(' RIESGOS DE GESTION'!#REF!="Baja",' RIESGOS DE GESTION'!#REF!="Menor"),CONCATENATE("R8C",' RIESGOS DE GESTION'!#REF!),"")</f>
        <v>#REF!</v>
      </c>
      <c r="U43" s="43" t="e">
        <f>IF(AND(' RIESGOS DE GESTION'!#REF!="Baja",' RIESGOS DE GESTION'!#REF!="Menor"),CONCATENATE("R8C",' RIESGOS DE GESTION'!#REF!),"")</f>
        <v>#REF!</v>
      </c>
      <c r="V43" s="41" t="e">
        <f>IF(AND(' RIESGOS DE GESTION'!#REF!="Baja",' RIESGOS DE GESTION'!#REF!="Moderado"),CONCATENATE("R8C",' RIESGOS DE GESTION'!#REF!),"")</f>
        <v>#REF!</v>
      </c>
      <c r="W43" s="42" t="e">
        <f>IF(AND(' RIESGOS DE GESTION'!#REF!="Baja",' RIESGOS DE GESTION'!#REF!="Moderado"),CONCATENATE("R8C",' RIESGOS DE GESTION'!#REF!),"")</f>
        <v>#REF!</v>
      </c>
      <c r="X43" s="42" t="e">
        <f>IF(AND(' RIESGOS DE GESTION'!#REF!="Baja",' RIESGOS DE GESTION'!#REF!="Moderado"),CONCATENATE("R8C",' RIESGOS DE GESTION'!#REF!),"")</f>
        <v>#REF!</v>
      </c>
      <c r="Y43" s="42" t="e">
        <f>IF(AND(' RIESGOS DE GESTION'!#REF!="Baja",' RIESGOS DE GESTION'!#REF!="Moderado"),CONCATENATE("R8C",' RIESGOS DE GESTION'!#REF!),"")</f>
        <v>#REF!</v>
      </c>
      <c r="Z43" s="42" t="e">
        <f>IF(AND(' RIESGOS DE GESTION'!#REF!="Baja",' RIESGOS DE GESTION'!#REF!="Moderado"),CONCATENATE("R8C",' RIESGOS DE GESTION'!#REF!),"")</f>
        <v>#REF!</v>
      </c>
      <c r="AA43" s="43" t="e">
        <f>IF(AND(' RIESGOS DE GESTION'!#REF!="Baja",' RIESGOS DE GESTION'!#REF!="Moderado"),CONCATENATE("R8C",' RIESGOS DE GESTION'!#REF!),"")</f>
        <v>#REF!</v>
      </c>
      <c r="AB43" s="26" t="e">
        <f>IF(AND(' RIESGOS DE GESTION'!#REF!="Baja",' RIESGOS DE GESTION'!#REF!="Mayor"),CONCATENATE("R8C",' RIESGOS DE GESTION'!#REF!),"")</f>
        <v>#REF!</v>
      </c>
      <c r="AC43" s="27" t="e">
        <f>IF(AND(' RIESGOS DE GESTION'!#REF!="Baja",' RIESGOS DE GESTION'!#REF!="Mayor"),CONCATENATE("R8C",' RIESGOS DE GESTION'!#REF!),"")</f>
        <v>#REF!</v>
      </c>
      <c r="AD43" s="27" t="e">
        <f>IF(AND(' RIESGOS DE GESTION'!#REF!="Baja",' RIESGOS DE GESTION'!#REF!="Mayor"),CONCATENATE("R8C",' RIESGOS DE GESTION'!#REF!),"")</f>
        <v>#REF!</v>
      </c>
      <c r="AE43" s="27" t="e">
        <f>IF(AND(' RIESGOS DE GESTION'!#REF!="Baja",' RIESGOS DE GESTION'!#REF!="Mayor"),CONCATENATE("R8C",' RIESGOS DE GESTION'!#REF!),"")</f>
        <v>#REF!</v>
      </c>
      <c r="AF43" s="27" t="e">
        <f>IF(AND(' RIESGOS DE GESTION'!#REF!="Baja",' RIESGOS DE GESTION'!#REF!="Mayor"),CONCATENATE("R8C",' RIESGOS DE GESTION'!#REF!),"")</f>
        <v>#REF!</v>
      </c>
      <c r="AG43" s="28" t="e">
        <f>IF(AND(' RIESGOS DE GESTION'!#REF!="Baja",' RIESGOS DE GESTION'!#REF!="Mayor"),CONCATENATE("R8C",' RIESGOS DE GESTION'!#REF!),"")</f>
        <v>#REF!</v>
      </c>
      <c r="AH43" s="29" t="e">
        <f>IF(AND(' RIESGOS DE GESTION'!#REF!="Baja",' RIESGOS DE GESTION'!#REF!="Catastrófico"),CONCATENATE("R8C",' RIESGOS DE GESTION'!#REF!),"")</f>
        <v>#REF!</v>
      </c>
      <c r="AI43" s="30" t="e">
        <f>IF(AND(' RIESGOS DE GESTION'!#REF!="Baja",' RIESGOS DE GESTION'!#REF!="Catastrófico"),CONCATENATE("R8C",' RIESGOS DE GESTION'!#REF!),"")</f>
        <v>#REF!</v>
      </c>
      <c r="AJ43" s="30" t="e">
        <f>IF(AND(' RIESGOS DE GESTION'!#REF!="Baja",' RIESGOS DE GESTION'!#REF!="Catastrófico"),CONCATENATE("R8C",' RIESGOS DE GESTION'!#REF!),"")</f>
        <v>#REF!</v>
      </c>
      <c r="AK43" s="30" t="e">
        <f>IF(AND(' RIESGOS DE GESTION'!#REF!="Baja",' RIESGOS DE GESTION'!#REF!="Catastrófico"),CONCATENATE("R8C",' RIESGOS DE GESTION'!#REF!),"")</f>
        <v>#REF!</v>
      </c>
      <c r="AL43" s="30" t="e">
        <f>IF(AND(' RIESGOS DE GESTION'!#REF!="Baja",' RIESGOS DE GESTION'!#REF!="Catastrófico"),CONCATENATE("R8C",' RIESGOS DE GESTION'!#REF!),"")</f>
        <v>#REF!</v>
      </c>
      <c r="AM43" s="31" t="e">
        <f>IF(AND(' RIESGOS DE GESTION'!#REF!="Baja",' RIESGOS DE GESTION'!#REF!="Catastrófico"),CONCATENATE("R8C",' RIESGOS DE GESTION'!#REF!),"")</f>
        <v>#REF!</v>
      </c>
      <c r="AN43" s="57"/>
      <c r="AO43" s="638"/>
      <c r="AP43" s="639"/>
      <c r="AQ43" s="639"/>
      <c r="AR43" s="639"/>
      <c r="AS43" s="639"/>
      <c r="AT43" s="640"/>
      <c r="AU43" s="57"/>
      <c r="AV43" s="57"/>
      <c r="AW43" s="57"/>
      <c r="AX43" s="57"/>
      <c r="AY43" s="57"/>
      <c r="AZ43" s="57"/>
      <c r="BA43" s="57"/>
      <c r="BB43" s="57"/>
      <c r="BC43" s="57"/>
      <c r="BD43" s="57"/>
      <c r="BE43" s="57"/>
      <c r="BF43" s="57"/>
      <c r="BG43" s="57"/>
      <c r="BH43" s="57"/>
      <c r="BI43" s="57"/>
      <c r="BJ43" s="57"/>
      <c r="BK43" s="57"/>
      <c r="BL43" s="57"/>
      <c r="BM43" s="57"/>
      <c r="BN43" s="57"/>
      <c r="BO43" s="57"/>
      <c r="BP43" s="57"/>
      <c r="BQ43" s="57"/>
      <c r="BR43" s="57"/>
      <c r="BS43" s="57"/>
      <c r="BT43" s="57"/>
      <c r="BU43" s="57"/>
      <c r="BV43" s="57"/>
      <c r="BW43" s="57"/>
      <c r="BX43" s="57"/>
    </row>
    <row r="44" spans="1:80" ht="15" customHeight="1" x14ac:dyDescent="0.25">
      <c r="A44" s="57"/>
      <c r="B44" s="519"/>
      <c r="C44" s="519"/>
      <c r="D44" s="520"/>
      <c r="E44" s="618"/>
      <c r="F44" s="617"/>
      <c r="G44" s="617"/>
      <c r="H44" s="617"/>
      <c r="I44" s="617"/>
      <c r="J44" s="50" t="e">
        <f>IF(AND(' RIESGOS DE GESTION'!#REF!="Baja",' RIESGOS DE GESTION'!#REF!="Leve"),CONCATENATE("R9C",' RIESGOS DE GESTION'!#REF!),"")</f>
        <v>#REF!</v>
      </c>
      <c r="K44" s="51" t="e">
        <f>IF(AND(' RIESGOS DE GESTION'!#REF!="Baja",' RIESGOS DE GESTION'!#REF!="Leve"),CONCATENATE("R9C",' RIESGOS DE GESTION'!#REF!),"")</f>
        <v>#REF!</v>
      </c>
      <c r="L44" s="51" t="e">
        <f>IF(AND(' RIESGOS DE GESTION'!#REF!="Baja",' RIESGOS DE GESTION'!#REF!="Leve"),CONCATENATE("R9C",' RIESGOS DE GESTION'!#REF!),"")</f>
        <v>#REF!</v>
      </c>
      <c r="M44" s="51" t="e">
        <f>IF(AND(' RIESGOS DE GESTION'!#REF!="Baja",' RIESGOS DE GESTION'!#REF!="Leve"),CONCATENATE("R9C",' RIESGOS DE GESTION'!#REF!),"")</f>
        <v>#REF!</v>
      </c>
      <c r="N44" s="51" t="e">
        <f>IF(AND(' RIESGOS DE GESTION'!#REF!="Baja",' RIESGOS DE GESTION'!#REF!="Leve"),CONCATENATE("R9C",' RIESGOS DE GESTION'!#REF!),"")</f>
        <v>#REF!</v>
      </c>
      <c r="O44" s="52" t="e">
        <f>IF(AND(' RIESGOS DE GESTION'!#REF!="Baja",' RIESGOS DE GESTION'!#REF!="Leve"),CONCATENATE("R9C",' RIESGOS DE GESTION'!#REF!),"")</f>
        <v>#REF!</v>
      </c>
      <c r="P44" s="41" t="e">
        <f>IF(AND(' RIESGOS DE GESTION'!#REF!="Baja",' RIESGOS DE GESTION'!#REF!="Menor"),CONCATENATE("R9C",' RIESGOS DE GESTION'!#REF!),"")</f>
        <v>#REF!</v>
      </c>
      <c r="Q44" s="42" t="e">
        <f>IF(AND(' RIESGOS DE GESTION'!#REF!="Baja",' RIESGOS DE GESTION'!#REF!="Menor"),CONCATENATE("R9C",' RIESGOS DE GESTION'!#REF!),"")</f>
        <v>#REF!</v>
      </c>
      <c r="R44" s="42" t="e">
        <f>IF(AND(' RIESGOS DE GESTION'!#REF!="Baja",' RIESGOS DE GESTION'!#REF!="Menor"),CONCATENATE("R9C",' RIESGOS DE GESTION'!#REF!),"")</f>
        <v>#REF!</v>
      </c>
      <c r="S44" s="42" t="e">
        <f>IF(AND(' RIESGOS DE GESTION'!#REF!="Baja",' RIESGOS DE GESTION'!#REF!="Menor"),CONCATENATE("R9C",' RIESGOS DE GESTION'!#REF!),"")</f>
        <v>#REF!</v>
      </c>
      <c r="T44" s="42" t="e">
        <f>IF(AND(' RIESGOS DE GESTION'!#REF!="Baja",' RIESGOS DE GESTION'!#REF!="Menor"),CONCATENATE("R9C",' RIESGOS DE GESTION'!#REF!),"")</f>
        <v>#REF!</v>
      </c>
      <c r="U44" s="43" t="e">
        <f>IF(AND(' RIESGOS DE GESTION'!#REF!="Baja",' RIESGOS DE GESTION'!#REF!="Menor"),CONCATENATE("R9C",' RIESGOS DE GESTION'!#REF!),"")</f>
        <v>#REF!</v>
      </c>
      <c r="V44" s="41" t="e">
        <f>IF(AND(' RIESGOS DE GESTION'!#REF!="Baja",' RIESGOS DE GESTION'!#REF!="Moderado"),CONCATENATE("R9C",' RIESGOS DE GESTION'!#REF!),"")</f>
        <v>#REF!</v>
      </c>
      <c r="W44" s="42" t="e">
        <f>IF(AND(' RIESGOS DE GESTION'!#REF!="Baja",' RIESGOS DE GESTION'!#REF!="Moderado"),CONCATENATE("R9C",' RIESGOS DE GESTION'!#REF!),"")</f>
        <v>#REF!</v>
      </c>
      <c r="X44" s="42" t="e">
        <f>IF(AND(' RIESGOS DE GESTION'!#REF!="Baja",' RIESGOS DE GESTION'!#REF!="Moderado"),CONCATENATE("R9C",' RIESGOS DE GESTION'!#REF!),"")</f>
        <v>#REF!</v>
      </c>
      <c r="Y44" s="42" t="e">
        <f>IF(AND(' RIESGOS DE GESTION'!#REF!="Baja",' RIESGOS DE GESTION'!#REF!="Moderado"),CONCATENATE("R9C",' RIESGOS DE GESTION'!#REF!),"")</f>
        <v>#REF!</v>
      </c>
      <c r="Z44" s="42" t="e">
        <f>IF(AND(' RIESGOS DE GESTION'!#REF!="Baja",' RIESGOS DE GESTION'!#REF!="Moderado"),CONCATENATE("R9C",' RIESGOS DE GESTION'!#REF!),"")</f>
        <v>#REF!</v>
      </c>
      <c r="AA44" s="43" t="e">
        <f>IF(AND(' RIESGOS DE GESTION'!#REF!="Baja",' RIESGOS DE GESTION'!#REF!="Moderado"),CONCATENATE("R9C",' RIESGOS DE GESTION'!#REF!),"")</f>
        <v>#REF!</v>
      </c>
      <c r="AB44" s="26" t="e">
        <f>IF(AND(' RIESGOS DE GESTION'!#REF!="Baja",' RIESGOS DE GESTION'!#REF!="Mayor"),CONCATENATE("R9C",' RIESGOS DE GESTION'!#REF!),"")</f>
        <v>#REF!</v>
      </c>
      <c r="AC44" s="27" t="e">
        <f>IF(AND(' RIESGOS DE GESTION'!#REF!="Baja",' RIESGOS DE GESTION'!#REF!="Mayor"),CONCATENATE("R9C",' RIESGOS DE GESTION'!#REF!),"")</f>
        <v>#REF!</v>
      </c>
      <c r="AD44" s="27" t="e">
        <f>IF(AND(' RIESGOS DE GESTION'!#REF!="Baja",' RIESGOS DE GESTION'!#REF!="Mayor"),CONCATENATE("R9C",' RIESGOS DE GESTION'!#REF!),"")</f>
        <v>#REF!</v>
      </c>
      <c r="AE44" s="27" t="e">
        <f>IF(AND(' RIESGOS DE GESTION'!#REF!="Baja",' RIESGOS DE GESTION'!#REF!="Mayor"),CONCATENATE("R9C",' RIESGOS DE GESTION'!#REF!),"")</f>
        <v>#REF!</v>
      </c>
      <c r="AF44" s="27" t="e">
        <f>IF(AND(' RIESGOS DE GESTION'!#REF!="Baja",' RIESGOS DE GESTION'!#REF!="Mayor"),CONCATENATE("R9C",' RIESGOS DE GESTION'!#REF!),"")</f>
        <v>#REF!</v>
      </c>
      <c r="AG44" s="28" t="e">
        <f>IF(AND(' RIESGOS DE GESTION'!#REF!="Baja",' RIESGOS DE GESTION'!#REF!="Mayor"),CONCATENATE("R9C",' RIESGOS DE GESTION'!#REF!),"")</f>
        <v>#REF!</v>
      </c>
      <c r="AH44" s="29" t="e">
        <f>IF(AND(' RIESGOS DE GESTION'!#REF!="Baja",' RIESGOS DE GESTION'!#REF!="Catastrófico"),CONCATENATE("R9C",' RIESGOS DE GESTION'!#REF!),"")</f>
        <v>#REF!</v>
      </c>
      <c r="AI44" s="30" t="e">
        <f>IF(AND(' RIESGOS DE GESTION'!#REF!="Baja",' RIESGOS DE GESTION'!#REF!="Catastrófico"),CONCATENATE("R9C",' RIESGOS DE GESTION'!#REF!),"")</f>
        <v>#REF!</v>
      </c>
      <c r="AJ44" s="30" t="e">
        <f>IF(AND(' RIESGOS DE GESTION'!#REF!="Baja",' RIESGOS DE GESTION'!#REF!="Catastrófico"),CONCATENATE("R9C",' RIESGOS DE GESTION'!#REF!),"")</f>
        <v>#REF!</v>
      </c>
      <c r="AK44" s="30" t="e">
        <f>IF(AND(' RIESGOS DE GESTION'!#REF!="Baja",' RIESGOS DE GESTION'!#REF!="Catastrófico"),CONCATENATE("R9C",' RIESGOS DE GESTION'!#REF!),"")</f>
        <v>#REF!</v>
      </c>
      <c r="AL44" s="30" t="e">
        <f>IF(AND(' RIESGOS DE GESTION'!#REF!="Baja",' RIESGOS DE GESTION'!#REF!="Catastrófico"),CONCATENATE("R9C",' RIESGOS DE GESTION'!#REF!),"")</f>
        <v>#REF!</v>
      </c>
      <c r="AM44" s="31" t="e">
        <f>IF(AND(' RIESGOS DE GESTION'!#REF!="Baja",' RIESGOS DE GESTION'!#REF!="Catastrófico"),CONCATENATE("R9C",' RIESGOS DE GESTION'!#REF!),"")</f>
        <v>#REF!</v>
      </c>
      <c r="AN44" s="57"/>
      <c r="AO44" s="638"/>
      <c r="AP44" s="639"/>
      <c r="AQ44" s="639"/>
      <c r="AR44" s="639"/>
      <c r="AS44" s="639"/>
      <c r="AT44" s="640"/>
      <c r="AU44" s="57"/>
      <c r="AV44" s="57"/>
      <c r="AW44" s="57"/>
      <c r="AX44" s="57"/>
      <c r="AY44" s="57"/>
      <c r="AZ44" s="57"/>
      <c r="BA44" s="57"/>
      <c r="BB44" s="57"/>
      <c r="BC44" s="57"/>
      <c r="BD44" s="57"/>
      <c r="BE44" s="57"/>
      <c r="BF44" s="57"/>
      <c r="BG44" s="57"/>
      <c r="BH44" s="57"/>
      <c r="BI44" s="57"/>
      <c r="BJ44" s="57"/>
      <c r="BK44" s="57"/>
      <c r="BL44" s="57"/>
      <c r="BM44" s="57"/>
      <c r="BN44" s="57"/>
      <c r="BO44" s="57"/>
      <c r="BP44" s="57"/>
      <c r="BQ44" s="57"/>
      <c r="BR44" s="57"/>
      <c r="BS44" s="57"/>
      <c r="BT44" s="57"/>
      <c r="BU44" s="57"/>
      <c r="BV44" s="57"/>
      <c r="BW44" s="57"/>
      <c r="BX44" s="57"/>
    </row>
    <row r="45" spans="1:80" ht="15.75" customHeight="1" thickBot="1" x14ac:dyDescent="0.3">
      <c r="A45" s="57"/>
      <c r="B45" s="519"/>
      <c r="C45" s="519"/>
      <c r="D45" s="520"/>
      <c r="E45" s="619"/>
      <c r="F45" s="620"/>
      <c r="G45" s="620"/>
      <c r="H45" s="620"/>
      <c r="I45" s="620"/>
      <c r="J45" s="53" t="e">
        <f>IF(AND(' RIESGOS DE GESTION'!#REF!="Baja",' RIESGOS DE GESTION'!#REF!="Leve"),CONCATENATE("R10C",' RIESGOS DE GESTION'!#REF!),"")</f>
        <v>#REF!</v>
      </c>
      <c r="K45" s="54" t="e">
        <f>IF(AND(' RIESGOS DE GESTION'!#REF!="Baja",' RIESGOS DE GESTION'!#REF!="Leve"),CONCATENATE("R10C",' RIESGOS DE GESTION'!#REF!),"")</f>
        <v>#REF!</v>
      </c>
      <c r="L45" s="54" t="e">
        <f>IF(AND(' RIESGOS DE GESTION'!#REF!="Baja",' RIESGOS DE GESTION'!#REF!="Leve"),CONCATENATE("R10C",' RIESGOS DE GESTION'!#REF!),"")</f>
        <v>#REF!</v>
      </c>
      <c r="M45" s="54" t="e">
        <f>IF(AND(' RIESGOS DE GESTION'!#REF!="Baja",' RIESGOS DE GESTION'!#REF!="Leve"),CONCATENATE("R10C",' RIESGOS DE GESTION'!#REF!),"")</f>
        <v>#REF!</v>
      </c>
      <c r="N45" s="54" t="e">
        <f>IF(AND(' RIESGOS DE GESTION'!#REF!="Baja",' RIESGOS DE GESTION'!#REF!="Leve"),CONCATENATE("R10C",' RIESGOS DE GESTION'!#REF!),"")</f>
        <v>#REF!</v>
      </c>
      <c r="O45" s="55" t="e">
        <f>IF(AND(' RIESGOS DE GESTION'!#REF!="Baja",' RIESGOS DE GESTION'!#REF!="Leve"),CONCATENATE("R10C",' RIESGOS DE GESTION'!#REF!),"")</f>
        <v>#REF!</v>
      </c>
      <c r="P45" s="41" t="e">
        <f>IF(AND(' RIESGOS DE GESTION'!#REF!="Baja",' RIESGOS DE GESTION'!#REF!="Menor"),CONCATENATE("R10C",' RIESGOS DE GESTION'!#REF!),"")</f>
        <v>#REF!</v>
      </c>
      <c r="Q45" s="42" t="e">
        <f>IF(AND(' RIESGOS DE GESTION'!#REF!="Baja",' RIESGOS DE GESTION'!#REF!="Menor"),CONCATENATE("R10C",' RIESGOS DE GESTION'!#REF!),"")</f>
        <v>#REF!</v>
      </c>
      <c r="R45" s="42" t="e">
        <f>IF(AND(' RIESGOS DE GESTION'!#REF!="Baja",' RIESGOS DE GESTION'!#REF!="Menor"),CONCATENATE("R10C",' RIESGOS DE GESTION'!#REF!),"")</f>
        <v>#REF!</v>
      </c>
      <c r="S45" s="42" t="e">
        <f>IF(AND(' RIESGOS DE GESTION'!#REF!="Baja",' RIESGOS DE GESTION'!#REF!="Menor"),CONCATENATE("R10C",' RIESGOS DE GESTION'!#REF!),"")</f>
        <v>#REF!</v>
      </c>
      <c r="T45" s="42" t="e">
        <f>IF(AND(' RIESGOS DE GESTION'!#REF!="Baja",' RIESGOS DE GESTION'!#REF!="Menor"),CONCATENATE("R10C",' RIESGOS DE GESTION'!#REF!),"")</f>
        <v>#REF!</v>
      </c>
      <c r="U45" s="43" t="e">
        <f>IF(AND(' RIESGOS DE GESTION'!#REF!="Baja",' RIESGOS DE GESTION'!#REF!="Menor"),CONCATENATE("R10C",' RIESGOS DE GESTION'!#REF!),"")</f>
        <v>#REF!</v>
      </c>
      <c r="V45" s="44" t="e">
        <f>IF(AND(' RIESGOS DE GESTION'!#REF!="Baja",' RIESGOS DE GESTION'!#REF!="Moderado"),CONCATENATE("R10C",' RIESGOS DE GESTION'!#REF!),"")</f>
        <v>#REF!</v>
      </c>
      <c r="W45" s="45" t="e">
        <f>IF(AND(' RIESGOS DE GESTION'!#REF!="Baja",' RIESGOS DE GESTION'!#REF!="Moderado"),CONCATENATE("R10C",' RIESGOS DE GESTION'!#REF!),"")</f>
        <v>#REF!</v>
      </c>
      <c r="X45" s="45" t="e">
        <f>IF(AND(' RIESGOS DE GESTION'!#REF!="Baja",' RIESGOS DE GESTION'!#REF!="Moderado"),CONCATENATE("R10C",' RIESGOS DE GESTION'!#REF!),"")</f>
        <v>#REF!</v>
      </c>
      <c r="Y45" s="45" t="e">
        <f>IF(AND(' RIESGOS DE GESTION'!#REF!="Baja",' RIESGOS DE GESTION'!#REF!="Moderado"),CONCATENATE("R10C",' RIESGOS DE GESTION'!#REF!),"")</f>
        <v>#REF!</v>
      </c>
      <c r="Z45" s="45" t="e">
        <f>IF(AND(' RIESGOS DE GESTION'!#REF!="Baja",' RIESGOS DE GESTION'!#REF!="Moderado"),CONCATENATE("R10C",' RIESGOS DE GESTION'!#REF!),"")</f>
        <v>#REF!</v>
      </c>
      <c r="AA45" s="46" t="e">
        <f>IF(AND(' RIESGOS DE GESTION'!#REF!="Baja",' RIESGOS DE GESTION'!#REF!="Moderado"),CONCATENATE("R10C",' RIESGOS DE GESTION'!#REF!),"")</f>
        <v>#REF!</v>
      </c>
      <c r="AB45" s="32" t="e">
        <f>IF(AND(' RIESGOS DE GESTION'!#REF!="Baja",' RIESGOS DE GESTION'!#REF!="Mayor"),CONCATENATE("R10C",' RIESGOS DE GESTION'!#REF!),"")</f>
        <v>#REF!</v>
      </c>
      <c r="AC45" s="33" t="e">
        <f>IF(AND(' RIESGOS DE GESTION'!#REF!="Baja",' RIESGOS DE GESTION'!#REF!="Mayor"),CONCATENATE("R10C",' RIESGOS DE GESTION'!#REF!),"")</f>
        <v>#REF!</v>
      </c>
      <c r="AD45" s="33" t="e">
        <f>IF(AND(' RIESGOS DE GESTION'!#REF!="Baja",' RIESGOS DE GESTION'!#REF!="Mayor"),CONCATENATE("R10C",' RIESGOS DE GESTION'!#REF!),"")</f>
        <v>#REF!</v>
      </c>
      <c r="AE45" s="33" t="e">
        <f>IF(AND(' RIESGOS DE GESTION'!#REF!="Baja",' RIESGOS DE GESTION'!#REF!="Mayor"),CONCATENATE("R10C",' RIESGOS DE GESTION'!#REF!),"")</f>
        <v>#REF!</v>
      </c>
      <c r="AF45" s="33" t="e">
        <f>IF(AND(' RIESGOS DE GESTION'!#REF!="Baja",' RIESGOS DE GESTION'!#REF!="Mayor"),CONCATENATE("R10C",' RIESGOS DE GESTION'!#REF!),"")</f>
        <v>#REF!</v>
      </c>
      <c r="AG45" s="34" t="e">
        <f>IF(AND(' RIESGOS DE GESTION'!#REF!="Baja",' RIESGOS DE GESTION'!#REF!="Mayor"),CONCATENATE("R10C",' RIESGOS DE GESTION'!#REF!),"")</f>
        <v>#REF!</v>
      </c>
      <c r="AH45" s="35" t="e">
        <f>IF(AND(' RIESGOS DE GESTION'!#REF!="Baja",' RIESGOS DE GESTION'!#REF!="Catastrófico"),CONCATENATE("R10C",' RIESGOS DE GESTION'!#REF!),"")</f>
        <v>#REF!</v>
      </c>
      <c r="AI45" s="36" t="e">
        <f>IF(AND(' RIESGOS DE GESTION'!#REF!="Baja",' RIESGOS DE GESTION'!#REF!="Catastrófico"),CONCATENATE("R10C",' RIESGOS DE GESTION'!#REF!),"")</f>
        <v>#REF!</v>
      </c>
      <c r="AJ45" s="36" t="e">
        <f>IF(AND(' RIESGOS DE GESTION'!#REF!="Baja",' RIESGOS DE GESTION'!#REF!="Catastrófico"),CONCATENATE("R10C",' RIESGOS DE GESTION'!#REF!),"")</f>
        <v>#REF!</v>
      </c>
      <c r="AK45" s="36" t="e">
        <f>IF(AND(' RIESGOS DE GESTION'!#REF!="Baja",' RIESGOS DE GESTION'!#REF!="Catastrófico"),CONCATENATE("R10C",' RIESGOS DE GESTION'!#REF!),"")</f>
        <v>#REF!</v>
      </c>
      <c r="AL45" s="36" t="e">
        <f>IF(AND(' RIESGOS DE GESTION'!#REF!="Baja",' RIESGOS DE GESTION'!#REF!="Catastrófico"),CONCATENATE("R10C",' RIESGOS DE GESTION'!#REF!),"")</f>
        <v>#REF!</v>
      </c>
      <c r="AM45" s="37" t="e">
        <f>IF(AND(' RIESGOS DE GESTION'!#REF!="Baja",' RIESGOS DE GESTION'!#REF!="Catastrófico"),CONCATENATE("R10C",' RIESGOS DE GESTION'!#REF!),"")</f>
        <v>#REF!</v>
      </c>
      <c r="AN45" s="57"/>
      <c r="AO45" s="641"/>
      <c r="AP45" s="642"/>
      <c r="AQ45" s="642"/>
      <c r="AR45" s="642"/>
      <c r="AS45" s="642"/>
      <c r="AT45" s="643"/>
    </row>
    <row r="46" spans="1:80" ht="46.5" customHeight="1" x14ac:dyDescent="0.35">
      <c r="A46" s="57"/>
      <c r="B46" s="519"/>
      <c r="C46" s="519"/>
      <c r="D46" s="520"/>
      <c r="E46" s="614" t="s">
        <v>511</v>
      </c>
      <c r="F46" s="615"/>
      <c r="G46" s="615"/>
      <c r="H46" s="615"/>
      <c r="I46" s="632"/>
      <c r="J46" s="47" t="e">
        <f>IF(AND(' RIESGOS DE GESTION'!#REF!="Muy Baja",' RIESGOS DE GESTION'!#REF!="Leve"),CONCATENATE("R1C",' RIESGOS DE GESTION'!#REF!),"")</f>
        <v>#REF!</v>
      </c>
      <c r="K46" s="48" t="e">
        <f>IF(AND(' RIESGOS DE GESTION'!#REF!="Muy Baja",' RIESGOS DE GESTION'!#REF!="Leve"),CONCATENATE("R1C",' RIESGOS DE GESTION'!#REF!),"")</f>
        <v>#REF!</v>
      </c>
      <c r="L46" s="48" t="e">
        <f>IF(AND(' RIESGOS DE GESTION'!#REF!="Muy Baja",' RIESGOS DE GESTION'!#REF!="Leve"),CONCATENATE("R1C",' RIESGOS DE GESTION'!#REF!),"")</f>
        <v>#REF!</v>
      </c>
      <c r="M46" s="48" t="e">
        <f>IF(AND(' RIESGOS DE GESTION'!#REF!="Muy Baja",' RIESGOS DE GESTION'!#REF!="Leve"),CONCATENATE("R1C",' RIESGOS DE GESTION'!#REF!),"")</f>
        <v>#REF!</v>
      </c>
      <c r="N46" s="48" t="e">
        <f>IF(AND(' RIESGOS DE GESTION'!#REF!="Muy Baja",' RIESGOS DE GESTION'!#REF!="Leve"),CONCATENATE("R1C",' RIESGOS DE GESTION'!#REF!),"")</f>
        <v>#REF!</v>
      </c>
      <c r="O46" s="49" t="e">
        <f>IF(AND(' RIESGOS DE GESTION'!#REF!="Muy Baja",' RIESGOS DE GESTION'!#REF!="Leve"),CONCATENATE("R1C",' RIESGOS DE GESTION'!#REF!),"")</f>
        <v>#REF!</v>
      </c>
      <c r="P46" s="47" t="e">
        <f>IF(AND(' RIESGOS DE GESTION'!#REF!="Muy Baja",' RIESGOS DE GESTION'!#REF!="Menor"),CONCATENATE("R1C",' RIESGOS DE GESTION'!#REF!),"")</f>
        <v>#REF!</v>
      </c>
      <c r="Q46" s="48" t="e">
        <f>IF(AND(' RIESGOS DE GESTION'!#REF!="Muy Baja",' RIESGOS DE GESTION'!#REF!="Menor"),CONCATENATE("R1C",' RIESGOS DE GESTION'!#REF!),"")</f>
        <v>#REF!</v>
      </c>
      <c r="R46" s="48" t="e">
        <f>IF(AND(' RIESGOS DE GESTION'!#REF!="Muy Baja",' RIESGOS DE GESTION'!#REF!="Menor"),CONCATENATE("R1C",' RIESGOS DE GESTION'!#REF!),"")</f>
        <v>#REF!</v>
      </c>
      <c r="S46" s="48" t="e">
        <f>IF(AND(' RIESGOS DE GESTION'!#REF!="Muy Baja",' RIESGOS DE GESTION'!#REF!="Menor"),CONCATENATE("R1C",' RIESGOS DE GESTION'!#REF!),"")</f>
        <v>#REF!</v>
      </c>
      <c r="T46" s="48" t="e">
        <f>IF(AND(' RIESGOS DE GESTION'!#REF!="Muy Baja",' RIESGOS DE GESTION'!#REF!="Menor"),CONCATENATE("R1C",' RIESGOS DE GESTION'!#REF!),"")</f>
        <v>#REF!</v>
      </c>
      <c r="U46" s="49" t="e">
        <f>IF(AND(' RIESGOS DE GESTION'!#REF!="Muy Baja",' RIESGOS DE GESTION'!#REF!="Menor"),CONCATENATE("R1C",' RIESGOS DE GESTION'!#REF!),"")</f>
        <v>#REF!</v>
      </c>
      <c r="V46" s="38" t="e">
        <f>IF(AND(' RIESGOS DE GESTION'!#REF!="Muy Baja",' RIESGOS DE GESTION'!#REF!="Moderado"),CONCATENATE("R1C",' RIESGOS DE GESTION'!#REF!),"")</f>
        <v>#REF!</v>
      </c>
      <c r="W46" s="56" t="e">
        <f>IF(AND(' RIESGOS DE GESTION'!#REF!="Muy Baja",' RIESGOS DE GESTION'!#REF!="Moderado"),CONCATENATE("R1C",' RIESGOS DE GESTION'!#REF!),"")</f>
        <v>#REF!</v>
      </c>
      <c r="X46" s="39" t="e">
        <f>IF(AND(' RIESGOS DE GESTION'!#REF!="Muy Baja",' RIESGOS DE GESTION'!#REF!="Moderado"),CONCATENATE("R1C",' RIESGOS DE GESTION'!#REF!),"")</f>
        <v>#REF!</v>
      </c>
      <c r="Y46" s="39" t="e">
        <f>IF(AND(' RIESGOS DE GESTION'!#REF!="Muy Baja",' RIESGOS DE GESTION'!#REF!="Moderado"),CONCATENATE("R1C",' RIESGOS DE GESTION'!#REF!),"")</f>
        <v>#REF!</v>
      </c>
      <c r="Z46" s="39" t="e">
        <f>IF(AND(' RIESGOS DE GESTION'!#REF!="Muy Baja",' RIESGOS DE GESTION'!#REF!="Moderado"),CONCATENATE("R1C",' RIESGOS DE GESTION'!#REF!),"")</f>
        <v>#REF!</v>
      </c>
      <c r="AA46" s="40" t="e">
        <f>IF(AND(' RIESGOS DE GESTION'!#REF!="Muy Baja",' RIESGOS DE GESTION'!#REF!="Moderado"),CONCATENATE("R1C",' RIESGOS DE GESTION'!#REF!),"")</f>
        <v>#REF!</v>
      </c>
      <c r="AB46" s="20" t="e">
        <f>IF(AND(' RIESGOS DE GESTION'!#REF!="Muy Baja",' RIESGOS DE GESTION'!#REF!="Mayor"),CONCATENATE("R1C",' RIESGOS DE GESTION'!#REF!),"")</f>
        <v>#REF!</v>
      </c>
      <c r="AC46" s="21" t="e">
        <f>IF(AND(' RIESGOS DE GESTION'!#REF!="Muy Baja",' RIESGOS DE GESTION'!#REF!="Mayor"),CONCATENATE("R1C",' RIESGOS DE GESTION'!#REF!),"")</f>
        <v>#REF!</v>
      </c>
      <c r="AD46" s="21" t="e">
        <f>IF(AND(' RIESGOS DE GESTION'!#REF!="Muy Baja",' RIESGOS DE GESTION'!#REF!="Mayor"),CONCATENATE("R1C",' RIESGOS DE GESTION'!#REF!),"")</f>
        <v>#REF!</v>
      </c>
      <c r="AE46" s="21" t="e">
        <f>IF(AND(' RIESGOS DE GESTION'!#REF!="Muy Baja",' RIESGOS DE GESTION'!#REF!="Mayor"),CONCATENATE("R1C",' RIESGOS DE GESTION'!#REF!),"")</f>
        <v>#REF!</v>
      </c>
      <c r="AF46" s="21" t="e">
        <f>IF(AND(' RIESGOS DE GESTION'!#REF!="Muy Baja",' RIESGOS DE GESTION'!#REF!="Mayor"),CONCATENATE("R1C",' RIESGOS DE GESTION'!#REF!),"")</f>
        <v>#REF!</v>
      </c>
      <c r="AG46" s="22" t="e">
        <f>IF(AND(' RIESGOS DE GESTION'!#REF!="Muy Baja",' RIESGOS DE GESTION'!#REF!="Mayor"),CONCATENATE("R1C",' RIESGOS DE GESTION'!#REF!),"")</f>
        <v>#REF!</v>
      </c>
      <c r="AH46" s="23" t="e">
        <f>IF(AND(' RIESGOS DE GESTION'!#REF!="Muy Baja",' RIESGOS DE GESTION'!#REF!="Catastrófico"),CONCATENATE("R1C",' RIESGOS DE GESTION'!#REF!),"")</f>
        <v>#REF!</v>
      </c>
      <c r="AI46" s="24" t="e">
        <f>IF(AND(' RIESGOS DE GESTION'!#REF!="Muy Baja",' RIESGOS DE GESTION'!#REF!="Catastrófico"),CONCATENATE("R1C",' RIESGOS DE GESTION'!#REF!),"")</f>
        <v>#REF!</v>
      </c>
      <c r="AJ46" s="24" t="e">
        <f>IF(AND(' RIESGOS DE GESTION'!#REF!="Muy Baja",' RIESGOS DE GESTION'!#REF!="Catastrófico"),CONCATENATE("R1C",' RIESGOS DE GESTION'!#REF!),"")</f>
        <v>#REF!</v>
      </c>
      <c r="AK46" s="24" t="e">
        <f>IF(AND(' RIESGOS DE GESTION'!#REF!="Muy Baja",' RIESGOS DE GESTION'!#REF!="Catastrófico"),CONCATENATE("R1C",' RIESGOS DE GESTION'!#REF!),"")</f>
        <v>#REF!</v>
      </c>
      <c r="AL46" s="24" t="e">
        <f>IF(AND(' RIESGOS DE GESTION'!#REF!="Muy Baja",' RIESGOS DE GESTION'!#REF!="Catastrófico"),CONCATENATE("R1C",' RIESGOS DE GESTION'!#REF!),"")</f>
        <v>#REF!</v>
      </c>
      <c r="AM46" s="25" t="e">
        <f>IF(AND(' RIESGOS DE GESTION'!#REF!="Muy Baja",' RIESGOS DE GESTION'!#REF!="Catastrófico"),CONCATENATE("R1C",' RIESGOS DE GESTION'!#REF!),"")</f>
        <v>#REF!</v>
      </c>
      <c r="AN46" s="57"/>
      <c r="AO46" s="57"/>
      <c r="AP46" s="57"/>
      <c r="AQ46" s="57"/>
      <c r="AR46" s="57"/>
      <c r="AS46" s="57"/>
      <c r="AT46" s="57"/>
      <c r="AU46" s="57"/>
      <c r="AV46" s="57"/>
      <c r="AW46" s="57"/>
      <c r="AX46" s="57"/>
      <c r="AY46" s="57"/>
      <c r="AZ46" s="57"/>
      <c r="BA46" s="57"/>
      <c r="BB46" s="57"/>
      <c r="BC46" s="57"/>
      <c r="BD46" s="57"/>
      <c r="BE46" s="57"/>
      <c r="BF46" s="57"/>
      <c r="BG46" s="57"/>
      <c r="BH46" s="57"/>
      <c r="BI46" s="57"/>
      <c r="BJ46" s="57"/>
      <c r="BK46" s="57"/>
      <c r="BL46" s="57"/>
      <c r="BM46" s="57"/>
      <c r="BN46" s="57"/>
      <c r="BO46" s="57"/>
      <c r="BP46" s="57"/>
      <c r="BQ46" s="57"/>
      <c r="BR46" s="57"/>
      <c r="BS46" s="57"/>
      <c r="BT46" s="57"/>
      <c r="BU46" s="57"/>
      <c r="BV46" s="57"/>
      <c r="BW46" s="57"/>
      <c r="BX46" s="57"/>
      <c r="BY46" s="57"/>
      <c r="BZ46" s="57"/>
      <c r="CA46" s="57"/>
      <c r="CB46" s="57"/>
    </row>
    <row r="47" spans="1:80" ht="46.5" customHeight="1" x14ac:dyDescent="0.25">
      <c r="A47" s="57"/>
      <c r="B47" s="519"/>
      <c r="C47" s="519"/>
      <c r="D47" s="520"/>
      <c r="E47" s="616"/>
      <c r="F47" s="617"/>
      <c r="G47" s="617"/>
      <c r="H47" s="617"/>
      <c r="I47" s="633"/>
      <c r="J47" s="50" t="e">
        <f>IF(AND(' RIESGOS DE GESTION'!#REF!="Muy Baja",' RIESGOS DE GESTION'!#REF!="Leve"),CONCATENATE("R2C",' RIESGOS DE GESTION'!#REF!),"")</f>
        <v>#REF!</v>
      </c>
      <c r="K47" s="51" t="e">
        <f>IF(AND(' RIESGOS DE GESTION'!#REF!="Muy Baja",' RIESGOS DE GESTION'!#REF!="Leve"),CONCATENATE("R2C",' RIESGOS DE GESTION'!#REF!),"")</f>
        <v>#REF!</v>
      </c>
      <c r="L47" s="51" t="e">
        <f>IF(AND(' RIESGOS DE GESTION'!#REF!="Muy Baja",' RIESGOS DE GESTION'!#REF!="Leve"),CONCATENATE("R2C",' RIESGOS DE GESTION'!#REF!),"")</f>
        <v>#REF!</v>
      </c>
      <c r="M47" s="51" t="e">
        <f>IF(AND(' RIESGOS DE GESTION'!#REF!="Muy Baja",' RIESGOS DE GESTION'!#REF!="Leve"),CONCATENATE("R2C",' RIESGOS DE GESTION'!#REF!),"")</f>
        <v>#REF!</v>
      </c>
      <c r="N47" s="51" t="e">
        <f>IF(AND(' RIESGOS DE GESTION'!#REF!="Muy Baja",' RIESGOS DE GESTION'!#REF!="Leve"),CONCATENATE("R2C",' RIESGOS DE GESTION'!#REF!),"")</f>
        <v>#REF!</v>
      </c>
      <c r="O47" s="52" t="e">
        <f>IF(AND(' RIESGOS DE GESTION'!#REF!="Muy Baja",' RIESGOS DE GESTION'!#REF!="Leve"),CONCATENATE("R2C",' RIESGOS DE GESTION'!#REF!),"")</f>
        <v>#REF!</v>
      </c>
      <c r="P47" s="50" t="e">
        <f>IF(AND(' RIESGOS DE GESTION'!#REF!="Muy Baja",' RIESGOS DE GESTION'!#REF!="Menor"),CONCATENATE("R2C",' RIESGOS DE GESTION'!#REF!),"")</f>
        <v>#REF!</v>
      </c>
      <c r="Q47" s="51" t="e">
        <f>IF(AND(' RIESGOS DE GESTION'!#REF!="Muy Baja",' RIESGOS DE GESTION'!#REF!="Menor"),CONCATENATE("R2C",' RIESGOS DE GESTION'!#REF!),"")</f>
        <v>#REF!</v>
      </c>
      <c r="R47" s="51" t="e">
        <f>IF(AND(' RIESGOS DE GESTION'!#REF!="Muy Baja",' RIESGOS DE GESTION'!#REF!="Menor"),CONCATENATE("R2C",' RIESGOS DE GESTION'!#REF!),"")</f>
        <v>#REF!</v>
      </c>
      <c r="S47" s="51" t="e">
        <f>IF(AND(' RIESGOS DE GESTION'!#REF!="Muy Baja",' RIESGOS DE GESTION'!#REF!="Menor"),CONCATENATE("R2C",' RIESGOS DE GESTION'!#REF!),"")</f>
        <v>#REF!</v>
      </c>
      <c r="T47" s="51" t="e">
        <f>IF(AND(' RIESGOS DE GESTION'!#REF!="Muy Baja",' RIESGOS DE GESTION'!#REF!="Menor"),CONCATENATE("R2C",' RIESGOS DE GESTION'!#REF!),"")</f>
        <v>#REF!</v>
      </c>
      <c r="U47" s="52" t="e">
        <f>IF(AND(' RIESGOS DE GESTION'!#REF!="Muy Baja",' RIESGOS DE GESTION'!#REF!="Menor"),CONCATENATE("R2C",' RIESGOS DE GESTION'!#REF!),"")</f>
        <v>#REF!</v>
      </c>
      <c r="V47" s="41" t="e">
        <f>IF(AND(' RIESGOS DE GESTION'!#REF!="Muy Baja",' RIESGOS DE GESTION'!#REF!="Moderado"),CONCATENATE("R2C",' RIESGOS DE GESTION'!#REF!),"")</f>
        <v>#REF!</v>
      </c>
      <c r="W47" s="42" t="e">
        <f>IF(AND(' RIESGOS DE GESTION'!#REF!="Muy Baja",' RIESGOS DE GESTION'!#REF!="Moderado"),CONCATENATE("R2C",' RIESGOS DE GESTION'!#REF!),"")</f>
        <v>#REF!</v>
      </c>
      <c r="X47" s="42" t="e">
        <f>IF(AND(' RIESGOS DE GESTION'!#REF!="Muy Baja",' RIESGOS DE GESTION'!#REF!="Moderado"),CONCATENATE("R2C",' RIESGOS DE GESTION'!#REF!),"")</f>
        <v>#REF!</v>
      </c>
      <c r="Y47" s="42" t="e">
        <f>IF(AND(' RIESGOS DE GESTION'!#REF!="Muy Baja",' RIESGOS DE GESTION'!#REF!="Moderado"),CONCATENATE("R2C",' RIESGOS DE GESTION'!#REF!),"")</f>
        <v>#REF!</v>
      </c>
      <c r="Z47" s="42" t="e">
        <f>IF(AND(' RIESGOS DE GESTION'!#REF!="Muy Baja",' RIESGOS DE GESTION'!#REF!="Moderado"),CONCATENATE("R2C",' RIESGOS DE GESTION'!#REF!),"")</f>
        <v>#REF!</v>
      </c>
      <c r="AA47" s="43" t="e">
        <f>IF(AND(' RIESGOS DE GESTION'!#REF!="Muy Baja",' RIESGOS DE GESTION'!#REF!="Moderado"),CONCATENATE("R2C",' RIESGOS DE GESTION'!#REF!),"")</f>
        <v>#REF!</v>
      </c>
      <c r="AB47" s="26" t="e">
        <f>IF(AND(' RIESGOS DE GESTION'!#REF!="Muy Baja",' RIESGOS DE GESTION'!#REF!="Mayor"),CONCATENATE("R2C",' RIESGOS DE GESTION'!#REF!),"")</f>
        <v>#REF!</v>
      </c>
      <c r="AC47" s="27" t="e">
        <f>IF(AND(' RIESGOS DE GESTION'!#REF!="Muy Baja",' RIESGOS DE GESTION'!#REF!="Mayor"),CONCATENATE("R2C",' RIESGOS DE GESTION'!#REF!),"")</f>
        <v>#REF!</v>
      </c>
      <c r="AD47" s="27" t="e">
        <f>IF(AND(' RIESGOS DE GESTION'!#REF!="Muy Baja",' RIESGOS DE GESTION'!#REF!="Mayor"),CONCATENATE("R2C",' RIESGOS DE GESTION'!#REF!),"")</f>
        <v>#REF!</v>
      </c>
      <c r="AE47" s="27" t="e">
        <f>IF(AND(' RIESGOS DE GESTION'!#REF!="Muy Baja",' RIESGOS DE GESTION'!#REF!="Mayor"),CONCATENATE("R2C",' RIESGOS DE GESTION'!#REF!),"")</f>
        <v>#REF!</v>
      </c>
      <c r="AF47" s="27" t="e">
        <f>IF(AND(' RIESGOS DE GESTION'!#REF!="Muy Baja",' RIESGOS DE GESTION'!#REF!="Mayor"),CONCATENATE("R2C",' RIESGOS DE GESTION'!#REF!),"")</f>
        <v>#REF!</v>
      </c>
      <c r="AG47" s="28" t="e">
        <f>IF(AND(' RIESGOS DE GESTION'!#REF!="Muy Baja",' RIESGOS DE GESTION'!#REF!="Mayor"),CONCATENATE("R2C",' RIESGOS DE GESTION'!#REF!),"")</f>
        <v>#REF!</v>
      </c>
      <c r="AH47" s="29" t="e">
        <f>IF(AND(' RIESGOS DE GESTION'!#REF!="Muy Baja",' RIESGOS DE GESTION'!#REF!="Catastrófico"),CONCATENATE("R2C",' RIESGOS DE GESTION'!#REF!),"")</f>
        <v>#REF!</v>
      </c>
      <c r="AI47" s="30" t="e">
        <f>IF(AND(' RIESGOS DE GESTION'!#REF!="Muy Baja",' RIESGOS DE GESTION'!#REF!="Catastrófico"),CONCATENATE("R2C",' RIESGOS DE GESTION'!#REF!),"")</f>
        <v>#REF!</v>
      </c>
      <c r="AJ47" s="30" t="e">
        <f>IF(AND(' RIESGOS DE GESTION'!#REF!="Muy Baja",' RIESGOS DE GESTION'!#REF!="Catastrófico"),CONCATENATE("R2C",' RIESGOS DE GESTION'!#REF!),"")</f>
        <v>#REF!</v>
      </c>
      <c r="AK47" s="30" t="e">
        <f>IF(AND(' RIESGOS DE GESTION'!#REF!="Muy Baja",' RIESGOS DE GESTION'!#REF!="Catastrófico"),CONCATENATE("R2C",' RIESGOS DE GESTION'!#REF!),"")</f>
        <v>#REF!</v>
      </c>
      <c r="AL47" s="30" t="e">
        <f>IF(AND(' RIESGOS DE GESTION'!#REF!="Muy Baja",' RIESGOS DE GESTION'!#REF!="Catastrófico"),CONCATENATE("R2C",' RIESGOS DE GESTION'!#REF!),"")</f>
        <v>#REF!</v>
      </c>
      <c r="AM47" s="31" t="e">
        <f>IF(AND(' RIESGOS DE GESTION'!#REF!="Muy Baja",' RIESGOS DE GESTION'!#REF!="Catastrófico"),CONCATENATE("R2C",' RIESGOS DE GESTION'!#REF!),"")</f>
        <v>#REF!</v>
      </c>
      <c r="AN47" s="57"/>
      <c r="AO47" s="57"/>
      <c r="AP47" s="57"/>
      <c r="AQ47" s="57"/>
      <c r="AR47" s="57"/>
      <c r="AS47" s="57"/>
      <c r="AT47" s="57"/>
      <c r="AU47" s="57"/>
      <c r="AV47" s="57"/>
      <c r="AW47" s="57"/>
      <c r="AX47" s="57"/>
      <c r="AY47" s="57"/>
      <c r="AZ47" s="57"/>
      <c r="BA47" s="57"/>
      <c r="BB47" s="57"/>
      <c r="BC47" s="57"/>
      <c r="BD47" s="57"/>
      <c r="BE47" s="57"/>
      <c r="BF47" s="57"/>
      <c r="BG47" s="57"/>
      <c r="BH47" s="57"/>
      <c r="BI47" s="57"/>
      <c r="BJ47" s="57"/>
      <c r="BK47" s="57"/>
      <c r="BL47" s="57"/>
      <c r="BM47" s="57"/>
      <c r="BN47" s="57"/>
      <c r="BO47" s="57"/>
      <c r="BP47" s="57"/>
      <c r="BQ47" s="57"/>
      <c r="BR47" s="57"/>
      <c r="BS47" s="57"/>
      <c r="BT47" s="57"/>
      <c r="BU47" s="57"/>
      <c r="BV47" s="57"/>
      <c r="BW47" s="57"/>
      <c r="BX47" s="57"/>
      <c r="BY47" s="57"/>
      <c r="BZ47" s="57"/>
      <c r="CA47" s="57"/>
      <c r="CB47" s="57"/>
    </row>
    <row r="48" spans="1:80" ht="15" customHeight="1" x14ac:dyDescent="0.25">
      <c r="A48" s="57"/>
      <c r="B48" s="519"/>
      <c r="C48" s="519"/>
      <c r="D48" s="520"/>
      <c r="E48" s="616"/>
      <c r="F48" s="617"/>
      <c r="G48" s="617"/>
      <c r="H48" s="617"/>
      <c r="I48" s="633"/>
      <c r="J48" s="50" t="e">
        <f>IF(AND(' RIESGOS DE GESTION'!#REF!="Muy Baja",' RIESGOS DE GESTION'!#REF!="Leve"),CONCATENATE("R3C",' RIESGOS DE GESTION'!#REF!),"")</f>
        <v>#REF!</v>
      </c>
      <c r="K48" s="51" t="e">
        <f>IF(AND(' RIESGOS DE GESTION'!#REF!="Muy Baja",' RIESGOS DE GESTION'!#REF!="Leve"),CONCATENATE("R3C",' RIESGOS DE GESTION'!#REF!),"")</f>
        <v>#REF!</v>
      </c>
      <c r="L48" s="51" t="e">
        <f>IF(AND(' RIESGOS DE GESTION'!#REF!="Muy Baja",' RIESGOS DE GESTION'!#REF!="Leve"),CONCATENATE("R3C",' RIESGOS DE GESTION'!#REF!),"")</f>
        <v>#REF!</v>
      </c>
      <c r="M48" s="51" t="e">
        <f>IF(AND(' RIESGOS DE GESTION'!#REF!="Muy Baja",' RIESGOS DE GESTION'!#REF!="Leve"),CONCATENATE("R3C",' RIESGOS DE GESTION'!#REF!),"")</f>
        <v>#REF!</v>
      </c>
      <c r="N48" s="51" t="e">
        <f>IF(AND(' RIESGOS DE GESTION'!#REF!="Muy Baja",' RIESGOS DE GESTION'!#REF!="Leve"),CONCATENATE("R3C",' RIESGOS DE GESTION'!#REF!),"")</f>
        <v>#REF!</v>
      </c>
      <c r="O48" s="52" t="e">
        <f>IF(AND(' RIESGOS DE GESTION'!#REF!="Muy Baja",' RIESGOS DE GESTION'!#REF!="Leve"),CONCATENATE("R3C",' RIESGOS DE GESTION'!#REF!),"")</f>
        <v>#REF!</v>
      </c>
      <c r="P48" s="50" t="e">
        <f>IF(AND(' RIESGOS DE GESTION'!#REF!="Muy Baja",' RIESGOS DE GESTION'!#REF!="Menor"),CONCATENATE("R3C",' RIESGOS DE GESTION'!#REF!),"")</f>
        <v>#REF!</v>
      </c>
      <c r="Q48" s="51" t="e">
        <f>IF(AND(' RIESGOS DE GESTION'!#REF!="Muy Baja",' RIESGOS DE GESTION'!#REF!="Menor"),CONCATENATE("R3C",' RIESGOS DE GESTION'!#REF!),"")</f>
        <v>#REF!</v>
      </c>
      <c r="R48" s="51" t="e">
        <f>IF(AND(' RIESGOS DE GESTION'!#REF!="Muy Baja",' RIESGOS DE GESTION'!#REF!="Menor"),CONCATENATE("R3C",' RIESGOS DE GESTION'!#REF!),"")</f>
        <v>#REF!</v>
      </c>
      <c r="S48" s="51" t="e">
        <f>IF(AND(' RIESGOS DE GESTION'!#REF!="Muy Baja",' RIESGOS DE GESTION'!#REF!="Menor"),CONCATENATE("R3C",' RIESGOS DE GESTION'!#REF!),"")</f>
        <v>#REF!</v>
      </c>
      <c r="T48" s="51" t="e">
        <f>IF(AND(' RIESGOS DE GESTION'!#REF!="Muy Baja",' RIESGOS DE GESTION'!#REF!="Menor"),CONCATENATE("R3C",' RIESGOS DE GESTION'!#REF!),"")</f>
        <v>#REF!</v>
      </c>
      <c r="U48" s="52" t="e">
        <f>IF(AND(' RIESGOS DE GESTION'!#REF!="Muy Baja",' RIESGOS DE GESTION'!#REF!="Menor"),CONCATENATE("R3C",' RIESGOS DE GESTION'!#REF!),"")</f>
        <v>#REF!</v>
      </c>
      <c r="V48" s="41" t="e">
        <f>IF(AND(' RIESGOS DE GESTION'!#REF!="Muy Baja",' RIESGOS DE GESTION'!#REF!="Moderado"),CONCATENATE("R3C",' RIESGOS DE GESTION'!#REF!),"")</f>
        <v>#REF!</v>
      </c>
      <c r="W48" s="42" t="e">
        <f>IF(AND(' RIESGOS DE GESTION'!#REF!="Muy Baja",' RIESGOS DE GESTION'!#REF!="Moderado"),CONCATENATE("R3C",' RIESGOS DE GESTION'!#REF!),"")</f>
        <v>#REF!</v>
      </c>
      <c r="X48" s="42" t="e">
        <f>IF(AND(' RIESGOS DE GESTION'!#REF!="Muy Baja",' RIESGOS DE GESTION'!#REF!="Moderado"),CONCATENATE("R3C",' RIESGOS DE GESTION'!#REF!),"")</f>
        <v>#REF!</v>
      </c>
      <c r="Y48" s="42" t="e">
        <f>IF(AND(' RIESGOS DE GESTION'!#REF!="Muy Baja",' RIESGOS DE GESTION'!#REF!="Moderado"),CONCATENATE("R3C",' RIESGOS DE GESTION'!#REF!),"")</f>
        <v>#REF!</v>
      </c>
      <c r="Z48" s="42" t="e">
        <f>IF(AND(' RIESGOS DE GESTION'!#REF!="Muy Baja",' RIESGOS DE GESTION'!#REF!="Moderado"),CONCATENATE("R3C",' RIESGOS DE GESTION'!#REF!),"")</f>
        <v>#REF!</v>
      </c>
      <c r="AA48" s="43" t="e">
        <f>IF(AND(' RIESGOS DE GESTION'!#REF!="Muy Baja",' RIESGOS DE GESTION'!#REF!="Moderado"),CONCATENATE("R3C",' RIESGOS DE GESTION'!#REF!),"")</f>
        <v>#REF!</v>
      </c>
      <c r="AB48" s="26" t="e">
        <f>IF(AND(' RIESGOS DE GESTION'!#REF!="Muy Baja",' RIESGOS DE GESTION'!#REF!="Mayor"),CONCATENATE("R3C",' RIESGOS DE GESTION'!#REF!),"")</f>
        <v>#REF!</v>
      </c>
      <c r="AC48" s="27" t="e">
        <f>IF(AND(' RIESGOS DE GESTION'!#REF!="Muy Baja",' RIESGOS DE GESTION'!#REF!="Mayor"),CONCATENATE("R3C",' RIESGOS DE GESTION'!#REF!),"")</f>
        <v>#REF!</v>
      </c>
      <c r="AD48" s="27" t="e">
        <f>IF(AND(' RIESGOS DE GESTION'!#REF!="Muy Baja",' RIESGOS DE GESTION'!#REF!="Mayor"),CONCATENATE("R3C",' RIESGOS DE GESTION'!#REF!),"")</f>
        <v>#REF!</v>
      </c>
      <c r="AE48" s="27" t="e">
        <f>IF(AND(' RIESGOS DE GESTION'!#REF!="Muy Baja",' RIESGOS DE GESTION'!#REF!="Mayor"),CONCATENATE("R3C",' RIESGOS DE GESTION'!#REF!),"")</f>
        <v>#REF!</v>
      </c>
      <c r="AF48" s="27" t="e">
        <f>IF(AND(' RIESGOS DE GESTION'!#REF!="Muy Baja",' RIESGOS DE GESTION'!#REF!="Mayor"),CONCATENATE("R3C",' RIESGOS DE GESTION'!#REF!),"")</f>
        <v>#REF!</v>
      </c>
      <c r="AG48" s="28" t="e">
        <f>IF(AND(' RIESGOS DE GESTION'!#REF!="Muy Baja",' RIESGOS DE GESTION'!#REF!="Mayor"),CONCATENATE("R3C",' RIESGOS DE GESTION'!#REF!),"")</f>
        <v>#REF!</v>
      </c>
      <c r="AH48" s="29" t="e">
        <f>IF(AND(' RIESGOS DE GESTION'!#REF!="Muy Baja",' RIESGOS DE GESTION'!#REF!="Catastrófico"),CONCATENATE("R3C",' RIESGOS DE GESTION'!#REF!),"")</f>
        <v>#REF!</v>
      </c>
      <c r="AI48" s="30" t="e">
        <f>IF(AND(' RIESGOS DE GESTION'!#REF!="Muy Baja",' RIESGOS DE GESTION'!#REF!="Catastrófico"),CONCATENATE("R3C",' RIESGOS DE GESTION'!#REF!),"")</f>
        <v>#REF!</v>
      </c>
      <c r="AJ48" s="30" t="e">
        <f>IF(AND(' RIESGOS DE GESTION'!#REF!="Muy Baja",' RIESGOS DE GESTION'!#REF!="Catastrófico"),CONCATENATE("R3C",' RIESGOS DE GESTION'!#REF!),"")</f>
        <v>#REF!</v>
      </c>
      <c r="AK48" s="30" t="e">
        <f>IF(AND(' RIESGOS DE GESTION'!#REF!="Muy Baja",' RIESGOS DE GESTION'!#REF!="Catastrófico"),CONCATENATE("R3C",' RIESGOS DE GESTION'!#REF!),"")</f>
        <v>#REF!</v>
      </c>
      <c r="AL48" s="30" t="e">
        <f>IF(AND(' RIESGOS DE GESTION'!#REF!="Muy Baja",' RIESGOS DE GESTION'!#REF!="Catastrófico"),CONCATENATE("R3C",' RIESGOS DE GESTION'!#REF!),"")</f>
        <v>#REF!</v>
      </c>
      <c r="AM48" s="31" t="e">
        <f>IF(AND(' RIESGOS DE GESTION'!#REF!="Muy Baja",' RIESGOS DE GESTION'!#REF!="Catastrófico"),CONCATENATE("R3C",' RIESGOS DE GESTION'!#REF!),"")</f>
        <v>#REF!</v>
      </c>
      <c r="AN48" s="57"/>
      <c r="AO48" s="57"/>
      <c r="AP48" s="57"/>
      <c r="AQ48" s="57"/>
      <c r="AR48" s="57"/>
      <c r="AS48" s="57"/>
      <c r="AT48" s="57"/>
      <c r="AU48" s="57"/>
      <c r="AV48" s="57"/>
      <c r="AW48" s="57"/>
      <c r="AX48" s="57"/>
      <c r="AY48" s="57"/>
      <c r="AZ48" s="57"/>
      <c r="BA48" s="57"/>
      <c r="BB48" s="57"/>
      <c r="BC48" s="57"/>
      <c r="BD48" s="57"/>
      <c r="BE48" s="57"/>
      <c r="BF48" s="57"/>
      <c r="BG48" s="57"/>
      <c r="BH48" s="57"/>
      <c r="BI48" s="57"/>
      <c r="BJ48" s="57"/>
      <c r="BK48" s="57"/>
      <c r="BL48" s="57"/>
      <c r="BM48" s="57"/>
      <c r="BN48" s="57"/>
      <c r="BO48" s="57"/>
      <c r="BP48" s="57"/>
      <c r="BQ48" s="57"/>
      <c r="BR48" s="57"/>
      <c r="BS48" s="57"/>
      <c r="BT48" s="57"/>
      <c r="BU48" s="57"/>
      <c r="BV48" s="57"/>
      <c r="BW48" s="57"/>
      <c r="BX48" s="57"/>
      <c r="BY48" s="57"/>
      <c r="BZ48" s="57"/>
      <c r="CA48" s="57"/>
      <c r="CB48" s="57"/>
    </row>
    <row r="49" spans="1:80" ht="15" customHeight="1" x14ac:dyDescent="0.25">
      <c r="A49" s="57"/>
      <c r="B49" s="519"/>
      <c r="C49" s="519"/>
      <c r="D49" s="520"/>
      <c r="E49" s="618"/>
      <c r="F49" s="617"/>
      <c r="G49" s="617"/>
      <c r="H49" s="617"/>
      <c r="I49" s="633"/>
      <c r="J49" s="50" t="e">
        <f>IF(AND(' RIESGOS DE GESTION'!#REF!="Muy Baja",' RIESGOS DE GESTION'!#REF!="Leve"),CONCATENATE("R4C",' RIESGOS DE GESTION'!#REF!),"")</f>
        <v>#REF!</v>
      </c>
      <c r="K49" s="51" t="e">
        <f>IF(AND(' RIESGOS DE GESTION'!#REF!="Muy Baja",' RIESGOS DE GESTION'!#REF!="Leve"),CONCATENATE("R4C",' RIESGOS DE GESTION'!#REF!),"")</f>
        <v>#REF!</v>
      </c>
      <c r="L49" s="51" t="e">
        <f>IF(AND(' RIESGOS DE GESTION'!#REF!="Muy Baja",' RIESGOS DE GESTION'!#REF!="Leve"),CONCATENATE("R4C",' RIESGOS DE GESTION'!#REF!),"")</f>
        <v>#REF!</v>
      </c>
      <c r="M49" s="51" t="e">
        <f>IF(AND(' RIESGOS DE GESTION'!#REF!="Muy Baja",' RIESGOS DE GESTION'!#REF!="Leve"),CONCATENATE("R4C",' RIESGOS DE GESTION'!#REF!),"")</f>
        <v>#REF!</v>
      </c>
      <c r="N49" s="51" t="e">
        <f>IF(AND(' RIESGOS DE GESTION'!#REF!="Muy Baja",' RIESGOS DE GESTION'!#REF!="Leve"),CONCATENATE("R4C",' RIESGOS DE GESTION'!#REF!),"")</f>
        <v>#REF!</v>
      </c>
      <c r="O49" s="52" t="e">
        <f>IF(AND(' RIESGOS DE GESTION'!#REF!="Muy Baja",' RIESGOS DE GESTION'!#REF!="Leve"),CONCATENATE("R4C",' RIESGOS DE GESTION'!#REF!),"")</f>
        <v>#REF!</v>
      </c>
      <c r="P49" s="50" t="e">
        <f>IF(AND(' RIESGOS DE GESTION'!#REF!="Muy Baja",' RIESGOS DE GESTION'!#REF!="Menor"),CONCATENATE("R4C",' RIESGOS DE GESTION'!#REF!),"")</f>
        <v>#REF!</v>
      </c>
      <c r="Q49" s="51" t="e">
        <f>IF(AND(' RIESGOS DE GESTION'!#REF!="Muy Baja",' RIESGOS DE GESTION'!#REF!="Menor"),CONCATENATE("R4C",' RIESGOS DE GESTION'!#REF!),"")</f>
        <v>#REF!</v>
      </c>
      <c r="R49" s="51" t="e">
        <f>IF(AND(' RIESGOS DE GESTION'!#REF!="Muy Baja",' RIESGOS DE GESTION'!#REF!="Menor"),CONCATENATE("R4C",' RIESGOS DE GESTION'!#REF!),"")</f>
        <v>#REF!</v>
      </c>
      <c r="S49" s="51" t="e">
        <f>IF(AND(' RIESGOS DE GESTION'!#REF!="Muy Baja",' RIESGOS DE GESTION'!#REF!="Menor"),CONCATENATE("R4C",' RIESGOS DE GESTION'!#REF!),"")</f>
        <v>#REF!</v>
      </c>
      <c r="T49" s="51" t="e">
        <f>IF(AND(' RIESGOS DE GESTION'!#REF!="Muy Baja",' RIESGOS DE GESTION'!#REF!="Menor"),CONCATENATE("R4C",' RIESGOS DE GESTION'!#REF!),"")</f>
        <v>#REF!</v>
      </c>
      <c r="U49" s="52" t="e">
        <f>IF(AND(' RIESGOS DE GESTION'!#REF!="Muy Baja",' RIESGOS DE GESTION'!#REF!="Menor"),CONCATENATE("R4C",' RIESGOS DE GESTION'!#REF!),"")</f>
        <v>#REF!</v>
      </c>
      <c r="V49" s="41" t="e">
        <f>IF(AND(' RIESGOS DE GESTION'!#REF!="Muy Baja",' RIESGOS DE GESTION'!#REF!="Moderado"),CONCATENATE("R4C",' RIESGOS DE GESTION'!#REF!),"")</f>
        <v>#REF!</v>
      </c>
      <c r="W49" s="42" t="e">
        <f>IF(AND(' RIESGOS DE GESTION'!#REF!="Muy Baja",' RIESGOS DE GESTION'!#REF!="Moderado"),CONCATENATE("R4C",' RIESGOS DE GESTION'!#REF!),"")</f>
        <v>#REF!</v>
      </c>
      <c r="X49" s="42" t="e">
        <f>IF(AND(' RIESGOS DE GESTION'!#REF!="Muy Baja",' RIESGOS DE GESTION'!#REF!="Moderado"),CONCATENATE("R4C",' RIESGOS DE GESTION'!#REF!),"")</f>
        <v>#REF!</v>
      </c>
      <c r="Y49" s="42" t="e">
        <f>IF(AND(' RIESGOS DE GESTION'!#REF!="Muy Baja",' RIESGOS DE GESTION'!#REF!="Moderado"),CONCATENATE("R4C",' RIESGOS DE GESTION'!#REF!),"")</f>
        <v>#REF!</v>
      </c>
      <c r="Z49" s="42" t="e">
        <f>IF(AND(' RIESGOS DE GESTION'!#REF!="Muy Baja",' RIESGOS DE GESTION'!#REF!="Moderado"),CONCATENATE("R4C",' RIESGOS DE GESTION'!#REF!),"")</f>
        <v>#REF!</v>
      </c>
      <c r="AA49" s="43" t="e">
        <f>IF(AND(' RIESGOS DE GESTION'!#REF!="Muy Baja",' RIESGOS DE GESTION'!#REF!="Moderado"),CONCATENATE("R4C",' RIESGOS DE GESTION'!#REF!),"")</f>
        <v>#REF!</v>
      </c>
      <c r="AB49" s="26" t="e">
        <f>IF(AND(' RIESGOS DE GESTION'!#REF!="Muy Baja",' RIESGOS DE GESTION'!#REF!="Mayor"),CONCATENATE("R4C",' RIESGOS DE GESTION'!#REF!),"")</f>
        <v>#REF!</v>
      </c>
      <c r="AC49" s="27" t="e">
        <f>IF(AND(' RIESGOS DE GESTION'!#REF!="Muy Baja",' RIESGOS DE GESTION'!#REF!="Mayor"),CONCATENATE("R4C",' RIESGOS DE GESTION'!#REF!),"")</f>
        <v>#REF!</v>
      </c>
      <c r="AD49" s="27" t="e">
        <f>IF(AND(' RIESGOS DE GESTION'!#REF!="Muy Baja",' RIESGOS DE GESTION'!#REF!="Mayor"),CONCATENATE("R4C",' RIESGOS DE GESTION'!#REF!),"")</f>
        <v>#REF!</v>
      </c>
      <c r="AE49" s="27" t="e">
        <f>IF(AND(' RIESGOS DE GESTION'!#REF!="Muy Baja",' RIESGOS DE GESTION'!#REF!="Mayor"),CONCATENATE("R4C",' RIESGOS DE GESTION'!#REF!),"")</f>
        <v>#REF!</v>
      </c>
      <c r="AF49" s="27" t="e">
        <f>IF(AND(' RIESGOS DE GESTION'!#REF!="Muy Baja",' RIESGOS DE GESTION'!#REF!="Mayor"),CONCATENATE("R4C",' RIESGOS DE GESTION'!#REF!),"")</f>
        <v>#REF!</v>
      </c>
      <c r="AG49" s="28" t="e">
        <f>IF(AND(' RIESGOS DE GESTION'!#REF!="Muy Baja",' RIESGOS DE GESTION'!#REF!="Mayor"),CONCATENATE("R4C",' RIESGOS DE GESTION'!#REF!),"")</f>
        <v>#REF!</v>
      </c>
      <c r="AH49" s="29" t="e">
        <f>IF(AND(' RIESGOS DE GESTION'!#REF!="Muy Baja",' RIESGOS DE GESTION'!#REF!="Catastrófico"),CONCATENATE("R4C",' RIESGOS DE GESTION'!#REF!),"")</f>
        <v>#REF!</v>
      </c>
      <c r="AI49" s="30" t="e">
        <f>IF(AND(' RIESGOS DE GESTION'!#REF!="Muy Baja",' RIESGOS DE GESTION'!#REF!="Catastrófico"),CONCATENATE("R4C",' RIESGOS DE GESTION'!#REF!),"")</f>
        <v>#REF!</v>
      </c>
      <c r="AJ49" s="30" t="e">
        <f>IF(AND(' RIESGOS DE GESTION'!#REF!="Muy Baja",' RIESGOS DE GESTION'!#REF!="Catastrófico"),CONCATENATE("R4C",' RIESGOS DE GESTION'!#REF!),"")</f>
        <v>#REF!</v>
      </c>
      <c r="AK49" s="30" t="e">
        <f>IF(AND(' RIESGOS DE GESTION'!#REF!="Muy Baja",' RIESGOS DE GESTION'!#REF!="Catastrófico"),CONCATENATE("R4C",' RIESGOS DE GESTION'!#REF!),"")</f>
        <v>#REF!</v>
      </c>
      <c r="AL49" s="30" t="e">
        <f>IF(AND(' RIESGOS DE GESTION'!#REF!="Muy Baja",' RIESGOS DE GESTION'!#REF!="Catastrófico"),CONCATENATE("R4C",' RIESGOS DE GESTION'!#REF!),"")</f>
        <v>#REF!</v>
      </c>
      <c r="AM49" s="31" t="e">
        <f>IF(AND(' RIESGOS DE GESTION'!#REF!="Muy Baja",' RIESGOS DE GESTION'!#REF!="Catastrófico"),CONCATENATE("R4C",' RIESGOS DE GESTION'!#REF!),"")</f>
        <v>#REF!</v>
      </c>
      <c r="AN49" s="57"/>
      <c r="AO49" s="57"/>
      <c r="AP49" s="57"/>
      <c r="AQ49" s="57"/>
      <c r="AR49" s="57"/>
      <c r="AS49" s="57"/>
      <c r="AT49" s="57"/>
      <c r="AU49" s="57"/>
      <c r="AV49" s="57"/>
      <c r="AW49" s="57"/>
      <c r="AX49" s="57"/>
      <c r="AY49" s="57"/>
      <c r="AZ49" s="57"/>
      <c r="BA49" s="57"/>
      <c r="BB49" s="57"/>
      <c r="BC49" s="57"/>
      <c r="BD49" s="57"/>
      <c r="BE49" s="57"/>
      <c r="BF49" s="57"/>
      <c r="BG49" s="57"/>
      <c r="BH49" s="57"/>
      <c r="BI49" s="57"/>
      <c r="BJ49" s="57"/>
      <c r="BK49" s="57"/>
      <c r="BL49" s="57"/>
      <c r="BM49" s="57"/>
      <c r="BN49" s="57"/>
      <c r="BO49" s="57"/>
      <c r="BP49" s="57"/>
      <c r="BQ49" s="57"/>
      <c r="BR49" s="57"/>
      <c r="BS49" s="57"/>
      <c r="BT49" s="57"/>
      <c r="BU49" s="57"/>
      <c r="BV49" s="57"/>
      <c r="BW49" s="57"/>
      <c r="BX49" s="57"/>
      <c r="BY49" s="57"/>
      <c r="BZ49" s="57"/>
      <c r="CA49" s="57"/>
      <c r="CB49" s="57"/>
    </row>
    <row r="50" spans="1:80" ht="15" customHeight="1" x14ac:dyDescent="0.25">
      <c r="A50" s="57"/>
      <c r="B50" s="519"/>
      <c r="C50" s="519"/>
      <c r="D50" s="520"/>
      <c r="E50" s="618"/>
      <c r="F50" s="617"/>
      <c r="G50" s="617"/>
      <c r="H50" s="617"/>
      <c r="I50" s="633"/>
      <c r="J50" s="50" t="e">
        <f>IF(AND(' RIESGOS DE GESTION'!#REF!="Muy Baja",' RIESGOS DE GESTION'!#REF!="Leve"),CONCATENATE("R5C",' RIESGOS DE GESTION'!#REF!),"")</f>
        <v>#REF!</v>
      </c>
      <c r="K50" s="51" t="e">
        <f>IF(AND(' RIESGOS DE GESTION'!#REF!="Muy Baja",' RIESGOS DE GESTION'!#REF!="Leve"),CONCATENATE("R5C",' RIESGOS DE GESTION'!#REF!),"")</f>
        <v>#REF!</v>
      </c>
      <c r="L50" s="51" t="e">
        <f>IF(AND(' RIESGOS DE GESTION'!#REF!="Muy Baja",' RIESGOS DE GESTION'!#REF!="Leve"),CONCATENATE("R5C",' RIESGOS DE GESTION'!#REF!),"")</f>
        <v>#REF!</v>
      </c>
      <c r="M50" s="51" t="e">
        <f>IF(AND(' RIESGOS DE GESTION'!#REF!="Muy Baja",' RIESGOS DE GESTION'!#REF!="Leve"),CONCATENATE("R5C",' RIESGOS DE GESTION'!#REF!),"")</f>
        <v>#REF!</v>
      </c>
      <c r="N50" s="51" t="e">
        <f>IF(AND(' RIESGOS DE GESTION'!#REF!="Muy Baja",' RIESGOS DE GESTION'!#REF!="Leve"),CONCATENATE("R5C",' RIESGOS DE GESTION'!#REF!),"")</f>
        <v>#REF!</v>
      </c>
      <c r="O50" s="52" t="e">
        <f>IF(AND(' RIESGOS DE GESTION'!#REF!="Muy Baja",' RIESGOS DE GESTION'!#REF!="Leve"),CONCATENATE("R5C",' RIESGOS DE GESTION'!#REF!),"")</f>
        <v>#REF!</v>
      </c>
      <c r="P50" s="50" t="e">
        <f>IF(AND(' RIESGOS DE GESTION'!#REF!="Muy Baja",' RIESGOS DE GESTION'!#REF!="Menor"),CONCATENATE("R5C",' RIESGOS DE GESTION'!#REF!),"")</f>
        <v>#REF!</v>
      </c>
      <c r="Q50" s="51" t="e">
        <f>IF(AND(' RIESGOS DE GESTION'!#REF!="Muy Baja",' RIESGOS DE GESTION'!#REF!="Menor"),CONCATENATE("R5C",' RIESGOS DE GESTION'!#REF!),"")</f>
        <v>#REF!</v>
      </c>
      <c r="R50" s="51" t="e">
        <f>IF(AND(' RIESGOS DE GESTION'!#REF!="Muy Baja",' RIESGOS DE GESTION'!#REF!="Menor"),CONCATENATE("R5C",' RIESGOS DE GESTION'!#REF!),"")</f>
        <v>#REF!</v>
      </c>
      <c r="S50" s="51" t="e">
        <f>IF(AND(' RIESGOS DE GESTION'!#REF!="Muy Baja",' RIESGOS DE GESTION'!#REF!="Menor"),CONCATENATE("R5C",' RIESGOS DE GESTION'!#REF!),"")</f>
        <v>#REF!</v>
      </c>
      <c r="T50" s="51" t="e">
        <f>IF(AND(' RIESGOS DE GESTION'!#REF!="Muy Baja",' RIESGOS DE GESTION'!#REF!="Menor"),CONCATENATE("R5C",' RIESGOS DE GESTION'!#REF!),"")</f>
        <v>#REF!</v>
      </c>
      <c r="U50" s="52" t="e">
        <f>IF(AND(' RIESGOS DE GESTION'!#REF!="Muy Baja",' RIESGOS DE GESTION'!#REF!="Menor"),CONCATENATE("R5C",' RIESGOS DE GESTION'!#REF!),"")</f>
        <v>#REF!</v>
      </c>
      <c r="V50" s="41" t="e">
        <f>IF(AND(' RIESGOS DE GESTION'!#REF!="Muy Baja",' RIESGOS DE GESTION'!#REF!="Moderado"),CONCATENATE("R5C",' RIESGOS DE GESTION'!#REF!),"")</f>
        <v>#REF!</v>
      </c>
      <c r="W50" s="42" t="e">
        <f>IF(AND(' RIESGOS DE GESTION'!#REF!="Muy Baja",' RIESGOS DE GESTION'!#REF!="Moderado"),CONCATENATE("R5C",' RIESGOS DE GESTION'!#REF!),"")</f>
        <v>#REF!</v>
      </c>
      <c r="X50" s="42" t="e">
        <f>IF(AND(' RIESGOS DE GESTION'!#REF!="Muy Baja",' RIESGOS DE GESTION'!#REF!="Moderado"),CONCATENATE("R5C",' RIESGOS DE GESTION'!#REF!),"")</f>
        <v>#REF!</v>
      </c>
      <c r="Y50" s="42" t="e">
        <f>IF(AND(' RIESGOS DE GESTION'!#REF!="Muy Baja",' RIESGOS DE GESTION'!#REF!="Moderado"),CONCATENATE("R5C",' RIESGOS DE GESTION'!#REF!),"")</f>
        <v>#REF!</v>
      </c>
      <c r="Z50" s="42" t="e">
        <f>IF(AND(' RIESGOS DE GESTION'!#REF!="Muy Baja",' RIESGOS DE GESTION'!#REF!="Moderado"),CONCATENATE("R5C",' RIESGOS DE GESTION'!#REF!),"")</f>
        <v>#REF!</v>
      </c>
      <c r="AA50" s="43" t="e">
        <f>IF(AND(' RIESGOS DE GESTION'!#REF!="Muy Baja",' RIESGOS DE GESTION'!#REF!="Moderado"),CONCATENATE("R5C",' RIESGOS DE GESTION'!#REF!),"")</f>
        <v>#REF!</v>
      </c>
      <c r="AB50" s="26" t="e">
        <f>IF(AND(' RIESGOS DE GESTION'!#REF!="Muy Baja",' RIESGOS DE GESTION'!#REF!="Mayor"),CONCATENATE("R5C",' RIESGOS DE GESTION'!#REF!),"")</f>
        <v>#REF!</v>
      </c>
      <c r="AC50" s="27" t="e">
        <f>IF(AND(' RIESGOS DE GESTION'!#REF!="Muy Baja",' RIESGOS DE GESTION'!#REF!="Mayor"),CONCATENATE("R5C",' RIESGOS DE GESTION'!#REF!),"")</f>
        <v>#REF!</v>
      </c>
      <c r="AD50" s="27" t="e">
        <f>IF(AND(' RIESGOS DE GESTION'!#REF!="Muy Baja",' RIESGOS DE GESTION'!#REF!="Mayor"),CONCATENATE("R5C",' RIESGOS DE GESTION'!#REF!),"")</f>
        <v>#REF!</v>
      </c>
      <c r="AE50" s="27" t="e">
        <f>IF(AND(' RIESGOS DE GESTION'!#REF!="Muy Baja",' RIESGOS DE GESTION'!#REF!="Mayor"),CONCATENATE("R5C",' RIESGOS DE GESTION'!#REF!),"")</f>
        <v>#REF!</v>
      </c>
      <c r="AF50" s="27" t="e">
        <f>IF(AND(' RIESGOS DE GESTION'!#REF!="Muy Baja",' RIESGOS DE GESTION'!#REF!="Mayor"),CONCATENATE("R5C",' RIESGOS DE GESTION'!#REF!),"")</f>
        <v>#REF!</v>
      </c>
      <c r="AG50" s="28" t="e">
        <f>IF(AND(' RIESGOS DE GESTION'!#REF!="Muy Baja",' RIESGOS DE GESTION'!#REF!="Mayor"),CONCATENATE("R5C",' RIESGOS DE GESTION'!#REF!),"")</f>
        <v>#REF!</v>
      </c>
      <c r="AH50" s="29" t="e">
        <f>IF(AND(' RIESGOS DE GESTION'!#REF!="Muy Baja",' RIESGOS DE GESTION'!#REF!="Catastrófico"),CONCATENATE("R5C",' RIESGOS DE GESTION'!#REF!),"")</f>
        <v>#REF!</v>
      </c>
      <c r="AI50" s="30" t="e">
        <f>IF(AND(' RIESGOS DE GESTION'!#REF!="Muy Baja",' RIESGOS DE GESTION'!#REF!="Catastrófico"),CONCATENATE("R5C",' RIESGOS DE GESTION'!#REF!),"")</f>
        <v>#REF!</v>
      </c>
      <c r="AJ50" s="30" t="e">
        <f>IF(AND(' RIESGOS DE GESTION'!#REF!="Muy Baja",' RIESGOS DE GESTION'!#REF!="Catastrófico"),CONCATENATE("R5C",' RIESGOS DE GESTION'!#REF!),"")</f>
        <v>#REF!</v>
      </c>
      <c r="AK50" s="30" t="e">
        <f>IF(AND(' RIESGOS DE GESTION'!#REF!="Muy Baja",' RIESGOS DE GESTION'!#REF!="Catastrófico"),CONCATENATE("R5C",' RIESGOS DE GESTION'!#REF!),"")</f>
        <v>#REF!</v>
      </c>
      <c r="AL50" s="30" t="e">
        <f>IF(AND(' RIESGOS DE GESTION'!#REF!="Muy Baja",' RIESGOS DE GESTION'!#REF!="Catastrófico"),CONCATENATE("R5C",' RIESGOS DE GESTION'!#REF!),"")</f>
        <v>#REF!</v>
      </c>
      <c r="AM50" s="31" t="e">
        <f>IF(AND(' RIESGOS DE GESTION'!#REF!="Muy Baja",' RIESGOS DE GESTION'!#REF!="Catastrófico"),CONCATENATE("R5C",' RIESGOS DE GESTION'!#REF!),"")</f>
        <v>#REF!</v>
      </c>
      <c r="AN50" s="57"/>
      <c r="AO50" s="57"/>
      <c r="AP50" s="57"/>
      <c r="AQ50" s="57"/>
      <c r="AR50" s="57"/>
      <c r="AS50" s="57"/>
      <c r="AT50" s="57"/>
      <c r="AU50" s="57"/>
      <c r="AV50" s="57"/>
      <c r="AW50" s="57"/>
      <c r="AX50" s="57"/>
      <c r="AY50" s="57"/>
      <c r="AZ50" s="57"/>
      <c r="BA50" s="57"/>
      <c r="BB50" s="57"/>
      <c r="BC50" s="57"/>
      <c r="BD50" s="57"/>
      <c r="BE50" s="57"/>
      <c r="BF50" s="57"/>
      <c r="BG50" s="57"/>
      <c r="BH50" s="57"/>
      <c r="BI50" s="57"/>
      <c r="BJ50" s="57"/>
      <c r="BK50" s="57"/>
      <c r="BL50" s="57"/>
      <c r="BM50" s="57"/>
      <c r="BN50" s="57"/>
      <c r="BO50" s="57"/>
      <c r="BP50" s="57"/>
      <c r="BQ50" s="57"/>
      <c r="BR50" s="57"/>
      <c r="BS50" s="57"/>
      <c r="BT50" s="57"/>
      <c r="BU50" s="57"/>
      <c r="BV50" s="57"/>
      <c r="BW50" s="57"/>
      <c r="BX50" s="57"/>
      <c r="BY50" s="57"/>
      <c r="BZ50" s="57"/>
      <c r="CA50" s="57"/>
      <c r="CB50" s="57"/>
    </row>
    <row r="51" spans="1:80" ht="15" customHeight="1" x14ac:dyDescent="0.25">
      <c r="A51" s="57"/>
      <c r="B51" s="519"/>
      <c r="C51" s="519"/>
      <c r="D51" s="520"/>
      <c r="E51" s="618"/>
      <c r="F51" s="617"/>
      <c r="G51" s="617"/>
      <c r="H51" s="617"/>
      <c r="I51" s="633"/>
      <c r="J51" s="50" t="e">
        <f>IF(AND(' RIESGOS DE GESTION'!#REF!="Muy Baja",' RIESGOS DE GESTION'!#REF!="Leve"),CONCATENATE("R6C",' RIESGOS DE GESTION'!#REF!),"")</f>
        <v>#REF!</v>
      </c>
      <c r="K51" s="51" t="e">
        <f>IF(AND(' RIESGOS DE GESTION'!#REF!="Muy Baja",' RIESGOS DE GESTION'!#REF!="Leve"),CONCATENATE("R6C",' RIESGOS DE GESTION'!#REF!),"")</f>
        <v>#REF!</v>
      </c>
      <c r="L51" s="51" t="e">
        <f>IF(AND(' RIESGOS DE GESTION'!#REF!="Muy Baja",' RIESGOS DE GESTION'!#REF!="Leve"),CONCATENATE("R6C",' RIESGOS DE GESTION'!#REF!),"")</f>
        <v>#REF!</v>
      </c>
      <c r="M51" s="51" t="e">
        <f>IF(AND(' RIESGOS DE GESTION'!#REF!="Muy Baja",' RIESGOS DE GESTION'!#REF!="Leve"),CONCATENATE("R6C",' RIESGOS DE GESTION'!#REF!),"")</f>
        <v>#REF!</v>
      </c>
      <c r="N51" s="51" t="e">
        <f>IF(AND(' RIESGOS DE GESTION'!#REF!="Muy Baja",' RIESGOS DE GESTION'!#REF!="Leve"),CONCATENATE("R6C",' RIESGOS DE GESTION'!#REF!),"")</f>
        <v>#REF!</v>
      </c>
      <c r="O51" s="52" t="e">
        <f>IF(AND(' RIESGOS DE GESTION'!#REF!="Muy Baja",' RIESGOS DE GESTION'!#REF!="Leve"),CONCATENATE("R6C",' RIESGOS DE GESTION'!#REF!),"")</f>
        <v>#REF!</v>
      </c>
      <c r="P51" s="50" t="e">
        <f>IF(AND(' RIESGOS DE GESTION'!#REF!="Muy Baja",' RIESGOS DE GESTION'!#REF!="Menor"),CONCATENATE("R6C",' RIESGOS DE GESTION'!#REF!),"")</f>
        <v>#REF!</v>
      </c>
      <c r="Q51" s="51" t="e">
        <f>IF(AND(' RIESGOS DE GESTION'!#REF!="Muy Baja",' RIESGOS DE GESTION'!#REF!="Menor"),CONCATENATE("R6C",' RIESGOS DE GESTION'!#REF!),"")</f>
        <v>#REF!</v>
      </c>
      <c r="R51" s="51" t="e">
        <f>IF(AND(' RIESGOS DE GESTION'!#REF!="Muy Baja",' RIESGOS DE GESTION'!#REF!="Menor"),CONCATENATE("R6C",' RIESGOS DE GESTION'!#REF!),"")</f>
        <v>#REF!</v>
      </c>
      <c r="S51" s="51" t="e">
        <f>IF(AND(' RIESGOS DE GESTION'!#REF!="Muy Baja",' RIESGOS DE GESTION'!#REF!="Menor"),CONCATENATE("R6C",' RIESGOS DE GESTION'!#REF!),"")</f>
        <v>#REF!</v>
      </c>
      <c r="T51" s="51" t="e">
        <f>IF(AND(' RIESGOS DE GESTION'!#REF!="Muy Baja",' RIESGOS DE GESTION'!#REF!="Menor"),CONCATENATE("R6C",' RIESGOS DE GESTION'!#REF!),"")</f>
        <v>#REF!</v>
      </c>
      <c r="U51" s="52" t="e">
        <f>IF(AND(' RIESGOS DE GESTION'!#REF!="Muy Baja",' RIESGOS DE GESTION'!#REF!="Menor"),CONCATENATE("R6C",' RIESGOS DE GESTION'!#REF!),"")</f>
        <v>#REF!</v>
      </c>
      <c r="V51" s="41" t="e">
        <f>IF(AND(' RIESGOS DE GESTION'!#REF!="Muy Baja",' RIESGOS DE GESTION'!#REF!="Moderado"),CONCATENATE("R6C",' RIESGOS DE GESTION'!#REF!),"")</f>
        <v>#REF!</v>
      </c>
      <c r="W51" s="42" t="e">
        <f>IF(AND(' RIESGOS DE GESTION'!#REF!="Muy Baja",' RIESGOS DE GESTION'!#REF!="Moderado"),CONCATENATE("R6C",' RIESGOS DE GESTION'!#REF!),"")</f>
        <v>#REF!</v>
      </c>
      <c r="X51" s="42" t="e">
        <f>IF(AND(' RIESGOS DE GESTION'!#REF!="Muy Baja",' RIESGOS DE GESTION'!#REF!="Moderado"),CONCATENATE("R6C",' RIESGOS DE GESTION'!#REF!),"")</f>
        <v>#REF!</v>
      </c>
      <c r="Y51" s="42" t="e">
        <f>IF(AND(' RIESGOS DE GESTION'!#REF!="Muy Baja",' RIESGOS DE GESTION'!#REF!="Moderado"),CONCATENATE("R6C",' RIESGOS DE GESTION'!#REF!),"")</f>
        <v>#REF!</v>
      </c>
      <c r="Z51" s="42" t="e">
        <f>IF(AND(' RIESGOS DE GESTION'!#REF!="Muy Baja",' RIESGOS DE GESTION'!#REF!="Moderado"),CONCATENATE("R6C",' RIESGOS DE GESTION'!#REF!),"")</f>
        <v>#REF!</v>
      </c>
      <c r="AA51" s="43" t="e">
        <f>IF(AND(' RIESGOS DE GESTION'!#REF!="Muy Baja",' RIESGOS DE GESTION'!#REF!="Moderado"),CONCATENATE("R6C",' RIESGOS DE GESTION'!#REF!),"")</f>
        <v>#REF!</v>
      </c>
      <c r="AB51" s="26" t="e">
        <f>IF(AND(' RIESGOS DE GESTION'!#REF!="Muy Baja",' RIESGOS DE GESTION'!#REF!="Mayor"),CONCATENATE("R6C",' RIESGOS DE GESTION'!#REF!),"")</f>
        <v>#REF!</v>
      </c>
      <c r="AC51" s="27" t="e">
        <f>IF(AND(' RIESGOS DE GESTION'!#REF!="Muy Baja",' RIESGOS DE GESTION'!#REF!="Mayor"),CONCATENATE("R6C",' RIESGOS DE GESTION'!#REF!),"")</f>
        <v>#REF!</v>
      </c>
      <c r="AD51" s="27" t="e">
        <f>IF(AND(' RIESGOS DE GESTION'!#REF!="Muy Baja",' RIESGOS DE GESTION'!#REF!="Mayor"),CONCATENATE("R6C",' RIESGOS DE GESTION'!#REF!),"")</f>
        <v>#REF!</v>
      </c>
      <c r="AE51" s="27" t="e">
        <f>IF(AND(' RIESGOS DE GESTION'!#REF!="Muy Baja",' RIESGOS DE GESTION'!#REF!="Mayor"),CONCATENATE("R6C",' RIESGOS DE GESTION'!#REF!),"")</f>
        <v>#REF!</v>
      </c>
      <c r="AF51" s="27" t="e">
        <f>IF(AND(' RIESGOS DE GESTION'!#REF!="Muy Baja",' RIESGOS DE GESTION'!#REF!="Mayor"),CONCATENATE("R6C",' RIESGOS DE GESTION'!#REF!),"")</f>
        <v>#REF!</v>
      </c>
      <c r="AG51" s="28" t="e">
        <f>IF(AND(' RIESGOS DE GESTION'!#REF!="Muy Baja",' RIESGOS DE GESTION'!#REF!="Mayor"),CONCATENATE("R6C",' RIESGOS DE GESTION'!#REF!),"")</f>
        <v>#REF!</v>
      </c>
      <c r="AH51" s="29" t="e">
        <f>IF(AND(' RIESGOS DE GESTION'!#REF!="Muy Baja",' RIESGOS DE GESTION'!#REF!="Catastrófico"),CONCATENATE("R6C",' RIESGOS DE GESTION'!#REF!),"")</f>
        <v>#REF!</v>
      </c>
      <c r="AI51" s="30" t="e">
        <f>IF(AND(' RIESGOS DE GESTION'!#REF!="Muy Baja",' RIESGOS DE GESTION'!#REF!="Catastrófico"),CONCATENATE("R6C",' RIESGOS DE GESTION'!#REF!),"")</f>
        <v>#REF!</v>
      </c>
      <c r="AJ51" s="30" t="e">
        <f>IF(AND(' RIESGOS DE GESTION'!#REF!="Muy Baja",' RIESGOS DE GESTION'!#REF!="Catastrófico"),CONCATENATE("R6C",' RIESGOS DE GESTION'!#REF!),"")</f>
        <v>#REF!</v>
      </c>
      <c r="AK51" s="30" t="e">
        <f>IF(AND(' RIESGOS DE GESTION'!#REF!="Muy Baja",' RIESGOS DE GESTION'!#REF!="Catastrófico"),CONCATENATE("R6C",' RIESGOS DE GESTION'!#REF!),"")</f>
        <v>#REF!</v>
      </c>
      <c r="AL51" s="30" t="e">
        <f>IF(AND(' RIESGOS DE GESTION'!#REF!="Muy Baja",' RIESGOS DE GESTION'!#REF!="Catastrófico"),CONCATENATE("R6C",' RIESGOS DE GESTION'!#REF!),"")</f>
        <v>#REF!</v>
      </c>
      <c r="AM51" s="31" t="e">
        <f>IF(AND(' RIESGOS DE GESTION'!#REF!="Muy Baja",' RIESGOS DE GESTION'!#REF!="Catastrófico"),CONCATENATE("R6C",' RIESGOS DE GESTION'!#REF!),"")</f>
        <v>#REF!</v>
      </c>
      <c r="AN51" s="57"/>
      <c r="AO51" s="57"/>
      <c r="AP51" s="57"/>
      <c r="AQ51" s="57"/>
      <c r="AR51" s="57"/>
      <c r="AS51" s="57"/>
      <c r="AT51" s="57"/>
      <c r="AU51" s="57"/>
      <c r="AV51" s="57"/>
      <c r="AW51" s="57"/>
      <c r="AX51" s="57"/>
      <c r="AY51" s="57"/>
      <c r="AZ51" s="57"/>
      <c r="BA51" s="57"/>
      <c r="BB51" s="57"/>
      <c r="BC51" s="57"/>
      <c r="BD51" s="57"/>
      <c r="BE51" s="57"/>
      <c r="BF51" s="57"/>
      <c r="BG51" s="57"/>
      <c r="BH51" s="57"/>
      <c r="BI51" s="57"/>
      <c r="BJ51" s="57"/>
      <c r="BK51" s="57"/>
      <c r="BL51" s="57"/>
      <c r="BM51" s="57"/>
      <c r="BN51" s="57"/>
      <c r="BO51" s="57"/>
      <c r="BP51" s="57"/>
      <c r="BQ51" s="57"/>
      <c r="BR51" s="57"/>
      <c r="BS51" s="57"/>
      <c r="BT51" s="57"/>
      <c r="BU51" s="57"/>
      <c r="BV51" s="57"/>
      <c r="BW51" s="57"/>
      <c r="BX51" s="57"/>
      <c r="BY51" s="57"/>
      <c r="BZ51" s="57"/>
      <c r="CA51" s="57"/>
      <c r="CB51" s="57"/>
    </row>
    <row r="52" spans="1:80" ht="15" customHeight="1" x14ac:dyDescent="0.25">
      <c r="A52" s="57"/>
      <c r="B52" s="519"/>
      <c r="C52" s="519"/>
      <c r="D52" s="520"/>
      <c r="E52" s="618"/>
      <c r="F52" s="617"/>
      <c r="G52" s="617"/>
      <c r="H52" s="617"/>
      <c r="I52" s="633"/>
      <c r="J52" s="50" t="e">
        <f>IF(AND(' RIESGOS DE GESTION'!#REF!="Muy Baja",' RIESGOS DE GESTION'!#REF!="Leve"),CONCATENATE("R7C",' RIESGOS DE GESTION'!#REF!),"")</f>
        <v>#REF!</v>
      </c>
      <c r="K52" s="51" t="e">
        <f>IF(AND(' RIESGOS DE GESTION'!#REF!="Muy Baja",' RIESGOS DE GESTION'!#REF!="Leve"),CONCATENATE("R7C",' RIESGOS DE GESTION'!#REF!),"")</f>
        <v>#REF!</v>
      </c>
      <c r="L52" s="51" t="e">
        <f>IF(AND(' RIESGOS DE GESTION'!#REF!="Muy Baja",' RIESGOS DE GESTION'!#REF!="Leve"),CONCATENATE("R7C",' RIESGOS DE GESTION'!#REF!),"")</f>
        <v>#REF!</v>
      </c>
      <c r="M52" s="51" t="e">
        <f>IF(AND(' RIESGOS DE GESTION'!#REF!="Muy Baja",' RIESGOS DE GESTION'!#REF!="Leve"),CONCATENATE("R7C",' RIESGOS DE GESTION'!#REF!),"")</f>
        <v>#REF!</v>
      </c>
      <c r="N52" s="51" t="e">
        <f>IF(AND(' RIESGOS DE GESTION'!#REF!="Muy Baja",' RIESGOS DE GESTION'!#REF!="Leve"),CONCATENATE("R7C",' RIESGOS DE GESTION'!#REF!),"")</f>
        <v>#REF!</v>
      </c>
      <c r="O52" s="52" t="e">
        <f>IF(AND(' RIESGOS DE GESTION'!#REF!="Muy Baja",' RIESGOS DE GESTION'!#REF!="Leve"),CONCATENATE("R7C",' RIESGOS DE GESTION'!#REF!),"")</f>
        <v>#REF!</v>
      </c>
      <c r="P52" s="50" t="e">
        <f>IF(AND(' RIESGOS DE GESTION'!#REF!="Muy Baja",' RIESGOS DE GESTION'!#REF!="Menor"),CONCATENATE("R7C",' RIESGOS DE GESTION'!#REF!),"")</f>
        <v>#REF!</v>
      </c>
      <c r="Q52" s="51" t="e">
        <f>IF(AND(' RIESGOS DE GESTION'!#REF!="Muy Baja",' RIESGOS DE GESTION'!#REF!="Menor"),CONCATENATE("R7C",' RIESGOS DE GESTION'!#REF!),"")</f>
        <v>#REF!</v>
      </c>
      <c r="R52" s="51" t="e">
        <f>IF(AND(' RIESGOS DE GESTION'!#REF!="Muy Baja",' RIESGOS DE GESTION'!#REF!="Menor"),CONCATENATE("R7C",' RIESGOS DE GESTION'!#REF!),"")</f>
        <v>#REF!</v>
      </c>
      <c r="S52" s="51" t="e">
        <f>IF(AND(' RIESGOS DE GESTION'!#REF!="Muy Baja",' RIESGOS DE GESTION'!#REF!="Menor"),CONCATENATE("R7C",' RIESGOS DE GESTION'!#REF!),"")</f>
        <v>#REF!</v>
      </c>
      <c r="T52" s="51" t="e">
        <f>IF(AND(' RIESGOS DE GESTION'!#REF!="Muy Baja",' RIESGOS DE GESTION'!#REF!="Menor"),CONCATENATE("R7C",' RIESGOS DE GESTION'!#REF!),"")</f>
        <v>#REF!</v>
      </c>
      <c r="U52" s="52" t="e">
        <f>IF(AND(' RIESGOS DE GESTION'!#REF!="Muy Baja",' RIESGOS DE GESTION'!#REF!="Menor"),CONCATENATE("R7C",' RIESGOS DE GESTION'!#REF!),"")</f>
        <v>#REF!</v>
      </c>
      <c r="V52" s="41" t="e">
        <f>IF(AND(' RIESGOS DE GESTION'!#REF!="Muy Baja",' RIESGOS DE GESTION'!#REF!="Moderado"),CONCATENATE("R7C",' RIESGOS DE GESTION'!#REF!),"")</f>
        <v>#REF!</v>
      </c>
      <c r="W52" s="42" t="e">
        <f>IF(AND(' RIESGOS DE GESTION'!#REF!="Muy Baja",' RIESGOS DE GESTION'!#REF!="Moderado"),CONCATENATE("R7C",' RIESGOS DE GESTION'!#REF!),"")</f>
        <v>#REF!</v>
      </c>
      <c r="X52" s="42" t="e">
        <f>IF(AND(' RIESGOS DE GESTION'!#REF!="Muy Baja",' RIESGOS DE GESTION'!#REF!="Moderado"),CONCATENATE("R7C",' RIESGOS DE GESTION'!#REF!),"")</f>
        <v>#REF!</v>
      </c>
      <c r="Y52" s="42" t="e">
        <f>IF(AND(' RIESGOS DE GESTION'!#REF!="Muy Baja",' RIESGOS DE GESTION'!#REF!="Moderado"),CONCATENATE("R7C",' RIESGOS DE GESTION'!#REF!),"")</f>
        <v>#REF!</v>
      </c>
      <c r="Z52" s="42" t="e">
        <f>IF(AND(' RIESGOS DE GESTION'!#REF!="Muy Baja",' RIESGOS DE GESTION'!#REF!="Moderado"),CONCATENATE("R7C",' RIESGOS DE GESTION'!#REF!),"")</f>
        <v>#REF!</v>
      </c>
      <c r="AA52" s="43" t="e">
        <f>IF(AND(' RIESGOS DE GESTION'!#REF!="Muy Baja",' RIESGOS DE GESTION'!#REF!="Moderado"),CONCATENATE("R7C",' RIESGOS DE GESTION'!#REF!),"")</f>
        <v>#REF!</v>
      </c>
      <c r="AB52" s="26" t="e">
        <f>IF(AND(' RIESGOS DE GESTION'!#REF!="Muy Baja",' RIESGOS DE GESTION'!#REF!="Mayor"),CONCATENATE("R7C",' RIESGOS DE GESTION'!#REF!),"")</f>
        <v>#REF!</v>
      </c>
      <c r="AC52" s="27" t="e">
        <f>IF(AND(' RIESGOS DE GESTION'!#REF!="Muy Baja",' RIESGOS DE GESTION'!#REF!="Mayor"),CONCATENATE("R7C",' RIESGOS DE GESTION'!#REF!),"")</f>
        <v>#REF!</v>
      </c>
      <c r="AD52" s="27" t="e">
        <f>IF(AND(' RIESGOS DE GESTION'!#REF!="Muy Baja",' RIESGOS DE GESTION'!#REF!="Mayor"),CONCATENATE("R7C",' RIESGOS DE GESTION'!#REF!),"")</f>
        <v>#REF!</v>
      </c>
      <c r="AE52" s="27" t="e">
        <f>IF(AND(' RIESGOS DE GESTION'!#REF!="Muy Baja",' RIESGOS DE GESTION'!#REF!="Mayor"),CONCATENATE("R7C",' RIESGOS DE GESTION'!#REF!),"")</f>
        <v>#REF!</v>
      </c>
      <c r="AF52" s="27" t="e">
        <f>IF(AND(' RIESGOS DE GESTION'!#REF!="Muy Baja",' RIESGOS DE GESTION'!#REF!="Mayor"),CONCATENATE("R7C",' RIESGOS DE GESTION'!#REF!),"")</f>
        <v>#REF!</v>
      </c>
      <c r="AG52" s="28" t="e">
        <f>IF(AND(' RIESGOS DE GESTION'!#REF!="Muy Baja",' RIESGOS DE GESTION'!#REF!="Mayor"),CONCATENATE("R7C",' RIESGOS DE GESTION'!#REF!),"")</f>
        <v>#REF!</v>
      </c>
      <c r="AH52" s="29" t="e">
        <f>IF(AND(' RIESGOS DE GESTION'!#REF!="Muy Baja",' RIESGOS DE GESTION'!#REF!="Catastrófico"),CONCATENATE("R7C",' RIESGOS DE GESTION'!#REF!),"")</f>
        <v>#REF!</v>
      </c>
      <c r="AI52" s="30" t="e">
        <f>IF(AND(' RIESGOS DE GESTION'!#REF!="Muy Baja",' RIESGOS DE GESTION'!#REF!="Catastrófico"),CONCATENATE("R7C",' RIESGOS DE GESTION'!#REF!),"")</f>
        <v>#REF!</v>
      </c>
      <c r="AJ52" s="30" t="e">
        <f>IF(AND(' RIESGOS DE GESTION'!#REF!="Muy Baja",' RIESGOS DE GESTION'!#REF!="Catastrófico"),CONCATENATE("R7C",' RIESGOS DE GESTION'!#REF!),"")</f>
        <v>#REF!</v>
      </c>
      <c r="AK52" s="30" t="e">
        <f>IF(AND(' RIESGOS DE GESTION'!#REF!="Muy Baja",' RIESGOS DE GESTION'!#REF!="Catastrófico"),CONCATENATE("R7C",' RIESGOS DE GESTION'!#REF!),"")</f>
        <v>#REF!</v>
      </c>
      <c r="AL52" s="30" t="e">
        <f>IF(AND(' RIESGOS DE GESTION'!#REF!="Muy Baja",' RIESGOS DE GESTION'!#REF!="Catastrófico"),CONCATENATE("R7C",' RIESGOS DE GESTION'!#REF!),"")</f>
        <v>#REF!</v>
      </c>
      <c r="AM52" s="31" t="e">
        <f>IF(AND(' RIESGOS DE GESTION'!#REF!="Muy Baja",' RIESGOS DE GESTION'!#REF!="Catastrófico"),CONCATENATE("R7C",' RIESGOS DE GESTION'!#REF!),"")</f>
        <v>#REF!</v>
      </c>
      <c r="AN52" s="57"/>
      <c r="AO52" s="57"/>
      <c r="AP52" s="57"/>
      <c r="AQ52" s="57"/>
      <c r="AR52" s="57"/>
      <c r="AS52" s="57"/>
      <c r="AT52" s="57"/>
      <c r="AU52" s="57"/>
      <c r="AV52" s="57"/>
      <c r="AW52" s="57"/>
      <c r="AX52" s="57"/>
      <c r="AY52" s="57"/>
      <c r="AZ52" s="57"/>
      <c r="BA52" s="57"/>
      <c r="BB52" s="57"/>
      <c r="BC52" s="57"/>
      <c r="BD52" s="57"/>
      <c r="BE52" s="57"/>
      <c r="BF52" s="57"/>
      <c r="BG52" s="57"/>
      <c r="BH52" s="57"/>
      <c r="BI52" s="57"/>
      <c r="BJ52" s="57"/>
      <c r="BK52" s="57"/>
      <c r="BL52" s="57"/>
      <c r="BM52" s="57"/>
      <c r="BN52" s="57"/>
      <c r="BO52" s="57"/>
      <c r="BP52" s="57"/>
      <c r="BQ52" s="57"/>
      <c r="BR52" s="57"/>
      <c r="BS52" s="57"/>
      <c r="BT52" s="57"/>
      <c r="BU52" s="57"/>
      <c r="BV52" s="57"/>
      <c r="BW52" s="57"/>
      <c r="BX52" s="57"/>
      <c r="BY52" s="57"/>
      <c r="BZ52" s="57"/>
      <c r="CA52" s="57"/>
      <c r="CB52" s="57"/>
    </row>
    <row r="53" spans="1:80" ht="15" customHeight="1" x14ac:dyDescent="0.25">
      <c r="A53" s="57"/>
      <c r="B53" s="519"/>
      <c r="C53" s="519"/>
      <c r="D53" s="520"/>
      <c r="E53" s="618"/>
      <c r="F53" s="617"/>
      <c r="G53" s="617"/>
      <c r="H53" s="617"/>
      <c r="I53" s="633"/>
      <c r="J53" s="50" t="e">
        <f>IF(AND(' RIESGOS DE GESTION'!#REF!="Muy Baja",' RIESGOS DE GESTION'!#REF!="Leve"),CONCATENATE("R8C",' RIESGOS DE GESTION'!#REF!),"")</f>
        <v>#REF!</v>
      </c>
      <c r="K53" s="51" t="e">
        <f>IF(AND(' RIESGOS DE GESTION'!#REF!="Muy Baja",' RIESGOS DE GESTION'!#REF!="Leve"),CONCATENATE("R8C",' RIESGOS DE GESTION'!#REF!),"")</f>
        <v>#REF!</v>
      </c>
      <c r="L53" s="51" t="e">
        <f>IF(AND(' RIESGOS DE GESTION'!#REF!="Muy Baja",' RIESGOS DE GESTION'!#REF!="Leve"),CONCATENATE("R8C",' RIESGOS DE GESTION'!#REF!),"")</f>
        <v>#REF!</v>
      </c>
      <c r="M53" s="51" t="e">
        <f>IF(AND(' RIESGOS DE GESTION'!#REF!="Muy Baja",' RIESGOS DE GESTION'!#REF!="Leve"),CONCATENATE("R8C",' RIESGOS DE GESTION'!#REF!),"")</f>
        <v>#REF!</v>
      </c>
      <c r="N53" s="51" t="e">
        <f>IF(AND(' RIESGOS DE GESTION'!#REF!="Muy Baja",' RIESGOS DE GESTION'!#REF!="Leve"),CONCATENATE("R8C",' RIESGOS DE GESTION'!#REF!),"")</f>
        <v>#REF!</v>
      </c>
      <c r="O53" s="52" t="e">
        <f>IF(AND(' RIESGOS DE GESTION'!#REF!="Muy Baja",' RIESGOS DE GESTION'!#REF!="Leve"),CONCATENATE("R8C",' RIESGOS DE GESTION'!#REF!),"")</f>
        <v>#REF!</v>
      </c>
      <c r="P53" s="50" t="e">
        <f>IF(AND(' RIESGOS DE GESTION'!#REF!="Muy Baja",' RIESGOS DE GESTION'!#REF!="Menor"),CONCATENATE("R8C",' RIESGOS DE GESTION'!#REF!),"")</f>
        <v>#REF!</v>
      </c>
      <c r="Q53" s="51" t="e">
        <f>IF(AND(' RIESGOS DE GESTION'!#REF!="Muy Baja",' RIESGOS DE GESTION'!#REF!="Menor"),CONCATENATE("R8C",' RIESGOS DE GESTION'!#REF!),"")</f>
        <v>#REF!</v>
      </c>
      <c r="R53" s="51" t="e">
        <f>IF(AND(' RIESGOS DE GESTION'!#REF!="Muy Baja",' RIESGOS DE GESTION'!#REF!="Menor"),CONCATENATE("R8C",' RIESGOS DE GESTION'!#REF!),"")</f>
        <v>#REF!</v>
      </c>
      <c r="S53" s="51" t="e">
        <f>IF(AND(' RIESGOS DE GESTION'!#REF!="Muy Baja",' RIESGOS DE GESTION'!#REF!="Menor"),CONCATENATE("R8C",' RIESGOS DE GESTION'!#REF!),"")</f>
        <v>#REF!</v>
      </c>
      <c r="T53" s="51" t="e">
        <f>IF(AND(' RIESGOS DE GESTION'!#REF!="Muy Baja",' RIESGOS DE GESTION'!#REF!="Menor"),CONCATENATE("R8C",' RIESGOS DE GESTION'!#REF!),"")</f>
        <v>#REF!</v>
      </c>
      <c r="U53" s="52" t="e">
        <f>IF(AND(' RIESGOS DE GESTION'!#REF!="Muy Baja",' RIESGOS DE GESTION'!#REF!="Menor"),CONCATENATE("R8C",' RIESGOS DE GESTION'!#REF!),"")</f>
        <v>#REF!</v>
      </c>
      <c r="V53" s="41" t="e">
        <f>IF(AND(' RIESGOS DE GESTION'!#REF!="Muy Baja",' RIESGOS DE GESTION'!#REF!="Moderado"),CONCATENATE("R8C",' RIESGOS DE GESTION'!#REF!),"")</f>
        <v>#REF!</v>
      </c>
      <c r="W53" s="42" t="e">
        <f>IF(AND(' RIESGOS DE GESTION'!#REF!="Muy Baja",' RIESGOS DE GESTION'!#REF!="Moderado"),CONCATENATE("R8C",' RIESGOS DE GESTION'!#REF!),"")</f>
        <v>#REF!</v>
      </c>
      <c r="X53" s="42" t="e">
        <f>IF(AND(' RIESGOS DE GESTION'!#REF!="Muy Baja",' RIESGOS DE GESTION'!#REF!="Moderado"),CONCATENATE("R8C",' RIESGOS DE GESTION'!#REF!),"")</f>
        <v>#REF!</v>
      </c>
      <c r="Y53" s="42" t="e">
        <f>IF(AND(' RIESGOS DE GESTION'!#REF!="Muy Baja",' RIESGOS DE GESTION'!#REF!="Moderado"),CONCATENATE("R8C",' RIESGOS DE GESTION'!#REF!),"")</f>
        <v>#REF!</v>
      </c>
      <c r="Z53" s="42" t="e">
        <f>IF(AND(' RIESGOS DE GESTION'!#REF!="Muy Baja",' RIESGOS DE GESTION'!#REF!="Moderado"),CONCATENATE("R8C",' RIESGOS DE GESTION'!#REF!),"")</f>
        <v>#REF!</v>
      </c>
      <c r="AA53" s="43" t="e">
        <f>IF(AND(' RIESGOS DE GESTION'!#REF!="Muy Baja",' RIESGOS DE GESTION'!#REF!="Moderado"),CONCATENATE("R8C",' RIESGOS DE GESTION'!#REF!),"")</f>
        <v>#REF!</v>
      </c>
      <c r="AB53" s="26" t="e">
        <f>IF(AND(' RIESGOS DE GESTION'!#REF!="Muy Baja",' RIESGOS DE GESTION'!#REF!="Mayor"),CONCATENATE("R8C",' RIESGOS DE GESTION'!#REF!),"")</f>
        <v>#REF!</v>
      </c>
      <c r="AC53" s="27" t="e">
        <f>IF(AND(' RIESGOS DE GESTION'!#REF!="Muy Baja",' RIESGOS DE GESTION'!#REF!="Mayor"),CONCATENATE("R8C",' RIESGOS DE GESTION'!#REF!),"")</f>
        <v>#REF!</v>
      </c>
      <c r="AD53" s="27" t="e">
        <f>IF(AND(' RIESGOS DE GESTION'!#REF!="Muy Baja",' RIESGOS DE GESTION'!#REF!="Mayor"),CONCATENATE("R8C",' RIESGOS DE GESTION'!#REF!),"")</f>
        <v>#REF!</v>
      </c>
      <c r="AE53" s="27" t="e">
        <f>IF(AND(' RIESGOS DE GESTION'!#REF!="Muy Baja",' RIESGOS DE GESTION'!#REF!="Mayor"),CONCATENATE("R8C",' RIESGOS DE GESTION'!#REF!),"")</f>
        <v>#REF!</v>
      </c>
      <c r="AF53" s="27" t="e">
        <f>IF(AND(' RIESGOS DE GESTION'!#REF!="Muy Baja",' RIESGOS DE GESTION'!#REF!="Mayor"),CONCATENATE("R8C",' RIESGOS DE GESTION'!#REF!),"")</f>
        <v>#REF!</v>
      </c>
      <c r="AG53" s="28" t="e">
        <f>IF(AND(' RIESGOS DE GESTION'!#REF!="Muy Baja",' RIESGOS DE GESTION'!#REF!="Mayor"),CONCATENATE("R8C",' RIESGOS DE GESTION'!#REF!),"")</f>
        <v>#REF!</v>
      </c>
      <c r="AH53" s="29" t="e">
        <f>IF(AND(' RIESGOS DE GESTION'!#REF!="Muy Baja",' RIESGOS DE GESTION'!#REF!="Catastrófico"),CONCATENATE("R8C",' RIESGOS DE GESTION'!#REF!),"")</f>
        <v>#REF!</v>
      </c>
      <c r="AI53" s="30" t="e">
        <f>IF(AND(' RIESGOS DE GESTION'!#REF!="Muy Baja",' RIESGOS DE GESTION'!#REF!="Catastrófico"),CONCATENATE("R8C",' RIESGOS DE GESTION'!#REF!),"")</f>
        <v>#REF!</v>
      </c>
      <c r="AJ53" s="30" t="e">
        <f>IF(AND(' RIESGOS DE GESTION'!#REF!="Muy Baja",' RIESGOS DE GESTION'!#REF!="Catastrófico"),CONCATENATE("R8C",' RIESGOS DE GESTION'!#REF!),"")</f>
        <v>#REF!</v>
      </c>
      <c r="AK53" s="30" t="e">
        <f>IF(AND(' RIESGOS DE GESTION'!#REF!="Muy Baja",' RIESGOS DE GESTION'!#REF!="Catastrófico"),CONCATENATE("R8C",' RIESGOS DE GESTION'!#REF!),"")</f>
        <v>#REF!</v>
      </c>
      <c r="AL53" s="30" t="e">
        <f>IF(AND(' RIESGOS DE GESTION'!#REF!="Muy Baja",' RIESGOS DE GESTION'!#REF!="Catastrófico"),CONCATENATE("R8C",' RIESGOS DE GESTION'!#REF!),"")</f>
        <v>#REF!</v>
      </c>
      <c r="AM53" s="31" t="e">
        <f>IF(AND(' RIESGOS DE GESTION'!#REF!="Muy Baja",' RIESGOS DE GESTION'!#REF!="Catastrófico"),CONCATENATE("R8C",' RIESGOS DE GESTION'!#REF!),"")</f>
        <v>#REF!</v>
      </c>
      <c r="AN53" s="57"/>
      <c r="AO53" s="57"/>
      <c r="AP53" s="57"/>
      <c r="AQ53" s="57"/>
      <c r="AR53" s="57"/>
      <c r="AS53" s="57"/>
      <c r="AT53" s="57"/>
      <c r="AU53" s="57"/>
      <c r="AV53" s="57"/>
      <c r="AW53" s="57"/>
      <c r="AX53" s="57"/>
      <c r="AY53" s="57"/>
      <c r="AZ53" s="57"/>
      <c r="BA53" s="57"/>
      <c r="BB53" s="57"/>
      <c r="BC53" s="57"/>
      <c r="BD53" s="57"/>
      <c r="BE53" s="57"/>
      <c r="BF53" s="57"/>
      <c r="BG53" s="57"/>
      <c r="BH53" s="57"/>
      <c r="BI53" s="57"/>
      <c r="BJ53" s="57"/>
      <c r="BK53" s="57"/>
      <c r="BL53" s="57"/>
      <c r="BM53" s="57"/>
      <c r="BN53" s="57"/>
      <c r="BO53" s="57"/>
      <c r="BP53" s="57"/>
      <c r="BQ53" s="57"/>
      <c r="BR53" s="57"/>
      <c r="BS53" s="57"/>
      <c r="BT53" s="57"/>
      <c r="BU53" s="57"/>
      <c r="BV53" s="57"/>
      <c r="BW53" s="57"/>
      <c r="BX53" s="57"/>
      <c r="BY53" s="57"/>
      <c r="BZ53" s="57"/>
      <c r="CA53" s="57"/>
      <c r="CB53" s="57"/>
    </row>
    <row r="54" spans="1:80" ht="15" customHeight="1" x14ac:dyDescent="0.25">
      <c r="A54" s="57"/>
      <c r="B54" s="519"/>
      <c r="C54" s="519"/>
      <c r="D54" s="520"/>
      <c r="E54" s="618"/>
      <c r="F54" s="617"/>
      <c r="G54" s="617"/>
      <c r="H54" s="617"/>
      <c r="I54" s="633"/>
      <c r="J54" s="50" t="e">
        <f>IF(AND(' RIESGOS DE GESTION'!#REF!="Muy Baja",' RIESGOS DE GESTION'!#REF!="Leve"),CONCATENATE("R9C",' RIESGOS DE GESTION'!#REF!),"")</f>
        <v>#REF!</v>
      </c>
      <c r="K54" s="51" t="e">
        <f>IF(AND(' RIESGOS DE GESTION'!#REF!="Muy Baja",' RIESGOS DE GESTION'!#REF!="Leve"),CONCATENATE("R9C",' RIESGOS DE GESTION'!#REF!),"")</f>
        <v>#REF!</v>
      </c>
      <c r="L54" s="51" t="e">
        <f>IF(AND(' RIESGOS DE GESTION'!#REF!="Muy Baja",' RIESGOS DE GESTION'!#REF!="Leve"),CONCATENATE("R9C",' RIESGOS DE GESTION'!#REF!),"")</f>
        <v>#REF!</v>
      </c>
      <c r="M54" s="51" t="e">
        <f>IF(AND(' RIESGOS DE GESTION'!#REF!="Muy Baja",' RIESGOS DE GESTION'!#REF!="Leve"),CONCATENATE("R9C",' RIESGOS DE GESTION'!#REF!),"")</f>
        <v>#REF!</v>
      </c>
      <c r="N54" s="51" t="e">
        <f>IF(AND(' RIESGOS DE GESTION'!#REF!="Muy Baja",' RIESGOS DE GESTION'!#REF!="Leve"),CONCATENATE("R9C",' RIESGOS DE GESTION'!#REF!),"")</f>
        <v>#REF!</v>
      </c>
      <c r="O54" s="52" t="e">
        <f>IF(AND(' RIESGOS DE GESTION'!#REF!="Muy Baja",' RIESGOS DE GESTION'!#REF!="Leve"),CONCATENATE("R9C",' RIESGOS DE GESTION'!#REF!),"")</f>
        <v>#REF!</v>
      </c>
      <c r="P54" s="50" t="e">
        <f>IF(AND(' RIESGOS DE GESTION'!#REF!="Muy Baja",' RIESGOS DE GESTION'!#REF!="Menor"),CONCATENATE("R9C",' RIESGOS DE GESTION'!#REF!),"")</f>
        <v>#REF!</v>
      </c>
      <c r="Q54" s="51" t="e">
        <f>IF(AND(' RIESGOS DE GESTION'!#REF!="Muy Baja",' RIESGOS DE GESTION'!#REF!="Menor"),CONCATENATE("R9C",' RIESGOS DE GESTION'!#REF!),"")</f>
        <v>#REF!</v>
      </c>
      <c r="R54" s="51" t="e">
        <f>IF(AND(' RIESGOS DE GESTION'!#REF!="Muy Baja",' RIESGOS DE GESTION'!#REF!="Menor"),CONCATENATE("R9C",' RIESGOS DE GESTION'!#REF!),"")</f>
        <v>#REF!</v>
      </c>
      <c r="S54" s="51" t="e">
        <f>IF(AND(' RIESGOS DE GESTION'!#REF!="Muy Baja",' RIESGOS DE GESTION'!#REF!="Menor"),CONCATENATE("R9C",' RIESGOS DE GESTION'!#REF!),"")</f>
        <v>#REF!</v>
      </c>
      <c r="T54" s="51" t="e">
        <f>IF(AND(' RIESGOS DE GESTION'!#REF!="Muy Baja",' RIESGOS DE GESTION'!#REF!="Menor"),CONCATENATE("R9C",' RIESGOS DE GESTION'!#REF!),"")</f>
        <v>#REF!</v>
      </c>
      <c r="U54" s="52" t="e">
        <f>IF(AND(' RIESGOS DE GESTION'!#REF!="Muy Baja",' RIESGOS DE GESTION'!#REF!="Menor"),CONCATENATE("R9C",' RIESGOS DE GESTION'!#REF!),"")</f>
        <v>#REF!</v>
      </c>
      <c r="V54" s="41" t="e">
        <f>IF(AND(' RIESGOS DE GESTION'!#REF!="Muy Baja",' RIESGOS DE GESTION'!#REF!="Moderado"),CONCATENATE("R9C",' RIESGOS DE GESTION'!#REF!),"")</f>
        <v>#REF!</v>
      </c>
      <c r="W54" s="42" t="e">
        <f>IF(AND(' RIESGOS DE GESTION'!#REF!="Muy Baja",' RIESGOS DE GESTION'!#REF!="Moderado"),CONCATENATE("R9C",' RIESGOS DE GESTION'!#REF!),"")</f>
        <v>#REF!</v>
      </c>
      <c r="X54" s="42" t="e">
        <f>IF(AND(' RIESGOS DE GESTION'!#REF!="Muy Baja",' RIESGOS DE GESTION'!#REF!="Moderado"),CONCATENATE("R9C",' RIESGOS DE GESTION'!#REF!),"")</f>
        <v>#REF!</v>
      </c>
      <c r="Y54" s="42" t="e">
        <f>IF(AND(' RIESGOS DE GESTION'!#REF!="Muy Baja",' RIESGOS DE GESTION'!#REF!="Moderado"),CONCATENATE("R9C",' RIESGOS DE GESTION'!#REF!),"")</f>
        <v>#REF!</v>
      </c>
      <c r="Z54" s="42" t="e">
        <f>IF(AND(' RIESGOS DE GESTION'!#REF!="Muy Baja",' RIESGOS DE GESTION'!#REF!="Moderado"),CONCATENATE("R9C",' RIESGOS DE GESTION'!#REF!),"")</f>
        <v>#REF!</v>
      </c>
      <c r="AA54" s="43" t="e">
        <f>IF(AND(' RIESGOS DE GESTION'!#REF!="Muy Baja",' RIESGOS DE GESTION'!#REF!="Moderado"),CONCATENATE("R9C",' RIESGOS DE GESTION'!#REF!),"")</f>
        <v>#REF!</v>
      </c>
      <c r="AB54" s="26" t="e">
        <f>IF(AND(' RIESGOS DE GESTION'!#REF!="Muy Baja",' RIESGOS DE GESTION'!#REF!="Mayor"),CONCATENATE("R9C",' RIESGOS DE GESTION'!#REF!),"")</f>
        <v>#REF!</v>
      </c>
      <c r="AC54" s="27" t="e">
        <f>IF(AND(' RIESGOS DE GESTION'!#REF!="Muy Baja",' RIESGOS DE GESTION'!#REF!="Mayor"),CONCATENATE("R9C",' RIESGOS DE GESTION'!#REF!),"")</f>
        <v>#REF!</v>
      </c>
      <c r="AD54" s="27" t="e">
        <f>IF(AND(' RIESGOS DE GESTION'!#REF!="Muy Baja",' RIESGOS DE GESTION'!#REF!="Mayor"),CONCATENATE("R9C",' RIESGOS DE GESTION'!#REF!),"")</f>
        <v>#REF!</v>
      </c>
      <c r="AE54" s="27" t="e">
        <f>IF(AND(' RIESGOS DE GESTION'!#REF!="Muy Baja",' RIESGOS DE GESTION'!#REF!="Mayor"),CONCATENATE("R9C",' RIESGOS DE GESTION'!#REF!),"")</f>
        <v>#REF!</v>
      </c>
      <c r="AF54" s="27" t="e">
        <f>IF(AND(' RIESGOS DE GESTION'!#REF!="Muy Baja",' RIESGOS DE GESTION'!#REF!="Mayor"),CONCATENATE("R9C",' RIESGOS DE GESTION'!#REF!),"")</f>
        <v>#REF!</v>
      </c>
      <c r="AG54" s="28" t="e">
        <f>IF(AND(' RIESGOS DE GESTION'!#REF!="Muy Baja",' RIESGOS DE GESTION'!#REF!="Mayor"),CONCATENATE("R9C",' RIESGOS DE GESTION'!#REF!),"")</f>
        <v>#REF!</v>
      </c>
      <c r="AH54" s="29" t="e">
        <f>IF(AND(' RIESGOS DE GESTION'!#REF!="Muy Baja",' RIESGOS DE GESTION'!#REF!="Catastrófico"),CONCATENATE("R9C",' RIESGOS DE GESTION'!#REF!),"")</f>
        <v>#REF!</v>
      </c>
      <c r="AI54" s="30" t="e">
        <f>IF(AND(' RIESGOS DE GESTION'!#REF!="Muy Baja",' RIESGOS DE GESTION'!#REF!="Catastrófico"),CONCATENATE("R9C",' RIESGOS DE GESTION'!#REF!),"")</f>
        <v>#REF!</v>
      </c>
      <c r="AJ54" s="30" t="e">
        <f>IF(AND(' RIESGOS DE GESTION'!#REF!="Muy Baja",' RIESGOS DE GESTION'!#REF!="Catastrófico"),CONCATENATE("R9C",' RIESGOS DE GESTION'!#REF!),"")</f>
        <v>#REF!</v>
      </c>
      <c r="AK54" s="30" t="e">
        <f>IF(AND(' RIESGOS DE GESTION'!#REF!="Muy Baja",' RIESGOS DE GESTION'!#REF!="Catastrófico"),CONCATENATE("R9C",' RIESGOS DE GESTION'!#REF!),"")</f>
        <v>#REF!</v>
      </c>
      <c r="AL54" s="30" t="e">
        <f>IF(AND(' RIESGOS DE GESTION'!#REF!="Muy Baja",' RIESGOS DE GESTION'!#REF!="Catastrófico"),CONCATENATE("R9C",' RIESGOS DE GESTION'!#REF!),"")</f>
        <v>#REF!</v>
      </c>
      <c r="AM54" s="31" t="e">
        <f>IF(AND(' RIESGOS DE GESTION'!#REF!="Muy Baja",' RIESGOS DE GESTION'!#REF!="Catastrófico"),CONCATENATE("R9C",' RIESGOS DE GESTION'!#REF!),"")</f>
        <v>#REF!</v>
      </c>
      <c r="AN54" s="57"/>
      <c r="AO54" s="57"/>
      <c r="AP54" s="57"/>
      <c r="AQ54" s="57"/>
      <c r="AR54" s="57"/>
      <c r="AS54" s="57"/>
      <c r="AT54" s="57"/>
      <c r="AU54" s="57"/>
      <c r="AV54" s="57"/>
      <c r="AW54" s="57"/>
      <c r="AX54" s="57"/>
      <c r="AY54" s="57"/>
      <c r="AZ54" s="57"/>
      <c r="BA54" s="57"/>
      <c r="BB54" s="57"/>
      <c r="BC54" s="57"/>
      <c r="BD54" s="57"/>
      <c r="BE54" s="57"/>
      <c r="BF54" s="57"/>
      <c r="BG54" s="57"/>
      <c r="BH54" s="57"/>
      <c r="BI54" s="57"/>
      <c r="BJ54" s="57"/>
      <c r="BK54" s="57"/>
      <c r="BL54" s="57"/>
      <c r="BM54" s="57"/>
      <c r="BN54" s="57"/>
      <c r="BO54" s="57"/>
      <c r="BP54" s="57"/>
      <c r="BQ54" s="57"/>
      <c r="BR54" s="57"/>
      <c r="BS54" s="57"/>
      <c r="BT54" s="57"/>
      <c r="BU54" s="57"/>
      <c r="BV54" s="57"/>
      <c r="BW54" s="57"/>
      <c r="BX54" s="57"/>
      <c r="BY54" s="57"/>
      <c r="BZ54" s="57"/>
      <c r="CA54" s="57"/>
      <c r="CB54" s="57"/>
    </row>
    <row r="55" spans="1:80" ht="15.75" customHeight="1" thickBot="1" x14ac:dyDescent="0.3">
      <c r="A55" s="57"/>
      <c r="B55" s="519"/>
      <c r="C55" s="519"/>
      <c r="D55" s="520"/>
      <c r="E55" s="619"/>
      <c r="F55" s="620"/>
      <c r="G55" s="620"/>
      <c r="H55" s="620"/>
      <c r="I55" s="634"/>
      <c r="J55" s="53" t="e">
        <f>IF(AND(' RIESGOS DE GESTION'!#REF!="Muy Baja",' RIESGOS DE GESTION'!#REF!="Leve"),CONCATENATE("R10C",' RIESGOS DE GESTION'!#REF!),"")</f>
        <v>#REF!</v>
      </c>
      <c r="K55" s="54" t="e">
        <f>IF(AND(' RIESGOS DE GESTION'!#REF!="Muy Baja",' RIESGOS DE GESTION'!#REF!="Leve"),CONCATENATE("R10C",' RIESGOS DE GESTION'!#REF!),"")</f>
        <v>#REF!</v>
      </c>
      <c r="L55" s="54" t="e">
        <f>IF(AND(' RIESGOS DE GESTION'!#REF!="Muy Baja",' RIESGOS DE GESTION'!#REF!="Leve"),CONCATENATE("R10C",' RIESGOS DE GESTION'!#REF!),"")</f>
        <v>#REF!</v>
      </c>
      <c r="M55" s="54" t="e">
        <f>IF(AND(' RIESGOS DE GESTION'!#REF!="Muy Baja",' RIESGOS DE GESTION'!#REF!="Leve"),CONCATENATE("R10C",' RIESGOS DE GESTION'!#REF!),"")</f>
        <v>#REF!</v>
      </c>
      <c r="N55" s="54" t="e">
        <f>IF(AND(' RIESGOS DE GESTION'!#REF!="Muy Baja",' RIESGOS DE GESTION'!#REF!="Leve"),CONCATENATE("R10C",' RIESGOS DE GESTION'!#REF!),"")</f>
        <v>#REF!</v>
      </c>
      <c r="O55" s="55" t="e">
        <f>IF(AND(' RIESGOS DE GESTION'!#REF!="Muy Baja",' RIESGOS DE GESTION'!#REF!="Leve"),CONCATENATE("R10C",' RIESGOS DE GESTION'!#REF!),"")</f>
        <v>#REF!</v>
      </c>
      <c r="P55" s="53" t="e">
        <f>IF(AND(' RIESGOS DE GESTION'!#REF!="Muy Baja",' RIESGOS DE GESTION'!#REF!="Menor"),CONCATENATE("R10C",' RIESGOS DE GESTION'!#REF!),"")</f>
        <v>#REF!</v>
      </c>
      <c r="Q55" s="54" t="e">
        <f>IF(AND(' RIESGOS DE GESTION'!#REF!="Muy Baja",' RIESGOS DE GESTION'!#REF!="Menor"),CONCATENATE("R10C",' RIESGOS DE GESTION'!#REF!),"")</f>
        <v>#REF!</v>
      </c>
      <c r="R55" s="54" t="e">
        <f>IF(AND(' RIESGOS DE GESTION'!#REF!="Muy Baja",' RIESGOS DE GESTION'!#REF!="Menor"),CONCATENATE("R10C",' RIESGOS DE GESTION'!#REF!),"")</f>
        <v>#REF!</v>
      </c>
      <c r="S55" s="54" t="e">
        <f>IF(AND(' RIESGOS DE GESTION'!#REF!="Muy Baja",' RIESGOS DE GESTION'!#REF!="Menor"),CONCATENATE("R10C",' RIESGOS DE GESTION'!#REF!),"")</f>
        <v>#REF!</v>
      </c>
      <c r="T55" s="54" t="e">
        <f>IF(AND(' RIESGOS DE GESTION'!#REF!="Muy Baja",' RIESGOS DE GESTION'!#REF!="Menor"),CONCATENATE("R10C",' RIESGOS DE GESTION'!#REF!),"")</f>
        <v>#REF!</v>
      </c>
      <c r="U55" s="55" t="e">
        <f>IF(AND(' RIESGOS DE GESTION'!#REF!="Muy Baja",' RIESGOS DE GESTION'!#REF!="Menor"),CONCATENATE("R10C",' RIESGOS DE GESTION'!#REF!),"")</f>
        <v>#REF!</v>
      </c>
      <c r="V55" s="44" t="e">
        <f>IF(AND(' RIESGOS DE GESTION'!#REF!="Muy Baja",' RIESGOS DE GESTION'!#REF!="Moderado"),CONCATENATE("R10C",' RIESGOS DE GESTION'!#REF!),"")</f>
        <v>#REF!</v>
      </c>
      <c r="W55" s="45" t="e">
        <f>IF(AND(' RIESGOS DE GESTION'!#REF!="Muy Baja",' RIESGOS DE GESTION'!#REF!="Moderado"),CONCATENATE("R10C",' RIESGOS DE GESTION'!#REF!),"")</f>
        <v>#REF!</v>
      </c>
      <c r="X55" s="45" t="e">
        <f>IF(AND(' RIESGOS DE GESTION'!#REF!="Muy Baja",' RIESGOS DE GESTION'!#REF!="Moderado"),CONCATENATE("R10C",' RIESGOS DE GESTION'!#REF!),"")</f>
        <v>#REF!</v>
      </c>
      <c r="Y55" s="45" t="e">
        <f>IF(AND(' RIESGOS DE GESTION'!#REF!="Muy Baja",' RIESGOS DE GESTION'!#REF!="Moderado"),CONCATENATE("R10C",' RIESGOS DE GESTION'!#REF!),"")</f>
        <v>#REF!</v>
      </c>
      <c r="Z55" s="45" t="e">
        <f>IF(AND(' RIESGOS DE GESTION'!#REF!="Muy Baja",' RIESGOS DE GESTION'!#REF!="Moderado"),CONCATENATE("R10C",' RIESGOS DE GESTION'!#REF!),"")</f>
        <v>#REF!</v>
      </c>
      <c r="AA55" s="46" t="e">
        <f>IF(AND(' RIESGOS DE GESTION'!#REF!="Muy Baja",' RIESGOS DE GESTION'!#REF!="Moderado"),CONCATENATE("R10C",' RIESGOS DE GESTION'!#REF!),"")</f>
        <v>#REF!</v>
      </c>
      <c r="AB55" s="32" t="e">
        <f>IF(AND(' RIESGOS DE GESTION'!#REF!="Muy Baja",' RIESGOS DE GESTION'!#REF!="Mayor"),CONCATENATE("R10C",' RIESGOS DE GESTION'!#REF!),"")</f>
        <v>#REF!</v>
      </c>
      <c r="AC55" s="33" t="e">
        <f>IF(AND(' RIESGOS DE GESTION'!#REF!="Muy Baja",' RIESGOS DE GESTION'!#REF!="Mayor"),CONCATENATE("R10C",' RIESGOS DE GESTION'!#REF!),"")</f>
        <v>#REF!</v>
      </c>
      <c r="AD55" s="33" t="e">
        <f>IF(AND(' RIESGOS DE GESTION'!#REF!="Muy Baja",' RIESGOS DE GESTION'!#REF!="Mayor"),CONCATENATE("R10C",' RIESGOS DE GESTION'!#REF!),"")</f>
        <v>#REF!</v>
      </c>
      <c r="AE55" s="33" t="e">
        <f>IF(AND(' RIESGOS DE GESTION'!#REF!="Muy Baja",' RIESGOS DE GESTION'!#REF!="Mayor"),CONCATENATE("R10C",' RIESGOS DE GESTION'!#REF!),"")</f>
        <v>#REF!</v>
      </c>
      <c r="AF55" s="33" t="e">
        <f>IF(AND(' RIESGOS DE GESTION'!#REF!="Muy Baja",' RIESGOS DE GESTION'!#REF!="Mayor"),CONCATENATE("R10C",' RIESGOS DE GESTION'!#REF!),"")</f>
        <v>#REF!</v>
      </c>
      <c r="AG55" s="34" t="e">
        <f>IF(AND(' RIESGOS DE GESTION'!#REF!="Muy Baja",' RIESGOS DE GESTION'!#REF!="Mayor"),CONCATENATE("R10C",' RIESGOS DE GESTION'!#REF!),"")</f>
        <v>#REF!</v>
      </c>
      <c r="AH55" s="35" t="e">
        <f>IF(AND(' RIESGOS DE GESTION'!#REF!="Muy Baja",' RIESGOS DE GESTION'!#REF!="Catastrófico"),CONCATENATE("R10C",' RIESGOS DE GESTION'!#REF!),"")</f>
        <v>#REF!</v>
      </c>
      <c r="AI55" s="36" t="e">
        <f>IF(AND(' RIESGOS DE GESTION'!#REF!="Muy Baja",' RIESGOS DE GESTION'!#REF!="Catastrófico"),CONCATENATE("R10C",' RIESGOS DE GESTION'!#REF!),"")</f>
        <v>#REF!</v>
      </c>
      <c r="AJ55" s="36" t="e">
        <f>IF(AND(' RIESGOS DE GESTION'!#REF!="Muy Baja",' RIESGOS DE GESTION'!#REF!="Catastrófico"),CONCATENATE("R10C",' RIESGOS DE GESTION'!#REF!),"")</f>
        <v>#REF!</v>
      </c>
      <c r="AK55" s="36" t="e">
        <f>IF(AND(' RIESGOS DE GESTION'!#REF!="Muy Baja",' RIESGOS DE GESTION'!#REF!="Catastrófico"),CONCATENATE("R10C",' RIESGOS DE GESTION'!#REF!),"")</f>
        <v>#REF!</v>
      </c>
      <c r="AL55" s="36" t="e">
        <f>IF(AND(' RIESGOS DE GESTION'!#REF!="Muy Baja",' RIESGOS DE GESTION'!#REF!="Catastrófico"),CONCATENATE("R10C",' RIESGOS DE GESTION'!#REF!),"")</f>
        <v>#REF!</v>
      </c>
      <c r="AM55" s="37" t="e">
        <f>IF(AND(' RIESGOS DE GESTION'!#REF!="Muy Baja",' RIESGOS DE GESTION'!#REF!="Catastrófico"),CONCATENATE("R10C",' RIESGOS DE GESTION'!#REF!),"")</f>
        <v>#REF!</v>
      </c>
      <c r="AN55" s="57"/>
      <c r="AO55" s="57"/>
      <c r="AP55" s="57"/>
      <c r="AQ55" s="57"/>
      <c r="AR55" s="57"/>
      <c r="AS55" s="57"/>
      <c r="AT55" s="57"/>
      <c r="AU55" s="57"/>
      <c r="AV55" s="57"/>
      <c r="AW55" s="57"/>
      <c r="AX55" s="57"/>
      <c r="AY55" s="57"/>
      <c r="AZ55" s="57"/>
      <c r="BA55" s="57"/>
      <c r="BB55" s="57"/>
      <c r="BC55" s="57"/>
      <c r="BD55" s="57"/>
      <c r="BE55" s="57"/>
      <c r="BF55" s="57"/>
      <c r="BG55" s="57"/>
      <c r="BH55" s="57"/>
      <c r="BI55" s="57"/>
      <c r="BJ55" s="57"/>
      <c r="BK55" s="57"/>
      <c r="BL55" s="57"/>
      <c r="BM55" s="57"/>
      <c r="BN55" s="57"/>
      <c r="BO55" s="57"/>
      <c r="BP55" s="57"/>
      <c r="BQ55" s="57"/>
      <c r="BR55" s="57"/>
      <c r="BS55" s="57"/>
      <c r="BT55" s="57"/>
      <c r="BU55" s="57"/>
      <c r="BV55" s="57"/>
      <c r="BW55" s="57"/>
      <c r="BX55" s="57"/>
      <c r="BY55" s="57"/>
      <c r="BZ55" s="57"/>
      <c r="CA55" s="57"/>
      <c r="CB55" s="57"/>
    </row>
    <row r="56" spans="1:80" x14ac:dyDescent="0.25">
      <c r="A56" s="57"/>
      <c r="B56" s="57"/>
      <c r="C56" s="57"/>
      <c r="D56" s="57"/>
      <c r="E56" s="57"/>
      <c r="F56" s="57"/>
      <c r="G56" s="57"/>
      <c r="H56" s="57"/>
      <c r="I56" s="57"/>
      <c r="J56" s="614" t="s">
        <v>512</v>
      </c>
      <c r="K56" s="615"/>
      <c r="L56" s="615"/>
      <c r="M56" s="615"/>
      <c r="N56" s="615"/>
      <c r="O56" s="632"/>
      <c r="P56" s="614" t="s">
        <v>513</v>
      </c>
      <c r="Q56" s="615"/>
      <c r="R56" s="615"/>
      <c r="S56" s="615"/>
      <c r="T56" s="615"/>
      <c r="U56" s="632"/>
      <c r="V56" s="614" t="s">
        <v>514</v>
      </c>
      <c r="W56" s="615"/>
      <c r="X56" s="615"/>
      <c r="Y56" s="615"/>
      <c r="Z56" s="615"/>
      <c r="AA56" s="632"/>
      <c r="AB56" s="614" t="s">
        <v>515</v>
      </c>
      <c r="AC56" s="653"/>
      <c r="AD56" s="615"/>
      <c r="AE56" s="615"/>
      <c r="AF56" s="615"/>
      <c r="AG56" s="632"/>
      <c r="AH56" s="614" t="s">
        <v>516</v>
      </c>
      <c r="AI56" s="615"/>
      <c r="AJ56" s="615"/>
      <c r="AK56" s="615"/>
      <c r="AL56" s="615"/>
      <c r="AM56" s="632"/>
      <c r="AN56" s="57"/>
      <c r="AO56" s="57"/>
      <c r="AP56" s="57"/>
      <c r="AQ56" s="57"/>
      <c r="AR56" s="57"/>
      <c r="AS56" s="57"/>
      <c r="AT56" s="57"/>
      <c r="AU56" s="57"/>
      <c r="AV56" s="57"/>
      <c r="AW56" s="57"/>
      <c r="AX56" s="57"/>
      <c r="AY56" s="57"/>
      <c r="AZ56" s="57"/>
      <c r="BA56" s="57"/>
      <c r="BB56" s="57"/>
      <c r="BC56" s="57"/>
      <c r="BD56" s="57"/>
      <c r="BE56" s="57"/>
      <c r="BF56" s="57"/>
      <c r="BG56" s="57"/>
      <c r="BH56" s="57"/>
      <c r="BI56" s="57"/>
      <c r="BJ56" s="57"/>
      <c r="BK56" s="57"/>
      <c r="BL56" s="57"/>
      <c r="BM56" s="57"/>
      <c r="BN56" s="57"/>
      <c r="BO56" s="57"/>
      <c r="BP56" s="57"/>
      <c r="BQ56" s="57"/>
      <c r="BR56" s="57"/>
      <c r="BS56" s="57"/>
      <c r="BT56" s="57"/>
      <c r="BU56" s="57"/>
      <c r="BV56" s="57"/>
      <c r="BW56" s="57"/>
      <c r="BX56" s="57"/>
      <c r="BY56" s="57"/>
      <c r="BZ56" s="57"/>
      <c r="CA56" s="57"/>
      <c r="CB56" s="57"/>
    </row>
    <row r="57" spans="1:80" x14ac:dyDescent="0.25">
      <c r="A57" s="57"/>
      <c r="B57" s="57"/>
      <c r="C57" s="57"/>
      <c r="D57" s="57"/>
      <c r="E57" s="57"/>
      <c r="F57" s="57"/>
      <c r="G57" s="57"/>
      <c r="H57" s="57"/>
      <c r="I57" s="57"/>
      <c r="J57" s="618"/>
      <c r="K57" s="617"/>
      <c r="L57" s="617"/>
      <c r="M57" s="617"/>
      <c r="N57" s="617"/>
      <c r="O57" s="633"/>
      <c r="P57" s="618"/>
      <c r="Q57" s="617"/>
      <c r="R57" s="617"/>
      <c r="S57" s="617"/>
      <c r="T57" s="617"/>
      <c r="U57" s="633"/>
      <c r="V57" s="618"/>
      <c r="W57" s="617"/>
      <c r="X57" s="617"/>
      <c r="Y57" s="617"/>
      <c r="Z57" s="617"/>
      <c r="AA57" s="633"/>
      <c r="AB57" s="618"/>
      <c r="AC57" s="617"/>
      <c r="AD57" s="617"/>
      <c r="AE57" s="617"/>
      <c r="AF57" s="617"/>
      <c r="AG57" s="633"/>
      <c r="AH57" s="618"/>
      <c r="AI57" s="617"/>
      <c r="AJ57" s="617"/>
      <c r="AK57" s="617"/>
      <c r="AL57" s="617"/>
      <c r="AM57" s="633"/>
      <c r="AN57" s="57"/>
      <c r="AO57" s="57"/>
      <c r="AP57" s="57"/>
      <c r="AQ57" s="57"/>
      <c r="AR57" s="57"/>
      <c r="AS57" s="57"/>
      <c r="AT57" s="57"/>
      <c r="AU57" s="57"/>
      <c r="AV57" s="57"/>
      <c r="AW57" s="57"/>
      <c r="AX57" s="57"/>
      <c r="AY57" s="57"/>
      <c r="AZ57" s="57"/>
      <c r="BA57" s="57"/>
      <c r="BB57" s="57"/>
      <c r="BC57" s="57"/>
      <c r="BD57" s="57"/>
      <c r="BE57" s="57"/>
      <c r="BF57" s="57"/>
      <c r="BG57" s="57"/>
      <c r="BH57" s="57"/>
      <c r="BI57" s="57"/>
      <c r="BJ57" s="57"/>
      <c r="BK57" s="57"/>
      <c r="BL57" s="57"/>
      <c r="BM57" s="57"/>
      <c r="BN57" s="57"/>
      <c r="BO57" s="57"/>
      <c r="BP57" s="57"/>
      <c r="BQ57" s="57"/>
      <c r="BR57" s="57"/>
      <c r="BS57" s="57"/>
      <c r="BT57" s="57"/>
      <c r="BU57" s="57"/>
      <c r="BV57" s="57"/>
      <c r="BW57" s="57"/>
      <c r="BX57" s="57"/>
      <c r="BY57" s="57"/>
      <c r="BZ57" s="57"/>
      <c r="CA57" s="57"/>
      <c r="CB57" s="57"/>
    </row>
    <row r="58" spans="1:80" x14ac:dyDescent="0.25">
      <c r="A58" s="57"/>
      <c r="B58" s="57"/>
      <c r="C58" s="57"/>
      <c r="D58" s="57"/>
      <c r="E58" s="57"/>
      <c r="F58" s="57"/>
      <c r="G58" s="57"/>
      <c r="H58" s="57"/>
      <c r="I58" s="57"/>
      <c r="J58" s="618"/>
      <c r="K58" s="617"/>
      <c r="L58" s="617"/>
      <c r="M58" s="617"/>
      <c r="N58" s="617"/>
      <c r="O58" s="633"/>
      <c r="P58" s="618"/>
      <c r="Q58" s="617"/>
      <c r="R58" s="617"/>
      <c r="S58" s="617"/>
      <c r="T58" s="617"/>
      <c r="U58" s="633"/>
      <c r="V58" s="618"/>
      <c r="W58" s="617"/>
      <c r="X58" s="617"/>
      <c r="Y58" s="617"/>
      <c r="Z58" s="617"/>
      <c r="AA58" s="633"/>
      <c r="AB58" s="618"/>
      <c r="AC58" s="617"/>
      <c r="AD58" s="617"/>
      <c r="AE58" s="617"/>
      <c r="AF58" s="617"/>
      <c r="AG58" s="633"/>
      <c r="AH58" s="618"/>
      <c r="AI58" s="617"/>
      <c r="AJ58" s="617"/>
      <c r="AK58" s="617"/>
      <c r="AL58" s="617"/>
      <c r="AM58" s="633"/>
      <c r="AN58" s="57"/>
      <c r="AO58" s="57"/>
      <c r="AP58" s="57"/>
      <c r="AQ58" s="57"/>
      <c r="AR58" s="57"/>
      <c r="AS58" s="57"/>
      <c r="AT58" s="57"/>
      <c r="AU58" s="57"/>
      <c r="AV58" s="57"/>
      <c r="AW58" s="57"/>
      <c r="AX58" s="57"/>
      <c r="AY58" s="57"/>
      <c r="AZ58" s="57"/>
      <c r="BA58" s="57"/>
      <c r="BB58" s="57"/>
      <c r="BC58" s="57"/>
      <c r="BD58" s="57"/>
      <c r="BE58" s="57"/>
      <c r="BF58" s="57"/>
      <c r="BG58" s="57"/>
      <c r="BH58" s="57"/>
      <c r="BI58" s="57"/>
      <c r="BJ58" s="57"/>
      <c r="BK58" s="57"/>
      <c r="BL58" s="57"/>
      <c r="BM58" s="57"/>
      <c r="BN58" s="57"/>
      <c r="BO58" s="57"/>
      <c r="BP58" s="57"/>
      <c r="BQ58" s="57"/>
      <c r="BR58" s="57"/>
      <c r="BS58" s="57"/>
      <c r="BT58" s="57"/>
      <c r="BU58" s="57"/>
      <c r="BV58" s="57"/>
      <c r="BW58" s="57"/>
      <c r="BX58" s="57"/>
      <c r="BY58" s="57"/>
      <c r="BZ58" s="57"/>
      <c r="CA58" s="57"/>
      <c r="CB58" s="57"/>
    </row>
    <row r="59" spans="1:80" x14ac:dyDescent="0.25">
      <c r="A59" s="57"/>
      <c r="B59" s="57"/>
      <c r="C59" s="57"/>
      <c r="D59" s="57"/>
      <c r="E59" s="57"/>
      <c r="F59" s="57"/>
      <c r="G59" s="57"/>
      <c r="H59" s="57"/>
      <c r="I59" s="57"/>
      <c r="J59" s="618"/>
      <c r="K59" s="617"/>
      <c r="L59" s="617"/>
      <c r="M59" s="617"/>
      <c r="N59" s="617"/>
      <c r="O59" s="633"/>
      <c r="P59" s="618"/>
      <c r="Q59" s="617"/>
      <c r="R59" s="617"/>
      <c r="S59" s="617"/>
      <c r="T59" s="617"/>
      <c r="U59" s="633"/>
      <c r="V59" s="618"/>
      <c r="W59" s="617"/>
      <c r="X59" s="617"/>
      <c r="Y59" s="617"/>
      <c r="Z59" s="617"/>
      <c r="AA59" s="633"/>
      <c r="AB59" s="618"/>
      <c r="AC59" s="617"/>
      <c r="AD59" s="617"/>
      <c r="AE59" s="617"/>
      <c r="AF59" s="617"/>
      <c r="AG59" s="633"/>
      <c r="AH59" s="618"/>
      <c r="AI59" s="617"/>
      <c r="AJ59" s="617"/>
      <c r="AK59" s="617"/>
      <c r="AL59" s="617"/>
      <c r="AM59" s="633"/>
      <c r="AN59" s="57"/>
      <c r="AO59" s="57"/>
      <c r="AP59" s="57"/>
      <c r="AQ59" s="57"/>
      <c r="AR59" s="57"/>
      <c r="AS59" s="57"/>
      <c r="AT59" s="57"/>
      <c r="AU59" s="57"/>
      <c r="AV59" s="57"/>
      <c r="AW59" s="57"/>
      <c r="AX59" s="57"/>
      <c r="AY59" s="57"/>
      <c r="AZ59" s="57"/>
      <c r="BA59" s="57"/>
      <c r="BB59" s="57"/>
      <c r="BC59" s="57"/>
      <c r="BD59" s="57"/>
      <c r="BE59" s="57"/>
      <c r="BF59" s="57"/>
      <c r="BG59" s="57"/>
      <c r="BH59" s="57"/>
      <c r="BI59" s="57"/>
      <c r="BJ59" s="57"/>
      <c r="BK59" s="57"/>
      <c r="BL59" s="57"/>
      <c r="BM59" s="57"/>
      <c r="BN59" s="57"/>
      <c r="BO59" s="57"/>
      <c r="BP59" s="57"/>
      <c r="BQ59" s="57"/>
      <c r="BR59" s="57"/>
      <c r="BS59" s="57"/>
      <c r="BT59" s="57"/>
      <c r="BU59" s="57"/>
      <c r="BV59" s="57"/>
      <c r="BW59" s="57"/>
      <c r="BX59" s="57"/>
      <c r="BY59" s="57"/>
      <c r="BZ59" s="57"/>
      <c r="CA59" s="57"/>
      <c r="CB59" s="57"/>
    </row>
    <row r="60" spans="1:80" x14ac:dyDescent="0.25">
      <c r="A60" s="57"/>
      <c r="B60" s="57"/>
      <c r="C60" s="57"/>
      <c r="D60" s="57"/>
      <c r="E60" s="57"/>
      <c r="F60" s="57"/>
      <c r="G60" s="57"/>
      <c r="H60" s="57"/>
      <c r="I60" s="57"/>
      <c r="J60" s="618"/>
      <c r="K60" s="617"/>
      <c r="L60" s="617"/>
      <c r="M60" s="617"/>
      <c r="N60" s="617"/>
      <c r="O60" s="633"/>
      <c r="P60" s="618"/>
      <c r="Q60" s="617"/>
      <c r="R60" s="617"/>
      <c r="S60" s="617"/>
      <c r="T60" s="617"/>
      <c r="U60" s="633"/>
      <c r="V60" s="618"/>
      <c r="W60" s="617"/>
      <c r="X60" s="617"/>
      <c r="Y60" s="617"/>
      <c r="Z60" s="617"/>
      <c r="AA60" s="633"/>
      <c r="AB60" s="618"/>
      <c r="AC60" s="617"/>
      <c r="AD60" s="617"/>
      <c r="AE60" s="617"/>
      <c r="AF60" s="617"/>
      <c r="AG60" s="633"/>
      <c r="AH60" s="618"/>
      <c r="AI60" s="617"/>
      <c r="AJ60" s="617"/>
      <c r="AK60" s="617"/>
      <c r="AL60" s="617"/>
      <c r="AM60" s="633"/>
      <c r="AN60" s="57"/>
      <c r="AO60" s="57"/>
      <c r="AP60" s="57"/>
      <c r="AQ60" s="57"/>
      <c r="AR60" s="57"/>
      <c r="AS60" s="57"/>
      <c r="AT60" s="57"/>
      <c r="AU60" s="57"/>
      <c r="AV60" s="57"/>
      <c r="AW60" s="57"/>
      <c r="AX60" s="57"/>
      <c r="AY60" s="57"/>
      <c r="AZ60" s="57"/>
      <c r="BA60" s="57"/>
      <c r="BB60" s="57"/>
      <c r="BC60" s="57"/>
      <c r="BD60" s="57"/>
      <c r="BE60" s="57"/>
      <c r="BF60" s="57"/>
      <c r="BG60" s="57"/>
      <c r="BH60" s="57"/>
      <c r="BI60" s="57"/>
      <c r="BJ60" s="57"/>
      <c r="BK60" s="57"/>
      <c r="BL60" s="57"/>
      <c r="BM60" s="57"/>
      <c r="BN60" s="57"/>
      <c r="BO60" s="57"/>
      <c r="BP60" s="57"/>
      <c r="BQ60" s="57"/>
      <c r="BR60" s="57"/>
      <c r="BS60" s="57"/>
      <c r="BT60" s="57"/>
      <c r="BU60" s="57"/>
      <c r="BV60" s="57"/>
      <c r="BW60" s="57"/>
      <c r="BX60" s="57"/>
      <c r="BY60" s="57"/>
      <c r="BZ60" s="57"/>
      <c r="CA60" s="57"/>
      <c r="CB60" s="57"/>
    </row>
    <row r="61" spans="1:80" ht="15.75" thickBot="1" x14ac:dyDescent="0.3">
      <c r="A61" s="57"/>
      <c r="B61" s="57"/>
      <c r="C61" s="57"/>
      <c r="D61" s="57"/>
      <c r="E61" s="57"/>
      <c r="F61" s="57"/>
      <c r="G61" s="57"/>
      <c r="H61" s="57"/>
      <c r="I61" s="57"/>
      <c r="J61" s="619"/>
      <c r="K61" s="620"/>
      <c r="L61" s="620"/>
      <c r="M61" s="620"/>
      <c r="N61" s="620"/>
      <c r="O61" s="634"/>
      <c r="P61" s="619"/>
      <c r="Q61" s="620"/>
      <c r="R61" s="620"/>
      <c r="S61" s="620"/>
      <c r="T61" s="620"/>
      <c r="U61" s="634"/>
      <c r="V61" s="619"/>
      <c r="W61" s="620"/>
      <c r="X61" s="620"/>
      <c r="Y61" s="620"/>
      <c r="Z61" s="620"/>
      <c r="AA61" s="634"/>
      <c r="AB61" s="619"/>
      <c r="AC61" s="620"/>
      <c r="AD61" s="620"/>
      <c r="AE61" s="620"/>
      <c r="AF61" s="620"/>
      <c r="AG61" s="634"/>
      <c r="AH61" s="619"/>
      <c r="AI61" s="620"/>
      <c r="AJ61" s="620"/>
      <c r="AK61" s="620"/>
      <c r="AL61" s="620"/>
      <c r="AM61" s="634"/>
      <c r="AN61" s="57"/>
      <c r="AO61" s="57"/>
      <c r="AP61" s="57"/>
      <c r="AQ61" s="57"/>
      <c r="AR61" s="57"/>
      <c r="AS61" s="57"/>
      <c r="AT61" s="57"/>
      <c r="AU61" s="57"/>
      <c r="AV61" s="57"/>
      <c r="AW61" s="57"/>
      <c r="AX61" s="57"/>
      <c r="AY61" s="57"/>
      <c r="AZ61" s="57"/>
      <c r="BA61" s="57"/>
      <c r="BB61" s="57"/>
      <c r="BC61" s="57"/>
      <c r="BD61" s="57"/>
      <c r="BE61" s="57"/>
      <c r="BF61" s="57"/>
      <c r="BG61" s="57"/>
      <c r="BH61" s="57"/>
      <c r="BI61" s="57"/>
      <c r="BJ61" s="57"/>
      <c r="BK61" s="57"/>
      <c r="BL61" s="57"/>
      <c r="BM61" s="57"/>
      <c r="BN61" s="57"/>
      <c r="BO61" s="57"/>
      <c r="BP61" s="57"/>
      <c r="BQ61" s="57"/>
      <c r="BR61" s="57"/>
      <c r="BS61" s="57"/>
      <c r="BT61" s="57"/>
      <c r="BU61" s="57"/>
      <c r="BV61" s="57"/>
      <c r="BW61" s="57"/>
      <c r="BX61" s="57"/>
      <c r="BY61" s="57"/>
      <c r="BZ61" s="57"/>
      <c r="CA61" s="57"/>
      <c r="CB61" s="57"/>
    </row>
    <row r="62" spans="1:80" x14ac:dyDescent="0.25">
      <c r="A62" s="57"/>
      <c r="B62" s="57"/>
      <c r="C62" s="57"/>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7"/>
      <c r="AI62" s="57"/>
      <c r="AJ62" s="57"/>
      <c r="AK62" s="57"/>
      <c r="AL62" s="57"/>
      <c r="AM62" s="57"/>
      <c r="AN62" s="57"/>
      <c r="AO62" s="57"/>
      <c r="AP62" s="57"/>
      <c r="AQ62" s="57"/>
      <c r="AR62" s="57"/>
      <c r="AS62" s="57"/>
      <c r="AT62" s="57"/>
      <c r="AU62" s="57"/>
      <c r="AV62" s="57"/>
      <c r="AW62" s="57"/>
      <c r="AX62" s="57"/>
      <c r="AY62" s="57"/>
      <c r="AZ62" s="57"/>
      <c r="BA62" s="57"/>
      <c r="BB62" s="57"/>
      <c r="BC62" s="57"/>
      <c r="BD62" s="57"/>
      <c r="BE62" s="57"/>
      <c r="BF62" s="57"/>
      <c r="BG62" s="57"/>
      <c r="BH62" s="57"/>
    </row>
    <row r="63" spans="1:80" ht="15" customHeight="1" x14ac:dyDescent="0.25">
      <c r="A63" s="57"/>
      <c r="B63" s="61"/>
      <c r="C63" s="61"/>
      <c r="D63" s="61"/>
      <c r="E63" s="61"/>
      <c r="F63" s="61"/>
      <c r="G63" s="61"/>
      <c r="H63" s="61"/>
      <c r="I63" s="61"/>
      <c r="J63" s="61"/>
      <c r="K63" s="61"/>
      <c r="L63" s="61"/>
      <c r="M63" s="61"/>
      <c r="N63" s="61"/>
      <c r="O63" s="61"/>
      <c r="P63" s="61"/>
      <c r="Q63" s="61"/>
      <c r="R63" s="61"/>
      <c r="S63" s="61"/>
      <c r="T63" s="61"/>
      <c r="U63" s="61"/>
      <c r="V63" s="61"/>
      <c r="W63" s="61"/>
      <c r="X63" s="61"/>
      <c r="Y63" s="61"/>
      <c r="Z63" s="61"/>
      <c r="AA63" s="61"/>
      <c r="AB63" s="61"/>
      <c r="AC63" s="61"/>
      <c r="AD63" s="61"/>
      <c r="AE63" s="61"/>
      <c r="AF63" s="61"/>
      <c r="AG63" s="61"/>
      <c r="AH63" s="61"/>
      <c r="AI63" s="61"/>
      <c r="AJ63" s="61"/>
      <c r="AK63" s="61"/>
      <c r="AL63" s="61"/>
      <c r="AM63" s="61"/>
      <c r="AN63" s="61"/>
      <c r="AO63" s="61"/>
      <c r="AP63" s="61"/>
      <c r="AQ63" s="61"/>
      <c r="AR63" s="61"/>
      <c r="AS63" s="61"/>
      <c r="AT63" s="61"/>
      <c r="AU63" s="57"/>
      <c r="AV63" s="57"/>
      <c r="AW63" s="57"/>
      <c r="AX63" s="57"/>
      <c r="AY63" s="57"/>
      <c r="AZ63" s="57"/>
      <c r="BA63" s="57"/>
      <c r="BB63" s="57"/>
      <c r="BC63" s="57"/>
      <c r="BD63" s="57"/>
      <c r="BE63" s="57"/>
      <c r="BF63" s="57"/>
      <c r="BG63" s="57"/>
      <c r="BH63" s="57"/>
    </row>
    <row r="64" spans="1:80" ht="15" customHeight="1" x14ac:dyDescent="0.25">
      <c r="A64" s="57"/>
      <c r="B64" s="61"/>
      <c r="C64" s="61"/>
      <c r="D64" s="61"/>
      <c r="E64" s="61"/>
      <c r="F64" s="61"/>
      <c r="G64" s="61"/>
      <c r="H64" s="61"/>
      <c r="I64" s="61"/>
      <c r="J64" s="61"/>
      <c r="K64" s="61"/>
      <c r="L64" s="61"/>
      <c r="M64" s="61"/>
      <c r="N64" s="61"/>
      <c r="O64" s="61"/>
      <c r="P64" s="61"/>
      <c r="Q64" s="61"/>
      <c r="R64" s="61"/>
      <c r="S64" s="61"/>
      <c r="T64" s="61"/>
      <c r="U64" s="61"/>
      <c r="V64" s="61"/>
      <c r="W64" s="61"/>
      <c r="X64" s="61"/>
      <c r="Y64" s="61"/>
      <c r="Z64" s="61"/>
      <c r="AA64" s="61"/>
      <c r="AB64" s="61"/>
      <c r="AC64" s="61"/>
      <c r="AD64" s="61"/>
      <c r="AE64" s="61"/>
      <c r="AF64" s="61"/>
      <c r="AG64" s="61"/>
      <c r="AH64" s="61"/>
      <c r="AI64" s="61"/>
      <c r="AJ64" s="61"/>
      <c r="AK64" s="61"/>
      <c r="AL64" s="61"/>
      <c r="AM64" s="61"/>
      <c r="AN64" s="61"/>
      <c r="AO64" s="61"/>
      <c r="AP64" s="61"/>
      <c r="AQ64" s="61"/>
      <c r="AR64" s="61"/>
      <c r="AS64" s="61"/>
      <c r="AT64" s="61"/>
      <c r="AU64" s="57"/>
      <c r="AV64" s="57"/>
      <c r="AW64" s="57"/>
      <c r="AX64" s="57"/>
      <c r="AY64" s="57"/>
      <c r="AZ64" s="57"/>
      <c r="BA64" s="57"/>
      <c r="BB64" s="57"/>
      <c r="BC64" s="57"/>
      <c r="BD64" s="57"/>
      <c r="BE64" s="57"/>
      <c r="BF64" s="57"/>
      <c r="BG64" s="57"/>
      <c r="BH64" s="57"/>
    </row>
    <row r="65" spans="1:60" x14ac:dyDescent="0.25">
      <c r="A65" s="57"/>
      <c r="B65" s="57"/>
      <c r="C65" s="57"/>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7"/>
      <c r="AI65" s="57"/>
      <c r="AJ65" s="57"/>
      <c r="AK65" s="57"/>
      <c r="AL65" s="57"/>
      <c r="AM65" s="57"/>
      <c r="AN65" s="57"/>
      <c r="AO65" s="57"/>
      <c r="AP65" s="57"/>
      <c r="AQ65" s="57"/>
      <c r="AR65" s="57"/>
      <c r="AS65" s="57"/>
      <c r="AT65" s="57"/>
      <c r="AU65" s="57"/>
      <c r="AV65" s="57"/>
      <c r="AW65" s="57"/>
      <c r="AX65" s="57"/>
      <c r="AY65" s="57"/>
      <c r="AZ65" s="57"/>
      <c r="BA65" s="57"/>
      <c r="BB65" s="57"/>
      <c r="BC65" s="57"/>
      <c r="BD65" s="57"/>
      <c r="BE65" s="57"/>
      <c r="BF65" s="57"/>
      <c r="BG65" s="57"/>
      <c r="BH65" s="57"/>
    </row>
    <row r="66" spans="1:60" x14ac:dyDescent="0.25">
      <c r="A66" s="57"/>
      <c r="B66" s="57"/>
      <c r="C66" s="57"/>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7"/>
      <c r="AI66" s="57"/>
      <c r="AJ66" s="57"/>
      <c r="AK66" s="57"/>
      <c r="AL66" s="57"/>
      <c r="AM66" s="57"/>
      <c r="AN66" s="57"/>
      <c r="AO66" s="57"/>
      <c r="AP66" s="57"/>
      <c r="AQ66" s="57"/>
      <c r="AR66" s="57"/>
      <c r="AS66" s="57"/>
      <c r="AT66" s="57"/>
      <c r="AU66" s="57"/>
      <c r="AV66" s="57"/>
      <c r="AW66" s="57"/>
      <c r="AX66" s="57"/>
      <c r="AY66" s="57"/>
      <c r="AZ66" s="57"/>
      <c r="BA66" s="57"/>
      <c r="BB66" s="57"/>
      <c r="BC66" s="57"/>
      <c r="BD66" s="57"/>
      <c r="BE66" s="57"/>
      <c r="BF66" s="57"/>
      <c r="BG66" s="57"/>
      <c r="BH66" s="57"/>
    </row>
    <row r="67" spans="1:60" x14ac:dyDescent="0.25">
      <c r="A67" s="57"/>
      <c r="B67" s="57"/>
      <c r="C67" s="57"/>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7"/>
      <c r="AI67" s="57"/>
      <c r="AJ67" s="57"/>
      <c r="AK67" s="57"/>
      <c r="AL67" s="57"/>
      <c r="AM67" s="57"/>
      <c r="AN67" s="57"/>
      <c r="AO67" s="57"/>
      <c r="AP67" s="57"/>
      <c r="AQ67" s="57"/>
      <c r="AR67" s="57"/>
      <c r="AS67" s="57"/>
      <c r="AT67" s="57"/>
      <c r="AU67" s="57"/>
      <c r="AV67" s="57"/>
      <c r="AW67" s="57"/>
      <c r="AX67" s="57"/>
      <c r="AY67" s="57"/>
      <c r="AZ67" s="57"/>
      <c r="BA67" s="57"/>
      <c r="BB67" s="57"/>
      <c r="BC67" s="57"/>
      <c r="BD67" s="57"/>
      <c r="BE67" s="57"/>
      <c r="BF67" s="57"/>
      <c r="BG67" s="57"/>
      <c r="BH67" s="57"/>
    </row>
    <row r="68" spans="1:60" x14ac:dyDescent="0.25">
      <c r="A68" s="57"/>
      <c r="B68" s="57"/>
      <c r="C68" s="57"/>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7"/>
      <c r="AI68" s="57"/>
      <c r="AJ68" s="57"/>
      <c r="AK68" s="57"/>
      <c r="AL68" s="57"/>
      <c r="AM68" s="57"/>
      <c r="AN68" s="57"/>
      <c r="AO68" s="57"/>
      <c r="AP68" s="57"/>
      <c r="AQ68" s="57"/>
      <c r="AR68" s="57"/>
      <c r="AS68" s="57"/>
      <c r="AT68" s="57"/>
      <c r="AU68" s="57"/>
      <c r="AV68" s="57"/>
      <c r="AW68" s="57"/>
      <c r="AX68" s="57"/>
      <c r="AY68" s="57"/>
      <c r="AZ68" s="57"/>
      <c r="BA68" s="57"/>
      <c r="BB68" s="57"/>
      <c r="BC68" s="57"/>
      <c r="BD68" s="57"/>
      <c r="BE68" s="57"/>
      <c r="BF68" s="57"/>
      <c r="BG68" s="57"/>
      <c r="BH68" s="57"/>
    </row>
    <row r="69" spans="1:60" x14ac:dyDescent="0.25">
      <c r="A69" s="57"/>
      <c r="B69" s="57"/>
      <c r="C69" s="57"/>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7"/>
      <c r="AI69" s="57"/>
      <c r="AJ69" s="57"/>
      <c r="AK69" s="57"/>
      <c r="AL69" s="57"/>
      <c r="AM69" s="57"/>
      <c r="AN69" s="57"/>
      <c r="AO69" s="57"/>
      <c r="AP69" s="57"/>
      <c r="AQ69" s="57"/>
      <c r="AR69" s="57"/>
      <c r="AS69" s="57"/>
      <c r="AT69" s="57"/>
      <c r="AU69" s="57"/>
      <c r="AV69" s="57"/>
      <c r="AW69" s="57"/>
      <c r="AX69" s="57"/>
      <c r="AY69" s="57"/>
      <c r="AZ69" s="57"/>
      <c r="BA69" s="57"/>
      <c r="BB69" s="57"/>
      <c r="BC69" s="57"/>
      <c r="BD69" s="57"/>
      <c r="BE69" s="57"/>
      <c r="BF69" s="57"/>
      <c r="BG69" s="57"/>
      <c r="BH69" s="57"/>
    </row>
    <row r="70" spans="1:60" x14ac:dyDescent="0.25">
      <c r="A70" s="57"/>
      <c r="B70" s="57"/>
      <c r="C70" s="57"/>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7"/>
      <c r="AI70" s="57"/>
      <c r="AJ70" s="57"/>
      <c r="AK70" s="57"/>
      <c r="AL70" s="57"/>
      <c r="AM70" s="57"/>
      <c r="AN70" s="57"/>
      <c r="AO70" s="57"/>
      <c r="AP70" s="57"/>
      <c r="AQ70" s="57"/>
      <c r="AR70" s="57"/>
      <c r="AS70" s="57"/>
      <c r="AT70" s="57"/>
      <c r="AU70" s="57"/>
      <c r="AV70" s="57"/>
      <c r="AW70" s="57"/>
      <c r="AX70" s="57"/>
      <c r="AY70" s="57"/>
      <c r="AZ70" s="57"/>
      <c r="BA70" s="57"/>
      <c r="BB70" s="57"/>
      <c r="BC70" s="57"/>
      <c r="BD70" s="57"/>
      <c r="BE70" s="57"/>
      <c r="BF70" s="57"/>
      <c r="BG70" s="57"/>
      <c r="BH70" s="57"/>
    </row>
    <row r="71" spans="1:60" x14ac:dyDescent="0.25">
      <c r="A71" s="57"/>
      <c r="B71" s="57"/>
      <c r="C71" s="57"/>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7"/>
      <c r="AI71" s="57"/>
      <c r="AJ71" s="57"/>
      <c r="AK71" s="57"/>
      <c r="AL71" s="57"/>
      <c r="AM71" s="57"/>
      <c r="AN71" s="57"/>
      <c r="AO71" s="57"/>
      <c r="AP71" s="57"/>
      <c r="AQ71" s="57"/>
      <c r="AR71" s="57"/>
      <c r="AS71" s="57"/>
      <c r="AT71" s="57"/>
      <c r="AU71" s="57"/>
      <c r="AV71" s="57"/>
      <c r="AW71" s="57"/>
      <c r="AX71" s="57"/>
      <c r="AY71" s="57"/>
      <c r="AZ71" s="57"/>
      <c r="BA71" s="57"/>
      <c r="BB71" s="57"/>
      <c r="BC71" s="57"/>
      <c r="BD71" s="57"/>
      <c r="BE71" s="57"/>
      <c r="BF71" s="57"/>
      <c r="BG71" s="57"/>
      <c r="BH71" s="57"/>
    </row>
    <row r="72" spans="1:60" x14ac:dyDescent="0.25">
      <c r="A72" s="57"/>
      <c r="B72" s="57"/>
      <c r="C72" s="57"/>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7"/>
      <c r="AI72" s="57"/>
      <c r="AJ72" s="57"/>
      <c r="AK72" s="57"/>
      <c r="AL72" s="57"/>
      <c r="AM72" s="57"/>
      <c r="AN72" s="57"/>
      <c r="AO72" s="57"/>
      <c r="AP72" s="57"/>
      <c r="AQ72" s="57"/>
      <c r="AR72" s="57"/>
      <c r="AS72" s="57"/>
      <c r="AT72" s="57"/>
      <c r="AU72" s="57"/>
      <c r="AV72" s="57"/>
      <c r="AW72" s="57"/>
      <c r="AX72" s="57"/>
      <c r="AY72" s="57"/>
      <c r="AZ72" s="57"/>
      <c r="BA72" s="57"/>
      <c r="BB72" s="57"/>
      <c r="BC72" s="57"/>
      <c r="BD72" s="57"/>
      <c r="BE72" s="57"/>
      <c r="BF72" s="57"/>
      <c r="BG72" s="57"/>
      <c r="BH72" s="57"/>
    </row>
    <row r="73" spans="1:60" x14ac:dyDescent="0.25">
      <c r="A73" s="57"/>
      <c r="B73" s="57"/>
      <c r="C73" s="57"/>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7"/>
      <c r="AI73" s="57"/>
      <c r="AJ73" s="57"/>
      <c r="AK73" s="57"/>
      <c r="AL73" s="57"/>
      <c r="AM73" s="57"/>
      <c r="AN73" s="57"/>
      <c r="AO73" s="57"/>
      <c r="AP73" s="57"/>
      <c r="AQ73" s="57"/>
      <c r="AR73" s="57"/>
      <c r="AS73" s="57"/>
      <c r="AT73" s="57"/>
      <c r="AU73" s="57"/>
      <c r="AV73" s="57"/>
      <c r="AW73" s="57"/>
      <c r="AX73" s="57"/>
      <c r="AY73" s="57"/>
      <c r="AZ73" s="57"/>
      <c r="BA73" s="57"/>
      <c r="BB73" s="57"/>
      <c r="BC73" s="57"/>
      <c r="BD73" s="57"/>
      <c r="BE73" s="57"/>
      <c r="BF73" s="57"/>
      <c r="BG73" s="57"/>
      <c r="BH73" s="57"/>
    </row>
    <row r="74" spans="1:60" x14ac:dyDescent="0.25">
      <c r="A74" s="57"/>
      <c r="B74" s="57"/>
      <c r="C74" s="57"/>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7"/>
      <c r="AI74" s="57"/>
      <c r="AJ74" s="57"/>
      <c r="AK74" s="57"/>
      <c r="AL74" s="57"/>
      <c r="AM74" s="57"/>
      <c r="AN74" s="57"/>
      <c r="AO74" s="57"/>
      <c r="AP74" s="57"/>
      <c r="AQ74" s="57"/>
      <c r="AR74" s="57"/>
      <c r="AS74" s="57"/>
      <c r="AT74" s="57"/>
      <c r="AU74" s="57"/>
      <c r="AV74" s="57"/>
      <c r="AW74" s="57"/>
      <c r="AX74" s="57"/>
      <c r="AY74" s="57"/>
      <c r="AZ74" s="57"/>
      <c r="BA74" s="57"/>
      <c r="BB74" s="57"/>
      <c r="BC74" s="57"/>
      <c r="BD74" s="57"/>
      <c r="BE74" s="57"/>
      <c r="BF74" s="57"/>
      <c r="BG74" s="57"/>
      <c r="BH74" s="57"/>
    </row>
    <row r="75" spans="1:60" x14ac:dyDescent="0.25">
      <c r="A75" s="57"/>
      <c r="B75" s="57"/>
      <c r="C75" s="57"/>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7"/>
      <c r="AI75" s="57"/>
      <c r="AJ75" s="57"/>
      <c r="AK75" s="57"/>
      <c r="AL75" s="57"/>
      <c r="AM75" s="57"/>
      <c r="AN75" s="57"/>
      <c r="AO75" s="57"/>
      <c r="AP75" s="57"/>
      <c r="AQ75" s="57"/>
      <c r="AR75" s="57"/>
      <c r="AS75" s="57"/>
      <c r="AT75" s="57"/>
      <c r="AU75" s="57"/>
      <c r="AV75" s="57"/>
      <c r="AW75" s="57"/>
      <c r="AX75" s="57"/>
      <c r="AY75" s="57"/>
      <c r="AZ75" s="57"/>
      <c r="BA75" s="57"/>
      <c r="BB75" s="57"/>
      <c r="BC75" s="57"/>
      <c r="BD75" s="57"/>
      <c r="BE75" s="57"/>
      <c r="BF75" s="57"/>
      <c r="BG75" s="57"/>
      <c r="BH75" s="57"/>
    </row>
    <row r="76" spans="1:60" x14ac:dyDescent="0.25">
      <c r="A76" s="57"/>
      <c r="B76" s="57"/>
      <c r="C76" s="57"/>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7"/>
      <c r="AI76" s="57"/>
      <c r="AJ76" s="57"/>
      <c r="AK76" s="57"/>
      <c r="AL76" s="57"/>
      <c r="AM76" s="57"/>
      <c r="AN76" s="57"/>
      <c r="AO76" s="57"/>
      <c r="AP76" s="57"/>
      <c r="AQ76" s="57"/>
      <c r="AR76" s="57"/>
      <c r="AS76" s="57"/>
      <c r="AT76" s="57"/>
      <c r="AU76" s="57"/>
      <c r="AV76" s="57"/>
      <c r="AW76" s="57"/>
      <c r="AX76" s="57"/>
      <c r="AY76" s="57"/>
      <c r="AZ76" s="57"/>
      <c r="BA76" s="57"/>
      <c r="BB76" s="57"/>
      <c r="BC76" s="57"/>
      <c r="BD76" s="57"/>
      <c r="BE76" s="57"/>
      <c r="BF76" s="57"/>
      <c r="BG76" s="57"/>
      <c r="BH76" s="57"/>
    </row>
    <row r="77" spans="1:60" x14ac:dyDescent="0.25">
      <c r="A77" s="57"/>
      <c r="B77" s="57"/>
      <c r="C77" s="57"/>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7"/>
      <c r="AI77" s="57"/>
      <c r="AJ77" s="57"/>
      <c r="AK77" s="57"/>
      <c r="AL77" s="57"/>
      <c r="AM77" s="57"/>
      <c r="AN77" s="57"/>
      <c r="AO77" s="57"/>
      <c r="AP77" s="57"/>
      <c r="AQ77" s="57"/>
      <c r="AR77" s="57"/>
      <c r="AS77" s="57"/>
      <c r="AT77" s="57"/>
      <c r="AU77" s="57"/>
      <c r="AV77" s="57"/>
      <c r="AW77" s="57"/>
      <c r="AX77" s="57"/>
      <c r="AY77" s="57"/>
      <c r="AZ77" s="57"/>
      <c r="BA77" s="57"/>
      <c r="BB77" s="57"/>
      <c r="BC77" s="57"/>
      <c r="BD77" s="57"/>
      <c r="BE77" s="57"/>
      <c r="BF77" s="57"/>
      <c r="BG77" s="57"/>
      <c r="BH77" s="57"/>
    </row>
    <row r="78" spans="1:60" x14ac:dyDescent="0.25">
      <c r="A78" s="57"/>
      <c r="B78" s="57"/>
      <c r="C78" s="57"/>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7"/>
      <c r="AI78" s="57"/>
      <c r="AJ78" s="57"/>
      <c r="AK78" s="57"/>
      <c r="AL78" s="57"/>
      <c r="AM78" s="57"/>
      <c r="AN78" s="57"/>
      <c r="AO78" s="57"/>
      <c r="AP78" s="57"/>
      <c r="AQ78" s="57"/>
      <c r="AR78" s="57"/>
      <c r="AS78" s="57"/>
      <c r="AT78" s="57"/>
      <c r="AU78" s="57"/>
      <c r="AV78" s="57"/>
      <c r="AW78" s="57"/>
      <c r="AX78" s="57"/>
      <c r="AY78" s="57"/>
      <c r="AZ78" s="57"/>
      <c r="BA78" s="57"/>
      <c r="BB78" s="57"/>
      <c r="BC78" s="57"/>
      <c r="BD78" s="57"/>
      <c r="BE78" s="57"/>
      <c r="BF78" s="57"/>
      <c r="BG78" s="57"/>
      <c r="BH78" s="57"/>
    </row>
    <row r="79" spans="1:60" x14ac:dyDescent="0.25">
      <c r="A79" s="57"/>
      <c r="B79" s="57"/>
      <c r="C79" s="57"/>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7"/>
      <c r="AI79" s="57"/>
      <c r="AJ79" s="57"/>
      <c r="AK79" s="57"/>
      <c r="AL79" s="57"/>
      <c r="AM79" s="57"/>
      <c r="AN79" s="57"/>
      <c r="AO79" s="57"/>
      <c r="AP79" s="57"/>
      <c r="AQ79" s="57"/>
      <c r="AR79" s="57"/>
      <c r="AS79" s="57"/>
      <c r="AT79" s="57"/>
      <c r="AU79" s="57"/>
      <c r="AV79" s="57"/>
      <c r="AW79" s="57"/>
      <c r="AX79" s="57"/>
      <c r="AY79" s="57"/>
      <c r="AZ79" s="57"/>
      <c r="BA79" s="57"/>
      <c r="BB79" s="57"/>
      <c r="BC79" s="57"/>
      <c r="BD79" s="57"/>
      <c r="BE79" s="57"/>
      <c r="BF79" s="57"/>
      <c r="BG79" s="57"/>
      <c r="BH79" s="57"/>
    </row>
    <row r="80" spans="1:60" x14ac:dyDescent="0.25">
      <c r="A80" s="57"/>
      <c r="B80" s="57"/>
      <c r="C80" s="57"/>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7"/>
      <c r="AI80" s="57"/>
      <c r="AJ80" s="57"/>
      <c r="AK80" s="57"/>
      <c r="AL80" s="57"/>
      <c r="AM80" s="57"/>
      <c r="AN80" s="57"/>
      <c r="AO80" s="57"/>
      <c r="AP80" s="57"/>
      <c r="AQ80" s="57"/>
      <c r="AR80" s="57"/>
      <c r="AS80" s="57"/>
      <c r="AT80" s="57"/>
      <c r="AU80" s="57"/>
      <c r="AV80" s="57"/>
      <c r="AW80" s="57"/>
      <c r="AX80" s="57"/>
      <c r="AY80" s="57"/>
      <c r="AZ80" s="57"/>
      <c r="BA80" s="57"/>
      <c r="BB80" s="57"/>
      <c r="BC80" s="57"/>
      <c r="BD80" s="57"/>
      <c r="BE80" s="57"/>
      <c r="BF80" s="57"/>
      <c r="BG80" s="57"/>
      <c r="BH80" s="57"/>
    </row>
    <row r="81" spans="1:60" x14ac:dyDescent="0.25">
      <c r="A81" s="57"/>
      <c r="B81" s="57"/>
      <c r="C81" s="57"/>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7"/>
      <c r="AI81" s="57"/>
      <c r="AJ81" s="57"/>
      <c r="AK81" s="57"/>
      <c r="AL81" s="57"/>
      <c r="AM81" s="57"/>
      <c r="AN81" s="57"/>
      <c r="AO81" s="57"/>
      <c r="AP81" s="57"/>
      <c r="AQ81" s="57"/>
      <c r="AR81" s="57"/>
      <c r="AS81" s="57"/>
      <c r="AT81" s="57"/>
      <c r="AU81" s="57"/>
      <c r="AV81" s="57"/>
      <c r="AW81" s="57"/>
      <c r="AX81" s="57"/>
      <c r="AY81" s="57"/>
      <c r="AZ81" s="57"/>
      <c r="BA81" s="57"/>
      <c r="BB81" s="57"/>
      <c r="BC81" s="57"/>
      <c r="BD81" s="57"/>
      <c r="BE81" s="57"/>
      <c r="BF81" s="57"/>
      <c r="BG81" s="57"/>
      <c r="BH81" s="57"/>
    </row>
    <row r="82" spans="1:60" x14ac:dyDescent="0.25">
      <c r="A82" s="57"/>
      <c r="B82" s="57"/>
      <c r="C82" s="57"/>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7"/>
      <c r="AI82" s="57"/>
      <c r="AJ82" s="57"/>
      <c r="AK82" s="57"/>
      <c r="AL82" s="57"/>
      <c r="AM82" s="57"/>
      <c r="AN82" s="57"/>
      <c r="AO82" s="57"/>
      <c r="AP82" s="57"/>
      <c r="AQ82" s="57"/>
      <c r="AR82" s="57"/>
      <c r="AS82" s="57"/>
      <c r="AT82" s="57"/>
      <c r="AU82" s="57"/>
      <c r="AV82" s="57"/>
      <c r="AW82" s="57"/>
      <c r="AX82" s="57"/>
      <c r="AY82" s="57"/>
      <c r="AZ82" s="57"/>
      <c r="BA82" s="57"/>
      <c r="BB82" s="57"/>
      <c r="BC82" s="57"/>
      <c r="BD82" s="57"/>
      <c r="BE82" s="57"/>
      <c r="BF82" s="57"/>
      <c r="BG82" s="57"/>
      <c r="BH82" s="57"/>
    </row>
    <row r="83" spans="1:60" x14ac:dyDescent="0.25">
      <c r="A83" s="57"/>
      <c r="B83" s="57"/>
      <c r="C83" s="57"/>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7"/>
      <c r="AI83" s="57"/>
      <c r="AJ83" s="57"/>
      <c r="AK83" s="57"/>
      <c r="AL83" s="57"/>
      <c r="AM83" s="57"/>
      <c r="AN83" s="57"/>
      <c r="AO83" s="57"/>
      <c r="AP83" s="57"/>
      <c r="AQ83" s="57"/>
      <c r="AR83" s="57"/>
      <c r="AS83" s="57"/>
      <c r="AT83" s="57"/>
      <c r="AU83" s="57"/>
      <c r="AV83" s="57"/>
      <c r="AW83" s="57"/>
      <c r="AX83" s="57"/>
      <c r="AY83" s="57"/>
      <c r="AZ83" s="57"/>
      <c r="BA83" s="57"/>
      <c r="BB83" s="57"/>
      <c r="BC83" s="57"/>
      <c r="BD83" s="57"/>
      <c r="BE83" s="57"/>
      <c r="BF83" s="57"/>
      <c r="BG83" s="57"/>
      <c r="BH83" s="57"/>
    </row>
    <row r="84" spans="1:60" x14ac:dyDescent="0.25">
      <c r="A84" s="57"/>
      <c r="B84" s="57"/>
      <c r="C84" s="57"/>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7"/>
      <c r="AI84" s="57"/>
      <c r="AJ84" s="57"/>
      <c r="AK84" s="57"/>
      <c r="AL84" s="57"/>
      <c r="AM84" s="57"/>
      <c r="AN84" s="57"/>
      <c r="AO84" s="57"/>
      <c r="AP84" s="57"/>
      <c r="AQ84" s="57"/>
      <c r="AR84" s="57"/>
      <c r="AS84" s="57"/>
      <c r="AT84" s="57"/>
      <c r="AU84" s="57"/>
      <c r="AV84" s="57"/>
      <c r="AW84" s="57"/>
      <c r="AX84" s="57"/>
      <c r="AY84" s="57"/>
      <c r="AZ84" s="57"/>
      <c r="BA84" s="57"/>
      <c r="BB84" s="57"/>
      <c r="BC84" s="57"/>
      <c r="BD84" s="57"/>
      <c r="BE84" s="57"/>
      <c r="BF84" s="57"/>
      <c r="BG84" s="57"/>
      <c r="BH84" s="57"/>
    </row>
    <row r="85" spans="1:60" x14ac:dyDescent="0.25">
      <c r="A85" s="57"/>
      <c r="B85" s="57"/>
      <c r="C85" s="57"/>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7"/>
      <c r="AI85" s="57"/>
      <c r="AJ85" s="57"/>
      <c r="AK85" s="57"/>
      <c r="AL85" s="57"/>
      <c r="AM85" s="57"/>
      <c r="AN85" s="57"/>
      <c r="AO85" s="57"/>
      <c r="AP85" s="57"/>
      <c r="AQ85" s="57"/>
      <c r="AR85" s="57"/>
      <c r="AS85" s="57"/>
      <c r="AT85" s="57"/>
      <c r="AU85" s="57"/>
      <c r="AV85" s="57"/>
      <c r="AW85" s="57"/>
      <c r="AX85" s="57"/>
      <c r="AY85" s="57"/>
      <c r="AZ85" s="57"/>
      <c r="BA85" s="57"/>
      <c r="BB85" s="57"/>
      <c r="BC85" s="57"/>
      <c r="BD85" s="57"/>
      <c r="BE85" s="57"/>
      <c r="BF85" s="57"/>
      <c r="BG85" s="57"/>
      <c r="BH85" s="57"/>
    </row>
    <row r="86" spans="1:60" x14ac:dyDescent="0.25">
      <c r="A86" s="57"/>
      <c r="B86" s="57"/>
      <c r="C86" s="57"/>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7"/>
      <c r="AI86" s="57"/>
      <c r="AJ86" s="57"/>
      <c r="AK86" s="57"/>
      <c r="AL86" s="57"/>
      <c r="AM86" s="57"/>
      <c r="AN86" s="57"/>
      <c r="AO86" s="57"/>
      <c r="AP86" s="57"/>
      <c r="AQ86" s="57"/>
      <c r="AR86" s="57"/>
      <c r="AS86" s="57"/>
      <c r="AT86" s="57"/>
      <c r="AU86" s="57"/>
      <c r="AV86" s="57"/>
      <c r="AW86" s="57"/>
      <c r="AX86" s="57"/>
      <c r="AY86" s="57"/>
      <c r="AZ86" s="57"/>
      <c r="BA86" s="57"/>
      <c r="BB86" s="57"/>
      <c r="BC86" s="57"/>
      <c r="BD86" s="57"/>
      <c r="BE86" s="57"/>
      <c r="BF86" s="57"/>
      <c r="BG86" s="57"/>
      <c r="BH86" s="57"/>
    </row>
    <row r="87" spans="1:60" x14ac:dyDescent="0.25">
      <c r="A87" s="57"/>
      <c r="B87" s="57"/>
      <c r="C87" s="57"/>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7"/>
      <c r="AI87" s="57"/>
      <c r="AJ87" s="57"/>
      <c r="AK87" s="57"/>
      <c r="AL87" s="57"/>
      <c r="AM87" s="57"/>
      <c r="AN87" s="57"/>
      <c r="AO87" s="57"/>
      <c r="AP87" s="57"/>
      <c r="AQ87" s="57"/>
      <c r="AR87" s="57"/>
      <c r="AS87" s="57"/>
      <c r="AT87" s="57"/>
      <c r="AU87" s="57"/>
      <c r="AV87" s="57"/>
      <c r="AW87" s="57"/>
      <c r="AX87" s="57"/>
      <c r="AY87" s="57"/>
      <c r="AZ87" s="57"/>
      <c r="BA87" s="57"/>
      <c r="BB87" s="57"/>
      <c r="BC87" s="57"/>
      <c r="BD87" s="57"/>
      <c r="BE87" s="57"/>
      <c r="BF87" s="57"/>
      <c r="BG87" s="57"/>
      <c r="BH87" s="57"/>
    </row>
    <row r="88" spans="1:60" x14ac:dyDescent="0.25">
      <c r="A88" s="57"/>
      <c r="B88" s="57"/>
      <c r="C88" s="57"/>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7"/>
      <c r="AI88" s="57"/>
      <c r="AJ88" s="57"/>
      <c r="AK88" s="57"/>
      <c r="AL88" s="57"/>
      <c r="AM88" s="57"/>
      <c r="AN88" s="57"/>
      <c r="AO88" s="57"/>
      <c r="AP88" s="57"/>
      <c r="AQ88" s="57"/>
      <c r="AR88" s="57"/>
      <c r="AS88" s="57"/>
      <c r="AT88" s="57"/>
      <c r="AU88" s="57"/>
      <c r="AV88" s="57"/>
      <c r="AW88" s="57"/>
      <c r="AX88" s="57"/>
      <c r="AY88" s="57"/>
      <c r="AZ88" s="57"/>
      <c r="BA88" s="57"/>
      <c r="BB88" s="57"/>
      <c r="BC88" s="57"/>
      <c r="BD88" s="57"/>
      <c r="BE88" s="57"/>
      <c r="BF88" s="57"/>
      <c r="BG88" s="57"/>
      <c r="BH88" s="57"/>
    </row>
    <row r="89" spans="1:60" x14ac:dyDescent="0.25">
      <c r="A89" s="57"/>
      <c r="B89" s="57"/>
      <c r="C89" s="57"/>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7"/>
      <c r="AI89" s="57"/>
      <c r="AJ89" s="57"/>
      <c r="AK89" s="57"/>
      <c r="AL89" s="57"/>
      <c r="AM89" s="57"/>
      <c r="AN89" s="57"/>
      <c r="AO89" s="57"/>
      <c r="AP89" s="57"/>
      <c r="AQ89" s="57"/>
      <c r="AR89" s="57"/>
      <c r="AS89" s="57"/>
      <c r="AT89" s="57"/>
      <c r="AU89" s="57"/>
      <c r="AV89" s="57"/>
      <c r="AW89" s="57"/>
      <c r="AX89" s="57"/>
      <c r="AY89" s="57"/>
      <c r="AZ89" s="57"/>
      <c r="BA89" s="57"/>
      <c r="BB89" s="57"/>
      <c r="BC89" s="57"/>
      <c r="BD89" s="57"/>
      <c r="BE89" s="57"/>
      <c r="BF89" s="57"/>
      <c r="BG89" s="57"/>
      <c r="BH89" s="57"/>
    </row>
    <row r="90" spans="1:60" x14ac:dyDescent="0.25">
      <c r="A90" s="57"/>
      <c r="B90" s="57"/>
      <c r="C90" s="57"/>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7"/>
      <c r="AI90" s="57"/>
      <c r="AJ90" s="57"/>
      <c r="AK90" s="57"/>
      <c r="AL90" s="57"/>
      <c r="AM90" s="57"/>
      <c r="AN90" s="57"/>
      <c r="AO90" s="57"/>
      <c r="AP90" s="57"/>
      <c r="AQ90" s="57"/>
      <c r="AR90" s="57"/>
      <c r="AS90" s="57"/>
      <c r="AT90" s="57"/>
      <c r="AU90" s="57"/>
      <c r="AV90" s="57"/>
      <c r="AW90" s="57"/>
      <c r="AX90" s="57"/>
      <c r="AY90" s="57"/>
      <c r="AZ90" s="57"/>
      <c r="BA90" s="57"/>
      <c r="BB90" s="57"/>
      <c r="BC90" s="57"/>
      <c r="BD90" s="57"/>
      <c r="BE90" s="57"/>
      <c r="BF90" s="57"/>
      <c r="BG90" s="57"/>
      <c r="BH90" s="57"/>
    </row>
    <row r="91" spans="1:60" x14ac:dyDescent="0.25">
      <c r="A91" s="57"/>
      <c r="B91" s="57"/>
      <c r="C91" s="57"/>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7"/>
      <c r="AI91" s="57"/>
      <c r="AJ91" s="57"/>
      <c r="AK91" s="57"/>
      <c r="AL91" s="57"/>
      <c r="AM91" s="57"/>
      <c r="AN91" s="57"/>
      <c r="AO91" s="57"/>
      <c r="AP91" s="57"/>
      <c r="AQ91" s="57"/>
      <c r="AR91" s="57"/>
      <c r="AS91" s="57"/>
      <c r="AT91" s="57"/>
      <c r="AU91" s="57"/>
      <c r="AV91" s="57"/>
      <c r="AW91" s="57"/>
      <c r="AX91" s="57"/>
      <c r="AY91" s="57"/>
      <c r="AZ91" s="57"/>
      <c r="BA91" s="57"/>
      <c r="BB91" s="57"/>
      <c r="BC91" s="57"/>
      <c r="BD91" s="57"/>
      <c r="BE91" s="57"/>
      <c r="BF91" s="57"/>
      <c r="BG91" s="57"/>
      <c r="BH91" s="57"/>
    </row>
    <row r="92" spans="1:60" x14ac:dyDescent="0.25">
      <c r="A92" s="57"/>
      <c r="B92" s="57"/>
      <c r="C92" s="57"/>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7"/>
      <c r="AI92" s="57"/>
      <c r="AJ92" s="57"/>
      <c r="AK92" s="57"/>
      <c r="AL92" s="57"/>
      <c r="AM92" s="57"/>
      <c r="AN92" s="57"/>
      <c r="AO92" s="57"/>
      <c r="AP92" s="57"/>
      <c r="AQ92" s="57"/>
      <c r="AR92" s="57"/>
      <c r="AS92" s="57"/>
      <c r="AT92" s="57"/>
      <c r="AU92" s="57"/>
      <c r="AV92" s="57"/>
      <c r="AW92" s="57"/>
      <c r="AX92" s="57"/>
      <c r="AY92" s="57"/>
      <c r="AZ92" s="57"/>
      <c r="BA92" s="57"/>
      <c r="BB92" s="57"/>
      <c r="BC92" s="57"/>
      <c r="BD92" s="57"/>
      <c r="BE92" s="57"/>
      <c r="BF92" s="57"/>
      <c r="BG92" s="57"/>
      <c r="BH92" s="57"/>
    </row>
    <row r="93" spans="1:60" x14ac:dyDescent="0.25">
      <c r="A93" s="57"/>
      <c r="B93" s="57"/>
      <c r="C93" s="57"/>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7"/>
      <c r="AI93" s="57"/>
      <c r="AJ93" s="57"/>
      <c r="AK93" s="57"/>
      <c r="AL93" s="57"/>
      <c r="AM93" s="57"/>
      <c r="AN93" s="57"/>
      <c r="AO93" s="57"/>
      <c r="AP93" s="57"/>
      <c r="AQ93" s="57"/>
      <c r="AR93" s="57"/>
      <c r="AS93" s="57"/>
      <c r="AT93" s="57"/>
      <c r="AU93" s="57"/>
      <c r="AV93" s="57"/>
      <c r="AW93" s="57"/>
      <c r="AX93" s="57"/>
      <c r="AY93" s="57"/>
      <c r="AZ93" s="57"/>
      <c r="BA93" s="57"/>
      <c r="BB93" s="57"/>
      <c r="BC93" s="57"/>
      <c r="BD93" s="57"/>
      <c r="BE93" s="57"/>
      <c r="BF93" s="57"/>
      <c r="BG93" s="57"/>
      <c r="BH93" s="57"/>
    </row>
    <row r="94" spans="1:60" x14ac:dyDescent="0.25">
      <c r="A94" s="57"/>
      <c r="B94" s="57"/>
      <c r="C94" s="57"/>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7"/>
      <c r="AI94" s="57"/>
      <c r="AJ94" s="57"/>
      <c r="AK94" s="57"/>
      <c r="AL94" s="57"/>
      <c r="AM94" s="57"/>
      <c r="AN94" s="57"/>
      <c r="AO94" s="57"/>
      <c r="AP94" s="57"/>
      <c r="AQ94" s="57"/>
      <c r="AR94" s="57"/>
      <c r="AS94" s="57"/>
      <c r="AT94" s="57"/>
      <c r="AU94" s="57"/>
      <c r="AV94" s="57"/>
      <c r="AW94" s="57"/>
      <c r="AX94" s="57"/>
      <c r="AY94" s="57"/>
      <c r="AZ94" s="57"/>
      <c r="BA94" s="57"/>
      <c r="BB94" s="57"/>
      <c r="BC94" s="57"/>
      <c r="BD94" s="57"/>
      <c r="BE94" s="57"/>
      <c r="BF94" s="57"/>
      <c r="BG94" s="57"/>
      <c r="BH94" s="57"/>
    </row>
    <row r="95" spans="1:60" x14ac:dyDescent="0.25">
      <c r="A95" s="57"/>
      <c r="B95" s="57"/>
      <c r="C95" s="57"/>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7"/>
      <c r="AI95" s="57"/>
      <c r="AJ95" s="57"/>
      <c r="AK95" s="57"/>
      <c r="AL95" s="57"/>
      <c r="AM95" s="57"/>
      <c r="AN95" s="57"/>
      <c r="AO95" s="57"/>
      <c r="AP95" s="57"/>
      <c r="AQ95" s="57"/>
      <c r="AR95" s="57"/>
      <c r="AS95" s="57"/>
      <c r="AT95" s="57"/>
      <c r="AU95" s="57"/>
      <c r="AV95" s="57"/>
      <c r="AW95" s="57"/>
      <c r="AX95" s="57"/>
      <c r="AY95" s="57"/>
      <c r="AZ95" s="57"/>
      <c r="BA95" s="57"/>
      <c r="BB95" s="57"/>
      <c r="BC95" s="57"/>
      <c r="BD95" s="57"/>
      <c r="BE95" s="57"/>
      <c r="BF95" s="57"/>
      <c r="BG95" s="57"/>
      <c r="BH95" s="57"/>
    </row>
    <row r="96" spans="1:60" x14ac:dyDescent="0.25">
      <c r="A96" s="57"/>
      <c r="B96" s="57"/>
      <c r="C96" s="57"/>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7"/>
      <c r="AI96" s="57"/>
      <c r="AJ96" s="57"/>
      <c r="AK96" s="57"/>
      <c r="AL96" s="57"/>
      <c r="AM96" s="57"/>
      <c r="AN96" s="57"/>
      <c r="AO96" s="57"/>
      <c r="AP96" s="57"/>
      <c r="AQ96" s="57"/>
      <c r="AR96" s="57"/>
      <c r="AS96" s="57"/>
      <c r="AT96" s="57"/>
      <c r="AU96" s="57"/>
      <c r="AV96" s="57"/>
      <c r="AW96" s="57"/>
      <c r="AX96" s="57"/>
      <c r="AY96" s="57"/>
      <c r="AZ96" s="57"/>
      <c r="BA96" s="57"/>
      <c r="BB96" s="57"/>
      <c r="BC96" s="57"/>
      <c r="BD96" s="57"/>
      <c r="BE96" s="57"/>
      <c r="BF96" s="57"/>
      <c r="BG96" s="57"/>
      <c r="BH96" s="57"/>
    </row>
    <row r="97" spans="1:60" x14ac:dyDescent="0.25">
      <c r="A97" s="57"/>
      <c r="B97" s="57"/>
      <c r="C97" s="57"/>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7"/>
      <c r="AI97" s="57"/>
      <c r="AJ97" s="57"/>
      <c r="AK97" s="57"/>
      <c r="AL97" s="57"/>
      <c r="AM97" s="57"/>
      <c r="AN97" s="57"/>
      <c r="AO97" s="57"/>
      <c r="AP97" s="57"/>
      <c r="AQ97" s="57"/>
      <c r="AR97" s="57"/>
      <c r="AS97" s="57"/>
      <c r="AT97" s="57"/>
      <c r="AU97" s="57"/>
      <c r="AV97" s="57"/>
      <c r="AW97" s="57"/>
      <c r="AX97" s="57"/>
      <c r="AY97" s="57"/>
      <c r="AZ97" s="57"/>
      <c r="BA97" s="57"/>
      <c r="BB97" s="57"/>
      <c r="BC97" s="57"/>
      <c r="BD97" s="57"/>
      <c r="BE97" s="57"/>
      <c r="BF97" s="57"/>
      <c r="BG97" s="57"/>
      <c r="BH97" s="57"/>
    </row>
    <row r="98" spans="1:60" x14ac:dyDescent="0.25">
      <c r="A98" s="57"/>
      <c r="B98" s="57"/>
      <c r="C98" s="57"/>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7"/>
      <c r="AI98" s="57"/>
      <c r="AJ98" s="57"/>
      <c r="AK98" s="57"/>
      <c r="AL98" s="57"/>
      <c r="AM98" s="57"/>
      <c r="AN98" s="57"/>
      <c r="AO98" s="57"/>
      <c r="AP98" s="57"/>
      <c r="AQ98" s="57"/>
      <c r="AR98" s="57"/>
      <c r="AS98" s="57"/>
      <c r="AT98" s="57"/>
      <c r="AU98" s="57"/>
      <c r="AV98" s="57"/>
      <c r="AW98" s="57"/>
      <c r="AX98" s="57"/>
      <c r="AY98" s="57"/>
      <c r="AZ98" s="57"/>
      <c r="BA98" s="57"/>
      <c r="BB98" s="57"/>
      <c r="BC98" s="57"/>
      <c r="BD98" s="57"/>
      <c r="BE98" s="57"/>
      <c r="BF98" s="57"/>
      <c r="BG98" s="57"/>
      <c r="BH98" s="57"/>
    </row>
    <row r="99" spans="1:60" x14ac:dyDescent="0.25">
      <c r="A99" s="57"/>
      <c r="B99" s="57"/>
      <c r="C99" s="57"/>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7"/>
      <c r="AI99" s="57"/>
      <c r="AJ99" s="57"/>
      <c r="AK99" s="57"/>
      <c r="AL99" s="57"/>
      <c r="AM99" s="57"/>
      <c r="AN99" s="57"/>
      <c r="AO99" s="57"/>
      <c r="AP99" s="57"/>
      <c r="AQ99" s="57"/>
      <c r="AR99" s="57"/>
      <c r="AS99" s="57"/>
      <c r="AT99" s="57"/>
      <c r="AU99" s="57"/>
      <c r="AV99" s="57"/>
      <c r="AW99" s="57"/>
      <c r="AX99" s="57"/>
      <c r="AY99" s="57"/>
      <c r="AZ99" s="57"/>
      <c r="BA99" s="57"/>
      <c r="BB99" s="57"/>
      <c r="BC99" s="57"/>
      <c r="BD99" s="57"/>
      <c r="BE99" s="57"/>
      <c r="BF99" s="57"/>
      <c r="BG99" s="57"/>
      <c r="BH99" s="57"/>
    </row>
    <row r="100" spans="1:60" x14ac:dyDescent="0.25">
      <c r="A100" s="57"/>
      <c r="B100" s="57"/>
      <c r="C100" s="57"/>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7"/>
      <c r="AI100" s="57"/>
      <c r="AJ100" s="57"/>
      <c r="AK100" s="57"/>
      <c r="AL100" s="57"/>
      <c r="AM100" s="57"/>
      <c r="AN100" s="57"/>
      <c r="AO100" s="57"/>
      <c r="AP100" s="57"/>
      <c r="AQ100" s="57"/>
      <c r="AR100" s="57"/>
      <c r="AS100" s="57"/>
      <c r="AT100" s="57"/>
      <c r="AU100" s="57"/>
      <c r="AV100" s="57"/>
      <c r="AW100" s="57"/>
      <c r="AX100" s="57"/>
      <c r="AY100" s="57"/>
      <c r="AZ100" s="57"/>
      <c r="BA100" s="57"/>
      <c r="BB100" s="57"/>
      <c r="BC100" s="57"/>
      <c r="BD100" s="57"/>
      <c r="BE100" s="57"/>
      <c r="BF100" s="57"/>
      <c r="BG100" s="57"/>
      <c r="BH100" s="57"/>
    </row>
    <row r="101" spans="1:60" x14ac:dyDescent="0.25">
      <c r="A101" s="57"/>
      <c r="B101" s="57"/>
      <c r="C101" s="57"/>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7"/>
      <c r="AI101" s="57"/>
      <c r="AJ101" s="57"/>
      <c r="AK101" s="57"/>
      <c r="AL101" s="57"/>
      <c r="AM101" s="57"/>
      <c r="AN101" s="57"/>
      <c r="AO101" s="57"/>
      <c r="AP101" s="57"/>
      <c r="AQ101" s="57"/>
      <c r="AR101" s="57"/>
      <c r="AS101" s="57"/>
      <c r="AT101" s="57"/>
      <c r="AU101" s="57"/>
      <c r="AV101" s="57"/>
      <c r="AW101" s="57"/>
      <c r="AX101" s="57"/>
      <c r="AY101" s="57"/>
      <c r="AZ101" s="57"/>
      <c r="BA101" s="57"/>
      <c r="BB101" s="57"/>
      <c r="BC101" s="57"/>
      <c r="BD101" s="57"/>
      <c r="BE101" s="57"/>
      <c r="BF101" s="57"/>
      <c r="BG101" s="57"/>
      <c r="BH101" s="57"/>
    </row>
    <row r="102" spans="1:60" x14ac:dyDescent="0.25">
      <c r="A102" s="57"/>
      <c r="B102" s="57"/>
      <c r="C102" s="57"/>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7"/>
      <c r="AI102" s="57"/>
      <c r="AJ102" s="57"/>
      <c r="AK102" s="57"/>
      <c r="AL102" s="57"/>
      <c r="AM102" s="57"/>
      <c r="AN102" s="57"/>
      <c r="AO102" s="57"/>
      <c r="AP102" s="57"/>
      <c r="AQ102" s="57"/>
      <c r="AR102" s="57"/>
      <c r="AS102" s="57"/>
      <c r="AT102" s="57"/>
      <c r="AU102" s="57"/>
      <c r="AV102" s="57"/>
      <c r="AW102" s="57"/>
      <c r="AX102" s="57"/>
      <c r="AY102" s="57"/>
      <c r="AZ102" s="57"/>
      <c r="BA102" s="57"/>
      <c r="BB102" s="57"/>
      <c r="BC102" s="57"/>
      <c r="BD102" s="57"/>
      <c r="BE102" s="57"/>
      <c r="BF102" s="57"/>
      <c r="BG102" s="57"/>
      <c r="BH102" s="57"/>
    </row>
    <row r="103" spans="1:60" x14ac:dyDescent="0.25">
      <c r="A103" s="57"/>
      <c r="B103" s="57"/>
      <c r="C103" s="57"/>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7"/>
      <c r="AI103" s="57"/>
      <c r="AJ103" s="57"/>
      <c r="AK103" s="57"/>
      <c r="AL103" s="57"/>
      <c r="AM103" s="57"/>
      <c r="AN103" s="57"/>
      <c r="AO103" s="57"/>
      <c r="AP103" s="57"/>
      <c r="AQ103" s="57"/>
      <c r="AR103" s="57"/>
      <c r="AS103" s="57"/>
      <c r="AT103" s="57"/>
      <c r="AU103" s="57"/>
      <c r="AV103" s="57"/>
      <c r="AW103" s="57"/>
      <c r="AX103" s="57"/>
      <c r="AY103" s="57"/>
      <c r="AZ103" s="57"/>
      <c r="BA103" s="57"/>
      <c r="BB103" s="57"/>
      <c r="BC103" s="57"/>
      <c r="BD103" s="57"/>
      <c r="BE103" s="57"/>
      <c r="BF103" s="57"/>
      <c r="BG103" s="57"/>
      <c r="BH103" s="57"/>
    </row>
    <row r="104" spans="1:60" x14ac:dyDescent="0.25">
      <c r="A104" s="57"/>
      <c r="B104" s="57"/>
      <c r="C104" s="57"/>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7"/>
      <c r="AI104" s="57"/>
      <c r="AJ104" s="57"/>
      <c r="AK104" s="57"/>
      <c r="AL104" s="57"/>
      <c r="AM104" s="57"/>
      <c r="AN104" s="57"/>
      <c r="AO104" s="57"/>
      <c r="AP104" s="57"/>
      <c r="AQ104" s="57"/>
      <c r="AR104" s="57"/>
      <c r="AS104" s="57"/>
      <c r="AT104" s="57"/>
      <c r="AU104" s="57"/>
      <c r="AV104" s="57"/>
      <c r="AW104" s="57"/>
      <c r="AX104" s="57"/>
      <c r="AY104" s="57"/>
      <c r="AZ104" s="57"/>
      <c r="BA104" s="57"/>
      <c r="BB104" s="57"/>
      <c r="BC104" s="57"/>
      <c r="BD104" s="57"/>
      <c r="BE104" s="57"/>
      <c r="BF104" s="57"/>
      <c r="BG104" s="57"/>
      <c r="BH104" s="57"/>
    </row>
    <row r="105" spans="1:60" x14ac:dyDescent="0.25">
      <c r="A105" s="57"/>
      <c r="B105" s="57"/>
      <c r="C105" s="57"/>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7"/>
      <c r="AI105" s="57"/>
      <c r="AJ105" s="57"/>
      <c r="AK105" s="57"/>
      <c r="AL105" s="57"/>
      <c r="AM105" s="57"/>
      <c r="AN105" s="57"/>
      <c r="AO105" s="57"/>
      <c r="AP105" s="57"/>
      <c r="AQ105" s="57"/>
      <c r="AR105" s="57"/>
      <c r="AS105" s="57"/>
      <c r="AT105" s="57"/>
      <c r="AU105" s="57"/>
      <c r="AV105" s="57"/>
      <c r="AW105" s="57"/>
      <c r="AX105" s="57"/>
      <c r="AY105" s="57"/>
      <c r="AZ105" s="57"/>
      <c r="BA105" s="57"/>
      <c r="BB105" s="57"/>
      <c r="BC105" s="57"/>
      <c r="BD105" s="57"/>
      <c r="BE105" s="57"/>
      <c r="BF105" s="57"/>
      <c r="BG105" s="57"/>
      <c r="BH105" s="57"/>
    </row>
    <row r="106" spans="1:60" x14ac:dyDescent="0.25">
      <c r="A106" s="57"/>
      <c r="B106" s="57"/>
      <c r="C106" s="57"/>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7"/>
      <c r="AI106" s="57"/>
      <c r="AJ106" s="57"/>
      <c r="AK106" s="57"/>
      <c r="AL106" s="57"/>
      <c r="AM106" s="57"/>
      <c r="AN106" s="57"/>
      <c r="AO106" s="57"/>
      <c r="AP106" s="57"/>
      <c r="AQ106" s="57"/>
      <c r="AR106" s="57"/>
      <c r="AS106" s="57"/>
      <c r="AT106" s="57"/>
      <c r="AU106" s="57"/>
      <c r="AV106" s="57"/>
      <c r="AW106" s="57"/>
      <c r="AX106" s="57"/>
      <c r="AY106" s="57"/>
      <c r="AZ106" s="57"/>
      <c r="BA106" s="57"/>
      <c r="BB106" s="57"/>
      <c r="BC106" s="57"/>
      <c r="BD106" s="57"/>
      <c r="BE106" s="57"/>
      <c r="BF106" s="57"/>
      <c r="BG106" s="57"/>
      <c r="BH106" s="57"/>
    </row>
    <row r="107" spans="1:60" x14ac:dyDescent="0.25">
      <c r="A107" s="57"/>
      <c r="B107" s="57"/>
      <c r="C107" s="57"/>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7"/>
      <c r="AI107" s="57"/>
      <c r="AJ107" s="57"/>
      <c r="AK107" s="57"/>
      <c r="AL107" s="57"/>
      <c r="AM107" s="57"/>
      <c r="AN107" s="57"/>
      <c r="AO107" s="57"/>
      <c r="AP107" s="57"/>
      <c r="AQ107" s="57"/>
      <c r="AR107" s="57"/>
      <c r="AS107" s="57"/>
      <c r="AT107" s="57"/>
      <c r="AU107" s="57"/>
      <c r="AV107" s="57"/>
      <c r="AW107" s="57"/>
      <c r="AX107" s="57"/>
      <c r="AY107" s="57"/>
      <c r="AZ107" s="57"/>
      <c r="BA107" s="57"/>
      <c r="BB107" s="57"/>
      <c r="BC107" s="57"/>
      <c r="BD107" s="57"/>
      <c r="BE107" s="57"/>
      <c r="BF107" s="57"/>
      <c r="BG107" s="57"/>
      <c r="BH107" s="57"/>
    </row>
    <row r="108" spans="1:60" x14ac:dyDescent="0.25">
      <c r="A108" s="57"/>
      <c r="B108" s="57"/>
      <c r="C108" s="57"/>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7"/>
      <c r="AI108" s="57"/>
      <c r="AJ108" s="57"/>
      <c r="AK108" s="57"/>
      <c r="AL108" s="57"/>
      <c r="AM108" s="57"/>
      <c r="AN108" s="57"/>
      <c r="AO108" s="57"/>
      <c r="AP108" s="57"/>
      <c r="AQ108" s="57"/>
      <c r="AR108" s="57"/>
      <c r="AS108" s="57"/>
      <c r="AT108" s="57"/>
      <c r="AU108" s="57"/>
      <c r="AV108" s="57"/>
      <c r="AW108" s="57"/>
      <c r="AX108" s="57"/>
      <c r="AY108" s="57"/>
      <c r="AZ108" s="57"/>
      <c r="BA108" s="57"/>
      <c r="BB108" s="57"/>
      <c r="BC108" s="57"/>
      <c r="BD108" s="57"/>
      <c r="BE108" s="57"/>
      <c r="BF108" s="57"/>
      <c r="BG108" s="57"/>
      <c r="BH108" s="57"/>
    </row>
    <row r="109" spans="1:60" x14ac:dyDescent="0.25">
      <c r="A109" s="57"/>
      <c r="B109" s="57"/>
      <c r="C109" s="57"/>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7"/>
      <c r="AI109" s="57"/>
      <c r="AJ109" s="57"/>
      <c r="AK109" s="57"/>
      <c r="AL109" s="57"/>
      <c r="AM109" s="57"/>
      <c r="AN109" s="57"/>
      <c r="AO109" s="57"/>
      <c r="AP109" s="57"/>
      <c r="AQ109" s="57"/>
      <c r="AR109" s="57"/>
      <c r="AS109" s="57"/>
      <c r="AT109" s="57"/>
      <c r="AU109" s="57"/>
      <c r="AV109" s="57"/>
      <c r="AW109" s="57"/>
      <c r="AX109" s="57"/>
      <c r="AY109" s="57"/>
      <c r="AZ109" s="57"/>
      <c r="BA109" s="57"/>
      <c r="BB109" s="57"/>
      <c r="BC109" s="57"/>
      <c r="BD109" s="57"/>
      <c r="BE109" s="57"/>
      <c r="BF109" s="57"/>
      <c r="BG109" s="57"/>
      <c r="BH109" s="57"/>
    </row>
    <row r="110" spans="1:60" x14ac:dyDescent="0.25">
      <c r="A110" s="57"/>
      <c r="B110" s="57"/>
      <c r="C110" s="57"/>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7"/>
      <c r="AI110" s="57"/>
      <c r="AJ110" s="57"/>
      <c r="AK110" s="57"/>
      <c r="AL110" s="57"/>
      <c r="AM110" s="57"/>
      <c r="AN110" s="57"/>
      <c r="AO110" s="57"/>
      <c r="AP110" s="57"/>
      <c r="AQ110" s="57"/>
      <c r="AR110" s="57"/>
      <c r="AS110" s="57"/>
      <c r="AT110" s="57"/>
      <c r="AU110" s="57"/>
      <c r="AV110" s="57"/>
      <c r="AW110" s="57"/>
      <c r="AX110" s="57"/>
      <c r="AY110" s="57"/>
      <c r="AZ110" s="57"/>
      <c r="BA110" s="57"/>
      <c r="BB110" s="57"/>
      <c r="BC110" s="57"/>
      <c r="BD110" s="57"/>
      <c r="BE110" s="57"/>
      <c r="BF110" s="57"/>
      <c r="BG110" s="57"/>
      <c r="BH110" s="57"/>
    </row>
    <row r="111" spans="1:60" x14ac:dyDescent="0.25">
      <c r="A111" s="57"/>
      <c r="B111" s="57"/>
      <c r="C111" s="57"/>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7"/>
      <c r="AI111" s="57"/>
      <c r="AJ111" s="57"/>
      <c r="AK111" s="57"/>
      <c r="AL111" s="57"/>
      <c r="AM111" s="57"/>
      <c r="AN111" s="57"/>
      <c r="AO111" s="57"/>
      <c r="AP111" s="57"/>
      <c r="AQ111" s="57"/>
      <c r="AR111" s="57"/>
      <c r="AS111" s="57"/>
      <c r="AT111" s="57"/>
      <c r="AU111" s="57"/>
      <c r="AV111" s="57"/>
      <c r="AW111" s="57"/>
      <c r="AX111" s="57"/>
      <c r="AY111" s="57"/>
      <c r="AZ111" s="57"/>
      <c r="BA111" s="57"/>
      <c r="BB111" s="57"/>
      <c r="BC111" s="57"/>
      <c r="BD111" s="57"/>
      <c r="BE111" s="57"/>
      <c r="BF111" s="57"/>
      <c r="BG111" s="57"/>
      <c r="BH111" s="57"/>
    </row>
    <row r="112" spans="1:60" x14ac:dyDescent="0.25">
      <c r="A112" s="57"/>
      <c r="B112" s="57"/>
      <c r="C112" s="57"/>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7"/>
      <c r="AI112" s="57"/>
      <c r="AJ112" s="57"/>
      <c r="AK112" s="57"/>
      <c r="AL112" s="57"/>
      <c r="AM112" s="57"/>
      <c r="AN112" s="57"/>
      <c r="AO112" s="57"/>
      <c r="AP112" s="57"/>
      <c r="AQ112" s="57"/>
      <c r="AR112" s="57"/>
      <c r="AS112" s="57"/>
      <c r="AT112" s="57"/>
      <c r="AU112" s="57"/>
      <c r="AV112" s="57"/>
      <c r="AW112" s="57"/>
      <c r="AX112" s="57"/>
      <c r="AY112" s="57"/>
      <c r="AZ112" s="57"/>
      <c r="BA112" s="57"/>
      <c r="BB112" s="57"/>
      <c r="BC112" s="57"/>
      <c r="BD112" s="57"/>
      <c r="BE112" s="57"/>
      <c r="BF112" s="57"/>
      <c r="BG112" s="57"/>
      <c r="BH112" s="57"/>
    </row>
    <row r="113" spans="1:60" x14ac:dyDescent="0.25">
      <c r="A113" s="57"/>
      <c r="B113" s="57"/>
      <c r="C113" s="57"/>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7"/>
      <c r="AI113" s="57"/>
      <c r="AJ113" s="57"/>
      <c r="AK113" s="57"/>
      <c r="AL113" s="57"/>
      <c r="AM113" s="57"/>
      <c r="AN113" s="57"/>
      <c r="AO113" s="57"/>
      <c r="AP113" s="57"/>
      <c r="AQ113" s="57"/>
      <c r="AR113" s="57"/>
      <c r="AS113" s="57"/>
      <c r="AT113" s="57"/>
      <c r="AU113" s="57"/>
      <c r="AV113" s="57"/>
      <c r="AW113" s="57"/>
      <c r="AX113" s="57"/>
      <c r="AY113" s="57"/>
      <c r="AZ113" s="57"/>
      <c r="BA113" s="57"/>
      <c r="BB113" s="57"/>
      <c r="BC113" s="57"/>
      <c r="BD113" s="57"/>
      <c r="BE113" s="57"/>
      <c r="BF113" s="57"/>
      <c r="BG113" s="57"/>
      <c r="BH113" s="57"/>
    </row>
    <row r="114" spans="1:60" x14ac:dyDescent="0.25">
      <c r="A114" s="57"/>
      <c r="B114" s="57"/>
      <c r="C114" s="57"/>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7"/>
      <c r="AI114" s="57"/>
      <c r="AJ114" s="57"/>
      <c r="AK114" s="57"/>
      <c r="AL114" s="57"/>
      <c r="AM114" s="57"/>
      <c r="AN114" s="57"/>
      <c r="AO114" s="57"/>
      <c r="AP114" s="57"/>
      <c r="AQ114" s="57"/>
      <c r="AR114" s="57"/>
      <c r="AS114" s="57"/>
      <c r="AT114" s="57"/>
      <c r="AU114" s="57"/>
      <c r="AV114" s="57"/>
      <c r="AW114" s="57"/>
      <c r="AX114" s="57"/>
      <c r="AY114" s="57"/>
      <c r="AZ114" s="57"/>
      <c r="BA114" s="57"/>
      <c r="BB114" s="57"/>
      <c r="BC114" s="57"/>
      <c r="BD114" s="57"/>
      <c r="BE114" s="57"/>
      <c r="BF114" s="57"/>
      <c r="BG114" s="57"/>
      <c r="BH114" s="57"/>
    </row>
    <row r="115" spans="1:60" x14ac:dyDescent="0.25">
      <c r="A115" s="57"/>
      <c r="B115" s="57"/>
      <c r="C115" s="57"/>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7"/>
      <c r="AI115" s="57"/>
      <c r="AJ115" s="57"/>
      <c r="AK115" s="57"/>
      <c r="AL115" s="57"/>
      <c r="AM115" s="57"/>
      <c r="AN115" s="57"/>
      <c r="AO115" s="57"/>
      <c r="AP115" s="57"/>
      <c r="AQ115" s="57"/>
      <c r="AR115" s="57"/>
      <c r="AS115" s="57"/>
      <c r="AT115" s="57"/>
      <c r="AU115" s="57"/>
      <c r="AV115" s="57"/>
      <c r="AW115" s="57"/>
      <c r="AX115" s="57"/>
      <c r="AY115" s="57"/>
      <c r="AZ115" s="57"/>
      <c r="BA115" s="57"/>
      <c r="BB115" s="57"/>
      <c r="BC115" s="57"/>
      <c r="BD115" s="57"/>
      <c r="BE115" s="57"/>
      <c r="BF115" s="57"/>
      <c r="BG115" s="57"/>
      <c r="BH115" s="57"/>
    </row>
    <row r="116" spans="1:60" x14ac:dyDescent="0.25">
      <c r="A116" s="57"/>
      <c r="B116" s="57"/>
      <c r="C116" s="57"/>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7"/>
      <c r="AI116" s="57"/>
      <c r="AJ116" s="57"/>
      <c r="AK116" s="57"/>
      <c r="AL116" s="57"/>
      <c r="AM116" s="57"/>
      <c r="AN116" s="57"/>
      <c r="AO116" s="57"/>
      <c r="AP116" s="57"/>
      <c r="AQ116" s="57"/>
      <c r="AR116" s="57"/>
      <c r="AS116" s="57"/>
      <c r="AT116" s="57"/>
      <c r="AU116" s="57"/>
      <c r="AV116" s="57"/>
      <c r="AW116" s="57"/>
      <c r="AX116" s="57"/>
      <c r="AY116" s="57"/>
      <c r="AZ116" s="57"/>
      <c r="BA116" s="57"/>
      <c r="BB116" s="57"/>
      <c r="BC116" s="57"/>
      <c r="BD116" s="57"/>
      <c r="BE116" s="57"/>
      <c r="BF116" s="57"/>
      <c r="BG116" s="57"/>
      <c r="BH116" s="57"/>
    </row>
    <row r="117" spans="1:60" x14ac:dyDescent="0.25">
      <c r="A117" s="57"/>
      <c r="B117" s="57"/>
      <c r="C117" s="57"/>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7"/>
      <c r="AI117" s="57"/>
      <c r="AJ117" s="57"/>
      <c r="AK117" s="57"/>
      <c r="AL117" s="57"/>
      <c r="AM117" s="57"/>
      <c r="AN117" s="57"/>
      <c r="AO117" s="57"/>
      <c r="AP117" s="57"/>
      <c r="AQ117" s="57"/>
      <c r="AR117" s="57"/>
      <c r="AS117" s="57"/>
      <c r="AT117" s="57"/>
      <c r="AU117" s="57"/>
      <c r="AV117" s="57"/>
      <c r="AW117" s="57"/>
      <c r="AX117" s="57"/>
      <c r="AY117" s="57"/>
      <c r="AZ117" s="57"/>
      <c r="BA117" s="57"/>
      <c r="BB117" s="57"/>
      <c r="BC117" s="57"/>
      <c r="BD117" s="57"/>
      <c r="BE117" s="57"/>
      <c r="BF117" s="57"/>
      <c r="BG117" s="57"/>
      <c r="BH117" s="57"/>
    </row>
    <row r="118" spans="1:60" x14ac:dyDescent="0.25">
      <c r="A118" s="57"/>
      <c r="B118" s="57"/>
      <c r="C118" s="57"/>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7"/>
      <c r="AI118" s="57"/>
      <c r="AJ118" s="57"/>
      <c r="AK118" s="57"/>
      <c r="AL118" s="57"/>
      <c r="AM118" s="57"/>
      <c r="AN118" s="57"/>
      <c r="AO118" s="57"/>
      <c r="AP118" s="57"/>
      <c r="AQ118" s="57"/>
      <c r="AR118" s="57"/>
      <c r="AS118" s="57"/>
      <c r="AT118" s="57"/>
      <c r="AU118" s="57"/>
      <c r="AV118" s="57"/>
      <c r="AW118" s="57"/>
      <c r="AX118" s="57"/>
      <c r="AY118" s="57"/>
      <c r="AZ118" s="57"/>
      <c r="BA118" s="57"/>
      <c r="BB118" s="57"/>
      <c r="BC118" s="57"/>
      <c r="BD118" s="57"/>
      <c r="BE118" s="57"/>
      <c r="BF118" s="57"/>
      <c r="BG118" s="57"/>
      <c r="BH118" s="57"/>
    </row>
    <row r="119" spans="1:60" x14ac:dyDescent="0.25">
      <c r="A119" s="57"/>
      <c r="B119" s="57"/>
      <c r="C119" s="57"/>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7"/>
      <c r="AI119" s="57"/>
      <c r="AJ119" s="57"/>
      <c r="AK119" s="57"/>
      <c r="AL119" s="57"/>
      <c r="AM119" s="57"/>
      <c r="AN119" s="57"/>
      <c r="AO119" s="57"/>
      <c r="AP119" s="57"/>
      <c r="AQ119" s="57"/>
      <c r="AR119" s="57"/>
      <c r="AS119" s="57"/>
      <c r="AT119" s="57"/>
      <c r="AU119" s="57"/>
      <c r="AV119" s="57"/>
      <c r="AW119" s="57"/>
      <c r="AX119" s="57"/>
      <c r="AY119" s="57"/>
      <c r="AZ119" s="57"/>
      <c r="BA119" s="57"/>
      <c r="BB119" s="57"/>
      <c r="BC119" s="57"/>
      <c r="BD119" s="57"/>
      <c r="BE119" s="57"/>
      <c r="BF119" s="57"/>
      <c r="BG119" s="57"/>
      <c r="BH119" s="57"/>
    </row>
    <row r="120" spans="1:60" x14ac:dyDescent="0.25">
      <c r="A120" s="57"/>
      <c r="B120" s="57"/>
      <c r="C120" s="57"/>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7"/>
      <c r="AI120" s="57"/>
      <c r="AJ120" s="57"/>
      <c r="AK120" s="57"/>
      <c r="AL120" s="57"/>
      <c r="AM120" s="57"/>
      <c r="AN120" s="57"/>
      <c r="AO120" s="57"/>
      <c r="AP120" s="57"/>
      <c r="AQ120" s="57"/>
      <c r="AR120" s="57"/>
      <c r="AS120" s="57"/>
      <c r="AT120" s="57"/>
      <c r="AU120" s="57"/>
      <c r="AV120" s="57"/>
      <c r="AW120" s="57"/>
      <c r="AX120" s="57"/>
      <c r="AY120" s="57"/>
      <c r="AZ120" s="57"/>
      <c r="BA120" s="57"/>
      <c r="BB120" s="57"/>
      <c r="BC120" s="57"/>
      <c r="BD120" s="57"/>
      <c r="BE120" s="57"/>
      <c r="BF120" s="57"/>
      <c r="BG120" s="57"/>
      <c r="BH120" s="57"/>
    </row>
    <row r="121" spans="1:60" x14ac:dyDescent="0.25">
      <c r="A121" s="57"/>
      <c r="B121" s="57"/>
      <c r="C121" s="57"/>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7"/>
      <c r="AI121" s="57"/>
      <c r="AJ121" s="57"/>
      <c r="AK121" s="57"/>
      <c r="AL121" s="57"/>
      <c r="AM121" s="57"/>
      <c r="AN121" s="57"/>
      <c r="AO121" s="57"/>
      <c r="AP121" s="57"/>
      <c r="AQ121" s="57"/>
      <c r="AR121" s="57"/>
      <c r="AS121" s="57"/>
      <c r="AT121" s="57"/>
      <c r="AU121" s="57"/>
      <c r="AV121" s="57"/>
      <c r="AW121" s="57"/>
      <c r="AX121" s="57"/>
      <c r="AY121" s="57"/>
      <c r="AZ121" s="57"/>
      <c r="BA121" s="57"/>
      <c r="BB121" s="57"/>
      <c r="BC121" s="57"/>
      <c r="BD121" s="57"/>
      <c r="BE121" s="57"/>
      <c r="BF121" s="57"/>
      <c r="BG121" s="57"/>
      <c r="BH121" s="57"/>
    </row>
    <row r="122" spans="1:60" x14ac:dyDescent="0.25">
      <c r="A122" s="57"/>
      <c r="B122" s="57"/>
      <c r="C122" s="57"/>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7"/>
      <c r="AI122" s="57"/>
      <c r="AJ122" s="57"/>
      <c r="AK122" s="57"/>
      <c r="AL122" s="57"/>
      <c r="AM122" s="57"/>
      <c r="AN122" s="57"/>
      <c r="AO122" s="57"/>
      <c r="AP122" s="57"/>
      <c r="AQ122" s="57"/>
      <c r="AR122" s="57"/>
      <c r="AS122" s="57"/>
      <c r="AT122" s="57"/>
      <c r="AU122" s="57"/>
      <c r="AV122" s="57"/>
      <c r="AW122" s="57"/>
      <c r="AX122" s="57"/>
      <c r="AY122" s="57"/>
      <c r="AZ122" s="57"/>
      <c r="BA122" s="57"/>
      <c r="BB122" s="57"/>
      <c r="BC122" s="57"/>
      <c r="BD122" s="57"/>
      <c r="BE122" s="57"/>
      <c r="BF122" s="57"/>
      <c r="BG122" s="57"/>
      <c r="BH122" s="57"/>
    </row>
    <row r="123" spans="1:60" x14ac:dyDescent="0.25">
      <c r="A123" s="57"/>
      <c r="B123" s="57"/>
      <c r="C123" s="57"/>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7"/>
      <c r="AI123" s="57"/>
      <c r="AJ123" s="57"/>
      <c r="AK123" s="57"/>
      <c r="AL123" s="57"/>
      <c r="AM123" s="57"/>
      <c r="AN123" s="57"/>
      <c r="AO123" s="57"/>
      <c r="AP123" s="57"/>
      <c r="AQ123" s="57"/>
      <c r="AR123" s="57"/>
      <c r="AS123" s="57"/>
      <c r="AT123" s="57"/>
      <c r="AU123" s="57"/>
      <c r="AV123" s="57"/>
      <c r="AW123" s="57"/>
      <c r="AX123" s="57"/>
      <c r="AY123" s="57"/>
      <c r="AZ123" s="57"/>
      <c r="BA123" s="57"/>
      <c r="BB123" s="57"/>
      <c r="BC123" s="57"/>
      <c r="BD123" s="57"/>
      <c r="BE123" s="57"/>
      <c r="BF123" s="57"/>
      <c r="BG123" s="57"/>
      <c r="BH123" s="57"/>
    </row>
    <row r="124" spans="1:60" x14ac:dyDescent="0.25">
      <c r="A124" s="57"/>
      <c r="B124" s="57"/>
      <c r="C124" s="57"/>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7"/>
      <c r="AI124" s="57"/>
      <c r="AJ124" s="57"/>
      <c r="AK124" s="57"/>
      <c r="AL124" s="57"/>
      <c r="AM124" s="57"/>
      <c r="AN124" s="57"/>
      <c r="AO124" s="57"/>
      <c r="AP124" s="57"/>
      <c r="AQ124" s="57"/>
      <c r="AR124" s="57"/>
      <c r="AS124" s="57"/>
      <c r="AT124" s="57"/>
      <c r="AU124" s="57"/>
      <c r="AV124" s="57"/>
      <c r="AW124" s="57"/>
      <c r="AX124" s="57"/>
      <c r="AY124" s="57"/>
      <c r="AZ124" s="57"/>
      <c r="BA124" s="57"/>
      <c r="BB124" s="57"/>
      <c r="BC124" s="57"/>
      <c r="BD124" s="57"/>
      <c r="BE124" s="57"/>
      <c r="BF124" s="57"/>
      <c r="BG124" s="57"/>
      <c r="BH124" s="57"/>
    </row>
    <row r="125" spans="1:60" x14ac:dyDescent="0.25">
      <c r="A125" s="57"/>
      <c r="B125" s="57"/>
      <c r="C125" s="57"/>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7"/>
      <c r="AI125" s="57"/>
      <c r="AJ125" s="57"/>
      <c r="AK125" s="57"/>
      <c r="AL125" s="57"/>
      <c r="AM125" s="57"/>
      <c r="AN125" s="57"/>
      <c r="AO125" s="57"/>
      <c r="AP125" s="57"/>
      <c r="AQ125" s="57"/>
      <c r="AR125" s="57"/>
      <c r="AS125" s="57"/>
      <c r="AT125" s="57"/>
      <c r="AU125" s="57"/>
      <c r="AV125" s="57"/>
      <c r="AW125" s="57"/>
      <c r="AX125" s="57"/>
      <c r="AY125" s="57"/>
      <c r="AZ125" s="57"/>
      <c r="BA125" s="57"/>
      <c r="BB125" s="57"/>
      <c r="BC125" s="57"/>
      <c r="BD125" s="57"/>
      <c r="BE125" s="57"/>
      <c r="BF125" s="57"/>
      <c r="BG125" s="57"/>
      <c r="BH125" s="57"/>
    </row>
    <row r="126" spans="1:60" x14ac:dyDescent="0.25">
      <c r="A126" s="57"/>
      <c r="B126" s="57"/>
      <c r="C126" s="57"/>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7"/>
      <c r="AI126" s="57"/>
      <c r="AJ126" s="57"/>
      <c r="AK126" s="57"/>
      <c r="AL126" s="57"/>
      <c r="AM126" s="57"/>
      <c r="AN126" s="57"/>
      <c r="AO126" s="57"/>
      <c r="AP126" s="57"/>
      <c r="AQ126" s="57"/>
      <c r="AR126" s="57"/>
      <c r="AS126" s="57"/>
      <c r="AT126" s="57"/>
      <c r="AU126" s="57"/>
      <c r="AV126" s="57"/>
      <c r="AW126" s="57"/>
      <c r="AX126" s="57"/>
      <c r="AY126" s="57"/>
      <c r="AZ126" s="57"/>
      <c r="BA126" s="57"/>
      <c r="BB126" s="57"/>
      <c r="BC126" s="57"/>
      <c r="BD126" s="57"/>
      <c r="BE126" s="57"/>
      <c r="BF126" s="57"/>
      <c r="BG126" s="57"/>
      <c r="BH126" s="57"/>
    </row>
    <row r="127" spans="1:60" x14ac:dyDescent="0.25">
      <c r="A127" s="57"/>
      <c r="B127" s="57"/>
      <c r="C127" s="57"/>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7"/>
      <c r="AI127" s="57"/>
      <c r="AJ127" s="57"/>
      <c r="AK127" s="57"/>
      <c r="AL127" s="57"/>
      <c r="AM127" s="57"/>
      <c r="AN127" s="57"/>
      <c r="AO127" s="57"/>
      <c r="AP127" s="57"/>
      <c r="AQ127" s="57"/>
      <c r="AR127" s="57"/>
      <c r="AS127" s="57"/>
      <c r="AT127" s="57"/>
      <c r="AU127" s="57"/>
      <c r="AV127" s="57"/>
      <c r="AW127" s="57"/>
      <c r="AX127" s="57"/>
      <c r="AY127" s="57"/>
      <c r="AZ127" s="57"/>
      <c r="BA127" s="57"/>
      <c r="BB127" s="57"/>
      <c r="BC127" s="57"/>
      <c r="BD127" s="57"/>
      <c r="BE127" s="57"/>
      <c r="BF127" s="57"/>
      <c r="BG127" s="57"/>
      <c r="BH127" s="57"/>
    </row>
    <row r="128" spans="1:60" x14ac:dyDescent="0.25">
      <c r="A128" s="57"/>
      <c r="B128" s="57"/>
      <c r="C128" s="57"/>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7"/>
      <c r="AI128" s="57"/>
      <c r="AJ128" s="57"/>
      <c r="AK128" s="57"/>
      <c r="AL128" s="57"/>
      <c r="AM128" s="57"/>
      <c r="AN128" s="57"/>
      <c r="AO128" s="57"/>
      <c r="AP128" s="57"/>
      <c r="AQ128" s="57"/>
      <c r="AR128" s="57"/>
      <c r="AS128" s="57"/>
      <c r="AT128" s="57"/>
      <c r="AU128" s="57"/>
      <c r="AV128" s="57"/>
      <c r="AW128" s="57"/>
      <c r="AX128" s="57"/>
      <c r="AY128" s="57"/>
      <c r="AZ128" s="57"/>
      <c r="BA128" s="57"/>
      <c r="BB128" s="57"/>
      <c r="BC128" s="57"/>
      <c r="BD128" s="57"/>
      <c r="BE128" s="57"/>
      <c r="BF128" s="57"/>
      <c r="BG128" s="57"/>
      <c r="BH128" s="57"/>
    </row>
    <row r="129" spans="1:60" x14ac:dyDescent="0.25">
      <c r="A129" s="57"/>
      <c r="B129" s="57"/>
      <c r="C129" s="57"/>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7"/>
      <c r="AI129" s="57"/>
      <c r="AJ129" s="57"/>
      <c r="AK129" s="57"/>
      <c r="AL129" s="57"/>
      <c r="AM129" s="57"/>
      <c r="AN129" s="57"/>
      <c r="AO129" s="57"/>
      <c r="AP129" s="57"/>
      <c r="AQ129" s="57"/>
      <c r="AR129" s="57"/>
      <c r="AS129" s="57"/>
      <c r="AT129" s="57"/>
      <c r="AU129" s="57"/>
      <c r="AV129" s="57"/>
      <c r="AW129" s="57"/>
      <c r="AX129" s="57"/>
      <c r="AY129" s="57"/>
      <c r="AZ129" s="57"/>
      <c r="BA129" s="57"/>
      <c r="BB129" s="57"/>
      <c r="BC129" s="57"/>
      <c r="BD129" s="57"/>
      <c r="BE129" s="57"/>
      <c r="BF129" s="57"/>
      <c r="BG129" s="57"/>
      <c r="BH129" s="57"/>
    </row>
    <row r="130" spans="1:60" x14ac:dyDescent="0.25">
      <c r="A130" s="57"/>
      <c r="B130" s="57"/>
      <c r="C130" s="57"/>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7"/>
      <c r="AI130" s="57"/>
      <c r="AJ130" s="57"/>
      <c r="AK130" s="57"/>
      <c r="AL130" s="57"/>
      <c r="AM130" s="57"/>
      <c r="AN130" s="57"/>
      <c r="AO130" s="57"/>
      <c r="AP130" s="57"/>
      <c r="AQ130" s="57"/>
      <c r="AR130" s="57"/>
      <c r="AS130" s="57"/>
      <c r="AT130" s="57"/>
      <c r="AU130" s="57"/>
      <c r="AV130" s="57"/>
      <c r="AW130" s="57"/>
      <c r="AX130" s="57"/>
      <c r="AY130" s="57"/>
      <c r="AZ130" s="57"/>
      <c r="BA130" s="57"/>
      <c r="BB130" s="57"/>
      <c r="BC130" s="57"/>
      <c r="BD130" s="57"/>
      <c r="BE130" s="57"/>
      <c r="BF130" s="57"/>
      <c r="BG130" s="57"/>
      <c r="BH130" s="57"/>
    </row>
    <row r="131" spans="1:60" x14ac:dyDescent="0.25">
      <c r="A131" s="57"/>
      <c r="B131" s="57"/>
      <c r="C131" s="57"/>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7"/>
      <c r="AI131" s="57"/>
      <c r="AJ131" s="57"/>
      <c r="AK131" s="57"/>
      <c r="AL131" s="57"/>
      <c r="AM131" s="57"/>
      <c r="AN131" s="57"/>
      <c r="AO131" s="57"/>
      <c r="AP131" s="57"/>
      <c r="AQ131" s="57"/>
      <c r="AR131" s="57"/>
      <c r="AS131" s="57"/>
      <c r="AT131" s="57"/>
      <c r="AU131" s="57"/>
      <c r="AV131" s="57"/>
      <c r="AW131" s="57"/>
      <c r="AX131" s="57"/>
      <c r="AY131" s="57"/>
      <c r="AZ131" s="57"/>
      <c r="BA131" s="57"/>
      <c r="BB131" s="57"/>
      <c r="BC131" s="57"/>
      <c r="BD131" s="57"/>
      <c r="BE131" s="57"/>
      <c r="BF131" s="57"/>
      <c r="BG131" s="57"/>
      <c r="BH131" s="57"/>
    </row>
    <row r="132" spans="1:60" x14ac:dyDescent="0.25">
      <c r="A132" s="57"/>
      <c r="B132" s="57"/>
      <c r="C132" s="57"/>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7"/>
      <c r="AI132" s="57"/>
      <c r="AJ132" s="57"/>
      <c r="AK132" s="57"/>
      <c r="AL132" s="57"/>
      <c r="AM132" s="57"/>
      <c r="AN132" s="57"/>
      <c r="AO132" s="57"/>
      <c r="AP132" s="57"/>
      <c r="AQ132" s="57"/>
      <c r="AR132" s="57"/>
      <c r="AS132" s="57"/>
      <c r="AT132" s="57"/>
      <c r="AU132" s="57"/>
      <c r="AV132" s="57"/>
      <c r="AW132" s="57"/>
      <c r="AX132" s="57"/>
      <c r="AY132" s="57"/>
      <c r="AZ132" s="57"/>
      <c r="BA132" s="57"/>
      <c r="BB132" s="57"/>
      <c r="BC132" s="57"/>
      <c r="BD132" s="57"/>
      <c r="BE132" s="57"/>
      <c r="BF132" s="57"/>
      <c r="BG132" s="57"/>
      <c r="BH132" s="57"/>
    </row>
    <row r="133" spans="1:60" x14ac:dyDescent="0.25">
      <c r="A133" s="57"/>
      <c r="B133" s="57"/>
      <c r="C133" s="57"/>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7"/>
      <c r="AI133" s="57"/>
      <c r="AJ133" s="57"/>
      <c r="AK133" s="57"/>
      <c r="AL133" s="57"/>
      <c r="AM133" s="57"/>
      <c r="AN133" s="57"/>
      <c r="AO133" s="57"/>
      <c r="AP133" s="57"/>
      <c r="AQ133" s="57"/>
      <c r="AR133" s="57"/>
      <c r="AS133" s="57"/>
      <c r="AT133" s="57"/>
      <c r="AU133" s="57"/>
      <c r="AV133" s="57"/>
      <c r="AW133" s="57"/>
      <c r="AX133" s="57"/>
      <c r="AY133" s="57"/>
      <c r="AZ133" s="57"/>
      <c r="BA133" s="57"/>
      <c r="BB133" s="57"/>
      <c r="BC133" s="57"/>
      <c r="BD133" s="57"/>
      <c r="BE133" s="57"/>
      <c r="BF133" s="57"/>
      <c r="BG133" s="57"/>
      <c r="BH133" s="57"/>
    </row>
    <row r="134" spans="1:60" x14ac:dyDescent="0.25">
      <c r="A134" s="57"/>
      <c r="B134" s="57"/>
      <c r="C134" s="57"/>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7"/>
      <c r="AI134" s="57"/>
      <c r="AJ134" s="57"/>
      <c r="AK134" s="57"/>
      <c r="AL134" s="57"/>
      <c r="AM134" s="57"/>
      <c r="AN134" s="57"/>
      <c r="AO134" s="57"/>
      <c r="AP134" s="57"/>
      <c r="AQ134" s="57"/>
      <c r="AR134" s="57"/>
      <c r="AS134" s="57"/>
      <c r="AT134" s="57"/>
      <c r="AU134" s="57"/>
      <c r="AV134" s="57"/>
      <c r="AW134" s="57"/>
      <c r="AX134" s="57"/>
      <c r="AY134" s="57"/>
      <c r="AZ134" s="57"/>
      <c r="BA134" s="57"/>
      <c r="BB134" s="57"/>
      <c r="BC134" s="57"/>
      <c r="BD134" s="57"/>
      <c r="BE134" s="57"/>
      <c r="BF134" s="57"/>
      <c r="BG134" s="57"/>
      <c r="BH134" s="57"/>
    </row>
    <row r="135" spans="1:60" x14ac:dyDescent="0.25">
      <c r="A135" s="57"/>
      <c r="B135" s="57"/>
      <c r="C135" s="57"/>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7"/>
      <c r="AI135" s="57"/>
      <c r="AJ135" s="57"/>
      <c r="AK135" s="57"/>
      <c r="AL135" s="57"/>
      <c r="AM135" s="57"/>
      <c r="AN135" s="57"/>
      <c r="AO135" s="57"/>
      <c r="AP135" s="57"/>
      <c r="AQ135" s="57"/>
      <c r="AR135" s="57"/>
      <c r="AS135" s="57"/>
      <c r="AT135" s="57"/>
      <c r="AU135" s="57"/>
      <c r="AV135" s="57"/>
      <c r="AW135" s="57"/>
      <c r="AX135" s="57"/>
      <c r="AY135" s="57"/>
      <c r="AZ135" s="57"/>
      <c r="BA135" s="57"/>
      <c r="BB135" s="57"/>
      <c r="BC135" s="57"/>
      <c r="BD135" s="57"/>
      <c r="BE135" s="57"/>
      <c r="BF135" s="57"/>
      <c r="BG135" s="57"/>
      <c r="BH135" s="57"/>
    </row>
    <row r="136" spans="1:60" x14ac:dyDescent="0.25">
      <c r="A136" s="57"/>
      <c r="B136" s="57"/>
      <c r="C136" s="57"/>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7"/>
      <c r="AI136" s="57"/>
      <c r="AJ136" s="57"/>
      <c r="AK136" s="57"/>
      <c r="AL136" s="57"/>
      <c r="AM136" s="57"/>
      <c r="AN136" s="57"/>
      <c r="AO136" s="57"/>
      <c r="AP136" s="57"/>
      <c r="AQ136" s="57"/>
      <c r="AR136" s="57"/>
      <c r="AS136" s="57"/>
      <c r="AT136" s="57"/>
      <c r="AU136" s="57"/>
      <c r="AV136" s="57"/>
      <c r="AW136" s="57"/>
      <c r="AX136" s="57"/>
      <c r="AY136" s="57"/>
      <c r="AZ136" s="57"/>
      <c r="BA136" s="57"/>
      <c r="BB136" s="57"/>
      <c r="BC136" s="57"/>
      <c r="BD136" s="57"/>
      <c r="BE136" s="57"/>
      <c r="BF136" s="57"/>
      <c r="BG136" s="57"/>
      <c r="BH136" s="57"/>
    </row>
    <row r="137" spans="1:60" x14ac:dyDescent="0.25">
      <c r="A137" s="57"/>
      <c r="B137" s="57"/>
      <c r="C137" s="57"/>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7"/>
      <c r="AI137" s="57"/>
      <c r="AJ137" s="57"/>
      <c r="AK137" s="57"/>
      <c r="AL137" s="57"/>
      <c r="AM137" s="57"/>
      <c r="AN137" s="57"/>
      <c r="AO137" s="57"/>
      <c r="AP137" s="57"/>
      <c r="AQ137" s="57"/>
      <c r="AR137" s="57"/>
      <c r="AS137" s="57"/>
      <c r="AT137" s="57"/>
      <c r="AU137" s="57"/>
      <c r="AV137" s="57"/>
      <c r="AW137" s="57"/>
      <c r="AX137" s="57"/>
      <c r="AY137" s="57"/>
      <c r="AZ137" s="57"/>
      <c r="BA137" s="57"/>
      <c r="BB137" s="57"/>
      <c r="BC137" s="57"/>
      <c r="BD137" s="57"/>
      <c r="BE137" s="57"/>
      <c r="BF137" s="57"/>
      <c r="BG137" s="57"/>
      <c r="BH137" s="57"/>
    </row>
    <row r="138" spans="1:60" x14ac:dyDescent="0.25">
      <c r="A138" s="57"/>
      <c r="B138" s="57"/>
      <c r="C138" s="57"/>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7"/>
      <c r="AI138" s="57"/>
      <c r="AJ138" s="57"/>
      <c r="AK138" s="57"/>
      <c r="AL138" s="57"/>
      <c r="AM138" s="57"/>
      <c r="AN138" s="57"/>
      <c r="AO138" s="57"/>
      <c r="AP138" s="57"/>
      <c r="AQ138" s="57"/>
      <c r="AR138" s="57"/>
      <c r="AS138" s="57"/>
      <c r="AT138" s="57"/>
      <c r="AU138" s="57"/>
      <c r="AV138" s="57"/>
      <c r="AW138" s="57"/>
      <c r="AX138" s="57"/>
      <c r="AY138" s="57"/>
      <c r="AZ138" s="57"/>
      <c r="BA138" s="57"/>
      <c r="BB138" s="57"/>
      <c r="BC138" s="57"/>
      <c r="BD138" s="57"/>
      <c r="BE138" s="57"/>
      <c r="BF138" s="57"/>
      <c r="BG138" s="57"/>
      <c r="BH138" s="57"/>
    </row>
    <row r="139" spans="1:60" x14ac:dyDescent="0.25">
      <c r="A139" s="57"/>
      <c r="B139" s="57"/>
      <c r="C139" s="57"/>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7"/>
      <c r="AI139" s="57"/>
      <c r="AJ139" s="57"/>
      <c r="AK139" s="57"/>
      <c r="AL139" s="57"/>
      <c r="AM139" s="57"/>
      <c r="AN139" s="57"/>
      <c r="AO139" s="57"/>
      <c r="AP139" s="57"/>
      <c r="AQ139" s="57"/>
      <c r="AR139" s="57"/>
      <c r="AS139" s="57"/>
      <c r="AT139" s="57"/>
      <c r="AU139" s="57"/>
      <c r="AV139" s="57"/>
      <c r="AW139" s="57"/>
      <c r="AX139" s="57"/>
      <c r="AY139" s="57"/>
      <c r="AZ139" s="57"/>
      <c r="BA139" s="57"/>
      <c r="BB139" s="57"/>
      <c r="BC139" s="57"/>
      <c r="BD139" s="57"/>
      <c r="BE139" s="57"/>
      <c r="BF139" s="57"/>
      <c r="BG139" s="57"/>
      <c r="BH139" s="57"/>
    </row>
    <row r="140" spans="1:60" x14ac:dyDescent="0.25">
      <c r="A140" s="57"/>
      <c r="B140" s="57"/>
      <c r="C140" s="57"/>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7"/>
      <c r="AI140" s="57"/>
      <c r="AJ140" s="57"/>
      <c r="AK140" s="57"/>
      <c r="AL140" s="57"/>
      <c r="AM140" s="57"/>
      <c r="AN140" s="57"/>
      <c r="AO140" s="57"/>
      <c r="AP140" s="57"/>
      <c r="AQ140" s="57"/>
      <c r="AR140" s="57"/>
      <c r="AS140" s="57"/>
      <c r="AT140" s="57"/>
      <c r="AU140" s="57"/>
      <c r="AV140" s="57"/>
      <c r="AW140" s="57"/>
      <c r="AX140" s="57"/>
      <c r="AY140" s="57"/>
      <c r="AZ140" s="57"/>
      <c r="BA140" s="57"/>
      <c r="BB140" s="57"/>
      <c r="BC140" s="57"/>
      <c r="BD140" s="57"/>
      <c r="BE140" s="57"/>
      <c r="BF140" s="57"/>
      <c r="BG140" s="57"/>
      <c r="BH140" s="57"/>
    </row>
    <row r="141" spans="1:60" x14ac:dyDescent="0.25">
      <c r="A141" s="57"/>
      <c r="B141" s="57"/>
      <c r="C141" s="57"/>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7"/>
      <c r="AI141" s="57"/>
      <c r="AJ141" s="57"/>
      <c r="AK141" s="57"/>
      <c r="AL141" s="57"/>
      <c r="AM141" s="57"/>
      <c r="AN141" s="57"/>
      <c r="AO141" s="57"/>
      <c r="AP141" s="57"/>
      <c r="AQ141" s="57"/>
      <c r="AR141" s="57"/>
      <c r="AS141" s="57"/>
      <c r="AT141" s="57"/>
      <c r="AU141" s="57"/>
      <c r="AV141" s="57"/>
      <c r="AW141" s="57"/>
      <c r="AX141" s="57"/>
      <c r="AY141" s="57"/>
      <c r="AZ141" s="57"/>
      <c r="BA141" s="57"/>
      <c r="BB141" s="57"/>
      <c r="BC141" s="57"/>
      <c r="BD141" s="57"/>
      <c r="BE141" s="57"/>
      <c r="BF141" s="57"/>
      <c r="BG141" s="57"/>
      <c r="BH141" s="57"/>
    </row>
    <row r="142" spans="1:60" x14ac:dyDescent="0.25">
      <c r="A142" s="57"/>
      <c r="B142" s="57"/>
      <c r="C142" s="57"/>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7"/>
      <c r="AI142" s="57"/>
      <c r="AJ142" s="57"/>
      <c r="AK142" s="57"/>
      <c r="AL142" s="57"/>
      <c r="AM142" s="57"/>
      <c r="AN142" s="57"/>
      <c r="AO142" s="57"/>
      <c r="AP142" s="57"/>
      <c r="AQ142" s="57"/>
      <c r="AR142" s="57"/>
      <c r="AS142" s="57"/>
      <c r="AT142" s="57"/>
      <c r="AU142" s="57"/>
      <c r="AV142" s="57"/>
      <c r="AW142" s="57"/>
      <c r="AX142" s="57"/>
      <c r="AY142" s="57"/>
      <c r="AZ142" s="57"/>
      <c r="BA142" s="57"/>
      <c r="BB142" s="57"/>
      <c r="BC142" s="57"/>
      <c r="BD142" s="57"/>
      <c r="BE142" s="57"/>
      <c r="BF142" s="57"/>
      <c r="BG142" s="57"/>
      <c r="BH142" s="57"/>
    </row>
    <row r="143" spans="1:60" x14ac:dyDescent="0.25">
      <c r="A143" s="57"/>
      <c r="B143" s="57"/>
      <c r="C143" s="57"/>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7"/>
      <c r="AI143" s="57"/>
      <c r="AJ143" s="57"/>
      <c r="AK143" s="57"/>
      <c r="AL143" s="57"/>
      <c r="AM143" s="57"/>
      <c r="AN143" s="57"/>
      <c r="AO143" s="57"/>
      <c r="AP143" s="57"/>
      <c r="AQ143" s="57"/>
      <c r="AR143" s="57"/>
      <c r="AS143" s="57"/>
      <c r="AT143" s="57"/>
      <c r="AU143" s="57"/>
      <c r="AV143" s="57"/>
      <c r="AW143" s="57"/>
      <c r="AX143" s="57"/>
      <c r="AY143" s="57"/>
      <c r="AZ143" s="57"/>
      <c r="BA143" s="57"/>
      <c r="BB143" s="57"/>
      <c r="BC143" s="57"/>
      <c r="BD143" s="57"/>
      <c r="BE143" s="57"/>
      <c r="BF143" s="57"/>
      <c r="BG143" s="57"/>
      <c r="BH143" s="57"/>
    </row>
    <row r="144" spans="1:60" x14ac:dyDescent="0.25">
      <c r="A144" s="57"/>
      <c r="B144" s="57"/>
      <c r="C144" s="57"/>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7"/>
      <c r="AI144" s="57"/>
      <c r="AJ144" s="57"/>
      <c r="AK144" s="57"/>
      <c r="AL144" s="57"/>
      <c r="AM144" s="57"/>
      <c r="AN144" s="57"/>
      <c r="AO144" s="57"/>
      <c r="AP144" s="57"/>
      <c r="AQ144" s="57"/>
      <c r="AR144" s="57"/>
      <c r="AS144" s="57"/>
      <c r="AT144" s="57"/>
      <c r="AU144" s="57"/>
      <c r="AV144" s="57"/>
      <c r="AW144" s="57"/>
      <c r="AX144" s="57"/>
      <c r="AY144" s="57"/>
      <c r="AZ144" s="57"/>
      <c r="BA144" s="57"/>
      <c r="BB144" s="57"/>
      <c r="BC144" s="57"/>
      <c r="BD144" s="57"/>
      <c r="BE144" s="57"/>
      <c r="BF144" s="57"/>
      <c r="BG144" s="57"/>
      <c r="BH144" s="57"/>
    </row>
    <row r="145" spans="1:60" x14ac:dyDescent="0.25">
      <c r="A145" s="57"/>
      <c r="B145" s="57"/>
      <c r="C145" s="57"/>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7"/>
      <c r="AI145" s="57"/>
      <c r="AJ145" s="57"/>
      <c r="AK145" s="57"/>
      <c r="AL145" s="57"/>
      <c r="AM145" s="57"/>
      <c r="AN145" s="57"/>
      <c r="AO145" s="57"/>
      <c r="AP145" s="57"/>
      <c r="AQ145" s="57"/>
      <c r="AR145" s="57"/>
      <c r="AS145" s="57"/>
      <c r="AT145" s="57"/>
      <c r="AU145" s="57"/>
      <c r="AV145" s="57"/>
      <c r="AW145" s="57"/>
      <c r="AX145" s="57"/>
      <c r="AY145" s="57"/>
      <c r="AZ145" s="57"/>
      <c r="BA145" s="57"/>
      <c r="BB145" s="57"/>
      <c r="BC145" s="57"/>
      <c r="BD145" s="57"/>
      <c r="BE145" s="57"/>
      <c r="BF145" s="57"/>
      <c r="BG145" s="57"/>
      <c r="BH145" s="57"/>
    </row>
    <row r="146" spans="1:60" x14ac:dyDescent="0.25">
      <c r="A146" s="57"/>
      <c r="B146" s="57"/>
      <c r="C146" s="57"/>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7"/>
      <c r="AI146" s="57"/>
      <c r="AJ146" s="57"/>
      <c r="AK146" s="57"/>
      <c r="AL146" s="57"/>
      <c r="AM146" s="57"/>
      <c r="AN146" s="57"/>
      <c r="AO146" s="57"/>
      <c r="AP146" s="57"/>
      <c r="AQ146" s="57"/>
      <c r="AR146" s="57"/>
      <c r="AS146" s="57"/>
      <c r="AT146" s="57"/>
      <c r="AU146" s="57"/>
      <c r="AV146" s="57"/>
      <c r="AW146" s="57"/>
      <c r="AX146" s="57"/>
      <c r="AY146" s="57"/>
      <c r="AZ146" s="57"/>
      <c r="BA146" s="57"/>
      <c r="BB146" s="57"/>
      <c r="BC146" s="57"/>
      <c r="BD146" s="57"/>
      <c r="BE146" s="57"/>
      <c r="BF146" s="57"/>
      <c r="BG146" s="57"/>
      <c r="BH146" s="57"/>
    </row>
    <row r="147" spans="1:60" x14ac:dyDescent="0.25">
      <c r="A147" s="57"/>
      <c r="B147" s="57"/>
      <c r="C147" s="57"/>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7"/>
      <c r="AI147" s="57"/>
      <c r="AJ147" s="57"/>
      <c r="AK147" s="57"/>
      <c r="AL147" s="57"/>
      <c r="AM147" s="57"/>
      <c r="AN147" s="57"/>
      <c r="AO147" s="57"/>
      <c r="AP147" s="57"/>
      <c r="AQ147" s="57"/>
      <c r="AR147" s="57"/>
      <c r="AS147" s="57"/>
      <c r="AT147" s="57"/>
      <c r="AU147" s="57"/>
      <c r="AV147" s="57"/>
      <c r="AW147" s="57"/>
      <c r="AX147" s="57"/>
      <c r="AY147" s="57"/>
      <c r="AZ147" s="57"/>
      <c r="BA147" s="57"/>
      <c r="BB147" s="57"/>
      <c r="BC147" s="57"/>
      <c r="BD147" s="57"/>
      <c r="BE147" s="57"/>
      <c r="BF147" s="57"/>
      <c r="BG147" s="57"/>
      <c r="BH147" s="57"/>
    </row>
    <row r="148" spans="1:60" x14ac:dyDescent="0.25">
      <c r="A148" s="57"/>
      <c r="B148" s="57"/>
      <c r="C148" s="57"/>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7"/>
      <c r="AI148" s="57"/>
      <c r="AJ148" s="57"/>
      <c r="AK148" s="57"/>
      <c r="AL148" s="57"/>
      <c r="AM148" s="57"/>
      <c r="AN148" s="57"/>
      <c r="AO148" s="57"/>
      <c r="AP148" s="57"/>
      <c r="AQ148" s="57"/>
      <c r="AR148" s="57"/>
      <c r="AS148" s="57"/>
      <c r="AT148" s="57"/>
      <c r="AU148" s="57"/>
      <c r="AV148" s="57"/>
      <c r="AW148" s="57"/>
      <c r="AX148" s="57"/>
      <c r="AY148" s="57"/>
      <c r="AZ148" s="57"/>
      <c r="BA148" s="57"/>
      <c r="BB148" s="57"/>
      <c r="BC148" s="57"/>
      <c r="BD148" s="57"/>
      <c r="BE148" s="57"/>
      <c r="BF148" s="57"/>
      <c r="BG148" s="57"/>
      <c r="BH148" s="57"/>
    </row>
    <row r="149" spans="1:60" x14ac:dyDescent="0.25">
      <c r="A149" s="57"/>
      <c r="B149" s="57"/>
      <c r="C149" s="57"/>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7"/>
      <c r="AI149" s="57"/>
      <c r="AJ149" s="57"/>
      <c r="AK149" s="57"/>
      <c r="AL149" s="57"/>
      <c r="AM149" s="57"/>
      <c r="AN149" s="57"/>
      <c r="AO149" s="57"/>
      <c r="AP149" s="57"/>
      <c r="AQ149" s="57"/>
      <c r="AR149" s="57"/>
      <c r="AS149" s="57"/>
      <c r="AT149" s="57"/>
      <c r="AU149" s="57"/>
      <c r="AV149" s="57"/>
      <c r="AW149" s="57"/>
      <c r="AX149" s="57"/>
      <c r="AY149" s="57"/>
      <c r="AZ149" s="57"/>
      <c r="BA149" s="57"/>
      <c r="BB149" s="57"/>
      <c r="BC149" s="57"/>
      <c r="BD149" s="57"/>
      <c r="BE149" s="57"/>
      <c r="BF149" s="57"/>
      <c r="BG149" s="57"/>
      <c r="BH149" s="57"/>
    </row>
    <row r="150" spans="1:60" x14ac:dyDescent="0.25">
      <c r="A150" s="57"/>
      <c r="B150" s="57"/>
      <c r="C150" s="57"/>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7"/>
      <c r="AI150" s="57"/>
      <c r="AJ150" s="57"/>
      <c r="AK150" s="57"/>
      <c r="AL150" s="57"/>
      <c r="AM150" s="57"/>
      <c r="AN150" s="57"/>
      <c r="AO150" s="57"/>
      <c r="AP150" s="57"/>
      <c r="AQ150" s="57"/>
      <c r="AR150" s="57"/>
      <c r="AS150" s="57"/>
      <c r="AT150" s="57"/>
      <c r="AU150" s="57"/>
      <c r="AV150" s="57"/>
      <c r="AW150" s="57"/>
      <c r="AX150" s="57"/>
      <c r="AY150" s="57"/>
      <c r="AZ150" s="57"/>
      <c r="BA150" s="57"/>
      <c r="BB150" s="57"/>
      <c r="BC150" s="57"/>
      <c r="BD150" s="57"/>
      <c r="BE150" s="57"/>
      <c r="BF150" s="57"/>
      <c r="BG150" s="57"/>
      <c r="BH150" s="57"/>
    </row>
    <row r="151" spans="1:60" x14ac:dyDescent="0.25">
      <c r="A151" s="57"/>
      <c r="B151" s="57"/>
      <c r="C151" s="57"/>
      <c r="D151" s="57"/>
      <c r="E151" s="57"/>
      <c r="F151" s="57"/>
      <c r="G151" s="57"/>
      <c r="H151" s="57"/>
      <c r="I151" s="57"/>
      <c r="J151" s="57"/>
      <c r="K151" s="57"/>
      <c r="L151" s="57"/>
      <c r="M151" s="57"/>
      <c r="N151" s="57"/>
      <c r="O151" s="57"/>
      <c r="P151" s="57"/>
      <c r="Q151" s="57"/>
      <c r="R151" s="57"/>
      <c r="S151" s="57"/>
      <c r="T151" s="57"/>
      <c r="U151" s="57"/>
      <c r="V151" s="57"/>
      <c r="W151" s="57"/>
      <c r="X151" s="57"/>
      <c r="Y151" s="57"/>
      <c r="Z151" s="57"/>
      <c r="AA151" s="57"/>
      <c r="AB151" s="57"/>
      <c r="AC151" s="57"/>
      <c r="AD151" s="57"/>
      <c r="AE151" s="57"/>
      <c r="AF151" s="57"/>
      <c r="AG151" s="57"/>
      <c r="AH151" s="57"/>
      <c r="AI151" s="57"/>
      <c r="AJ151" s="57"/>
      <c r="AK151" s="57"/>
      <c r="AL151" s="57"/>
      <c r="AM151" s="57"/>
      <c r="AN151" s="57"/>
      <c r="AO151" s="57"/>
      <c r="AP151" s="57"/>
      <c r="AQ151" s="57"/>
      <c r="AR151" s="57"/>
      <c r="AS151" s="57"/>
      <c r="AT151" s="57"/>
      <c r="AU151" s="57"/>
      <c r="AV151" s="57"/>
      <c r="AW151" s="57"/>
      <c r="AX151" s="57"/>
      <c r="AY151" s="57"/>
      <c r="AZ151" s="57"/>
      <c r="BA151" s="57"/>
      <c r="BB151" s="57"/>
      <c r="BC151" s="57"/>
      <c r="BD151" s="57"/>
      <c r="BE151" s="57"/>
      <c r="BF151" s="57"/>
      <c r="BG151" s="57"/>
      <c r="BH151" s="57"/>
    </row>
    <row r="152" spans="1:60" x14ac:dyDescent="0.25">
      <c r="A152" s="57"/>
      <c r="B152" s="57"/>
      <c r="C152" s="57"/>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7"/>
      <c r="AI152" s="57"/>
      <c r="AJ152" s="57"/>
      <c r="AK152" s="57"/>
      <c r="AL152" s="57"/>
      <c r="AM152" s="57"/>
      <c r="AN152" s="57"/>
      <c r="AO152" s="57"/>
      <c r="AP152" s="57"/>
      <c r="AQ152" s="57"/>
      <c r="AR152" s="57"/>
      <c r="AS152" s="57"/>
      <c r="AT152" s="57"/>
      <c r="AU152" s="57"/>
      <c r="AV152" s="57"/>
      <c r="AW152" s="57"/>
      <c r="AX152" s="57"/>
      <c r="AY152" s="57"/>
      <c r="AZ152" s="57"/>
      <c r="BA152" s="57"/>
      <c r="BB152" s="57"/>
      <c r="BC152" s="57"/>
      <c r="BD152" s="57"/>
      <c r="BE152" s="57"/>
      <c r="BF152" s="57"/>
      <c r="BG152" s="57"/>
      <c r="BH152" s="57"/>
    </row>
    <row r="153" spans="1:60" x14ac:dyDescent="0.25">
      <c r="A153" s="57"/>
      <c r="B153" s="57"/>
      <c r="C153" s="57"/>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7"/>
      <c r="AI153" s="57"/>
      <c r="AJ153" s="57"/>
      <c r="AK153" s="57"/>
      <c r="AL153" s="57"/>
      <c r="AM153" s="57"/>
      <c r="AN153" s="57"/>
      <c r="AO153" s="57"/>
      <c r="AP153" s="57"/>
      <c r="AQ153" s="57"/>
      <c r="AR153" s="57"/>
      <c r="AS153" s="57"/>
      <c r="AT153" s="57"/>
      <c r="AU153" s="57"/>
      <c r="AV153" s="57"/>
      <c r="AW153" s="57"/>
      <c r="AX153" s="57"/>
      <c r="AY153" s="57"/>
      <c r="AZ153" s="57"/>
      <c r="BA153" s="57"/>
      <c r="BB153" s="57"/>
      <c r="BC153" s="57"/>
      <c r="BD153" s="57"/>
      <c r="BE153" s="57"/>
      <c r="BF153" s="57"/>
      <c r="BG153" s="57"/>
      <c r="BH153" s="57"/>
    </row>
    <row r="154" spans="1:60" x14ac:dyDescent="0.25">
      <c r="A154" s="57"/>
      <c r="B154" s="57"/>
      <c r="C154" s="57"/>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7"/>
      <c r="AI154" s="57"/>
      <c r="AJ154" s="57"/>
      <c r="AK154" s="57"/>
      <c r="AL154" s="57"/>
      <c r="AM154" s="57"/>
      <c r="AN154" s="57"/>
      <c r="AO154" s="57"/>
      <c r="AP154" s="57"/>
      <c r="AQ154" s="57"/>
      <c r="AR154" s="57"/>
      <c r="AS154" s="57"/>
      <c r="AT154" s="57"/>
      <c r="AU154" s="57"/>
      <c r="AV154" s="57"/>
      <c r="AW154" s="57"/>
      <c r="AX154" s="57"/>
      <c r="AY154" s="57"/>
      <c r="AZ154" s="57"/>
      <c r="BA154" s="57"/>
      <c r="BB154" s="57"/>
      <c r="BC154" s="57"/>
      <c r="BD154" s="57"/>
      <c r="BE154" s="57"/>
      <c r="BF154" s="57"/>
      <c r="BG154" s="57"/>
      <c r="BH154" s="57"/>
    </row>
    <row r="155" spans="1:60" x14ac:dyDescent="0.25">
      <c r="A155" s="57"/>
      <c r="B155" s="57"/>
      <c r="C155" s="57"/>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7"/>
      <c r="AI155" s="57"/>
      <c r="AJ155" s="57"/>
      <c r="AK155" s="57"/>
      <c r="AL155" s="57"/>
      <c r="AM155" s="57"/>
      <c r="AN155" s="57"/>
      <c r="AO155" s="57"/>
      <c r="AP155" s="57"/>
      <c r="AQ155" s="57"/>
      <c r="AR155" s="57"/>
      <c r="AS155" s="57"/>
      <c r="AT155" s="57"/>
      <c r="AU155" s="57"/>
      <c r="AV155" s="57"/>
      <c r="AW155" s="57"/>
      <c r="AX155" s="57"/>
      <c r="AY155" s="57"/>
      <c r="AZ155" s="57"/>
      <c r="BA155" s="57"/>
      <c r="BB155" s="57"/>
      <c r="BC155" s="57"/>
      <c r="BD155" s="57"/>
      <c r="BE155" s="57"/>
      <c r="BF155" s="57"/>
      <c r="BG155" s="57"/>
      <c r="BH155" s="57"/>
    </row>
    <row r="156" spans="1:60" x14ac:dyDescent="0.25">
      <c r="A156" s="57"/>
      <c r="B156" s="57"/>
      <c r="C156" s="57"/>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7"/>
      <c r="AI156" s="57"/>
      <c r="AJ156" s="57"/>
      <c r="AK156" s="57"/>
      <c r="AL156" s="57"/>
      <c r="AM156" s="57"/>
      <c r="AN156" s="57"/>
      <c r="AO156" s="57"/>
      <c r="AP156" s="57"/>
      <c r="AQ156" s="57"/>
      <c r="AR156" s="57"/>
      <c r="AS156" s="57"/>
      <c r="AT156" s="57"/>
      <c r="AU156" s="57"/>
      <c r="AV156" s="57"/>
      <c r="AW156" s="57"/>
      <c r="AX156" s="57"/>
      <c r="AY156" s="57"/>
      <c r="AZ156" s="57"/>
      <c r="BA156" s="57"/>
      <c r="BB156" s="57"/>
      <c r="BC156" s="57"/>
      <c r="BD156" s="57"/>
      <c r="BE156" s="57"/>
      <c r="BF156" s="57"/>
      <c r="BG156" s="57"/>
      <c r="BH156" s="57"/>
    </row>
    <row r="157" spans="1:60" x14ac:dyDescent="0.25">
      <c r="A157" s="57"/>
      <c r="B157" s="57"/>
      <c r="C157" s="57"/>
      <c r="D157" s="57"/>
      <c r="E157" s="57"/>
      <c r="F157" s="57"/>
      <c r="G157" s="57"/>
      <c r="H157" s="57"/>
      <c r="I157" s="57"/>
      <c r="J157" s="57"/>
      <c r="K157" s="57"/>
      <c r="L157" s="57"/>
      <c r="M157" s="57"/>
      <c r="N157" s="57"/>
      <c r="O157" s="57"/>
      <c r="P157" s="57"/>
      <c r="Q157" s="57"/>
      <c r="R157" s="57"/>
      <c r="S157" s="57"/>
      <c r="T157" s="57"/>
      <c r="U157" s="57"/>
      <c r="V157" s="57"/>
      <c r="W157" s="57"/>
      <c r="X157" s="57"/>
      <c r="Y157" s="57"/>
      <c r="Z157" s="57"/>
      <c r="AA157" s="57"/>
      <c r="AB157" s="57"/>
      <c r="AC157" s="57"/>
      <c r="AD157" s="57"/>
      <c r="AE157" s="57"/>
      <c r="AF157" s="57"/>
      <c r="AG157" s="57"/>
      <c r="AH157" s="57"/>
      <c r="AI157" s="57"/>
      <c r="AJ157" s="57"/>
      <c r="AK157" s="57"/>
      <c r="AL157" s="57"/>
      <c r="AM157" s="57"/>
      <c r="AN157" s="57"/>
      <c r="AO157" s="57"/>
      <c r="AP157" s="57"/>
      <c r="AQ157" s="57"/>
      <c r="AR157" s="57"/>
      <c r="AS157" s="57"/>
      <c r="AT157" s="57"/>
      <c r="AU157" s="57"/>
      <c r="AV157" s="57"/>
      <c r="AW157" s="57"/>
      <c r="AX157" s="57"/>
      <c r="AY157" s="57"/>
      <c r="AZ157" s="57"/>
      <c r="BA157" s="57"/>
      <c r="BB157" s="57"/>
      <c r="BC157" s="57"/>
      <c r="BD157" s="57"/>
      <c r="BE157" s="57"/>
      <c r="BF157" s="57"/>
      <c r="BG157" s="57"/>
      <c r="BH157" s="57"/>
    </row>
    <row r="158" spans="1:60" x14ac:dyDescent="0.25">
      <c r="A158" s="57"/>
      <c r="B158" s="57"/>
      <c r="C158" s="57"/>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7"/>
      <c r="AI158" s="57"/>
      <c r="AJ158" s="57"/>
      <c r="AK158" s="57"/>
      <c r="AL158" s="57"/>
      <c r="AM158" s="57"/>
      <c r="AN158" s="57"/>
      <c r="AO158" s="57"/>
      <c r="AP158" s="57"/>
      <c r="AQ158" s="57"/>
      <c r="AR158" s="57"/>
      <c r="AS158" s="57"/>
      <c r="AT158" s="57"/>
      <c r="AU158" s="57"/>
      <c r="AV158" s="57"/>
      <c r="AW158" s="57"/>
      <c r="AX158" s="57"/>
      <c r="AY158" s="57"/>
      <c r="AZ158" s="57"/>
      <c r="BA158" s="57"/>
      <c r="BB158" s="57"/>
      <c r="BC158" s="57"/>
      <c r="BD158" s="57"/>
      <c r="BE158" s="57"/>
      <c r="BF158" s="57"/>
      <c r="BG158" s="57"/>
      <c r="BH158" s="57"/>
    </row>
    <row r="159" spans="1:60" x14ac:dyDescent="0.25">
      <c r="A159" s="57"/>
      <c r="B159" s="57"/>
      <c r="C159" s="57"/>
      <c r="D159" s="57"/>
      <c r="E159" s="57"/>
      <c r="F159" s="57"/>
      <c r="G159" s="57"/>
      <c r="H159" s="57"/>
      <c r="I159" s="57"/>
      <c r="J159" s="57"/>
      <c r="K159" s="57"/>
      <c r="L159" s="57"/>
      <c r="M159" s="57"/>
      <c r="N159" s="57"/>
      <c r="O159" s="57"/>
      <c r="P159" s="57"/>
      <c r="Q159" s="57"/>
      <c r="R159" s="57"/>
      <c r="S159" s="57"/>
      <c r="T159" s="57"/>
      <c r="U159" s="57"/>
      <c r="V159" s="57"/>
      <c r="W159" s="57"/>
      <c r="X159" s="57"/>
      <c r="Y159" s="57"/>
      <c r="Z159" s="57"/>
      <c r="AA159" s="57"/>
      <c r="AB159" s="57"/>
      <c r="AC159" s="57"/>
      <c r="AD159" s="57"/>
      <c r="AE159" s="57"/>
      <c r="AF159" s="57"/>
      <c r="AG159" s="57"/>
      <c r="AH159" s="57"/>
      <c r="AI159" s="57"/>
      <c r="AJ159" s="57"/>
      <c r="AK159" s="57"/>
      <c r="AL159" s="57"/>
      <c r="AM159" s="57"/>
      <c r="AN159" s="57"/>
      <c r="AO159" s="57"/>
      <c r="AP159" s="57"/>
      <c r="AQ159" s="57"/>
      <c r="AR159" s="57"/>
      <c r="AS159" s="57"/>
      <c r="AT159" s="57"/>
      <c r="AU159" s="57"/>
      <c r="AV159" s="57"/>
      <c r="AW159" s="57"/>
      <c r="AX159" s="57"/>
      <c r="AY159" s="57"/>
      <c r="AZ159" s="57"/>
      <c r="BA159" s="57"/>
      <c r="BB159" s="57"/>
      <c r="BC159" s="57"/>
      <c r="BD159" s="57"/>
      <c r="BE159" s="57"/>
      <c r="BF159" s="57"/>
      <c r="BG159" s="57"/>
      <c r="BH159" s="57"/>
    </row>
    <row r="160" spans="1:60" x14ac:dyDescent="0.25">
      <c r="A160" s="57"/>
      <c r="B160" s="57"/>
      <c r="C160" s="57"/>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7"/>
      <c r="AI160" s="57"/>
      <c r="AJ160" s="57"/>
      <c r="AK160" s="57"/>
      <c r="AL160" s="57"/>
      <c r="AM160" s="57"/>
      <c r="AN160" s="57"/>
      <c r="AO160" s="57"/>
      <c r="AP160" s="57"/>
      <c r="AQ160" s="57"/>
      <c r="AR160" s="57"/>
      <c r="AS160" s="57"/>
      <c r="AT160" s="57"/>
      <c r="AU160" s="57"/>
      <c r="AV160" s="57"/>
      <c r="AW160" s="57"/>
      <c r="AX160" s="57"/>
      <c r="AY160" s="57"/>
      <c r="AZ160" s="57"/>
      <c r="BA160" s="57"/>
      <c r="BB160" s="57"/>
      <c r="BC160" s="57"/>
      <c r="BD160" s="57"/>
      <c r="BE160" s="57"/>
      <c r="BF160" s="57"/>
      <c r="BG160" s="57"/>
      <c r="BH160" s="57"/>
    </row>
    <row r="161" spans="1:60" x14ac:dyDescent="0.25">
      <c r="A161" s="57"/>
      <c r="B161" s="57"/>
      <c r="C161" s="57"/>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7"/>
      <c r="AI161" s="57"/>
      <c r="AJ161" s="57"/>
      <c r="AK161" s="57"/>
      <c r="AL161" s="57"/>
      <c r="AM161" s="57"/>
      <c r="AN161" s="57"/>
      <c r="AO161" s="57"/>
      <c r="AP161" s="57"/>
      <c r="AQ161" s="57"/>
      <c r="AR161" s="57"/>
      <c r="AS161" s="57"/>
      <c r="AT161" s="57"/>
      <c r="AU161" s="57"/>
      <c r="AV161" s="57"/>
      <c r="AW161" s="57"/>
      <c r="AX161" s="57"/>
      <c r="AY161" s="57"/>
      <c r="AZ161" s="57"/>
      <c r="BA161" s="57"/>
      <c r="BB161" s="57"/>
      <c r="BC161" s="57"/>
      <c r="BD161" s="57"/>
      <c r="BE161" s="57"/>
      <c r="BF161" s="57"/>
      <c r="BG161" s="57"/>
      <c r="BH161" s="57"/>
    </row>
    <row r="162" spans="1:60" x14ac:dyDescent="0.25">
      <c r="A162" s="57"/>
      <c r="B162" s="57"/>
      <c r="C162" s="57"/>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7"/>
      <c r="AI162" s="57"/>
      <c r="AJ162" s="57"/>
      <c r="AK162" s="57"/>
      <c r="AL162" s="57"/>
      <c r="AM162" s="57"/>
      <c r="AN162" s="57"/>
      <c r="AO162" s="57"/>
      <c r="AP162" s="57"/>
      <c r="AQ162" s="57"/>
      <c r="AR162" s="57"/>
      <c r="AS162" s="57"/>
      <c r="AT162" s="57"/>
      <c r="AU162" s="57"/>
      <c r="AV162" s="57"/>
      <c r="AW162" s="57"/>
      <c r="AX162" s="57"/>
      <c r="AY162" s="57"/>
      <c r="AZ162" s="57"/>
      <c r="BA162" s="57"/>
      <c r="BB162" s="57"/>
      <c r="BC162" s="57"/>
      <c r="BD162" s="57"/>
      <c r="BE162" s="57"/>
      <c r="BF162" s="57"/>
      <c r="BG162" s="57"/>
      <c r="BH162" s="57"/>
    </row>
    <row r="163" spans="1:60" x14ac:dyDescent="0.25">
      <c r="A163" s="57"/>
      <c r="B163" s="57"/>
      <c r="C163" s="57"/>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7"/>
      <c r="AI163" s="57"/>
      <c r="AJ163" s="57"/>
      <c r="AK163" s="57"/>
      <c r="AL163" s="57"/>
      <c r="AM163" s="57"/>
      <c r="AN163" s="57"/>
      <c r="AO163" s="57"/>
      <c r="AP163" s="57"/>
      <c r="AQ163" s="57"/>
      <c r="AR163" s="57"/>
      <c r="AS163" s="57"/>
      <c r="AT163" s="57"/>
      <c r="AU163" s="57"/>
      <c r="AV163" s="57"/>
      <c r="AW163" s="57"/>
      <c r="AX163" s="57"/>
      <c r="AY163" s="57"/>
      <c r="AZ163" s="57"/>
      <c r="BA163" s="57"/>
      <c r="BB163" s="57"/>
      <c r="BC163" s="57"/>
      <c r="BD163" s="57"/>
      <c r="BE163" s="57"/>
      <c r="BF163" s="57"/>
      <c r="BG163" s="57"/>
      <c r="BH163" s="57"/>
    </row>
    <row r="164" spans="1:60" x14ac:dyDescent="0.25">
      <c r="A164" s="57"/>
      <c r="B164" s="57"/>
      <c r="C164" s="57"/>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7"/>
      <c r="AI164" s="57"/>
      <c r="AJ164" s="57"/>
      <c r="AK164" s="57"/>
      <c r="AL164" s="57"/>
      <c r="AM164" s="57"/>
      <c r="AN164" s="57"/>
      <c r="AO164" s="57"/>
      <c r="AP164" s="57"/>
      <c r="AQ164" s="57"/>
      <c r="AR164" s="57"/>
      <c r="AS164" s="57"/>
      <c r="AT164" s="57"/>
      <c r="AU164" s="57"/>
      <c r="AV164" s="57"/>
      <c r="AW164" s="57"/>
      <c r="AX164" s="57"/>
      <c r="AY164" s="57"/>
      <c r="AZ164" s="57"/>
      <c r="BA164" s="57"/>
      <c r="BB164" s="57"/>
      <c r="BC164" s="57"/>
      <c r="BD164" s="57"/>
      <c r="BE164" s="57"/>
      <c r="BF164" s="57"/>
      <c r="BG164" s="57"/>
      <c r="BH164" s="57"/>
    </row>
    <row r="165" spans="1:60" x14ac:dyDescent="0.25">
      <c r="A165" s="57"/>
      <c r="B165" s="57"/>
      <c r="C165" s="57"/>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7"/>
      <c r="AI165" s="57"/>
      <c r="AJ165" s="57"/>
      <c r="AK165" s="57"/>
      <c r="AL165" s="57"/>
      <c r="AM165" s="57"/>
      <c r="AN165" s="57"/>
      <c r="AO165" s="57"/>
      <c r="AP165" s="57"/>
      <c r="AQ165" s="57"/>
      <c r="AR165" s="57"/>
      <c r="AS165" s="57"/>
      <c r="AT165" s="57"/>
      <c r="AU165" s="57"/>
      <c r="AV165" s="57"/>
      <c r="AW165" s="57"/>
      <c r="AX165" s="57"/>
      <c r="AY165" s="57"/>
      <c r="AZ165" s="57"/>
      <c r="BA165" s="57"/>
      <c r="BB165" s="57"/>
      <c r="BC165" s="57"/>
      <c r="BD165" s="57"/>
      <c r="BE165" s="57"/>
      <c r="BF165" s="57"/>
      <c r="BG165" s="57"/>
      <c r="BH165" s="57"/>
    </row>
    <row r="166" spans="1:60" x14ac:dyDescent="0.25">
      <c r="A166" s="57"/>
      <c r="B166" s="57"/>
      <c r="C166" s="57"/>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7"/>
      <c r="AI166" s="57"/>
      <c r="AJ166" s="57"/>
      <c r="AK166" s="57"/>
      <c r="AL166" s="57"/>
      <c r="AM166" s="57"/>
      <c r="AN166" s="57"/>
      <c r="AO166" s="57"/>
      <c r="AP166" s="57"/>
      <c r="AQ166" s="57"/>
      <c r="AR166" s="57"/>
      <c r="AS166" s="57"/>
      <c r="AT166" s="57"/>
      <c r="AU166" s="57"/>
      <c r="AV166" s="57"/>
      <c r="AW166" s="57"/>
      <c r="AX166" s="57"/>
      <c r="AY166" s="57"/>
      <c r="AZ166" s="57"/>
      <c r="BA166" s="57"/>
      <c r="BB166" s="57"/>
      <c r="BC166" s="57"/>
      <c r="BD166" s="57"/>
      <c r="BE166" s="57"/>
      <c r="BF166" s="57"/>
      <c r="BG166" s="57"/>
      <c r="BH166" s="57"/>
    </row>
    <row r="167" spans="1:60" x14ac:dyDescent="0.25">
      <c r="A167" s="57"/>
      <c r="B167" s="57"/>
      <c r="C167" s="57"/>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7"/>
      <c r="AI167" s="57"/>
      <c r="AJ167" s="57"/>
      <c r="AK167" s="57"/>
      <c r="AL167" s="57"/>
      <c r="AM167" s="57"/>
      <c r="AN167" s="57"/>
      <c r="AO167" s="57"/>
      <c r="AP167" s="57"/>
      <c r="AQ167" s="57"/>
      <c r="AR167" s="57"/>
      <c r="AS167" s="57"/>
      <c r="AT167" s="57"/>
      <c r="AU167" s="57"/>
      <c r="AV167" s="57"/>
      <c r="AW167" s="57"/>
      <c r="AX167" s="57"/>
      <c r="AY167" s="57"/>
      <c r="AZ167" s="57"/>
      <c r="BA167" s="57"/>
      <c r="BB167" s="57"/>
      <c r="BC167" s="57"/>
      <c r="BD167" s="57"/>
      <c r="BE167" s="57"/>
      <c r="BF167" s="57"/>
      <c r="BG167" s="57"/>
      <c r="BH167" s="57"/>
    </row>
    <row r="168" spans="1:60" x14ac:dyDescent="0.25">
      <c r="A168" s="57"/>
      <c r="B168" s="57"/>
      <c r="C168" s="57"/>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7"/>
      <c r="AI168" s="57"/>
      <c r="AJ168" s="57"/>
      <c r="AK168" s="57"/>
      <c r="AL168" s="57"/>
      <c r="AM168" s="57"/>
      <c r="AN168" s="57"/>
      <c r="AO168" s="57"/>
      <c r="AP168" s="57"/>
      <c r="AQ168" s="57"/>
      <c r="AR168" s="57"/>
      <c r="AS168" s="57"/>
      <c r="AT168" s="57"/>
      <c r="AU168" s="57"/>
      <c r="AV168" s="57"/>
      <c r="AW168" s="57"/>
      <c r="AX168" s="57"/>
      <c r="AY168" s="57"/>
      <c r="AZ168" s="57"/>
      <c r="BA168" s="57"/>
      <c r="BB168" s="57"/>
      <c r="BC168" s="57"/>
      <c r="BD168" s="57"/>
      <c r="BE168" s="57"/>
      <c r="BF168" s="57"/>
      <c r="BG168" s="57"/>
      <c r="BH168" s="57"/>
    </row>
    <row r="169" spans="1:60" x14ac:dyDescent="0.25">
      <c r="A169" s="57"/>
      <c r="B169" s="57"/>
      <c r="C169" s="57"/>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7"/>
      <c r="AI169" s="57"/>
      <c r="AJ169" s="57"/>
      <c r="AK169" s="57"/>
      <c r="AL169" s="57"/>
      <c r="AM169" s="57"/>
      <c r="AN169" s="57"/>
      <c r="AO169" s="57"/>
      <c r="AP169" s="57"/>
      <c r="AQ169" s="57"/>
      <c r="AR169" s="57"/>
      <c r="AS169" s="57"/>
      <c r="AT169" s="57"/>
      <c r="AU169" s="57"/>
      <c r="AV169" s="57"/>
      <c r="AW169" s="57"/>
      <c r="AX169" s="57"/>
      <c r="AY169" s="57"/>
      <c r="AZ169" s="57"/>
      <c r="BA169" s="57"/>
      <c r="BB169" s="57"/>
      <c r="BC169" s="57"/>
      <c r="BD169" s="57"/>
      <c r="BE169" s="57"/>
      <c r="BF169" s="57"/>
      <c r="BG169" s="57"/>
      <c r="BH169" s="57"/>
    </row>
    <row r="170" spans="1:60" x14ac:dyDescent="0.25">
      <c r="A170" s="57"/>
      <c r="B170" s="57"/>
      <c r="C170" s="57"/>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7"/>
      <c r="AI170" s="57"/>
      <c r="AJ170" s="57"/>
      <c r="AK170" s="57"/>
      <c r="AL170" s="57"/>
      <c r="AM170" s="57"/>
      <c r="AN170" s="57"/>
      <c r="AO170" s="57"/>
      <c r="AP170" s="57"/>
      <c r="AQ170" s="57"/>
      <c r="AR170" s="57"/>
      <c r="AS170" s="57"/>
      <c r="AT170" s="57"/>
      <c r="AU170" s="57"/>
      <c r="AV170" s="57"/>
      <c r="AW170" s="57"/>
      <c r="AX170" s="57"/>
      <c r="AY170" s="57"/>
      <c r="AZ170" s="57"/>
      <c r="BA170" s="57"/>
      <c r="BB170" s="57"/>
      <c r="BC170" s="57"/>
      <c r="BD170" s="57"/>
      <c r="BE170" s="57"/>
      <c r="BF170" s="57"/>
      <c r="BG170" s="57"/>
      <c r="BH170" s="57"/>
    </row>
    <row r="171" spans="1:60" x14ac:dyDescent="0.25">
      <c r="A171" s="57"/>
      <c r="B171" s="57"/>
      <c r="C171" s="57"/>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7"/>
      <c r="AI171" s="57"/>
      <c r="AJ171" s="57"/>
      <c r="AK171" s="57"/>
      <c r="AL171" s="57"/>
      <c r="AM171" s="57"/>
      <c r="AN171" s="57"/>
      <c r="AO171" s="57"/>
      <c r="AP171" s="57"/>
      <c r="AQ171" s="57"/>
      <c r="AR171" s="57"/>
      <c r="AS171" s="57"/>
      <c r="AT171" s="57"/>
      <c r="AU171" s="57"/>
      <c r="AV171" s="57"/>
      <c r="AW171" s="57"/>
      <c r="AX171" s="57"/>
      <c r="AY171" s="57"/>
      <c r="AZ171" s="57"/>
      <c r="BA171" s="57"/>
      <c r="BB171" s="57"/>
      <c r="BC171" s="57"/>
      <c r="BD171" s="57"/>
      <c r="BE171" s="57"/>
      <c r="BF171" s="57"/>
      <c r="BG171" s="57"/>
      <c r="BH171" s="57"/>
    </row>
    <row r="172" spans="1:60" x14ac:dyDescent="0.25">
      <c r="A172" s="57"/>
      <c r="B172" s="57"/>
      <c r="C172" s="57"/>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7"/>
      <c r="AI172" s="57"/>
      <c r="AJ172" s="57"/>
      <c r="AK172" s="57"/>
      <c r="AL172" s="57"/>
      <c r="AM172" s="57"/>
      <c r="AN172" s="57"/>
      <c r="AO172" s="57"/>
      <c r="AP172" s="57"/>
      <c r="AQ172" s="57"/>
      <c r="AR172" s="57"/>
      <c r="AS172" s="57"/>
      <c r="AT172" s="57"/>
      <c r="AU172" s="57"/>
      <c r="AV172" s="57"/>
      <c r="AW172" s="57"/>
      <c r="AX172" s="57"/>
      <c r="AY172" s="57"/>
      <c r="AZ172" s="57"/>
      <c r="BA172" s="57"/>
      <c r="BB172" s="57"/>
      <c r="BC172" s="57"/>
      <c r="BD172" s="57"/>
      <c r="BE172" s="57"/>
      <c r="BF172" s="57"/>
      <c r="BG172" s="57"/>
      <c r="BH172" s="57"/>
    </row>
    <row r="173" spans="1:60" x14ac:dyDescent="0.25">
      <c r="A173" s="57"/>
      <c r="B173" s="57"/>
      <c r="C173" s="57"/>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7"/>
      <c r="AI173" s="57"/>
      <c r="AJ173" s="57"/>
      <c r="AK173" s="57"/>
      <c r="AL173" s="57"/>
      <c r="AM173" s="57"/>
      <c r="AN173" s="57"/>
      <c r="AO173" s="57"/>
      <c r="AP173" s="57"/>
      <c r="AQ173" s="57"/>
      <c r="AR173" s="57"/>
      <c r="AS173" s="57"/>
      <c r="AT173" s="57"/>
      <c r="AU173" s="57"/>
      <c r="AV173" s="57"/>
      <c r="AW173" s="57"/>
      <c r="AX173" s="57"/>
      <c r="AY173" s="57"/>
      <c r="AZ173" s="57"/>
      <c r="BA173" s="57"/>
      <c r="BB173" s="57"/>
      <c r="BC173" s="57"/>
      <c r="BD173" s="57"/>
      <c r="BE173" s="57"/>
      <c r="BF173" s="57"/>
      <c r="BG173" s="57"/>
      <c r="BH173" s="57"/>
    </row>
    <row r="174" spans="1:60" x14ac:dyDescent="0.25">
      <c r="A174" s="57"/>
      <c r="B174" s="57"/>
      <c r="C174" s="57"/>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7"/>
      <c r="AI174" s="57"/>
      <c r="AJ174" s="57"/>
      <c r="AK174" s="57"/>
      <c r="AL174" s="57"/>
      <c r="AM174" s="57"/>
      <c r="AN174" s="57"/>
      <c r="AO174" s="57"/>
      <c r="AP174" s="57"/>
      <c r="AQ174" s="57"/>
      <c r="AR174" s="57"/>
      <c r="AS174" s="57"/>
      <c r="AT174" s="57"/>
      <c r="AU174" s="57"/>
      <c r="AV174" s="57"/>
      <c r="AW174" s="57"/>
      <c r="AX174" s="57"/>
      <c r="AY174" s="57"/>
      <c r="AZ174" s="57"/>
      <c r="BA174" s="57"/>
      <c r="BB174" s="57"/>
      <c r="BC174" s="57"/>
      <c r="BD174" s="57"/>
      <c r="BE174" s="57"/>
      <c r="BF174" s="57"/>
      <c r="BG174" s="57"/>
      <c r="BH174" s="57"/>
    </row>
    <row r="175" spans="1:60" x14ac:dyDescent="0.25">
      <c r="A175" s="57"/>
      <c r="B175" s="57"/>
      <c r="C175" s="57"/>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7"/>
      <c r="AI175" s="57"/>
      <c r="AJ175" s="57"/>
      <c r="AK175" s="57"/>
      <c r="AL175" s="57"/>
      <c r="AM175" s="57"/>
      <c r="AN175" s="57"/>
      <c r="AO175" s="57"/>
      <c r="AP175" s="57"/>
      <c r="AQ175" s="57"/>
      <c r="AR175" s="57"/>
      <c r="AS175" s="57"/>
      <c r="AT175" s="57"/>
      <c r="AU175" s="57"/>
      <c r="AV175" s="57"/>
      <c r="AW175" s="57"/>
      <c r="AX175" s="57"/>
      <c r="AY175" s="57"/>
      <c r="AZ175" s="57"/>
      <c r="BA175" s="57"/>
      <c r="BB175" s="57"/>
      <c r="BC175" s="57"/>
      <c r="BD175" s="57"/>
      <c r="BE175" s="57"/>
      <c r="BF175" s="57"/>
      <c r="BG175" s="57"/>
      <c r="BH175" s="57"/>
    </row>
    <row r="176" spans="1:60" x14ac:dyDescent="0.25">
      <c r="A176" s="57"/>
      <c r="B176" s="57"/>
      <c r="C176" s="57"/>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7"/>
      <c r="AI176" s="57"/>
      <c r="AJ176" s="57"/>
      <c r="AK176" s="57"/>
      <c r="AL176" s="57"/>
      <c r="AM176" s="57"/>
      <c r="AN176" s="57"/>
      <c r="AO176" s="57"/>
      <c r="AP176" s="57"/>
      <c r="AQ176" s="57"/>
      <c r="AR176" s="57"/>
      <c r="AS176" s="57"/>
      <c r="AT176" s="57"/>
      <c r="AU176" s="57"/>
      <c r="AV176" s="57"/>
      <c r="AW176" s="57"/>
      <c r="AX176" s="57"/>
      <c r="AY176" s="57"/>
      <c r="AZ176" s="57"/>
      <c r="BA176" s="57"/>
      <c r="BB176" s="57"/>
      <c r="BC176" s="57"/>
      <c r="BD176" s="57"/>
      <c r="BE176" s="57"/>
      <c r="BF176" s="57"/>
      <c r="BG176" s="57"/>
      <c r="BH176" s="57"/>
    </row>
    <row r="177" spans="1:60" x14ac:dyDescent="0.25">
      <c r="A177" s="57"/>
      <c r="B177" s="57"/>
      <c r="C177" s="57"/>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7"/>
      <c r="AI177" s="57"/>
      <c r="AJ177" s="57"/>
      <c r="AK177" s="57"/>
      <c r="AL177" s="57"/>
      <c r="AM177" s="57"/>
      <c r="AN177" s="57"/>
      <c r="AO177" s="57"/>
      <c r="AP177" s="57"/>
      <c r="AQ177" s="57"/>
      <c r="AR177" s="57"/>
      <c r="AS177" s="57"/>
      <c r="AT177" s="57"/>
      <c r="AU177" s="57"/>
      <c r="AV177" s="57"/>
      <c r="AW177" s="57"/>
      <c r="AX177" s="57"/>
      <c r="AY177" s="57"/>
      <c r="AZ177" s="57"/>
      <c r="BA177" s="57"/>
      <c r="BB177" s="57"/>
      <c r="BC177" s="57"/>
      <c r="BD177" s="57"/>
      <c r="BE177" s="57"/>
      <c r="BF177" s="57"/>
      <c r="BG177" s="57"/>
      <c r="BH177" s="57"/>
    </row>
    <row r="178" spans="1:60" x14ac:dyDescent="0.25">
      <c r="A178" s="57"/>
      <c r="B178" s="57"/>
      <c r="C178" s="57"/>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7"/>
      <c r="AI178" s="57"/>
      <c r="AJ178" s="57"/>
      <c r="AK178" s="57"/>
      <c r="AL178" s="57"/>
      <c r="AM178" s="57"/>
      <c r="AN178" s="57"/>
      <c r="AO178" s="57"/>
      <c r="AP178" s="57"/>
      <c r="AQ178" s="57"/>
      <c r="AR178" s="57"/>
      <c r="AS178" s="57"/>
      <c r="AT178" s="57"/>
      <c r="AU178" s="57"/>
      <c r="AV178" s="57"/>
      <c r="AW178" s="57"/>
      <c r="AX178" s="57"/>
      <c r="AY178" s="57"/>
      <c r="AZ178" s="57"/>
      <c r="BA178" s="57"/>
      <c r="BB178" s="57"/>
      <c r="BC178" s="57"/>
      <c r="BD178" s="57"/>
      <c r="BE178" s="57"/>
      <c r="BF178" s="57"/>
      <c r="BG178" s="57"/>
      <c r="BH178" s="57"/>
    </row>
    <row r="179" spans="1:60" x14ac:dyDescent="0.25">
      <c r="A179" s="57"/>
      <c r="B179" s="57"/>
      <c r="C179" s="57"/>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7"/>
      <c r="AI179" s="57"/>
      <c r="AJ179" s="57"/>
      <c r="AK179" s="57"/>
      <c r="AL179" s="57"/>
      <c r="AM179" s="57"/>
      <c r="AN179" s="57"/>
      <c r="AO179" s="57"/>
      <c r="AP179" s="57"/>
      <c r="AQ179" s="57"/>
      <c r="AR179" s="57"/>
      <c r="AS179" s="57"/>
      <c r="AT179" s="57"/>
      <c r="AU179" s="57"/>
      <c r="AV179" s="57"/>
      <c r="AW179" s="57"/>
      <c r="AX179" s="57"/>
      <c r="AY179" s="57"/>
      <c r="AZ179" s="57"/>
      <c r="BA179" s="57"/>
      <c r="BB179" s="57"/>
      <c r="BC179" s="57"/>
      <c r="BD179" s="57"/>
      <c r="BE179" s="57"/>
      <c r="BF179" s="57"/>
      <c r="BG179" s="57"/>
      <c r="BH179" s="57"/>
    </row>
    <row r="180" spans="1:60" x14ac:dyDescent="0.25">
      <c r="A180" s="57"/>
      <c r="B180" s="57"/>
      <c r="C180" s="57"/>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7"/>
      <c r="AI180" s="57"/>
      <c r="AJ180" s="57"/>
      <c r="AK180" s="57"/>
      <c r="AL180" s="57"/>
      <c r="AM180" s="57"/>
      <c r="AN180" s="57"/>
      <c r="AO180" s="57"/>
      <c r="AP180" s="57"/>
      <c r="AQ180" s="57"/>
      <c r="AR180" s="57"/>
      <c r="AS180" s="57"/>
      <c r="AT180" s="57"/>
      <c r="AU180" s="57"/>
      <c r="AV180" s="57"/>
      <c r="AW180" s="57"/>
      <c r="AX180" s="57"/>
      <c r="AY180" s="57"/>
      <c r="AZ180" s="57"/>
      <c r="BA180" s="57"/>
      <c r="BB180" s="57"/>
      <c r="BC180" s="57"/>
      <c r="BD180" s="57"/>
      <c r="BE180" s="57"/>
      <c r="BF180" s="57"/>
      <c r="BG180" s="57"/>
      <c r="BH180" s="57"/>
    </row>
    <row r="181" spans="1:60" x14ac:dyDescent="0.25">
      <c r="A181" s="57"/>
      <c r="B181" s="57"/>
      <c r="C181" s="57"/>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7"/>
      <c r="AI181" s="57"/>
      <c r="AJ181" s="57"/>
      <c r="AK181" s="57"/>
      <c r="AL181" s="57"/>
      <c r="AM181" s="57"/>
      <c r="AN181" s="57"/>
      <c r="AO181" s="57"/>
      <c r="AP181" s="57"/>
      <c r="AQ181" s="57"/>
      <c r="AR181" s="57"/>
      <c r="AS181" s="57"/>
      <c r="AT181" s="57"/>
      <c r="AU181" s="57"/>
      <c r="AV181" s="57"/>
      <c r="AW181" s="57"/>
      <c r="AX181" s="57"/>
      <c r="AY181" s="57"/>
      <c r="AZ181" s="57"/>
      <c r="BA181" s="57"/>
      <c r="BB181" s="57"/>
      <c r="BC181" s="57"/>
      <c r="BD181" s="57"/>
      <c r="BE181" s="57"/>
      <c r="BF181" s="57"/>
      <c r="BG181" s="57"/>
      <c r="BH181" s="57"/>
    </row>
    <row r="182" spans="1:60" x14ac:dyDescent="0.25">
      <c r="A182" s="57"/>
      <c r="B182" s="57"/>
      <c r="C182" s="57"/>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7"/>
      <c r="AI182" s="57"/>
      <c r="AJ182" s="57"/>
      <c r="AK182" s="57"/>
      <c r="AL182" s="57"/>
      <c r="AM182" s="57"/>
      <c r="AN182" s="57"/>
      <c r="AO182" s="57"/>
      <c r="AP182" s="57"/>
      <c r="AQ182" s="57"/>
      <c r="AR182" s="57"/>
      <c r="AS182" s="57"/>
      <c r="AT182" s="57"/>
      <c r="AU182" s="57"/>
      <c r="AV182" s="57"/>
      <c r="AW182" s="57"/>
      <c r="AX182" s="57"/>
      <c r="AY182" s="57"/>
      <c r="AZ182" s="57"/>
      <c r="BA182" s="57"/>
      <c r="BB182" s="57"/>
      <c r="BC182" s="57"/>
      <c r="BD182" s="57"/>
      <c r="BE182" s="57"/>
      <c r="BF182" s="57"/>
      <c r="BG182" s="57"/>
      <c r="BH182" s="57"/>
    </row>
    <row r="183" spans="1:60" x14ac:dyDescent="0.25">
      <c r="A183" s="57"/>
      <c r="B183" s="57"/>
      <c r="C183" s="57"/>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7"/>
      <c r="AI183" s="57"/>
      <c r="AJ183" s="57"/>
      <c r="AK183" s="57"/>
      <c r="AL183" s="57"/>
      <c r="AM183" s="57"/>
      <c r="AN183" s="57"/>
      <c r="AO183" s="57"/>
      <c r="AP183" s="57"/>
      <c r="AQ183" s="57"/>
      <c r="AR183" s="57"/>
      <c r="AS183" s="57"/>
      <c r="AT183" s="57"/>
      <c r="AU183" s="57"/>
      <c r="AV183" s="57"/>
      <c r="AW183" s="57"/>
      <c r="AX183" s="57"/>
      <c r="AY183" s="57"/>
      <c r="AZ183" s="57"/>
      <c r="BA183" s="57"/>
      <c r="BB183" s="57"/>
      <c r="BC183" s="57"/>
      <c r="BD183" s="57"/>
      <c r="BE183" s="57"/>
      <c r="BF183" s="57"/>
      <c r="BG183" s="57"/>
      <c r="BH183" s="57"/>
    </row>
    <row r="184" spans="1:60" x14ac:dyDescent="0.25">
      <c r="A184" s="57"/>
      <c r="B184" s="57"/>
      <c r="C184" s="57"/>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7"/>
      <c r="AI184" s="57"/>
      <c r="AJ184" s="57"/>
      <c r="AK184" s="57"/>
      <c r="AL184" s="57"/>
      <c r="AM184" s="57"/>
      <c r="AN184" s="57"/>
      <c r="AO184" s="57"/>
      <c r="AP184" s="57"/>
      <c r="AQ184" s="57"/>
      <c r="AR184" s="57"/>
      <c r="AS184" s="57"/>
      <c r="AT184" s="57"/>
      <c r="AU184" s="57"/>
      <c r="AV184" s="57"/>
      <c r="AW184" s="57"/>
      <c r="AX184" s="57"/>
      <c r="AY184" s="57"/>
      <c r="AZ184" s="57"/>
      <c r="BA184" s="57"/>
      <c r="BB184" s="57"/>
      <c r="BC184" s="57"/>
      <c r="BD184" s="57"/>
      <c r="BE184" s="57"/>
      <c r="BF184" s="57"/>
      <c r="BG184" s="57"/>
      <c r="BH184" s="57"/>
    </row>
    <row r="185" spans="1:60" x14ac:dyDescent="0.25">
      <c r="A185" s="57"/>
      <c r="B185" s="57"/>
      <c r="C185" s="57"/>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7"/>
      <c r="AI185" s="57"/>
      <c r="AJ185" s="57"/>
      <c r="AK185" s="57"/>
      <c r="AL185" s="57"/>
      <c r="AM185" s="57"/>
      <c r="AN185" s="57"/>
      <c r="AO185" s="57"/>
      <c r="AP185" s="57"/>
      <c r="AQ185" s="57"/>
      <c r="AR185" s="57"/>
      <c r="AS185" s="57"/>
      <c r="AT185" s="57"/>
      <c r="AU185" s="57"/>
      <c r="AV185" s="57"/>
      <c r="AW185" s="57"/>
      <c r="AX185" s="57"/>
      <c r="AY185" s="57"/>
      <c r="AZ185" s="57"/>
      <c r="BA185" s="57"/>
      <c r="BB185" s="57"/>
      <c r="BC185" s="57"/>
      <c r="BD185" s="57"/>
      <c r="BE185" s="57"/>
      <c r="BF185" s="57"/>
      <c r="BG185" s="57"/>
      <c r="BH185" s="57"/>
    </row>
    <row r="186" spans="1:60" x14ac:dyDescent="0.25">
      <c r="A186" s="57"/>
      <c r="B186" s="57"/>
      <c r="C186" s="57"/>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7"/>
      <c r="AI186" s="57"/>
      <c r="AJ186" s="57"/>
      <c r="AK186" s="57"/>
      <c r="AL186" s="57"/>
      <c r="AM186" s="57"/>
      <c r="AN186" s="57"/>
      <c r="AO186" s="57"/>
      <c r="AP186" s="57"/>
      <c r="AQ186" s="57"/>
      <c r="AR186" s="57"/>
      <c r="AS186" s="57"/>
      <c r="AT186" s="57"/>
      <c r="AU186" s="57"/>
      <c r="AV186" s="57"/>
      <c r="AW186" s="57"/>
      <c r="AX186" s="57"/>
      <c r="AY186" s="57"/>
      <c r="AZ186" s="57"/>
      <c r="BA186" s="57"/>
      <c r="BB186" s="57"/>
      <c r="BC186" s="57"/>
      <c r="BD186" s="57"/>
      <c r="BE186" s="57"/>
      <c r="BF186" s="57"/>
      <c r="BG186" s="57"/>
      <c r="BH186" s="57"/>
    </row>
    <row r="187" spans="1:60" x14ac:dyDescent="0.25">
      <c r="A187" s="57"/>
      <c r="B187" s="57"/>
      <c r="C187" s="57"/>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7"/>
      <c r="AI187" s="57"/>
      <c r="AJ187" s="57"/>
      <c r="AK187" s="57"/>
      <c r="AL187" s="57"/>
      <c r="AM187" s="57"/>
      <c r="AN187" s="57"/>
      <c r="AO187" s="57"/>
      <c r="AP187" s="57"/>
      <c r="AQ187" s="57"/>
      <c r="AR187" s="57"/>
      <c r="AS187" s="57"/>
      <c r="AT187" s="57"/>
      <c r="AU187" s="57"/>
      <c r="AV187" s="57"/>
      <c r="AW187" s="57"/>
      <c r="AX187" s="57"/>
      <c r="AY187" s="57"/>
      <c r="AZ187" s="57"/>
      <c r="BA187" s="57"/>
      <c r="BB187" s="57"/>
      <c r="BC187" s="57"/>
      <c r="BD187" s="57"/>
      <c r="BE187" s="57"/>
      <c r="BF187" s="57"/>
      <c r="BG187" s="57"/>
      <c r="BH187" s="57"/>
    </row>
    <row r="188" spans="1:60" x14ac:dyDescent="0.25">
      <c r="A188" s="57"/>
      <c r="B188" s="57"/>
      <c r="C188" s="57"/>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7"/>
      <c r="AI188" s="57"/>
      <c r="AJ188" s="57"/>
      <c r="AK188" s="57"/>
      <c r="AL188" s="57"/>
      <c r="AM188" s="57"/>
      <c r="AN188" s="57"/>
      <c r="AO188" s="57"/>
      <c r="AP188" s="57"/>
      <c r="AQ188" s="57"/>
      <c r="AR188" s="57"/>
      <c r="AS188" s="57"/>
      <c r="AT188" s="57"/>
      <c r="AU188" s="57"/>
      <c r="AV188" s="57"/>
      <c r="AW188" s="57"/>
      <c r="AX188" s="57"/>
      <c r="AY188" s="57"/>
      <c r="AZ188" s="57"/>
      <c r="BA188" s="57"/>
      <c r="BB188" s="57"/>
      <c r="BC188" s="57"/>
      <c r="BD188" s="57"/>
      <c r="BE188" s="57"/>
      <c r="BF188" s="57"/>
      <c r="BG188" s="57"/>
      <c r="BH188" s="57"/>
    </row>
    <row r="189" spans="1:60" x14ac:dyDescent="0.25">
      <c r="A189" s="57"/>
      <c r="B189" s="57"/>
      <c r="C189" s="57"/>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7"/>
      <c r="AI189" s="57"/>
      <c r="AJ189" s="57"/>
      <c r="AK189" s="57"/>
      <c r="AL189" s="57"/>
      <c r="AM189" s="57"/>
      <c r="AN189" s="57"/>
      <c r="AO189" s="57"/>
      <c r="AP189" s="57"/>
      <c r="AQ189" s="57"/>
      <c r="AR189" s="57"/>
      <c r="AS189" s="57"/>
      <c r="AT189" s="57"/>
      <c r="AU189" s="57"/>
      <c r="AV189" s="57"/>
      <c r="AW189" s="57"/>
      <c r="AX189" s="57"/>
      <c r="AY189" s="57"/>
      <c r="AZ189" s="57"/>
      <c r="BA189" s="57"/>
      <c r="BB189" s="57"/>
      <c r="BC189" s="57"/>
      <c r="BD189" s="57"/>
      <c r="BE189" s="57"/>
      <c r="BF189" s="57"/>
      <c r="BG189" s="57"/>
      <c r="BH189" s="57"/>
    </row>
    <row r="190" spans="1:60" x14ac:dyDescent="0.25">
      <c r="A190" s="57"/>
      <c r="B190" s="57"/>
      <c r="C190" s="57"/>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7"/>
      <c r="AI190" s="57"/>
      <c r="AJ190" s="57"/>
      <c r="AK190" s="57"/>
      <c r="AL190" s="57"/>
      <c r="AM190" s="57"/>
      <c r="AN190" s="57"/>
      <c r="AO190" s="57"/>
      <c r="AP190" s="57"/>
      <c r="AQ190" s="57"/>
      <c r="AR190" s="57"/>
      <c r="AS190" s="57"/>
      <c r="AT190" s="57"/>
      <c r="AU190" s="57"/>
      <c r="AV190" s="57"/>
      <c r="AW190" s="57"/>
      <c r="AX190" s="57"/>
      <c r="AY190" s="57"/>
      <c r="AZ190" s="57"/>
      <c r="BA190" s="57"/>
      <c r="BB190" s="57"/>
      <c r="BC190" s="57"/>
      <c r="BD190" s="57"/>
      <c r="BE190" s="57"/>
      <c r="BF190" s="57"/>
      <c r="BG190" s="57"/>
      <c r="BH190" s="57"/>
    </row>
    <row r="191" spans="1:60" x14ac:dyDescent="0.25">
      <c r="A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7"/>
      <c r="AI191" s="57"/>
      <c r="AJ191" s="57"/>
      <c r="AK191" s="57"/>
      <c r="AL191" s="57"/>
      <c r="AM191" s="57"/>
      <c r="AN191" s="57"/>
      <c r="AO191" s="57"/>
      <c r="AP191" s="57"/>
      <c r="AQ191" s="57"/>
      <c r="AR191" s="57"/>
      <c r="AS191" s="57"/>
      <c r="AT191" s="57"/>
      <c r="AU191" s="57"/>
      <c r="AV191" s="57"/>
      <c r="AW191" s="57"/>
      <c r="AX191" s="57"/>
      <c r="AY191" s="57"/>
      <c r="AZ191" s="57"/>
      <c r="BA191" s="57"/>
      <c r="BB191" s="57"/>
      <c r="BC191" s="57"/>
      <c r="BD191" s="57"/>
      <c r="BE191" s="57"/>
      <c r="BF191" s="57"/>
      <c r="BG191" s="57"/>
      <c r="BH191" s="57"/>
    </row>
    <row r="192" spans="1:60" x14ac:dyDescent="0.25">
      <c r="A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7"/>
      <c r="AI192" s="57"/>
      <c r="AJ192" s="57"/>
      <c r="AK192" s="57"/>
      <c r="AL192" s="57"/>
      <c r="AM192" s="57"/>
      <c r="AN192" s="57"/>
      <c r="AO192" s="57"/>
      <c r="AP192" s="57"/>
      <c r="AQ192" s="57"/>
      <c r="AR192" s="57"/>
      <c r="AS192" s="57"/>
      <c r="AT192" s="57"/>
      <c r="AU192" s="57"/>
      <c r="AV192" s="57"/>
      <c r="AW192" s="57"/>
      <c r="AX192" s="57"/>
      <c r="AY192" s="57"/>
      <c r="AZ192" s="57"/>
      <c r="BA192" s="57"/>
      <c r="BB192" s="57"/>
      <c r="BC192" s="57"/>
      <c r="BD192" s="57"/>
      <c r="BE192" s="57"/>
      <c r="BF192" s="57"/>
      <c r="BG192" s="57"/>
      <c r="BH192" s="57"/>
    </row>
    <row r="193" spans="1:60" x14ac:dyDescent="0.25">
      <c r="A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7"/>
      <c r="AI193" s="57"/>
      <c r="AJ193" s="57"/>
      <c r="AK193" s="57"/>
      <c r="AL193" s="57"/>
      <c r="AM193" s="57"/>
      <c r="AN193" s="57"/>
      <c r="AO193" s="57"/>
      <c r="AP193" s="57"/>
      <c r="AQ193" s="57"/>
      <c r="AR193" s="57"/>
      <c r="AS193" s="57"/>
      <c r="AT193" s="57"/>
      <c r="AU193" s="57"/>
      <c r="AV193" s="57"/>
      <c r="AW193" s="57"/>
      <c r="AX193" s="57"/>
      <c r="AY193" s="57"/>
      <c r="AZ193" s="57"/>
      <c r="BA193" s="57"/>
      <c r="BB193" s="57"/>
      <c r="BC193" s="57"/>
      <c r="BD193" s="57"/>
      <c r="BE193" s="57"/>
      <c r="BF193" s="57"/>
      <c r="BG193" s="57"/>
      <c r="BH193" s="57"/>
    </row>
    <row r="194" spans="1:60" x14ac:dyDescent="0.25">
      <c r="A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7"/>
      <c r="AI194" s="57"/>
      <c r="AJ194" s="57"/>
      <c r="AK194" s="57"/>
      <c r="AL194" s="57"/>
      <c r="AM194" s="57"/>
      <c r="AN194" s="57"/>
      <c r="AO194" s="57"/>
      <c r="AP194" s="57"/>
      <c r="AQ194" s="57"/>
      <c r="AR194" s="57"/>
      <c r="AS194" s="57"/>
      <c r="AT194" s="57"/>
      <c r="AU194" s="57"/>
      <c r="AV194" s="57"/>
      <c r="AW194" s="57"/>
      <c r="AX194" s="57"/>
      <c r="AY194" s="57"/>
      <c r="AZ194" s="57"/>
      <c r="BA194" s="57"/>
      <c r="BB194" s="57"/>
      <c r="BC194" s="57"/>
      <c r="BD194" s="57"/>
      <c r="BE194" s="57"/>
      <c r="BF194" s="57"/>
      <c r="BG194" s="57"/>
      <c r="BH194" s="57"/>
    </row>
    <row r="195" spans="1:60" x14ac:dyDescent="0.25">
      <c r="A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7"/>
      <c r="AI195" s="57"/>
      <c r="AJ195" s="57"/>
      <c r="AK195" s="57"/>
      <c r="AL195" s="57"/>
      <c r="AM195" s="57"/>
      <c r="AN195" s="57"/>
      <c r="AO195" s="57"/>
      <c r="AP195" s="57"/>
      <c r="AQ195" s="57"/>
      <c r="AR195" s="57"/>
      <c r="AS195" s="57"/>
      <c r="AT195" s="57"/>
      <c r="AU195" s="57"/>
      <c r="AV195" s="57"/>
      <c r="AW195" s="57"/>
      <c r="AX195" s="57"/>
      <c r="AY195" s="57"/>
      <c r="AZ195" s="57"/>
      <c r="BA195" s="57"/>
      <c r="BB195" s="57"/>
      <c r="BC195" s="57"/>
      <c r="BD195" s="57"/>
      <c r="BE195" s="57"/>
      <c r="BF195" s="57"/>
      <c r="BG195" s="57"/>
      <c r="BH195" s="57"/>
    </row>
    <row r="196" spans="1:60" x14ac:dyDescent="0.25">
      <c r="A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7"/>
      <c r="AI196" s="57"/>
      <c r="AJ196" s="57"/>
      <c r="AK196" s="57"/>
      <c r="AL196" s="57"/>
      <c r="AM196" s="57"/>
      <c r="AN196" s="57"/>
      <c r="AO196" s="57"/>
      <c r="AP196" s="57"/>
      <c r="AQ196" s="57"/>
      <c r="AR196" s="57"/>
      <c r="AS196" s="57"/>
      <c r="AT196" s="57"/>
      <c r="AU196" s="57"/>
      <c r="AV196" s="57"/>
      <c r="AW196" s="57"/>
      <c r="AX196" s="57"/>
      <c r="AY196" s="57"/>
      <c r="AZ196" s="57"/>
      <c r="BA196" s="57"/>
      <c r="BB196" s="57"/>
      <c r="BC196" s="57"/>
      <c r="BD196" s="57"/>
      <c r="BE196" s="57"/>
      <c r="BF196" s="57"/>
      <c r="BG196" s="57"/>
      <c r="BH196" s="57"/>
    </row>
    <row r="197" spans="1:60" x14ac:dyDescent="0.25">
      <c r="A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7"/>
      <c r="AI197" s="57"/>
      <c r="AJ197" s="57"/>
      <c r="AK197" s="57"/>
      <c r="AL197" s="57"/>
      <c r="AM197" s="57"/>
      <c r="AN197" s="57"/>
      <c r="AO197" s="57"/>
      <c r="AP197" s="57"/>
      <c r="AQ197" s="57"/>
      <c r="AR197" s="57"/>
      <c r="AS197" s="57"/>
      <c r="AT197" s="57"/>
      <c r="AU197" s="57"/>
      <c r="AV197" s="57"/>
      <c r="AW197" s="57"/>
      <c r="AX197" s="57"/>
      <c r="AY197" s="57"/>
      <c r="AZ197" s="57"/>
      <c r="BA197" s="57"/>
      <c r="BB197" s="57"/>
      <c r="BC197" s="57"/>
      <c r="BD197" s="57"/>
      <c r="BE197" s="57"/>
      <c r="BF197" s="57"/>
      <c r="BG197" s="57"/>
      <c r="BH197" s="57"/>
    </row>
    <row r="198" spans="1:60" x14ac:dyDescent="0.25">
      <c r="A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7"/>
      <c r="AI198" s="57"/>
      <c r="AJ198" s="57"/>
      <c r="AK198" s="57"/>
      <c r="AL198" s="57"/>
      <c r="AM198" s="57"/>
      <c r="AN198" s="57"/>
      <c r="AO198" s="57"/>
      <c r="AP198" s="57"/>
      <c r="AQ198" s="57"/>
      <c r="AR198" s="57"/>
      <c r="AS198" s="57"/>
      <c r="AT198" s="57"/>
      <c r="AU198" s="57"/>
      <c r="AV198" s="57"/>
      <c r="AW198" s="57"/>
      <c r="AX198" s="57"/>
      <c r="AY198" s="57"/>
      <c r="AZ198" s="57"/>
      <c r="BA198" s="57"/>
      <c r="BB198" s="57"/>
      <c r="BC198" s="57"/>
      <c r="BD198" s="57"/>
      <c r="BE198" s="57"/>
      <c r="BF198" s="57"/>
      <c r="BG198" s="57"/>
      <c r="BH198" s="57"/>
    </row>
    <row r="199" spans="1:60" x14ac:dyDescent="0.25">
      <c r="A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7"/>
      <c r="AI199" s="57"/>
      <c r="AJ199" s="57"/>
      <c r="AK199" s="57"/>
      <c r="AL199" s="57"/>
      <c r="AM199" s="57"/>
      <c r="AN199" s="57"/>
      <c r="AO199" s="57"/>
      <c r="AP199" s="57"/>
      <c r="AQ199" s="57"/>
      <c r="AR199" s="57"/>
      <c r="AS199" s="57"/>
      <c r="AT199" s="57"/>
      <c r="AU199" s="57"/>
      <c r="AV199" s="57"/>
      <c r="AW199" s="57"/>
      <c r="AX199" s="57"/>
      <c r="AY199" s="57"/>
      <c r="AZ199" s="57"/>
      <c r="BA199" s="57"/>
      <c r="BB199" s="57"/>
      <c r="BC199" s="57"/>
      <c r="BD199" s="57"/>
      <c r="BE199" s="57"/>
      <c r="BF199" s="57"/>
      <c r="BG199" s="57"/>
      <c r="BH199" s="57"/>
    </row>
    <row r="200" spans="1:60" x14ac:dyDescent="0.25">
      <c r="A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7"/>
      <c r="AI200" s="57"/>
      <c r="AJ200" s="57"/>
      <c r="AK200" s="57"/>
      <c r="AL200" s="57"/>
      <c r="AM200" s="57"/>
      <c r="AN200" s="57"/>
      <c r="AO200" s="57"/>
      <c r="AP200" s="57"/>
      <c r="AQ200" s="57"/>
      <c r="AR200" s="57"/>
      <c r="AS200" s="57"/>
      <c r="AT200" s="57"/>
      <c r="AU200" s="57"/>
      <c r="AV200" s="57"/>
      <c r="AW200" s="57"/>
      <c r="AX200" s="57"/>
      <c r="AY200" s="57"/>
      <c r="AZ200" s="57"/>
      <c r="BA200" s="57"/>
      <c r="BB200" s="57"/>
      <c r="BC200" s="57"/>
      <c r="BD200" s="57"/>
      <c r="BE200" s="57"/>
      <c r="BF200" s="57"/>
      <c r="BG200" s="57"/>
      <c r="BH200" s="57"/>
    </row>
    <row r="201" spans="1:60" x14ac:dyDescent="0.25">
      <c r="A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7"/>
      <c r="AI201" s="57"/>
      <c r="AJ201" s="57"/>
      <c r="AK201" s="57"/>
      <c r="AL201" s="57"/>
      <c r="AM201" s="57"/>
      <c r="AN201" s="57"/>
      <c r="AO201" s="57"/>
      <c r="AP201" s="57"/>
      <c r="AQ201" s="57"/>
      <c r="AR201" s="57"/>
      <c r="AS201" s="57"/>
      <c r="AT201" s="57"/>
      <c r="AU201" s="57"/>
      <c r="AV201" s="57"/>
      <c r="AW201" s="57"/>
      <c r="AX201" s="57"/>
      <c r="AY201" s="57"/>
      <c r="AZ201" s="57"/>
      <c r="BA201" s="57"/>
      <c r="BB201" s="57"/>
      <c r="BC201" s="57"/>
      <c r="BD201" s="57"/>
      <c r="BE201" s="57"/>
      <c r="BF201" s="57"/>
      <c r="BG201" s="57"/>
      <c r="BH201" s="57"/>
    </row>
    <row r="202" spans="1:60" x14ac:dyDescent="0.25">
      <c r="A202" s="57"/>
      <c r="J202" s="57"/>
      <c r="K202" s="57"/>
      <c r="L202" s="57"/>
      <c r="M202" s="57"/>
      <c r="N202" s="57"/>
      <c r="O202" s="57"/>
      <c r="P202" s="57"/>
      <c r="Q202" s="57"/>
      <c r="R202" s="57"/>
      <c r="S202" s="57"/>
      <c r="T202" s="57"/>
      <c r="U202" s="57"/>
      <c r="V202" s="57"/>
      <c r="W202" s="57"/>
      <c r="X202" s="57"/>
      <c r="Y202" s="57"/>
      <c r="Z202" s="57"/>
      <c r="AA202" s="57"/>
      <c r="AB202" s="57"/>
      <c r="AC202" s="57"/>
      <c r="AD202" s="57"/>
      <c r="AE202" s="57"/>
      <c r="AF202" s="57"/>
      <c r="AG202" s="57"/>
      <c r="AH202" s="57"/>
      <c r="AI202" s="57"/>
      <c r="AJ202" s="57"/>
      <c r="AK202" s="57"/>
      <c r="AL202" s="57"/>
      <c r="AM202" s="57"/>
      <c r="AN202" s="57"/>
      <c r="AO202" s="57"/>
      <c r="AP202" s="57"/>
      <c r="AQ202" s="57"/>
      <c r="AR202" s="57"/>
      <c r="AS202" s="57"/>
      <c r="AT202" s="57"/>
      <c r="AU202" s="57"/>
      <c r="AV202" s="57"/>
      <c r="AW202" s="57"/>
      <c r="AX202" s="57"/>
      <c r="AY202" s="57"/>
      <c r="AZ202" s="57"/>
      <c r="BA202" s="57"/>
      <c r="BB202" s="57"/>
      <c r="BC202" s="57"/>
      <c r="BD202" s="57"/>
      <c r="BE202" s="57"/>
      <c r="BF202" s="57"/>
      <c r="BG202" s="57"/>
      <c r="BH202" s="57"/>
    </row>
    <row r="203" spans="1:60" x14ac:dyDescent="0.25">
      <c r="A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7"/>
      <c r="AI203" s="57"/>
      <c r="AJ203" s="57"/>
      <c r="AK203" s="57"/>
      <c r="AL203" s="57"/>
      <c r="AM203" s="57"/>
      <c r="AN203" s="57"/>
      <c r="AO203" s="57"/>
      <c r="AP203" s="57"/>
      <c r="AQ203" s="57"/>
      <c r="AR203" s="57"/>
      <c r="AS203" s="57"/>
      <c r="AT203" s="57"/>
      <c r="AU203" s="57"/>
      <c r="AV203" s="57"/>
      <c r="AW203" s="57"/>
      <c r="AX203" s="57"/>
      <c r="AY203" s="57"/>
      <c r="AZ203" s="57"/>
      <c r="BA203" s="57"/>
      <c r="BB203" s="57"/>
      <c r="BC203" s="57"/>
      <c r="BD203" s="57"/>
      <c r="BE203" s="57"/>
      <c r="BF203" s="57"/>
      <c r="BG203" s="57"/>
      <c r="BH203" s="57"/>
    </row>
    <row r="204" spans="1:60" x14ac:dyDescent="0.25">
      <c r="A204" s="57"/>
      <c r="J204" s="57"/>
      <c r="K204" s="57"/>
      <c r="L204" s="57"/>
      <c r="M204" s="57"/>
      <c r="N204" s="57"/>
      <c r="O204" s="57"/>
      <c r="P204" s="57"/>
      <c r="Q204" s="57"/>
      <c r="R204" s="57"/>
      <c r="S204" s="57"/>
      <c r="T204" s="57"/>
      <c r="U204" s="57"/>
      <c r="V204" s="57"/>
      <c r="W204" s="57"/>
      <c r="X204" s="57"/>
      <c r="Y204" s="57"/>
      <c r="Z204" s="57"/>
      <c r="AA204" s="57"/>
      <c r="AB204" s="57"/>
      <c r="AC204" s="57"/>
      <c r="AD204" s="57"/>
      <c r="AE204" s="57"/>
      <c r="AF204" s="57"/>
      <c r="AG204" s="57"/>
      <c r="AH204" s="57"/>
      <c r="AI204" s="57"/>
      <c r="AJ204" s="57"/>
      <c r="AK204" s="57"/>
      <c r="AL204" s="57"/>
      <c r="AM204" s="57"/>
      <c r="AN204" s="57"/>
      <c r="AO204" s="57"/>
      <c r="AP204" s="57"/>
      <c r="AQ204" s="57"/>
      <c r="AR204" s="57"/>
      <c r="AS204" s="57"/>
      <c r="AT204" s="57"/>
      <c r="AU204" s="57"/>
      <c r="AV204" s="57"/>
      <c r="AW204" s="57"/>
      <c r="AX204" s="57"/>
      <c r="AY204" s="57"/>
      <c r="AZ204" s="57"/>
      <c r="BA204" s="57"/>
      <c r="BB204" s="57"/>
      <c r="BC204" s="57"/>
      <c r="BD204" s="57"/>
      <c r="BE204" s="57"/>
      <c r="BF204" s="57"/>
      <c r="BG204" s="57"/>
      <c r="BH204" s="57"/>
    </row>
    <row r="205" spans="1:60" x14ac:dyDescent="0.25">
      <c r="A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7"/>
      <c r="AI205" s="57"/>
      <c r="AJ205" s="57"/>
      <c r="AK205" s="57"/>
      <c r="AL205" s="57"/>
      <c r="AM205" s="57"/>
      <c r="AN205" s="57"/>
      <c r="AO205" s="57"/>
      <c r="AP205" s="57"/>
      <c r="AQ205" s="57"/>
      <c r="AR205" s="57"/>
      <c r="AS205" s="57"/>
      <c r="AT205" s="57"/>
      <c r="AU205" s="57"/>
      <c r="AV205" s="57"/>
      <c r="AW205" s="57"/>
      <c r="AX205" s="57"/>
      <c r="AY205" s="57"/>
      <c r="AZ205" s="57"/>
      <c r="BA205" s="57"/>
      <c r="BB205" s="57"/>
      <c r="BC205" s="57"/>
      <c r="BD205" s="57"/>
      <c r="BE205" s="57"/>
      <c r="BF205" s="57"/>
      <c r="BG205" s="57"/>
      <c r="BH205" s="57"/>
    </row>
    <row r="206" spans="1:60" x14ac:dyDescent="0.25">
      <c r="A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7"/>
      <c r="AI206" s="57"/>
      <c r="AJ206" s="57"/>
      <c r="AK206" s="57"/>
      <c r="AL206" s="57"/>
      <c r="AM206" s="57"/>
      <c r="AN206" s="57"/>
      <c r="AO206" s="57"/>
      <c r="AP206" s="57"/>
      <c r="AQ206" s="57"/>
      <c r="AR206" s="57"/>
      <c r="AS206" s="57"/>
      <c r="AT206" s="57"/>
      <c r="AU206" s="57"/>
      <c r="AV206" s="57"/>
      <c r="AW206" s="57"/>
      <c r="AX206" s="57"/>
      <c r="AY206" s="57"/>
      <c r="AZ206" s="57"/>
      <c r="BA206" s="57"/>
      <c r="BB206" s="57"/>
      <c r="BC206" s="57"/>
      <c r="BD206" s="57"/>
      <c r="BE206" s="57"/>
      <c r="BF206" s="57"/>
      <c r="BG206" s="57"/>
      <c r="BH206" s="57"/>
    </row>
    <row r="207" spans="1:60" x14ac:dyDescent="0.25">
      <c r="A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7"/>
      <c r="AI207" s="57"/>
      <c r="AJ207" s="57"/>
      <c r="AK207" s="57"/>
      <c r="AL207" s="57"/>
      <c r="AM207" s="57"/>
      <c r="AN207" s="57"/>
      <c r="AO207" s="57"/>
      <c r="AP207" s="57"/>
      <c r="AQ207" s="57"/>
      <c r="AR207" s="57"/>
      <c r="AS207" s="57"/>
      <c r="AT207" s="57"/>
      <c r="AU207" s="57"/>
      <c r="AV207" s="57"/>
      <c r="AW207" s="57"/>
      <c r="AX207" s="57"/>
      <c r="AY207" s="57"/>
      <c r="AZ207" s="57"/>
      <c r="BA207" s="57"/>
      <c r="BB207" s="57"/>
      <c r="BC207" s="57"/>
      <c r="BD207" s="57"/>
      <c r="BE207" s="57"/>
      <c r="BF207" s="57"/>
      <c r="BG207" s="57"/>
      <c r="BH207" s="57"/>
    </row>
    <row r="208" spans="1:60" x14ac:dyDescent="0.25">
      <c r="A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7"/>
      <c r="AI208" s="57"/>
      <c r="AJ208" s="57"/>
      <c r="AK208" s="57"/>
      <c r="AL208" s="57"/>
      <c r="AM208" s="57"/>
      <c r="AN208" s="57"/>
      <c r="AO208" s="57"/>
      <c r="AP208" s="57"/>
      <c r="AQ208" s="57"/>
      <c r="AR208" s="57"/>
      <c r="AS208" s="57"/>
      <c r="AT208" s="57"/>
      <c r="AU208" s="57"/>
      <c r="AV208" s="57"/>
      <c r="AW208" s="57"/>
      <c r="AX208" s="57"/>
      <c r="AY208" s="57"/>
      <c r="AZ208" s="57"/>
      <c r="BA208" s="57"/>
      <c r="BB208" s="57"/>
      <c r="BC208" s="57"/>
      <c r="BD208" s="57"/>
      <c r="BE208" s="57"/>
      <c r="BF208" s="57"/>
      <c r="BG208" s="57"/>
      <c r="BH208" s="57"/>
    </row>
    <row r="209" spans="1:60" x14ac:dyDescent="0.25">
      <c r="A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7"/>
      <c r="AI209" s="57"/>
      <c r="AJ209" s="57"/>
      <c r="AK209" s="57"/>
      <c r="AL209" s="57"/>
      <c r="AM209" s="57"/>
      <c r="AN209" s="57"/>
      <c r="AO209" s="57"/>
      <c r="AP209" s="57"/>
      <c r="AQ209" s="57"/>
      <c r="AR209" s="57"/>
      <c r="AS209" s="57"/>
      <c r="AT209" s="57"/>
      <c r="AU209" s="57"/>
      <c r="AV209" s="57"/>
      <c r="AW209" s="57"/>
      <c r="AX209" s="57"/>
      <c r="AY209" s="57"/>
      <c r="AZ209" s="57"/>
      <c r="BA209" s="57"/>
      <c r="BB209" s="57"/>
      <c r="BC209" s="57"/>
      <c r="BD209" s="57"/>
      <c r="BE209" s="57"/>
      <c r="BF209" s="57"/>
      <c r="BG209" s="57"/>
      <c r="BH209" s="57"/>
    </row>
    <row r="210" spans="1:60" x14ac:dyDescent="0.25">
      <c r="A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7"/>
      <c r="AI210" s="57"/>
      <c r="AJ210" s="57"/>
      <c r="AK210" s="57"/>
      <c r="AL210" s="57"/>
      <c r="AM210" s="57"/>
      <c r="AN210" s="57"/>
      <c r="AO210" s="57"/>
      <c r="AP210" s="57"/>
      <c r="AQ210" s="57"/>
      <c r="AR210" s="57"/>
      <c r="AS210" s="57"/>
      <c r="AT210" s="57"/>
      <c r="AU210" s="57"/>
      <c r="AV210" s="57"/>
      <c r="AW210" s="57"/>
      <c r="AX210" s="57"/>
      <c r="AY210" s="57"/>
      <c r="AZ210" s="57"/>
      <c r="BA210" s="57"/>
      <c r="BB210" s="57"/>
      <c r="BC210" s="57"/>
      <c r="BD210" s="57"/>
      <c r="BE210" s="57"/>
      <c r="BF210" s="57"/>
      <c r="BG210" s="57"/>
      <c r="BH210" s="57"/>
    </row>
    <row r="211" spans="1:60" x14ac:dyDescent="0.25">
      <c r="A211" s="57"/>
      <c r="J211" s="57"/>
      <c r="K211" s="57"/>
      <c r="L211" s="57"/>
      <c r="M211" s="57"/>
      <c r="N211" s="57"/>
      <c r="O211" s="57"/>
      <c r="P211" s="57"/>
      <c r="Q211" s="57"/>
      <c r="R211" s="57"/>
      <c r="S211" s="57"/>
      <c r="T211" s="57"/>
      <c r="U211" s="57"/>
      <c r="V211" s="57"/>
      <c r="W211" s="57"/>
      <c r="X211" s="57"/>
      <c r="Y211" s="57"/>
      <c r="Z211" s="57"/>
      <c r="AA211" s="57"/>
      <c r="AB211" s="57"/>
      <c r="AC211" s="57"/>
      <c r="AD211" s="57"/>
      <c r="AE211" s="57"/>
      <c r="AF211" s="57"/>
      <c r="AG211" s="57"/>
      <c r="AH211" s="57"/>
      <c r="AI211" s="57"/>
      <c r="AJ211" s="57"/>
      <c r="AK211" s="57"/>
      <c r="AL211" s="57"/>
      <c r="AM211" s="57"/>
      <c r="AN211" s="57"/>
      <c r="AO211" s="57"/>
      <c r="AP211" s="57"/>
      <c r="AQ211" s="57"/>
      <c r="AR211" s="57"/>
      <c r="AS211" s="57"/>
      <c r="AT211" s="57"/>
      <c r="AU211" s="57"/>
      <c r="AV211" s="57"/>
      <c r="AW211" s="57"/>
      <c r="AX211" s="57"/>
      <c r="AY211" s="57"/>
      <c r="AZ211" s="57"/>
      <c r="BA211" s="57"/>
      <c r="BB211" s="57"/>
      <c r="BC211" s="57"/>
      <c r="BD211" s="57"/>
      <c r="BE211" s="57"/>
      <c r="BF211" s="57"/>
      <c r="BG211" s="57"/>
      <c r="BH211" s="57"/>
    </row>
    <row r="212" spans="1:60" x14ac:dyDescent="0.25">
      <c r="A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7"/>
      <c r="AI212" s="57"/>
      <c r="AJ212" s="57"/>
      <c r="AK212" s="57"/>
      <c r="AL212" s="57"/>
      <c r="AM212" s="57"/>
      <c r="AN212" s="57"/>
      <c r="AO212" s="57"/>
      <c r="AP212" s="57"/>
      <c r="AQ212" s="57"/>
      <c r="AR212" s="57"/>
      <c r="AS212" s="57"/>
      <c r="AT212" s="57"/>
      <c r="AU212" s="57"/>
      <c r="AV212" s="57"/>
      <c r="AW212" s="57"/>
      <c r="AX212" s="57"/>
      <c r="AY212" s="57"/>
      <c r="AZ212" s="57"/>
      <c r="BA212" s="57"/>
      <c r="BB212" s="57"/>
      <c r="BC212" s="57"/>
      <c r="BD212" s="57"/>
      <c r="BE212" s="57"/>
      <c r="BF212" s="57"/>
      <c r="BG212" s="57"/>
      <c r="BH212" s="57"/>
    </row>
    <row r="213" spans="1:60" x14ac:dyDescent="0.25">
      <c r="A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7"/>
      <c r="AI213" s="57"/>
      <c r="AJ213" s="57"/>
      <c r="AK213" s="57"/>
      <c r="AL213" s="57"/>
      <c r="AM213" s="57"/>
      <c r="AN213" s="57"/>
      <c r="AO213" s="57"/>
      <c r="AP213" s="57"/>
      <c r="AQ213" s="57"/>
      <c r="AR213" s="57"/>
      <c r="AS213" s="57"/>
      <c r="AT213" s="57"/>
      <c r="AU213" s="57"/>
      <c r="AV213" s="57"/>
      <c r="AW213" s="57"/>
      <c r="AX213" s="57"/>
      <c r="AY213" s="57"/>
      <c r="AZ213" s="57"/>
      <c r="BA213" s="57"/>
      <c r="BB213" s="57"/>
      <c r="BC213" s="57"/>
      <c r="BD213" s="57"/>
      <c r="BE213" s="57"/>
      <c r="BF213" s="57"/>
      <c r="BG213" s="57"/>
      <c r="BH213" s="57"/>
    </row>
    <row r="214" spans="1:60" x14ac:dyDescent="0.25">
      <c r="A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7"/>
      <c r="AI214" s="57"/>
      <c r="AJ214" s="57"/>
      <c r="AK214" s="57"/>
      <c r="AL214" s="57"/>
      <c r="AM214" s="57"/>
      <c r="AN214" s="57"/>
      <c r="AO214" s="57"/>
      <c r="AP214" s="57"/>
      <c r="AQ214" s="57"/>
      <c r="AR214" s="57"/>
      <c r="AS214" s="57"/>
      <c r="AT214" s="57"/>
      <c r="AU214" s="57"/>
      <c r="AV214" s="57"/>
      <c r="AW214" s="57"/>
      <c r="AX214" s="57"/>
      <c r="AY214" s="57"/>
      <c r="AZ214" s="57"/>
      <c r="BA214" s="57"/>
      <c r="BB214" s="57"/>
      <c r="BC214" s="57"/>
      <c r="BD214" s="57"/>
      <c r="BE214" s="57"/>
      <c r="BF214" s="57"/>
      <c r="BG214" s="57"/>
      <c r="BH214" s="57"/>
    </row>
    <row r="215" spans="1:60" x14ac:dyDescent="0.25">
      <c r="A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7"/>
      <c r="AI215" s="57"/>
      <c r="AJ215" s="57"/>
      <c r="AK215" s="57"/>
      <c r="AL215" s="57"/>
      <c r="AM215" s="57"/>
      <c r="AN215" s="57"/>
      <c r="AO215" s="57"/>
      <c r="AP215" s="57"/>
      <c r="AQ215" s="57"/>
      <c r="AR215" s="57"/>
      <c r="AS215" s="57"/>
      <c r="AT215" s="57"/>
      <c r="AU215" s="57"/>
      <c r="AV215" s="57"/>
      <c r="AW215" s="57"/>
      <c r="AX215" s="57"/>
      <c r="AY215" s="57"/>
      <c r="AZ215" s="57"/>
      <c r="BA215" s="57"/>
      <c r="BB215" s="57"/>
      <c r="BC215" s="57"/>
      <c r="BD215" s="57"/>
      <c r="BE215" s="57"/>
      <c r="BF215" s="57"/>
      <c r="BG215" s="57"/>
      <c r="BH215" s="57"/>
    </row>
    <row r="216" spans="1:60" x14ac:dyDescent="0.25">
      <c r="A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7"/>
      <c r="AI216" s="57"/>
      <c r="AJ216" s="57"/>
      <c r="AK216" s="57"/>
      <c r="AL216" s="57"/>
      <c r="AM216" s="57"/>
      <c r="AN216" s="57"/>
      <c r="AO216" s="57"/>
      <c r="AP216" s="57"/>
      <c r="AQ216" s="57"/>
      <c r="AR216" s="57"/>
      <c r="AS216" s="57"/>
      <c r="AT216" s="57"/>
      <c r="AU216" s="57"/>
      <c r="AV216" s="57"/>
      <c r="AW216" s="57"/>
      <c r="AX216" s="57"/>
      <c r="AY216" s="57"/>
      <c r="AZ216" s="57"/>
      <c r="BA216" s="57"/>
      <c r="BB216" s="57"/>
      <c r="BC216" s="57"/>
      <c r="BD216" s="57"/>
      <c r="BE216" s="57"/>
      <c r="BF216" s="57"/>
      <c r="BG216" s="57"/>
      <c r="BH216" s="57"/>
    </row>
    <row r="217" spans="1:60" x14ac:dyDescent="0.25">
      <c r="A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7"/>
      <c r="AI217" s="57"/>
      <c r="AJ217" s="57"/>
      <c r="AK217" s="57"/>
      <c r="AL217" s="57"/>
      <c r="AM217" s="57"/>
      <c r="AN217" s="57"/>
      <c r="AO217" s="57"/>
      <c r="AP217" s="57"/>
      <c r="AQ217" s="57"/>
      <c r="AR217" s="57"/>
      <c r="AS217" s="57"/>
      <c r="AT217" s="57"/>
      <c r="AU217" s="57"/>
      <c r="AV217" s="57"/>
      <c r="AW217" s="57"/>
      <c r="AX217" s="57"/>
      <c r="AY217" s="57"/>
      <c r="AZ217" s="57"/>
      <c r="BA217" s="57"/>
      <c r="BB217" s="57"/>
      <c r="BC217" s="57"/>
      <c r="BD217" s="57"/>
      <c r="BE217" s="57"/>
      <c r="BF217" s="57"/>
      <c r="BG217" s="57"/>
      <c r="BH217" s="57"/>
    </row>
    <row r="218" spans="1:60" x14ac:dyDescent="0.25">
      <c r="A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7"/>
      <c r="AI218" s="57"/>
      <c r="AJ218" s="57"/>
      <c r="AK218" s="57"/>
      <c r="AL218" s="57"/>
      <c r="AM218" s="57"/>
      <c r="AN218" s="57"/>
      <c r="AO218" s="57"/>
      <c r="AP218" s="57"/>
      <c r="AQ218" s="57"/>
      <c r="AR218" s="57"/>
      <c r="AS218" s="57"/>
      <c r="AT218" s="57"/>
      <c r="AU218" s="57"/>
      <c r="AV218" s="57"/>
      <c r="AW218" s="57"/>
      <c r="AX218" s="57"/>
      <c r="AY218" s="57"/>
      <c r="AZ218" s="57"/>
      <c r="BA218" s="57"/>
      <c r="BB218" s="57"/>
      <c r="BC218" s="57"/>
      <c r="BD218" s="57"/>
      <c r="BE218" s="57"/>
      <c r="BF218" s="57"/>
      <c r="BG218" s="57"/>
      <c r="BH218" s="57"/>
    </row>
    <row r="219" spans="1:60" x14ac:dyDescent="0.25">
      <c r="A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7"/>
      <c r="AI219" s="57"/>
      <c r="AJ219" s="57"/>
      <c r="AK219" s="57"/>
      <c r="AL219" s="57"/>
      <c r="AM219" s="57"/>
      <c r="AN219" s="57"/>
      <c r="AO219" s="57"/>
      <c r="AP219" s="57"/>
      <c r="AQ219" s="57"/>
      <c r="AR219" s="57"/>
      <c r="AS219" s="57"/>
      <c r="AT219" s="57"/>
      <c r="AU219" s="57"/>
      <c r="AV219" s="57"/>
      <c r="AW219" s="57"/>
      <c r="AX219" s="57"/>
      <c r="AY219" s="57"/>
      <c r="AZ219" s="57"/>
      <c r="BA219" s="57"/>
      <c r="BB219" s="57"/>
      <c r="BC219" s="57"/>
      <c r="BD219" s="57"/>
      <c r="BE219" s="57"/>
      <c r="BF219" s="57"/>
      <c r="BG219" s="57"/>
      <c r="BH219" s="57"/>
    </row>
    <row r="220" spans="1:60" x14ac:dyDescent="0.25">
      <c r="A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7"/>
      <c r="AI220" s="57"/>
      <c r="AJ220" s="57"/>
      <c r="AK220" s="57"/>
      <c r="AL220" s="57"/>
      <c r="AM220" s="57"/>
      <c r="AN220" s="57"/>
      <c r="AO220" s="57"/>
      <c r="AP220" s="57"/>
      <c r="AQ220" s="57"/>
      <c r="AR220" s="57"/>
      <c r="AS220" s="57"/>
      <c r="AT220" s="57"/>
      <c r="AU220" s="57"/>
      <c r="AV220" s="57"/>
      <c r="AW220" s="57"/>
      <c r="AX220" s="57"/>
      <c r="AY220" s="57"/>
      <c r="AZ220" s="57"/>
      <c r="BA220" s="57"/>
      <c r="BB220" s="57"/>
      <c r="BC220" s="57"/>
      <c r="BD220" s="57"/>
      <c r="BE220" s="57"/>
      <c r="BF220" s="57"/>
      <c r="BG220" s="57"/>
      <c r="BH220" s="57"/>
    </row>
    <row r="221" spans="1:60" x14ac:dyDescent="0.25">
      <c r="A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7"/>
      <c r="AI221" s="57"/>
      <c r="AJ221" s="57"/>
      <c r="AK221" s="57"/>
      <c r="AL221" s="57"/>
      <c r="AM221" s="57"/>
      <c r="AN221" s="57"/>
      <c r="AO221" s="57"/>
      <c r="AP221" s="57"/>
      <c r="AQ221" s="57"/>
      <c r="AR221" s="57"/>
      <c r="AS221" s="57"/>
      <c r="AT221" s="57"/>
      <c r="AU221" s="57"/>
      <c r="AV221" s="57"/>
      <c r="AW221" s="57"/>
      <c r="AX221" s="57"/>
      <c r="AY221" s="57"/>
      <c r="AZ221" s="57"/>
      <c r="BA221" s="57"/>
      <c r="BB221" s="57"/>
      <c r="BC221" s="57"/>
      <c r="BD221" s="57"/>
      <c r="BE221" s="57"/>
      <c r="BF221" s="57"/>
      <c r="BG221" s="57"/>
      <c r="BH221" s="57"/>
    </row>
    <row r="222" spans="1:60" x14ac:dyDescent="0.25">
      <c r="A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7"/>
      <c r="AI222" s="57"/>
      <c r="AJ222" s="57"/>
      <c r="AK222" s="57"/>
      <c r="AL222" s="57"/>
      <c r="AM222" s="57"/>
      <c r="AN222" s="57"/>
      <c r="AO222" s="57"/>
      <c r="AP222" s="57"/>
      <c r="AQ222" s="57"/>
      <c r="AR222" s="57"/>
      <c r="AS222" s="57"/>
      <c r="AT222" s="57"/>
      <c r="AU222" s="57"/>
      <c r="AV222" s="57"/>
      <c r="AW222" s="57"/>
      <c r="AX222" s="57"/>
      <c r="AY222" s="57"/>
      <c r="AZ222" s="57"/>
      <c r="BA222" s="57"/>
      <c r="BB222" s="57"/>
      <c r="BC222" s="57"/>
      <c r="BD222" s="57"/>
      <c r="BE222" s="57"/>
      <c r="BF222" s="57"/>
      <c r="BG222" s="57"/>
      <c r="BH222" s="57"/>
    </row>
    <row r="223" spans="1:60" x14ac:dyDescent="0.25">
      <c r="A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7"/>
      <c r="AI223" s="57"/>
      <c r="AJ223" s="57"/>
      <c r="AK223" s="57"/>
      <c r="AL223" s="57"/>
      <c r="AM223" s="57"/>
      <c r="AN223" s="57"/>
      <c r="AO223" s="57"/>
      <c r="AP223" s="57"/>
      <c r="AQ223" s="57"/>
      <c r="AR223" s="57"/>
      <c r="AS223" s="57"/>
      <c r="AT223" s="57"/>
      <c r="AU223" s="57"/>
      <c r="AV223" s="57"/>
      <c r="AW223" s="57"/>
      <c r="AX223" s="57"/>
      <c r="AY223" s="57"/>
      <c r="AZ223" s="57"/>
      <c r="BA223" s="57"/>
      <c r="BB223" s="57"/>
      <c r="BC223" s="57"/>
      <c r="BD223" s="57"/>
      <c r="BE223" s="57"/>
      <c r="BF223" s="57"/>
      <c r="BG223" s="57"/>
      <c r="BH223" s="57"/>
    </row>
    <row r="224" spans="1:60" x14ac:dyDescent="0.25">
      <c r="A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7"/>
      <c r="AI224" s="57"/>
      <c r="AJ224" s="57"/>
      <c r="AK224" s="57"/>
      <c r="AL224" s="57"/>
      <c r="AM224" s="57"/>
      <c r="AN224" s="57"/>
      <c r="AO224" s="57"/>
      <c r="AP224" s="57"/>
      <c r="AQ224" s="57"/>
      <c r="AR224" s="57"/>
      <c r="AS224" s="57"/>
      <c r="AT224" s="57"/>
      <c r="AU224" s="57"/>
      <c r="AV224" s="57"/>
      <c r="AW224" s="57"/>
      <c r="AX224" s="57"/>
      <c r="AY224" s="57"/>
      <c r="AZ224" s="57"/>
      <c r="BA224" s="57"/>
      <c r="BB224" s="57"/>
      <c r="BC224" s="57"/>
      <c r="BD224" s="57"/>
      <c r="BE224" s="57"/>
      <c r="BF224" s="57"/>
      <c r="BG224" s="57"/>
      <c r="BH224" s="57"/>
    </row>
    <row r="225" spans="1:60" x14ac:dyDescent="0.25">
      <c r="A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7"/>
      <c r="AI225" s="57"/>
      <c r="AJ225" s="57"/>
      <c r="AK225" s="57"/>
      <c r="AL225" s="57"/>
      <c r="AM225" s="57"/>
      <c r="AN225" s="57"/>
      <c r="AO225" s="57"/>
      <c r="AP225" s="57"/>
      <c r="AQ225" s="57"/>
      <c r="AR225" s="57"/>
      <c r="AS225" s="57"/>
      <c r="AT225" s="57"/>
      <c r="AU225" s="57"/>
      <c r="AV225" s="57"/>
      <c r="AW225" s="57"/>
      <c r="AX225" s="57"/>
      <c r="AY225" s="57"/>
      <c r="AZ225" s="57"/>
      <c r="BA225" s="57"/>
      <c r="BB225" s="57"/>
      <c r="BC225" s="57"/>
      <c r="BD225" s="57"/>
      <c r="BE225" s="57"/>
      <c r="BF225" s="57"/>
      <c r="BG225" s="57"/>
      <c r="BH225" s="57"/>
    </row>
    <row r="226" spans="1:60" x14ac:dyDescent="0.25">
      <c r="A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7"/>
      <c r="AI226" s="57"/>
      <c r="AJ226" s="57"/>
      <c r="AK226" s="57"/>
      <c r="AL226" s="57"/>
      <c r="AM226" s="57"/>
      <c r="AN226" s="57"/>
      <c r="AO226" s="57"/>
      <c r="AP226" s="57"/>
      <c r="AQ226" s="57"/>
      <c r="AR226" s="57"/>
      <c r="AS226" s="57"/>
      <c r="AT226" s="57"/>
      <c r="AU226" s="57"/>
      <c r="AV226" s="57"/>
      <c r="AW226" s="57"/>
      <c r="AX226" s="57"/>
      <c r="AY226" s="57"/>
      <c r="AZ226" s="57"/>
      <c r="BA226" s="57"/>
      <c r="BB226" s="57"/>
      <c r="BC226" s="57"/>
      <c r="BD226" s="57"/>
      <c r="BE226" s="57"/>
      <c r="BF226" s="57"/>
      <c r="BG226" s="57"/>
      <c r="BH226" s="57"/>
    </row>
    <row r="227" spans="1:60" x14ac:dyDescent="0.25">
      <c r="A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7"/>
      <c r="AI227" s="57"/>
      <c r="AJ227" s="57"/>
      <c r="AK227" s="57"/>
      <c r="AL227" s="57"/>
      <c r="AM227" s="57"/>
      <c r="AN227" s="57"/>
      <c r="AO227" s="57"/>
      <c r="AP227" s="57"/>
      <c r="AQ227" s="57"/>
      <c r="AR227" s="57"/>
      <c r="AS227" s="57"/>
      <c r="AT227" s="57"/>
      <c r="AU227" s="57"/>
      <c r="AV227" s="57"/>
      <c r="AW227" s="57"/>
      <c r="AX227" s="57"/>
      <c r="AY227" s="57"/>
      <c r="AZ227" s="57"/>
      <c r="BA227" s="57"/>
      <c r="BB227" s="57"/>
      <c r="BC227" s="57"/>
      <c r="BD227" s="57"/>
      <c r="BE227" s="57"/>
      <c r="BF227" s="57"/>
      <c r="BG227" s="57"/>
      <c r="BH227" s="57"/>
    </row>
    <row r="228" spans="1:60" x14ac:dyDescent="0.25">
      <c r="A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7"/>
      <c r="AI228" s="57"/>
      <c r="AJ228" s="57"/>
      <c r="AK228" s="57"/>
      <c r="AL228" s="57"/>
      <c r="AM228" s="57"/>
      <c r="AN228" s="57"/>
      <c r="AO228" s="57"/>
      <c r="AP228" s="57"/>
      <c r="AQ228" s="57"/>
      <c r="AR228" s="57"/>
      <c r="AS228" s="57"/>
      <c r="AT228" s="57"/>
      <c r="AU228" s="57"/>
      <c r="AV228" s="57"/>
      <c r="AW228" s="57"/>
      <c r="AX228" s="57"/>
      <c r="AY228" s="57"/>
      <c r="AZ228" s="57"/>
      <c r="BA228" s="57"/>
      <c r="BB228" s="57"/>
      <c r="BC228" s="57"/>
      <c r="BD228" s="57"/>
      <c r="BE228" s="57"/>
      <c r="BF228" s="57"/>
      <c r="BG228" s="57"/>
      <c r="BH228" s="57"/>
    </row>
    <row r="229" spans="1:60" x14ac:dyDescent="0.25">
      <c r="A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7"/>
      <c r="AI229" s="57"/>
      <c r="AJ229" s="57"/>
      <c r="AK229" s="57"/>
      <c r="AL229" s="57"/>
      <c r="AM229" s="57"/>
      <c r="AN229" s="57"/>
      <c r="AO229" s="57"/>
      <c r="AP229" s="57"/>
      <c r="AQ229" s="57"/>
      <c r="AR229" s="57"/>
      <c r="AS229" s="57"/>
      <c r="AT229" s="57"/>
      <c r="AU229" s="57"/>
      <c r="AV229" s="57"/>
      <c r="AW229" s="57"/>
      <c r="AX229" s="57"/>
      <c r="AY229" s="57"/>
      <c r="AZ229" s="57"/>
      <c r="BA229" s="57"/>
      <c r="BB229" s="57"/>
      <c r="BC229" s="57"/>
      <c r="BD229" s="57"/>
      <c r="BE229" s="57"/>
      <c r="BF229" s="57"/>
      <c r="BG229" s="57"/>
      <c r="BH229" s="57"/>
    </row>
    <row r="230" spans="1:60" x14ac:dyDescent="0.25">
      <c r="A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7"/>
      <c r="AI230" s="57"/>
      <c r="AJ230" s="57"/>
      <c r="AK230" s="57"/>
      <c r="AL230" s="57"/>
      <c r="AM230" s="57"/>
      <c r="AN230" s="57"/>
      <c r="AO230" s="57"/>
      <c r="AP230" s="57"/>
      <c r="AQ230" s="57"/>
      <c r="AR230" s="57"/>
      <c r="AS230" s="57"/>
      <c r="AT230" s="57"/>
      <c r="AU230" s="57"/>
      <c r="AV230" s="57"/>
      <c r="AW230" s="57"/>
      <c r="AX230" s="57"/>
      <c r="AY230" s="57"/>
      <c r="AZ230" s="57"/>
      <c r="BA230" s="57"/>
      <c r="BB230" s="57"/>
      <c r="BC230" s="57"/>
      <c r="BD230" s="57"/>
      <c r="BE230" s="57"/>
      <c r="BF230" s="57"/>
      <c r="BG230" s="57"/>
      <c r="BH230" s="57"/>
    </row>
    <row r="231" spans="1:60" x14ac:dyDescent="0.25">
      <c r="A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7"/>
      <c r="AI231" s="57"/>
      <c r="AJ231" s="57"/>
      <c r="AK231" s="57"/>
      <c r="AL231" s="57"/>
      <c r="AM231" s="57"/>
      <c r="AN231" s="57"/>
      <c r="AO231" s="57"/>
      <c r="AP231" s="57"/>
      <c r="AQ231" s="57"/>
      <c r="AR231" s="57"/>
      <c r="AS231" s="57"/>
      <c r="AT231" s="57"/>
      <c r="AU231" s="57"/>
      <c r="AV231" s="57"/>
      <c r="AW231" s="57"/>
      <c r="AX231" s="57"/>
      <c r="AY231" s="57"/>
      <c r="AZ231" s="57"/>
      <c r="BA231" s="57"/>
      <c r="BB231" s="57"/>
      <c r="BC231" s="57"/>
      <c r="BD231" s="57"/>
      <c r="BE231" s="57"/>
      <c r="BF231" s="57"/>
      <c r="BG231" s="57"/>
      <c r="BH231" s="57"/>
    </row>
    <row r="232" spans="1:60" x14ac:dyDescent="0.25">
      <c r="A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7"/>
      <c r="AI232" s="57"/>
      <c r="AJ232" s="57"/>
      <c r="AK232" s="57"/>
      <c r="AL232" s="57"/>
      <c r="AM232" s="57"/>
      <c r="AN232" s="57"/>
      <c r="AO232" s="57"/>
      <c r="AP232" s="57"/>
      <c r="AQ232" s="57"/>
      <c r="AR232" s="57"/>
      <c r="AS232" s="57"/>
      <c r="AT232" s="57"/>
      <c r="AU232" s="57"/>
      <c r="AV232" s="57"/>
      <c r="AW232" s="57"/>
      <c r="AX232" s="57"/>
      <c r="AY232" s="57"/>
      <c r="AZ232" s="57"/>
      <c r="BA232" s="57"/>
      <c r="BB232" s="57"/>
      <c r="BC232" s="57"/>
      <c r="BD232" s="57"/>
      <c r="BE232" s="57"/>
      <c r="BF232" s="57"/>
      <c r="BG232" s="57"/>
      <c r="BH232" s="57"/>
    </row>
    <row r="233" spans="1:60" x14ac:dyDescent="0.25">
      <c r="A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7"/>
      <c r="AI233" s="57"/>
      <c r="AJ233" s="57"/>
      <c r="AK233" s="57"/>
      <c r="AL233" s="57"/>
      <c r="AM233" s="57"/>
      <c r="AN233" s="57"/>
      <c r="AO233" s="57"/>
      <c r="AP233" s="57"/>
      <c r="AQ233" s="57"/>
      <c r="AR233" s="57"/>
      <c r="AS233" s="57"/>
      <c r="AT233" s="57"/>
      <c r="AU233" s="57"/>
      <c r="AV233" s="57"/>
      <c r="AW233" s="57"/>
      <c r="AX233" s="57"/>
      <c r="AY233" s="57"/>
      <c r="AZ233" s="57"/>
      <c r="BA233" s="57"/>
      <c r="BB233" s="57"/>
      <c r="BC233" s="57"/>
      <c r="BD233" s="57"/>
      <c r="BE233" s="57"/>
      <c r="BF233" s="57"/>
      <c r="BG233" s="57"/>
      <c r="BH233" s="57"/>
    </row>
    <row r="234" spans="1:60" x14ac:dyDescent="0.25">
      <c r="A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7"/>
      <c r="AI234" s="57"/>
      <c r="AJ234" s="57"/>
      <c r="AK234" s="57"/>
      <c r="AL234" s="57"/>
      <c r="AM234" s="57"/>
      <c r="AN234" s="57"/>
      <c r="AO234" s="57"/>
      <c r="AP234" s="57"/>
      <c r="AQ234" s="57"/>
      <c r="AR234" s="57"/>
      <c r="AS234" s="57"/>
      <c r="AT234" s="57"/>
      <c r="AU234" s="57"/>
      <c r="AV234" s="57"/>
      <c r="AW234" s="57"/>
      <c r="AX234" s="57"/>
      <c r="AY234" s="57"/>
      <c r="AZ234" s="57"/>
      <c r="BA234" s="57"/>
      <c r="BB234" s="57"/>
      <c r="BC234" s="57"/>
      <c r="BD234" s="57"/>
      <c r="BE234" s="57"/>
      <c r="BF234" s="57"/>
      <c r="BG234" s="57"/>
      <c r="BH234" s="57"/>
    </row>
    <row r="235" spans="1:60" x14ac:dyDescent="0.25">
      <c r="A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7"/>
      <c r="AI235" s="57"/>
      <c r="AJ235" s="57"/>
      <c r="AK235" s="57"/>
      <c r="AL235" s="57"/>
      <c r="AM235" s="57"/>
      <c r="AN235" s="57"/>
      <c r="AO235" s="57"/>
      <c r="AP235" s="57"/>
      <c r="AQ235" s="57"/>
      <c r="AR235" s="57"/>
      <c r="AS235" s="57"/>
      <c r="AT235" s="57"/>
      <c r="AU235" s="57"/>
      <c r="AV235" s="57"/>
      <c r="AW235" s="57"/>
      <c r="AX235" s="57"/>
      <c r="AY235" s="57"/>
      <c r="AZ235" s="57"/>
      <c r="BA235" s="57"/>
      <c r="BB235" s="57"/>
      <c r="BC235" s="57"/>
      <c r="BD235" s="57"/>
      <c r="BE235" s="57"/>
      <c r="BF235" s="57"/>
      <c r="BG235" s="57"/>
      <c r="BH235" s="57"/>
    </row>
    <row r="236" spans="1:60" x14ac:dyDescent="0.25">
      <c r="A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7"/>
      <c r="AI236" s="57"/>
      <c r="AJ236" s="57"/>
      <c r="AK236" s="57"/>
      <c r="AL236" s="57"/>
      <c r="AM236" s="57"/>
      <c r="AN236" s="57"/>
      <c r="AO236" s="57"/>
      <c r="AP236" s="57"/>
      <c r="AQ236" s="57"/>
      <c r="AR236" s="57"/>
      <c r="AS236" s="57"/>
      <c r="AT236" s="57"/>
      <c r="AU236" s="57"/>
      <c r="AV236" s="57"/>
      <c r="AW236" s="57"/>
      <c r="AX236" s="57"/>
      <c r="AY236" s="57"/>
      <c r="AZ236" s="57"/>
      <c r="BA236" s="57"/>
      <c r="BB236" s="57"/>
      <c r="BC236" s="57"/>
      <c r="BD236" s="57"/>
      <c r="BE236" s="57"/>
      <c r="BF236" s="57"/>
      <c r="BG236" s="57"/>
      <c r="BH236" s="57"/>
    </row>
    <row r="237" spans="1:60" x14ac:dyDescent="0.25">
      <c r="A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7"/>
      <c r="AI237" s="57"/>
      <c r="AJ237" s="57"/>
      <c r="AK237" s="57"/>
      <c r="AL237" s="57"/>
      <c r="AM237" s="57"/>
      <c r="AN237" s="57"/>
      <c r="AO237" s="57"/>
      <c r="AP237" s="57"/>
      <c r="AQ237" s="57"/>
      <c r="AR237" s="57"/>
      <c r="AS237" s="57"/>
      <c r="AT237" s="57"/>
      <c r="AU237" s="57"/>
      <c r="AV237" s="57"/>
      <c r="AW237" s="57"/>
      <c r="AX237" s="57"/>
      <c r="AY237" s="57"/>
      <c r="AZ237" s="57"/>
      <c r="BA237" s="57"/>
      <c r="BB237" s="57"/>
      <c r="BC237" s="57"/>
      <c r="BD237" s="57"/>
      <c r="BE237" s="57"/>
      <c r="BF237" s="57"/>
      <c r="BG237" s="57"/>
      <c r="BH237" s="57"/>
    </row>
    <row r="238" spans="1:60" x14ac:dyDescent="0.25">
      <c r="A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7"/>
      <c r="AI238" s="57"/>
      <c r="AJ238" s="57"/>
      <c r="AK238" s="57"/>
      <c r="AL238" s="57"/>
      <c r="AM238" s="57"/>
      <c r="AN238" s="57"/>
      <c r="AO238" s="57"/>
      <c r="AP238" s="57"/>
      <c r="AQ238" s="57"/>
      <c r="AR238" s="57"/>
      <c r="AS238" s="57"/>
      <c r="AT238" s="57"/>
      <c r="AU238" s="57"/>
      <c r="AV238" s="57"/>
      <c r="AW238" s="57"/>
      <c r="AX238" s="57"/>
      <c r="AY238" s="57"/>
      <c r="AZ238" s="57"/>
      <c r="BA238" s="57"/>
      <c r="BB238" s="57"/>
      <c r="BC238" s="57"/>
      <c r="BD238" s="57"/>
      <c r="BE238" s="57"/>
      <c r="BF238" s="57"/>
      <c r="BG238" s="57"/>
      <c r="BH238" s="57"/>
    </row>
    <row r="239" spans="1:60" x14ac:dyDescent="0.25">
      <c r="A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7"/>
      <c r="AI239" s="57"/>
      <c r="AJ239" s="57"/>
      <c r="AK239" s="57"/>
      <c r="AL239" s="57"/>
      <c r="AM239" s="57"/>
      <c r="AN239" s="57"/>
      <c r="AO239" s="57"/>
      <c r="AP239" s="57"/>
      <c r="AQ239" s="57"/>
      <c r="AR239" s="57"/>
      <c r="AS239" s="57"/>
      <c r="AT239" s="57"/>
      <c r="AU239" s="57"/>
      <c r="AV239" s="57"/>
      <c r="AW239" s="57"/>
      <c r="AX239" s="57"/>
      <c r="AY239" s="57"/>
      <c r="AZ239" s="57"/>
      <c r="BA239" s="57"/>
      <c r="BB239" s="57"/>
      <c r="BC239" s="57"/>
      <c r="BD239" s="57"/>
      <c r="BE239" s="57"/>
      <c r="BF239" s="57"/>
      <c r="BG239" s="57"/>
      <c r="BH239" s="57"/>
    </row>
    <row r="240" spans="1:60" x14ac:dyDescent="0.25">
      <c r="A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7"/>
      <c r="AI240" s="57"/>
      <c r="AJ240" s="57"/>
      <c r="AK240" s="57"/>
      <c r="AL240" s="57"/>
      <c r="AM240" s="57"/>
      <c r="AN240" s="57"/>
      <c r="AO240" s="57"/>
      <c r="AP240" s="57"/>
      <c r="AQ240" s="57"/>
      <c r="AR240" s="57"/>
      <c r="AS240" s="57"/>
      <c r="AT240" s="57"/>
      <c r="AU240" s="57"/>
      <c r="AV240" s="57"/>
      <c r="AW240" s="57"/>
      <c r="AX240" s="57"/>
      <c r="AY240" s="57"/>
      <c r="AZ240" s="57"/>
      <c r="BA240" s="57"/>
      <c r="BB240" s="57"/>
      <c r="BC240" s="57"/>
      <c r="BD240" s="57"/>
      <c r="BE240" s="57"/>
      <c r="BF240" s="57"/>
      <c r="BG240" s="57"/>
      <c r="BH240" s="57"/>
    </row>
    <row r="241" spans="1:60" x14ac:dyDescent="0.25">
      <c r="A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7"/>
      <c r="AI241" s="57"/>
      <c r="AJ241" s="57"/>
      <c r="AK241" s="57"/>
      <c r="AL241" s="57"/>
      <c r="AM241" s="57"/>
      <c r="AN241" s="57"/>
      <c r="AO241" s="57"/>
      <c r="AP241" s="57"/>
      <c r="AQ241" s="57"/>
      <c r="AR241" s="57"/>
      <c r="AS241" s="57"/>
      <c r="AT241" s="57"/>
      <c r="AU241" s="57"/>
      <c r="AV241" s="57"/>
      <c r="AW241" s="57"/>
      <c r="AX241" s="57"/>
      <c r="AY241" s="57"/>
      <c r="AZ241" s="57"/>
      <c r="BA241" s="57"/>
      <c r="BB241" s="57"/>
      <c r="BC241" s="57"/>
      <c r="BD241" s="57"/>
      <c r="BE241" s="57"/>
      <c r="BF241" s="57"/>
      <c r="BG241" s="57"/>
      <c r="BH241" s="57"/>
    </row>
    <row r="242" spans="1:60" x14ac:dyDescent="0.25">
      <c r="A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7"/>
      <c r="AI242" s="57"/>
      <c r="AJ242" s="57"/>
      <c r="AK242" s="57"/>
      <c r="AL242" s="57"/>
      <c r="AM242" s="57"/>
      <c r="AN242" s="57"/>
      <c r="AO242" s="57"/>
      <c r="AP242" s="57"/>
      <c r="AQ242" s="57"/>
      <c r="AR242" s="57"/>
      <c r="AS242" s="57"/>
      <c r="AT242" s="57"/>
      <c r="AU242" s="57"/>
      <c r="AV242" s="57"/>
      <c r="AW242" s="57"/>
      <c r="AX242" s="57"/>
      <c r="AY242" s="57"/>
      <c r="AZ242" s="57"/>
      <c r="BA242" s="57"/>
      <c r="BB242" s="57"/>
      <c r="BC242" s="57"/>
      <c r="BD242" s="57"/>
      <c r="BE242" s="57"/>
      <c r="BF242" s="57"/>
      <c r="BG242" s="57"/>
      <c r="BH242" s="57"/>
    </row>
    <row r="243" spans="1:60" x14ac:dyDescent="0.25">
      <c r="A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7"/>
      <c r="AI243" s="57"/>
      <c r="AJ243" s="57"/>
      <c r="AK243" s="57"/>
      <c r="AL243" s="57"/>
      <c r="AM243" s="57"/>
      <c r="AN243" s="57"/>
      <c r="AO243" s="57"/>
      <c r="AP243" s="57"/>
      <c r="AQ243" s="57"/>
      <c r="AR243" s="57"/>
      <c r="AS243" s="57"/>
      <c r="AT243" s="57"/>
      <c r="AU243" s="57"/>
      <c r="AV243" s="57"/>
      <c r="AW243" s="57"/>
      <c r="AX243" s="57"/>
      <c r="AY243" s="57"/>
      <c r="AZ243" s="57"/>
      <c r="BA243" s="57"/>
      <c r="BB243" s="57"/>
      <c r="BC243" s="57"/>
      <c r="BD243" s="57"/>
      <c r="BE243" s="57"/>
      <c r="BF243" s="57"/>
      <c r="BG243" s="57"/>
      <c r="BH243" s="57"/>
    </row>
    <row r="244" spans="1:60" x14ac:dyDescent="0.25">
      <c r="A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7"/>
      <c r="AI244" s="57"/>
      <c r="AJ244" s="57"/>
      <c r="AK244" s="57"/>
      <c r="AL244" s="57"/>
      <c r="AM244" s="57"/>
      <c r="AN244" s="57"/>
      <c r="AO244" s="57"/>
      <c r="AP244" s="57"/>
      <c r="AQ244" s="57"/>
      <c r="AR244" s="57"/>
      <c r="AS244" s="57"/>
      <c r="AT244" s="57"/>
      <c r="AU244" s="57"/>
      <c r="AV244" s="57"/>
      <c r="AW244" s="57"/>
      <c r="AX244" s="57"/>
      <c r="AY244" s="57"/>
      <c r="AZ244" s="57"/>
      <c r="BA244" s="57"/>
      <c r="BB244" s="57"/>
      <c r="BC244" s="57"/>
      <c r="BD244" s="57"/>
      <c r="BE244" s="57"/>
      <c r="BF244" s="57"/>
      <c r="BG244" s="57"/>
      <c r="BH244" s="57"/>
    </row>
    <row r="245" spans="1:60" x14ac:dyDescent="0.25">
      <c r="A245" s="57"/>
    </row>
    <row r="246" spans="1:60" x14ac:dyDescent="0.25">
      <c r="A246" s="57"/>
    </row>
    <row r="247" spans="1:60" x14ac:dyDescent="0.25">
      <c r="A247" s="57"/>
    </row>
    <row r="248" spans="1:60" x14ac:dyDescent="0.25">
      <c r="A248" s="57"/>
    </row>
  </sheetData>
  <mergeCells count="17">
    <mergeCell ref="J56:O61"/>
    <mergeCell ref="P56:U61"/>
    <mergeCell ref="V56:AA61"/>
    <mergeCell ref="AB56:AG61"/>
    <mergeCell ref="AH56:AM61"/>
    <mergeCell ref="AO16:AT25"/>
    <mergeCell ref="E16:I25"/>
    <mergeCell ref="AO6:AT15"/>
    <mergeCell ref="B2:I4"/>
    <mergeCell ref="J2:AM4"/>
    <mergeCell ref="B6:D55"/>
    <mergeCell ref="E6:I15"/>
    <mergeCell ref="E46:I55"/>
    <mergeCell ref="AO36:AT45"/>
    <mergeCell ref="E36:I45"/>
    <mergeCell ref="AO26:AT35"/>
    <mergeCell ref="E26:I35"/>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F0"/>
  </sheetPr>
  <dimension ref="A1:AK55"/>
  <sheetViews>
    <sheetView zoomScale="90" zoomScaleNormal="90" workbookViewId="0">
      <selection activeCell="C7" sqref="C7"/>
    </sheetView>
  </sheetViews>
  <sheetFormatPr baseColWidth="10" defaultColWidth="11.42578125" defaultRowHeight="15" x14ac:dyDescent="0.25"/>
  <cols>
    <col min="2" max="2" width="24.140625" customWidth="1"/>
    <col min="3" max="3" width="70.140625" customWidth="1"/>
    <col min="4" max="4" width="29.85546875" customWidth="1"/>
  </cols>
  <sheetData>
    <row r="1" spans="1:37" ht="23.25" x14ac:dyDescent="0.25">
      <c r="A1" s="57"/>
      <c r="B1" s="654" t="s">
        <v>518</v>
      </c>
      <c r="C1" s="654"/>
      <c r="D1" s="654"/>
      <c r="E1" s="57"/>
      <c r="F1" s="57"/>
      <c r="G1" s="57"/>
      <c r="H1" s="57"/>
      <c r="I1" s="57"/>
      <c r="J1" s="57"/>
      <c r="K1" s="57"/>
      <c r="L1" s="57"/>
      <c r="M1" s="57"/>
      <c r="N1" s="57"/>
      <c r="O1" s="57"/>
      <c r="P1" s="57"/>
      <c r="Q1" s="57"/>
      <c r="R1" s="57"/>
      <c r="S1" s="57"/>
      <c r="T1" s="57"/>
      <c r="U1" s="57"/>
      <c r="V1" s="57"/>
      <c r="W1" s="57"/>
      <c r="X1" s="57"/>
      <c r="Y1" s="57"/>
      <c r="Z1" s="57"/>
      <c r="AA1" s="57"/>
      <c r="AB1" s="57"/>
      <c r="AC1" s="57"/>
      <c r="AD1" s="57"/>
      <c r="AE1" s="57"/>
    </row>
    <row r="2" spans="1:37" x14ac:dyDescent="0.25">
      <c r="A2" s="57"/>
      <c r="B2" s="57"/>
      <c r="C2" s="57"/>
      <c r="D2" s="57"/>
      <c r="E2" s="57"/>
      <c r="F2" s="57"/>
      <c r="G2" s="57"/>
      <c r="H2" s="57"/>
      <c r="I2" s="57"/>
      <c r="J2" s="57"/>
      <c r="K2" s="57"/>
      <c r="L2" s="57"/>
      <c r="M2" s="57"/>
      <c r="N2" s="57"/>
      <c r="O2" s="57"/>
      <c r="P2" s="57"/>
      <c r="Q2" s="57"/>
      <c r="R2" s="57"/>
      <c r="S2" s="57"/>
      <c r="T2" s="57"/>
      <c r="U2" s="57"/>
      <c r="V2" s="57"/>
      <c r="W2" s="57"/>
      <c r="X2" s="57"/>
      <c r="Y2" s="57"/>
      <c r="Z2" s="57"/>
      <c r="AA2" s="57"/>
      <c r="AB2" s="57"/>
      <c r="AC2" s="57"/>
      <c r="AD2" s="57"/>
      <c r="AE2" s="57"/>
    </row>
    <row r="3" spans="1:37" ht="25.5" x14ac:dyDescent="0.25">
      <c r="A3" s="57"/>
      <c r="B3" s="6"/>
      <c r="C3" s="7" t="s">
        <v>519</v>
      </c>
      <c r="D3" s="7" t="s">
        <v>320</v>
      </c>
      <c r="E3" s="57"/>
      <c r="F3" s="57"/>
      <c r="G3" s="57"/>
      <c r="H3" s="57"/>
      <c r="I3" s="57"/>
      <c r="J3" s="57"/>
      <c r="K3" s="57"/>
      <c r="L3" s="57"/>
      <c r="M3" s="57"/>
      <c r="N3" s="57"/>
      <c r="O3" s="57"/>
      <c r="P3" s="57"/>
      <c r="Q3" s="57"/>
      <c r="R3" s="57"/>
      <c r="S3" s="57"/>
      <c r="T3" s="57"/>
      <c r="U3" s="57"/>
      <c r="V3" s="57"/>
      <c r="W3" s="57"/>
      <c r="X3" s="57"/>
      <c r="Y3" s="57"/>
      <c r="Z3" s="57"/>
      <c r="AA3" s="57"/>
      <c r="AB3" s="57"/>
      <c r="AC3" s="57"/>
      <c r="AD3" s="57"/>
      <c r="AE3" s="57"/>
    </row>
    <row r="4" spans="1:37" ht="51" x14ac:dyDescent="0.25">
      <c r="A4" s="57"/>
      <c r="B4" s="8" t="s">
        <v>520</v>
      </c>
      <c r="C4" s="9" t="s">
        <v>521</v>
      </c>
      <c r="D4" s="10">
        <v>0.2</v>
      </c>
      <c r="E4" s="57"/>
      <c r="F4" s="57"/>
      <c r="G4" s="57"/>
      <c r="H4" s="57"/>
      <c r="I4" s="57"/>
      <c r="J4" s="57"/>
      <c r="K4" s="57"/>
      <c r="L4" s="57"/>
      <c r="M4" s="57"/>
      <c r="N4" s="57"/>
      <c r="O4" s="57"/>
      <c r="P4" s="57"/>
      <c r="Q4" s="57"/>
      <c r="R4" s="57"/>
      <c r="S4" s="57"/>
      <c r="T4" s="57"/>
      <c r="U4" s="57"/>
      <c r="V4" s="57"/>
      <c r="W4" s="57"/>
      <c r="X4" s="57"/>
      <c r="Y4" s="57"/>
      <c r="Z4" s="57"/>
      <c r="AA4" s="57"/>
      <c r="AB4" s="57"/>
      <c r="AC4" s="57"/>
      <c r="AD4" s="57"/>
      <c r="AE4" s="57"/>
    </row>
    <row r="5" spans="1:37" ht="51" x14ac:dyDescent="0.25">
      <c r="A5" s="57"/>
      <c r="B5" s="11" t="s">
        <v>522</v>
      </c>
      <c r="C5" s="12" t="s">
        <v>523</v>
      </c>
      <c r="D5" s="13">
        <v>0.4</v>
      </c>
      <c r="E5" s="57"/>
      <c r="F5" s="57"/>
      <c r="G5" s="57"/>
      <c r="H5" s="57"/>
      <c r="I5" s="57"/>
      <c r="J5" s="57"/>
      <c r="K5" s="57"/>
      <c r="L5" s="57"/>
      <c r="M5" s="57"/>
      <c r="N5" s="57"/>
      <c r="O5" s="57"/>
      <c r="P5" s="57"/>
      <c r="Q5" s="57"/>
      <c r="R5" s="57"/>
      <c r="S5" s="57"/>
      <c r="T5" s="57"/>
      <c r="U5" s="57"/>
      <c r="V5" s="57"/>
      <c r="W5" s="57"/>
      <c r="X5" s="57"/>
      <c r="Y5" s="57"/>
      <c r="Z5" s="57"/>
      <c r="AA5" s="57"/>
      <c r="AB5" s="57"/>
      <c r="AC5" s="57"/>
      <c r="AD5" s="57"/>
      <c r="AE5" s="57"/>
    </row>
    <row r="6" spans="1:37" ht="51" x14ac:dyDescent="0.25">
      <c r="A6" s="57"/>
      <c r="B6" s="14" t="s">
        <v>524</v>
      </c>
      <c r="C6" s="12" t="s">
        <v>525</v>
      </c>
      <c r="D6" s="13">
        <v>0.6</v>
      </c>
      <c r="E6" s="57"/>
      <c r="F6" s="57"/>
      <c r="G6" s="57"/>
      <c r="H6" s="57"/>
      <c r="I6" s="57"/>
      <c r="J6" s="57"/>
      <c r="K6" s="57"/>
      <c r="L6" s="57"/>
      <c r="M6" s="57"/>
      <c r="N6" s="57"/>
      <c r="O6" s="57"/>
      <c r="P6" s="57"/>
      <c r="Q6" s="57"/>
      <c r="R6" s="57"/>
      <c r="S6" s="57"/>
      <c r="T6" s="57"/>
      <c r="U6" s="57"/>
      <c r="V6" s="57"/>
      <c r="W6" s="57"/>
      <c r="X6" s="57"/>
      <c r="Y6" s="57"/>
      <c r="Z6" s="57"/>
      <c r="AA6" s="57"/>
      <c r="AB6" s="57"/>
      <c r="AC6" s="57"/>
      <c r="AD6" s="57"/>
      <c r="AE6" s="57"/>
    </row>
    <row r="7" spans="1:37" ht="76.5" x14ac:dyDescent="0.25">
      <c r="A7" s="57"/>
      <c r="B7" s="15" t="s">
        <v>526</v>
      </c>
      <c r="C7" s="12" t="s">
        <v>527</v>
      </c>
      <c r="D7" s="13">
        <v>0.8</v>
      </c>
      <c r="E7" s="57"/>
      <c r="F7" s="57"/>
      <c r="G7" s="57"/>
      <c r="H7" s="57"/>
      <c r="I7" s="57"/>
      <c r="J7" s="57"/>
      <c r="K7" s="57"/>
      <c r="L7" s="57"/>
      <c r="M7" s="57"/>
      <c r="N7" s="57"/>
      <c r="O7" s="57"/>
      <c r="P7" s="57"/>
      <c r="Q7" s="57"/>
      <c r="R7" s="57"/>
      <c r="S7" s="57"/>
      <c r="T7" s="57"/>
      <c r="U7" s="57"/>
      <c r="V7" s="57"/>
      <c r="W7" s="57"/>
      <c r="X7" s="57"/>
      <c r="Y7" s="57"/>
      <c r="Z7" s="57"/>
      <c r="AA7" s="57"/>
      <c r="AB7" s="57"/>
      <c r="AC7" s="57"/>
      <c r="AD7" s="57"/>
      <c r="AE7" s="57"/>
    </row>
    <row r="8" spans="1:37" ht="51" x14ac:dyDescent="0.25">
      <c r="A8" s="57"/>
      <c r="B8" s="16" t="s">
        <v>528</v>
      </c>
      <c r="C8" s="12" t="s">
        <v>529</v>
      </c>
      <c r="D8" s="13">
        <v>1</v>
      </c>
      <c r="E8" s="57"/>
      <c r="F8" s="57"/>
      <c r="G8" s="57"/>
      <c r="H8" s="57"/>
      <c r="I8" s="57"/>
      <c r="J8" s="57"/>
      <c r="K8" s="57"/>
      <c r="L8" s="57"/>
      <c r="M8" s="57"/>
      <c r="N8" s="57"/>
      <c r="O8" s="57"/>
      <c r="P8" s="57"/>
      <c r="Q8" s="57"/>
      <c r="R8" s="57"/>
      <c r="S8" s="57"/>
      <c r="T8" s="57"/>
      <c r="U8" s="57"/>
      <c r="V8" s="57"/>
      <c r="W8" s="57"/>
      <c r="X8" s="57"/>
      <c r="Y8" s="57"/>
      <c r="Z8" s="57"/>
      <c r="AA8" s="57"/>
      <c r="AB8" s="57"/>
      <c r="AC8" s="57"/>
      <c r="AD8" s="57"/>
      <c r="AE8" s="57"/>
    </row>
    <row r="9" spans="1:37" x14ac:dyDescent="0.25">
      <c r="A9" s="57"/>
      <c r="B9" s="77"/>
      <c r="C9" s="77"/>
      <c r="D9" s="77"/>
      <c r="E9" s="57"/>
      <c r="F9" s="57"/>
      <c r="G9" s="57"/>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c r="AK9" s="57"/>
    </row>
    <row r="10" spans="1:37" ht="16.5" x14ac:dyDescent="0.25">
      <c r="A10" s="57"/>
      <c r="B10" s="78"/>
      <c r="C10" s="77"/>
      <c r="D10" s="77"/>
      <c r="E10" s="57"/>
      <c r="F10" s="57"/>
      <c r="G10" s="57"/>
      <c r="H10" s="57"/>
      <c r="I10" s="57"/>
      <c r="J10" s="57"/>
      <c r="K10" s="57"/>
      <c r="L10" s="57"/>
      <c r="M10" s="57"/>
      <c r="N10" s="57"/>
      <c r="O10" s="57"/>
      <c r="P10" s="57"/>
      <c r="Q10" s="57"/>
      <c r="R10" s="57"/>
      <c r="S10" s="57"/>
      <c r="T10" s="57"/>
      <c r="U10" s="57"/>
      <c r="V10" s="57"/>
      <c r="W10" s="57"/>
      <c r="X10" s="57"/>
      <c r="Y10" s="57"/>
      <c r="Z10" s="57"/>
      <c r="AA10" s="57"/>
      <c r="AB10" s="57"/>
      <c r="AC10" s="57"/>
      <c r="AD10" s="57"/>
      <c r="AE10" s="57"/>
      <c r="AF10" s="57"/>
      <c r="AG10" s="57"/>
      <c r="AH10" s="57"/>
      <c r="AI10" s="57"/>
      <c r="AJ10" s="57"/>
      <c r="AK10" s="57"/>
    </row>
    <row r="11" spans="1:37" x14ac:dyDescent="0.25">
      <c r="A11" s="57"/>
      <c r="B11" s="77"/>
      <c r="C11" s="77"/>
      <c r="D11" s="7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7"/>
      <c r="AI11" s="57"/>
      <c r="AJ11" s="57"/>
      <c r="AK11" s="57"/>
    </row>
    <row r="12" spans="1:37" x14ac:dyDescent="0.25">
      <c r="A12" s="57"/>
      <c r="B12" s="77"/>
      <c r="C12" s="77"/>
      <c r="D12" s="7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7"/>
      <c r="AI12" s="57"/>
      <c r="AJ12" s="57"/>
      <c r="AK12" s="57"/>
    </row>
    <row r="13" spans="1:37" x14ac:dyDescent="0.25">
      <c r="A13" s="57"/>
      <c r="B13" s="77"/>
      <c r="C13" s="77"/>
      <c r="D13" s="7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7"/>
      <c r="AI13" s="57"/>
      <c r="AJ13" s="57"/>
      <c r="AK13" s="57"/>
    </row>
    <row r="14" spans="1:37" x14ac:dyDescent="0.25">
      <c r="A14" s="57"/>
      <c r="B14" s="77"/>
      <c r="C14" s="77"/>
      <c r="D14" s="7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row>
    <row r="15" spans="1:37" x14ac:dyDescent="0.25">
      <c r="A15" s="57"/>
      <c r="B15" s="77"/>
      <c r="C15" s="77"/>
      <c r="D15" s="7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row>
    <row r="16" spans="1:37" x14ac:dyDescent="0.25">
      <c r="A16" s="57"/>
      <c r="B16" s="77"/>
      <c r="C16" s="77"/>
      <c r="D16" s="77"/>
      <c r="E16" s="57"/>
      <c r="F16" s="57"/>
      <c r="G16" s="57"/>
      <c r="H16" s="57"/>
      <c r="I16" s="57"/>
      <c r="J16" s="57"/>
      <c r="K16" s="57"/>
      <c r="L16" s="57"/>
      <c r="M16" s="57"/>
      <c r="N16" s="57"/>
      <c r="O16" s="57"/>
      <c r="P16" s="57"/>
      <c r="Q16" s="57"/>
      <c r="R16" s="57"/>
      <c r="S16" s="57"/>
      <c r="T16" s="57"/>
      <c r="U16" s="57"/>
      <c r="V16" s="57"/>
      <c r="W16" s="57"/>
      <c r="X16" s="57"/>
      <c r="Y16" s="57"/>
      <c r="Z16" s="57"/>
      <c r="AA16" s="57"/>
      <c r="AB16" s="57"/>
      <c r="AC16" s="57"/>
      <c r="AD16" s="57"/>
      <c r="AE16" s="57"/>
      <c r="AF16" s="57"/>
      <c r="AG16" s="57"/>
      <c r="AH16" s="57"/>
      <c r="AI16" s="57"/>
      <c r="AJ16" s="57"/>
      <c r="AK16" s="57"/>
    </row>
    <row r="17" spans="1:37" x14ac:dyDescent="0.25">
      <c r="A17" s="57"/>
      <c r="B17" s="77"/>
      <c r="C17" s="77"/>
      <c r="D17" s="77"/>
      <c r="E17" s="57"/>
      <c r="F17" s="57"/>
      <c r="G17" s="57"/>
      <c r="H17" s="57"/>
      <c r="I17" s="57"/>
      <c r="J17" s="57"/>
      <c r="K17" s="57"/>
      <c r="L17" s="57"/>
      <c r="M17" s="57"/>
      <c r="N17" s="57"/>
      <c r="O17" s="57"/>
      <c r="P17" s="57"/>
      <c r="Q17" s="57"/>
      <c r="R17" s="57"/>
      <c r="S17" s="57"/>
      <c r="T17" s="57"/>
      <c r="U17" s="57"/>
      <c r="V17" s="57"/>
      <c r="W17" s="57"/>
      <c r="X17" s="57"/>
      <c r="Y17" s="57"/>
      <c r="Z17" s="57"/>
      <c r="AA17" s="57"/>
      <c r="AB17" s="57"/>
      <c r="AC17" s="57"/>
      <c r="AD17" s="57"/>
      <c r="AE17" s="57"/>
      <c r="AF17" s="57"/>
      <c r="AG17" s="57"/>
      <c r="AH17" s="57"/>
      <c r="AI17" s="57"/>
      <c r="AJ17" s="57"/>
      <c r="AK17" s="57"/>
    </row>
    <row r="18" spans="1:37" x14ac:dyDescent="0.25">
      <c r="A18" s="57"/>
      <c r="B18" s="77"/>
      <c r="C18" s="77"/>
      <c r="D18" s="77"/>
      <c r="E18" s="57"/>
      <c r="F18" s="57"/>
      <c r="G18" s="57"/>
      <c r="H18" s="57"/>
      <c r="I18" s="57"/>
      <c r="J18" s="57"/>
      <c r="K18" s="57"/>
      <c r="L18" s="57"/>
      <c r="M18" s="57"/>
      <c r="N18" s="57"/>
      <c r="O18" s="57"/>
      <c r="P18" s="57"/>
      <c r="Q18" s="57"/>
      <c r="R18" s="57"/>
      <c r="S18" s="57"/>
      <c r="T18" s="57"/>
      <c r="U18" s="57"/>
      <c r="V18" s="57"/>
      <c r="W18" s="57"/>
      <c r="X18" s="57"/>
      <c r="Y18" s="57"/>
      <c r="Z18" s="57"/>
      <c r="AA18" s="57"/>
      <c r="AB18" s="57"/>
      <c r="AC18" s="57"/>
      <c r="AD18" s="57"/>
      <c r="AE18" s="57"/>
      <c r="AF18" s="57"/>
      <c r="AG18" s="57"/>
      <c r="AH18" s="57"/>
      <c r="AI18" s="57"/>
      <c r="AJ18" s="57"/>
      <c r="AK18" s="57"/>
    </row>
    <row r="19" spans="1:37" x14ac:dyDescent="0.25">
      <c r="A19" s="57"/>
      <c r="B19" s="57"/>
      <c r="C19" s="57"/>
      <c r="D19" s="57"/>
      <c r="E19" s="57"/>
      <c r="F19" s="57"/>
      <c r="G19" s="57"/>
      <c r="H19" s="57"/>
      <c r="I19" s="57"/>
      <c r="J19" s="57"/>
      <c r="K19" s="57"/>
      <c r="L19" s="57"/>
      <c r="M19" s="57"/>
      <c r="N19" s="57"/>
      <c r="O19" s="57"/>
      <c r="P19" s="57"/>
      <c r="Q19" s="57"/>
      <c r="R19" s="57"/>
      <c r="S19" s="57"/>
      <c r="T19" s="57"/>
      <c r="U19" s="57"/>
      <c r="V19" s="57"/>
      <c r="W19" s="57"/>
      <c r="X19" s="57"/>
      <c r="Y19" s="57"/>
      <c r="Z19" s="57"/>
      <c r="AA19" s="57"/>
      <c r="AB19" s="57"/>
      <c r="AC19" s="57"/>
      <c r="AD19" s="57"/>
      <c r="AE19" s="57"/>
      <c r="AF19" s="57"/>
      <c r="AG19" s="57"/>
      <c r="AH19" s="57"/>
      <c r="AI19" s="57"/>
      <c r="AJ19" s="57"/>
      <c r="AK19" s="57"/>
    </row>
    <row r="20" spans="1:37" x14ac:dyDescent="0.25">
      <c r="A20" s="57"/>
      <c r="B20" s="57"/>
      <c r="C20" s="57"/>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7"/>
      <c r="AI20" s="57"/>
      <c r="AJ20" s="57"/>
      <c r="AK20" s="57"/>
    </row>
    <row r="21" spans="1:37" x14ac:dyDescent="0.25">
      <c r="A21" s="57"/>
      <c r="B21" s="57"/>
      <c r="C21" s="57"/>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7"/>
      <c r="AI21" s="57"/>
      <c r="AJ21" s="57"/>
      <c r="AK21" s="57"/>
    </row>
    <row r="22" spans="1:37" x14ac:dyDescent="0.25">
      <c r="A22" s="57"/>
      <c r="B22" s="57"/>
      <c r="C22" s="57"/>
      <c r="D22" s="57"/>
      <c r="E22" s="57"/>
      <c r="F22" s="57"/>
      <c r="G22" s="57"/>
      <c r="H22" s="57"/>
      <c r="I22" s="57"/>
      <c r="J22" s="57"/>
      <c r="K22" s="57"/>
      <c r="L22" s="57"/>
      <c r="M22" s="57"/>
      <c r="N22" s="57"/>
      <c r="O22" s="57"/>
      <c r="P22" s="57"/>
      <c r="Q22" s="57"/>
      <c r="R22" s="57"/>
      <c r="S22" s="57"/>
      <c r="T22" s="57"/>
      <c r="U22" s="57"/>
      <c r="V22" s="57"/>
      <c r="W22" s="57"/>
      <c r="X22" s="57"/>
      <c r="Y22" s="57"/>
      <c r="Z22" s="57"/>
      <c r="AA22" s="57"/>
      <c r="AB22" s="57"/>
      <c r="AC22" s="57"/>
      <c r="AD22" s="57"/>
      <c r="AE22" s="57"/>
      <c r="AF22" s="57"/>
      <c r="AG22" s="57"/>
      <c r="AH22" s="57"/>
      <c r="AI22" s="57"/>
      <c r="AJ22" s="57"/>
      <c r="AK22" s="57"/>
    </row>
    <row r="23" spans="1:37" x14ac:dyDescent="0.25">
      <c r="A23" s="57"/>
      <c r="B23" s="57"/>
      <c r="C23" s="57"/>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7"/>
      <c r="AI23" s="57"/>
      <c r="AJ23" s="57"/>
      <c r="AK23" s="57"/>
    </row>
    <row r="24" spans="1:37" x14ac:dyDescent="0.25">
      <c r="A24" s="57"/>
      <c r="B24" s="57"/>
      <c r="C24" s="57"/>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7"/>
      <c r="AI24" s="57"/>
      <c r="AJ24" s="57"/>
      <c r="AK24" s="57"/>
    </row>
    <row r="25" spans="1:37" x14ac:dyDescent="0.25">
      <c r="A25" s="57"/>
      <c r="B25" s="57"/>
      <c r="C25" s="57"/>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7"/>
      <c r="AI25" s="57"/>
      <c r="AJ25" s="57"/>
      <c r="AK25" s="57"/>
    </row>
    <row r="26" spans="1:37" x14ac:dyDescent="0.25">
      <c r="A26" s="57"/>
      <c r="B26" s="57"/>
      <c r="C26" s="57"/>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7"/>
      <c r="AI26" s="57"/>
      <c r="AJ26" s="57"/>
      <c r="AK26" s="57"/>
    </row>
    <row r="27" spans="1:37" x14ac:dyDescent="0.25">
      <c r="A27" s="57"/>
      <c r="B27" s="57"/>
      <c r="C27" s="57"/>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7"/>
      <c r="AI27" s="57"/>
      <c r="AJ27" s="57"/>
      <c r="AK27" s="57"/>
    </row>
    <row r="28" spans="1:37" x14ac:dyDescent="0.25">
      <c r="A28" s="57"/>
      <c r="B28" s="57"/>
      <c r="C28" s="57"/>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7"/>
      <c r="AI28" s="57"/>
      <c r="AJ28" s="57"/>
      <c r="AK28" s="57"/>
    </row>
    <row r="29" spans="1:37" x14ac:dyDescent="0.25">
      <c r="A29" s="57"/>
      <c r="B29" s="57"/>
      <c r="C29" s="57"/>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7"/>
      <c r="AI29" s="57"/>
      <c r="AJ29" s="57"/>
      <c r="AK29" s="57"/>
    </row>
    <row r="30" spans="1:37" x14ac:dyDescent="0.25">
      <c r="A30" s="57"/>
      <c r="B30" s="57"/>
      <c r="C30" s="57"/>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7"/>
      <c r="AI30" s="57"/>
      <c r="AJ30" s="57"/>
      <c r="AK30" s="57"/>
    </row>
    <row r="31" spans="1:37" x14ac:dyDescent="0.25">
      <c r="A31" s="57"/>
      <c r="B31" s="57"/>
      <c r="C31" s="57"/>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7"/>
      <c r="AI31" s="57"/>
      <c r="AJ31" s="57"/>
      <c r="AK31" s="57"/>
    </row>
    <row r="32" spans="1:37" x14ac:dyDescent="0.25">
      <c r="A32" s="57"/>
      <c r="B32" s="57"/>
      <c r="C32" s="57"/>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7"/>
      <c r="AI32" s="57"/>
      <c r="AJ32" s="57"/>
      <c r="AK32" s="57"/>
    </row>
    <row r="33" spans="1:31" x14ac:dyDescent="0.25">
      <c r="A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row>
    <row r="34" spans="1:31" x14ac:dyDescent="0.25">
      <c r="A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row>
    <row r="35" spans="1:31" x14ac:dyDescent="0.25">
      <c r="A35" s="57"/>
    </row>
    <row r="36" spans="1:31" x14ac:dyDescent="0.25">
      <c r="A36" s="57"/>
    </row>
    <row r="37" spans="1:31" x14ac:dyDescent="0.25">
      <c r="A37" s="57"/>
    </row>
    <row r="38" spans="1:31" x14ac:dyDescent="0.25">
      <c r="A38" s="57"/>
    </row>
    <row r="39" spans="1:31" x14ac:dyDescent="0.25">
      <c r="A39" s="57"/>
    </row>
    <row r="40" spans="1:31" x14ac:dyDescent="0.25">
      <c r="A40" s="57"/>
    </row>
    <row r="41" spans="1:31" x14ac:dyDescent="0.25">
      <c r="A41" s="57"/>
    </row>
    <row r="42" spans="1:31" x14ac:dyDescent="0.25">
      <c r="A42" s="57"/>
    </row>
    <row r="43" spans="1:31" x14ac:dyDescent="0.25">
      <c r="A43" s="57"/>
    </row>
    <row r="44" spans="1:31" x14ac:dyDescent="0.25">
      <c r="A44" s="57"/>
    </row>
    <row r="45" spans="1:31" x14ac:dyDescent="0.25">
      <c r="A45" s="57"/>
    </row>
    <row r="46" spans="1:31" x14ac:dyDescent="0.25">
      <c r="A46" s="57"/>
    </row>
    <row r="47" spans="1:31" x14ac:dyDescent="0.25">
      <c r="A47" s="57"/>
    </row>
    <row r="48" spans="1:31" x14ac:dyDescent="0.25">
      <c r="A48" s="57"/>
    </row>
    <row r="49" spans="1:1" x14ac:dyDescent="0.25">
      <c r="A49" s="57"/>
    </row>
    <row r="50" spans="1:1" x14ac:dyDescent="0.25">
      <c r="A50" s="57"/>
    </row>
    <row r="51" spans="1:1" x14ac:dyDescent="0.25">
      <c r="A51" s="57"/>
    </row>
    <row r="52" spans="1:1" x14ac:dyDescent="0.25">
      <c r="A52" s="57"/>
    </row>
    <row r="53" spans="1:1" x14ac:dyDescent="0.25">
      <c r="A53" s="57"/>
    </row>
    <row r="54" spans="1:1" x14ac:dyDescent="0.25">
      <c r="A54" s="57"/>
    </row>
    <row r="55" spans="1:1" x14ac:dyDescent="0.25">
      <c r="A55" s="57"/>
    </row>
  </sheetData>
  <mergeCells count="1">
    <mergeCell ref="B1:D1"/>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4698C21ADF809643BDA9225112B63919" ma:contentTypeVersion="17" ma:contentTypeDescription="Crear nuevo documento." ma:contentTypeScope="" ma:versionID="5f4c338def46bf5bf19214706667072e">
  <xsd:schema xmlns:xsd="http://www.w3.org/2001/XMLSchema" xmlns:xs="http://www.w3.org/2001/XMLSchema" xmlns:p="http://schemas.microsoft.com/office/2006/metadata/properties" xmlns:ns2="d37b1d50-af9c-447b-b1f1-aa01515899c9" xmlns:ns3="e65ea7b8-1bb6-4105-84f8-2ca17f785111" targetNamespace="http://schemas.microsoft.com/office/2006/metadata/properties" ma:root="true" ma:fieldsID="36e34f7391d6abe9540288c315af07fc" ns2:_="" ns3:_="">
    <xsd:import namespace="d37b1d50-af9c-447b-b1f1-aa01515899c9"/>
    <xsd:import namespace="e65ea7b8-1bb6-4105-84f8-2ca17f785111"/>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MediaLengthInSeconds" minOccurs="0"/>
                <xsd:element ref="ns2:MediaServiceDateTaken" minOccurs="0"/>
                <xsd:element ref="ns2:lcf76f155ced4ddcb4097134ff3c332f" minOccurs="0"/>
                <xsd:element ref="ns3:TaxCatchAll" minOccurs="0"/>
                <xsd:element ref="ns2:MediaServiceObjectDetectorVersion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37b1d50-af9c-447b-b1f1-aa01515899c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18" nillable="true" ma:displayName="Length (seconds)" ma:internalName="MediaLengthInSeconds" ma:readOnly="true">
      <xsd:simpleType>
        <xsd:restriction base="dms:Unknown"/>
      </xsd:simpleType>
    </xsd:element>
    <xsd:element name="MediaServiceDateTaken" ma:index="19" nillable="true" ma:displayName="MediaServiceDateTaken" ma:hidden="true" ma:internalName="MediaServiceDateTaken" ma:readOnly="true">
      <xsd:simpleType>
        <xsd:restriction base="dms:Text"/>
      </xsd:simpleType>
    </xsd:element>
    <xsd:element name="lcf76f155ced4ddcb4097134ff3c332f" ma:index="21" nillable="true" ma:taxonomy="true" ma:internalName="lcf76f155ced4ddcb4097134ff3c332f" ma:taxonomyFieldName="MediaServiceImageTags" ma:displayName="Etiquetas de imagen" ma:readOnly="false" ma:fieldId="{5cf76f15-5ced-4ddc-b409-7134ff3c332f}" ma:taxonomyMulti="true" ma:sspId="057e2a1d-871c-4293-86ae-ec0df517bb7d"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element name="MediaServiceLocation" ma:index="24" nillable="true" ma:displayName="Location" ma:descrip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65ea7b8-1bb6-4105-84f8-2ca17f785111" elementFormDefault="qualified">
    <xsd:import namespace="http://schemas.microsoft.com/office/2006/documentManagement/types"/>
    <xsd:import namespace="http://schemas.microsoft.com/office/infopath/2007/PartnerControls"/>
    <xsd:element name="SharedWithUsers" ma:index="14"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Detalles de uso compartido" ma:internalName="SharedWithDetails" ma:readOnly="true">
      <xsd:simpleType>
        <xsd:restriction base="dms:Note">
          <xsd:maxLength value="255"/>
        </xsd:restriction>
      </xsd:simpleType>
    </xsd:element>
    <xsd:element name="TaxCatchAll" ma:index="22" nillable="true" ma:displayName="Taxonomy Catch All Column" ma:hidden="true" ma:list="{ebd6e9f0-ca35-4f38-96fe-5786f07db789}" ma:internalName="TaxCatchAll" ma:showField="CatchAllData" ma:web="e65ea7b8-1bb6-4105-84f8-2ca17f78511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d37b1d50-af9c-447b-b1f1-aa01515899c9">
      <Terms xmlns="http://schemas.microsoft.com/office/infopath/2007/PartnerControls"/>
    </lcf76f155ced4ddcb4097134ff3c332f>
    <TaxCatchAll xmlns="e65ea7b8-1bb6-4105-84f8-2ca17f785111"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596C550-85FD-4742-AA99-3A5E600D1F9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37b1d50-af9c-447b-b1f1-aa01515899c9"/>
    <ds:schemaRef ds:uri="e65ea7b8-1bb6-4105-84f8-2ca17f78511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99D442B-FE55-497D-81D2-4E9398E8E912}">
  <ds:schemaRefs>
    <ds:schemaRef ds:uri="e65ea7b8-1bb6-4105-84f8-2ca17f785111"/>
    <ds:schemaRef ds:uri="http://schemas.microsoft.com/office/2006/documentManagement/types"/>
    <ds:schemaRef ds:uri="http://purl.org/dc/elements/1.1/"/>
    <ds:schemaRef ds:uri="d37b1d50-af9c-447b-b1f1-aa01515899c9"/>
    <ds:schemaRef ds:uri="http://www.w3.org/XML/1998/namespace"/>
    <ds:schemaRef ds:uri="http://schemas.microsoft.com/office/2006/metadata/properties"/>
    <ds:schemaRef ds:uri="http://schemas.openxmlformats.org/package/2006/metadata/core-properties"/>
    <ds:schemaRef ds:uri="http://purl.org/dc/terms/"/>
    <ds:schemaRef ds:uri="http://schemas.microsoft.com/office/infopath/2007/PartnerControls"/>
    <ds:schemaRef ds:uri="http://purl.org/dc/dcmitype/"/>
  </ds:schemaRefs>
</ds:datastoreItem>
</file>

<file path=customXml/itemProps3.xml><?xml version="1.0" encoding="utf-8"?>
<ds:datastoreItem xmlns:ds="http://schemas.openxmlformats.org/officeDocument/2006/customXml" ds:itemID="{1438DAC8-567B-47A7-A9F1-3383A4778C4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14</vt:i4>
      </vt:variant>
    </vt:vector>
  </HeadingPairs>
  <TitlesOfParts>
    <vt:vector size="14" baseType="lpstr">
      <vt:lpstr>Intructivo</vt:lpstr>
      <vt:lpstr>CONTEXTO</vt:lpstr>
      <vt:lpstr> RIESGOS DE GESTION</vt:lpstr>
      <vt:lpstr>RIEGOS DE CORRUPCION</vt:lpstr>
      <vt:lpstr> RIESGOS SEGURIDAD INFORMACION</vt:lpstr>
      <vt:lpstr>OPORTUNIDADES</vt:lpstr>
      <vt:lpstr>Matriz Calor Inherente</vt:lpstr>
      <vt:lpstr>Matriz Calor Residual</vt:lpstr>
      <vt:lpstr>Tabla probabilidad</vt:lpstr>
      <vt:lpstr>Tabla Impacto</vt:lpstr>
      <vt:lpstr>Tabla Valoración controles</vt:lpstr>
      <vt:lpstr>seguridad info</vt:lpstr>
      <vt:lpstr>Opciones Tratamiento</vt:lpstr>
      <vt:lpstr>Hoja1</vt:lpstr>
    </vt:vector>
  </TitlesOfParts>
  <Manager/>
  <Company>Hewlett-Packard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Myrian Cubillos Benavides</dc:creator>
  <cp:keywords/>
  <dc:description/>
  <cp:lastModifiedBy>Osbaldo Cortes Lozano</cp:lastModifiedBy>
  <cp:revision/>
  <dcterms:created xsi:type="dcterms:W3CDTF">2020-03-24T23:12:47Z</dcterms:created>
  <dcterms:modified xsi:type="dcterms:W3CDTF">2023-09-27T01:22:53Z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fac521f-e930-485b-97f4-efbe7db8e98f_Enabled">
    <vt:lpwstr>true</vt:lpwstr>
  </property>
  <property fmtid="{D5CDD505-2E9C-101B-9397-08002B2CF9AE}" pid="3" name="MSIP_Label_5fac521f-e930-485b-97f4-efbe7db8e98f_SetDate">
    <vt:lpwstr>2022-12-13T15:12:23Z</vt:lpwstr>
  </property>
  <property fmtid="{D5CDD505-2E9C-101B-9397-08002B2CF9AE}" pid="4" name="MSIP_Label_5fac521f-e930-485b-97f4-efbe7db8e98f_Method">
    <vt:lpwstr>Standard</vt:lpwstr>
  </property>
  <property fmtid="{D5CDD505-2E9C-101B-9397-08002B2CF9AE}" pid="5" name="MSIP_Label_5fac521f-e930-485b-97f4-efbe7db8e98f_Name">
    <vt:lpwstr>defa4170-0d19-0005-0004-bc88714345d2</vt:lpwstr>
  </property>
  <property fmtid="{D5CDD505-2E9C-101B-9397-08002B2CF9AE}" pid="6" name="MSIP_Label_5fac521f-e930-485b-97f4-efbe7db8e98f_SiteId">
    <vt:lpwstr>9ecb216e-449b-4584-bc82-26bce78574fb</vt:lpwstr>
  </property>
  <property fmtid="{D5CDD505-2E9C-101B-9397-08002B2CF9AE}" pid="7" name="MSIP_Label_5fac521f-e930-485b-97f4-efbe7db8e98f_ActionId">
    <vt:lpwstr>717a2486-536b-4320-9fff-03872bc07a4b</vt:lpwstr>
  </property>
  <property fmtid="{D5CDD505-2E9C-101B-9397-08002B2CF9AE}" pid="8" name="MSIP_Label_5fac521f-e930-485b-97f4-efbe7db8e98f_ContentBits">
    <vt:lpwstr>0</vt:lpwstr>
  </property>
  <property fmtid="{D5CDD505-2E9C-101B-9397-08002B2CF9AE}" pid="9" name="ContentTypeId">
    <vt:lpwstr>0x0101004698C21ADF809643BDA9225112B63919</vt:lpwstr>
  </property>
  <property fmtid="{D5CDD505-2E9C-101B-9397-08002B2CF9AE}" pid="10" name="MediaServiceImageTags">
    <vt:lpwstr/>
  </property>
</Properties>
</file>