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comments3.xml" ContentType="application/vnd.openxmlformats-officedocument.spreadsheetml.comments+xml"/>
  <Override PartName="/xl/threadedComments/threadedComment3.xml" ContentType="application/vnd.ms-excel.threadedcomments+xml"/>
  <Override PartName="/xl/comments4.xml" ContentType="application/vnd.openxmlformats-officedocument.spreadsheetml.comments+xml"/>
  <Override PartName="/xl/threadedComments/threadedComment4.xml" ContentType="application/vnd.ms-excel.threadedcomments+xml"/>
  <Override PartName="/xl/tables/table1.xml" ContentType="application/vnd.openxmlformats-officedocument.spreadsheetml.table+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hidePivotFieldList="1" defaultThemeVersion="124226"/>
  <mc:AlternateContent xmlns:mc="http://schemas.openxmlformats.org/markup-compatibility/2006">
    <mc:Choice Requires="x15">
      <x15ac:absPath xmlns:x15ac="http://schemas.microsoft.com/office/spreadsheetml/2010/11/ac" url="C:\Users\luz.palacios\Documents\UAESP\RIESGOS\RIESGOS 2022\"/>
    </mc:Choice>
  </mc:AlternateContent>
  <xr:revisionPtr revIDLastSave="0" documentId="13_ncr:1_{A9A82C57-E76A-400A-89BB-2238D1B72D88}" xr6:coauthVersionLast="47" xr6:coauthVersionMax="47" xr10:uidLastSave="{00000000-0000-0000-0000-000000000000}"/>
  <workbookProtection workbookAlgorithmName="SHA-512" workbookHashValue="3Rle2ih6h43AWs+EDYGNZsXAxWzqJE/nIQkIZorMtGz0CkfSAkIzIxOUmsOR006X0w11aUl1YL11FoE/KlBCrg==" workbookSaltValue="4KHMxSdIdClBRxLH0Wa+Gg==" workbookSpinCount="100000" lockStructure="1"/>
  <bookViews>
    <workbookView xWindow="-120" yWindow="-120" windowWidth="21840" windowHeight="13140" tabRatio="658" firstSheet="2" activeTab="2" xr2:uid="{00000000-000D-0000-FFFF-FFFF00000000}"/>
  </bookViews>
  <sheets>
    <sheet name="Intructivo" sheetId="20" state="hidden" r:id="rId1"/>
    <sheet name="CONTEXTO" sheetId="23" r:id="rId2"/>
    <sheet name=" RIESGOS DE GESTION" sheetId="1" r:id="rId3"/>
    <sheet name="RIEGOS DE CORRUPCION" sheetId="22" r:id="rId4"/>
    <sheet name=" RIESGOS SEGURIDAD INFORMACION" sheetId="24" r:id="rId5"/>
    <sheet name="OPORTUNIDADES" sheetId="26" r:id="rId6"/>
    <sheet name="Matriz Calor Inherente" sheetId="18" state="hidden" r:id="rId7"/>
    <sheet name="Matriz Calor Residual" sheetId="19" state="hidden" r:id="rId8"/>
    <sheet name="Tabla probabilidad" sheetId="12" state="hidden" r:id="rId9"/>
    <sheet name="Tabla Impacto" sheetId="13" state="hidden" r:id="rId10"/>
    <sheet name="Tabla Valoración controles" sheetId="15" state="hidden" r:id="rId11"/>
    <sheet name="seguridad info" sheetId="25" state="hidden" r:id="rId12"/>
    <sheet name="Opciones Tratamiento" sheetId="16" state="hidden" r:id="rId13"/>
    <sheet name="Hoja1" sheetId="11" state="hidden" r:id="rId14"/>
  </sheets>
  <externalReferences>
    <externalReference r:id="rId15"/>
  </externalReferences>
  <definedNames>
    <definedName name="ADECUADO" localSheetId="3">'RIEGOS DE CORRUPCION'!#REF!</definedName>
    <definedName name="_xlnm.Print_Area" localSheetId="2">' RIESGOS DE GESTION'!#REF!</definedName>
    <definedName name="_xlnm.Print_Area" localSheetId="4">' RIESGOS SEGURIDAD INFORMACION'!#REF!</definedName>
    <definedName name="_xlnm.Print_Area" localSheetId="1">CONTEXTO!#REF!</definedName>
    <definedName name="_xlnm.Print_Area" localSheetId="3">'RIEGOS DE CORRUPCION'!#REF!</definedName>
    <definedName name="ASIGNADO" localSheetId="3">'RIEGOS DE CORRUPCION'!#REF!</definedName>
    <definedName name="COMPLETA" localSheetId="3">'RIEGOS DE CORRUPCION'!#REF!</definedName>
    <definedName name="CONFIABLE" localSheetId="3">'RIEGOS DE CORRUPCION'!#REF!</definedName>
    <definedName name="DEBIL" localSheetId="3">'RIEGOS DE CORRUPCION'!#REF!</definedName>
    <definedName name="DESVIACIONES" localSheetId="3">[1]D.Estratégico!$CT$86:$CT$87</definedName>
    <definedName name="DETECTAR" localSheetId="3">'RIEGOS DE CORRUPCION'!#REF!</definedName>
    <definedName name="EVIDENCIAS" localSheetId="3">[1]D.Estratégico!$CW$86:$CW$88</definedName>
    <definedName name="FUERTE" localSheetId="3">'RIEGOS DE CORRUPCION'!#REF!</definedName>
    <definedName name="FUNCIONES" localSheetId="3">[1]D.Estratégico!$CG$86:$CG$87</definedName>
    <definedName name="INADECUADO" localSheetId="3">'RIEGOS DE CORRUPCION'!#REF!</definedName>
    <definedName name="INCOMPLETA" localSheetId="3">'RIEGOS DE CORRUPCION'!#REF!</definedName>
    <definedName name="MODERADO" localSheetId="3">'RIEGOS DE CORRUPCION'!#REF!</definedName>
    <definedName name="NO_ASIGNADO" localSheetId="3">'RIEGOS DE CORRUPCION'!#REF!</definedName>
    <definedName name="NO_CONFIABLE" localSheetId="3">'RIEGOS DE CORRUPCION'!#REF!</definedName>
    <definedName name="NO_ES_CONTROL" localSheetId="3">'RIEGOS DE CORRUPCION'!#REF!</definedName>
    <definedName name="NO_EXISTE" localSheetId="3">'RIEGOS DE CORRUPCION'!#REF!</definedName>
    <definedName name="NO_SE_INVESTIGAN" localSheetId="3">'RIEGOS DE CORRUPCION'!#REF!</definedName>
    <definedName name="PREVENIR" localSheetId="3">'RIEGOS DE CORRUPCION'!#REF!</definedName>
    <definedName name="RESPONSABLE" localSheetId="3">[1]D.Estratégico!$CD$86:$CD$87</definedName>
    <definedName name="SE_INVESTIGAN" localSheetId="3">'RIEGOS DE CORRUPCION'!#REF!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23" i="13" l="1"/>
  <c r="B222" i="13"/>
  <c r="F221" i="13"/>
  <c r="B221" i="13"/>
  <c r="F220" i="13"/>
  <c r="F219" i="13"/>
  <c r="F218" i="13"/>
  <c r="F217" i="13"/>
  <c r="F216" i="13"/>
  <c r="F215" i="13"/>
  <c r="F214" i="13"/>
  <c r="F213" i="13"/>
  <c r="F212" i="13"/>
  <c r="F211" i="13"/>
  <c r="H210" i="13"/>
  <c r="F210" i="13"/>
  <c r="N11" i="1" l="1"/>
  <c r="O11" i="1" s="1"/>
  <c r="Q11" i="1" s="1"/>
  <c r="N53" i="1"/>
  <c r="O53" i="1" s="1"/>
  <c r="Q53" i="1" s="1"/>
  <c r="N29" i="1"/>
  <c r="O29" i="1" s="1"/>
  <c r="Q29" i="1" s="1"/>
  <c r="N47" i="1"/>
  <c r="O47" i="1" s="1"/>
  <c r="Q47" i="1" s="1"/>
  <c r="N23" i="1"/>
  <c r="O23" i="1" s="1"/>
  <c r="Q23" i="1" s="1"/>
  <c r="N41" i="1"/>
  <c r="O41" i="1" s="1"/>
  <c r="Q41" i="1" s="1"/>
  <c r="N17" i="1"/>
  <c r="O17" i="1" s="1"/>
  <c r="Q17" i="1" s="1"/>
  <c r="N59" i="1"/>
  <c r="O59" i="1" s="1"/>
  <c r="Q59" i="1" s="1"/>
  <c r="N35" i="1"/>
  <c r="O35" i="1" s="1"/>
  <c r="Q35" i="1" s="1"/>
  <c r="L5" i="22" l="1"/>
  <c r="Q6" i="24"/>
  <c r="Q7" i="24"/>
  <c r="Q8" i="24"/>
  <c r="Q9" i="24"/>
  <c r="Q10" i="24"/>
  <c r="AD6" i="24" l="1"/>
  <c r="AD7" i="24"/>
  <c r="AD8" i="24"/>
  <c r="AD9" i="24"/>
  <c r="AD10" i="24"/>
  <c r="AD11" i="24"/>
  <c r="AD12" i="24"/>
  <c r="AD13" i="24"/>
  <c r="AD14" i="24"/>
  <c r="AD15" i="24"/>
  <c r="AD16" i="24"/>
  <c r="AD17" i="24"/>
  <c r="AD18" i="24"/>
  <c r="AD19" i="24"/>
  <c r="AD20" i="24"/>
  <c r="AD21" i="24"/>
  <c r="AD22" i="24"/>
  <c r="AD23" i="24"/>
  <c r="AD24" i="24"/>
  <c r="AD25" i="24"/>
  <c r="AD26" i="24"/>
  <c r="AD27" i="24"/>
  <c r="AD28" i="24"/>
  <c r="AD29" i="24"/>
  <c r="AD30" i="24"/>
  <c r="AD31" i="24"/>
  <c r="AD32" i="24"/>
  <c r="AD33" i="24"/>
  <c r="AD34" i="24"/>
  <c r="AD35" i="24"/>
  <c r="AD36" i="24"/>
  <c r="AD37" i="24"/>
  <c r="AD38" i="24"/>
  <c r="AD39" i="24"/>
  <c r="AD40" i="24"/>
  <c r="AD41" i="24"/>
  <c r="AD42" i="24"/>
  <c r="AD43" i="24"/>
  <c r="AD44" i="24"/>
  <c r="AD45" i="24"/>
  <c r="AD46" i="24"/>
  <c r="AD47" i="24"/>
  <c r="AD48" i="24"/>
  <c r="AD49" i="24"/>
  <c r="AD50" i="24"/>
  <c r="AD51" i="24"/>
  <c r="AD52" i="24"/>
  <c r="AD53" i="24"/>
  <c r="AD54" i="24"/>
  <c r="AD55" i="24"/>
  <c r="AD56" i="24"/>
  <c r="AD57" i="24"/>
  <c r="AD58" i="24"/>
  <c r="AD59" i="24"/>
  <c r="AD60" i="24"/>
  <c r="AD61" i="24"/>
  <c r="AD62" i="24"/>
  <c r="AD63" i="24"/>
  <c r="AD64" i="24"/>
  <c r="AD5" i="24"/>
  <c r="T5" i="1"/>
  <c r="Q60" i="24"/>
  <c r="Q61" i="24"/>
  <c r="Q62" i="24"/>
  <c r="Q63" i="24"/>
  <c r="Q64" i="24"/>
  <c r="Q12" i="24"/>
  <c r="Q13" i="24"/>
  <c r="Q14" i="24"/>
  <c r="Q15" i="24"/>
  <c r="Q16" i="24"/>
  <c r="Q18" i="24"/>
  <c r="Q19" i="24"/>
  <c r="Q20" i="24"/>
  <c r="Q21" i="24"/>
  <c r="Q22" i="24"/>
  <c r="Q24" i="24"/>
  <c r="Q25" i="24"/>
  <c r="Q26" i="24"/>
  <c r="Q27" i="24"/>
  <c r="Q28" i="24"/>
  <c r="Q30" i="24"/>
  <c r="Q31" i="24"/>
  <c r="Q32" i="24"/>
  <c r="Q33" i="24"/>
  <c r="Q34" i="24"/>
  <c r="Q36" i="24"/>
  <c r="Q37" i="24"/>
  <c r="Q38" i="24"/>
  <c r="Q39" i="24"/>
  <c r="Q40" i="24"/>
  <c r="Q42" i="24"/>
  <c r="Q43" i="24"/>
  <c r="Q44" i="24"/>
  <c r="Q45" i="24"/>
  <c r="Q46" i="24"/>
  <c r="Q48" i="24"/>
  <c r="Q49" i="24"/>
  <c r="Q50" i="24"/>
  <c r="Q51" i="24"/>
  <c r="Q52" i="24"/>
  <c r="Q54" i="24"/>
  <c r="Q55" i="24"/>
  <c r="Q56" i="24"/>
  <c r="Q57" i="24"/>
  <c r="Q58" i="24"/>
  <c r="W64" i="24"/>
  <c r="W63" i="24"/>
  <c r="AL63" i="24" s="1"/>
  <c r="AK63" i="24" s="1"/>
  <c r="W62" i="24"/>
  <c r="W61" i="24"/>
  <c r="AL62" i="24" s="1"/>
  <c r="AK62" i="24" s="1"/>
  <c r="W60" i="24"/>
  <c r="W59" i="24"/>
  <c r="AL60" i="24" s="1"/>
  <c r="AK60" i="24" s="1"/>
  <c r="N59" i="24"/>
  <c r="W58" i="24"/>
  <c r="W57" i="24"/>
  <c r="W56" i="24"/>
  <c r="W55" i="24"/>
  <c r="W54" i="24"/>
  <c r="W53" i="24"/>
  <c r="N53" i="24"/>
  <c r="O53" i="24" s="1"/>
  <c r="W52" i="24"/>
  <c r="W51" i="24"/>
  <c r="W50" i="24"/>
  <c r="W49" i="24"/>
  <c r="W48" i="24"/>
  <c r="W47" i="24"/>
  <c r="AH47" i="24" s="1"/>
  <c r="N47" i="24"/>
  <c r="W46" i="24"/>
  <c r="W45" i="24"/>
  <c r="AL46" i="24" s="1"/>
  <c r="AK46" i="24" s="1"/>
  <c r="W44" i="24"/>
  <c r="W43" i="24"/>
  <c r="AL44" i="24" s="1"/>
  <c r="AK44" i="24" s="1"/>
  <c r="W42" i="24"/>
  <c r="W41" i="24"/>
  <c r="AL42" i="24" s="1"/>
  <c r="AK42" i="24" s="1"/>
  <c r="N41" i="24"/>
  <c r="O41" i="24" s="1"/>
  <c r="W40" i="24"/>
  <c r="W39" i="24"/>
  <c r="AH39" i="24" s="1"/>
  <c r="AJ39" i="24" s="1"/>
  <c r="W38" i="24"/>
  <c r="W37" i="24"/>
  <c r="AL38" i="24" s="1"/>
  <c r="AK38" i="24" s="1"/>
  <c r="W36" i="24"/>
  <c r="W35" i="24"/>
  <c r="AL35" i="24" s="1"/>
  <c r="AK35" i="24" s="1"/>
  <c r="N35" i="24"/>
  <c r="W34" i="24"/>
  <c r="W33" i="24"/>
  <c r="W32" i="24"/>
  <c r="AL33" i="24" s="1"/>
  <c r="AK33" i="24" s="1"/>
  <c r="W31" i="24"/>
  <c r="W30" i="24"/>
  <c r="W29" i="24"/>
  <c r="N29" i="24"/>
  <c r="W28" i="24"/>
  <c r="W27" i="24"/>
  <c r="W26" i="24"/>
  <c r="W25" i="24"/>
  <c r="AL26" i="24" s="1"/>
  <c r="AK26" i="24" s="1"/>
  <c r="W24" i="24"/>
  <c r="W23" i="24"/>
  <c r="AL23" i="24" s="1"/>
  <c r="AK23" i="24" s="1"/>
  <c r="N23" i="24"/>
  <c r="O23" i="24" s="1"/>
  <c r="W22" i="24"/>
  <c r="AH22" i="24" s="1"/>
  <c r="AJ22" i="24" s="1"/>
  <c r="W21" i="24"/>
  <c r="W20" i="24"/>
  <c r="AL21" i="24" s="1"/>
  <c r="AK21" i="24" s="1"/>
  <c r="W19" i="24"/>
  <c r="W18" i="24"/>
  <c r="W17" i="24"/>
  <c r="N17" i="24"/>
  <c r="O17" i="24" s="1"/>
  <c r="W16" i="24"/>
  <c r="W15" i="24"/>
  <c r="AL15" i="24" s="1"/>
  <c r="AK15" i="24" s="1"/>
  <c r="W14" i="24"/>
  <c r="W13" i="24"/>
  <c r="AH14" i="24" s="1"/>
  <c r="W12" i="24"/>
  <c r="W11" i="24"/>
  <c r="AL12" i="24" s="1"/>
  <c r="AK12" i="24" s="1"/>
  <c r="N11" i="24"/>
  <c r="O11" i="24" s="1"/>
  <c r="W10" i="24"/>
  <c r="W9" i="24"/>
  <c r="W8" i="24"/>
  <c r="W7" i="24"/>
  <c r="W6" i="24"/>
  <c r="W5" i="24"/>
  <c r="AL5" i="24" s="1"/>
  <c r="AK5" i="24" s="1"/>
  <c r="N5" i="24"/>
  <c r="O5" i="24" s="1"/>
  <c r="W64" i="22"/>
  <c r="X64" i="22" s="1"/>
  <c r="Z64" i="22" s="1"/>
  <c r="AA64" i="22" s="1"/>
  <c r="W63" i="22"/>
  <c r="X63" i="22" s="1"/>
  <c r="Z63" i="22" s="1"/>
  <c r="AA63" i="22" s="1"/>
  <c r="W62" i="22"/>
  <c r="X62" i="22" s="1"/>
  <c r="Z62" i="22" s="1"/>
  <c r="AA62" i="22" s="1"/>
  <c r="W61" i="22"/>
  <c r="X61" i="22" s="1"/>
  <c r="Z61" i="22" s="1"/>
  <c r="AA61" i="22" s="1"/>
  <c r="W60" i="22"/>
  <c r="X60" i="22" s="1"/>
  <c r="Z60" i="22" s="1"/>
  <c r="AA60" i="22" s="1"/>
  <c r="AK59" i="22"/>
  <c r="AL59" i="22" s="1"/>
  <c r="W59" i="22"/>
  <c r="L59" i="22"/>
  <c r="M59" i="22" s="1"/>
  <c r="W58" i="22"/>
  <c r="X58" i="22" s="1"/>
  <c r="Z58" i="22" s="1"/>
  <c r="AA58" i="22" s="1"/>
  <c r="W57" i="22"/>
  <c r="X57" i="22" s="1"/>
  <c r="Z57" i="22" s="1"/>
  <c r="AA57" i="22" s="1"/>
  <c r="W56" i="22"/>
  <c r="X56" i="22" s="1"/>
  <c r="Z56" i="22" s="1"/>
  <c r="AA56" i="22" s="1"/>
  <c r="W55" i="22"/>
  <c r="X55" i="22" s="1"/>
  <c r="Z55" i="22" s="1"/>
  <c r="AA55" i="22" s="1"/>
  <c r="W54" i="22"/>
  <c r="X54" i="22" s="1"/>
  <c r="Z54" i="22" s="1"/>
  <c r="AA54" i="22" s="1"/>
  <c r="AK53" i="22"/>
  <c r="AL53" i="22" s="1"/>
  <c r="W53" i="22"/>
  <c r="L53" i="22"/>
  <c r="M53" i="22" s="1"/>
  <c r="W52" i="22"/>
  <c r="X52" i="22" s="1"/>
  <c r="Z52" i="22" s="1"/>
  <c r="AA52" i="22" s="1"/>
  <c r="W51" i="22"/>
  <c r="X51" i="22" s="1"/>
  <c r="Z51" i="22" s="1"/>
  <c r="AA51" i="22" s="1"/>
  <c r="W50" i="22"/>
  <c r="X50" i="22" s="1"/>
  <c r="Z50" i="22" s="1"/>
  <c r="AA50" i="22" s="1"/>
  <c r="W49" i="22"/>
  <c r="X49" i="22" s="1"/>
  <c r="Z49" i="22" s="1"/>
  <c r="AA49" i="22" s="1"/>
  <c r="W48" i="22"/>
  <c r="AK47" i="22"/>
  <c r="AL47" i="22" s="1"/>
  <c r="W47" i="22"/>
  <c r="X47" i="22" s="1"/>
  <c r="Z47" i="22" s="1"/>
  <c r="AA47" i="22" s="1"/>
  <c r="L47" i="22"/>
  <c r="M47" i="22" s="1"/>
  <c r="W46" i="22"/>
  <c r="X46" i="22" s="1"/>
  <c r="Z46" i="22" s="1"/>
  <c r="AA46" i="22" s="1"/>
  <c r="W45" i="22"/>
  <c r="X45" i="22" s="1"/>
  <c r="Z45" i="22" s="1"/>
  <c r="AA45" i="22" s="1"/>
  <c r="W44" i="22"/>
  <c r="X44" i="22" s="1"/>
  <c r="Z44" i="22" s="1"/>
  <c r="AA44" i="22" s="1"/>
  <c r="W43" i="22"/>
  <c r="X43" i="22" s="1"/>
  <c r="Z43" i="22" s="1"/>
  <c r="AA43" i="22" s="1"/>
  <c r="W42" i="22"/>
  <c r="X42" i="22" s="1"/>
  <c r="Z42" i="22" s="1"/>
  <c r="AA42" i="22" s="1"/>
  <c r="AK41" i="22"/>
  <c r="AL41" i="22" s="1"/>
  <c r="W41" i="22"/>
  <c r="L41" i="22"/>
  <c r="M41" i="22" s="1"/>
  <c r="W40" i="22"/>
  <c r="X40" i="22" s="1"/>
  <c r="Z40" i="22" s="1"/>
  <c r="AA40" i="22" s="1"/>
  <c r="W39" i="22"/>
  <c r="X39" i="22" s="1"/>
  <c r="Z39" i="22" s="1"/>
  <c r="AA39" i="22" s="1"/>
  <c r="W38" i="22"/>
  <c r="X38" i="22" s="1"/>
  <c r="Z38" i="22" s="1"/>
  <c r="AA38" i="22" s="1"/>
  <c r="W37" i="22"/>
  <c r="X37" i="22" s="1"/>
  <c r="Z37" i="22" s="1"/>
  <c r="AA37" i="22" s="1"/>
  <c r="W36" i="22"/>
  <c r="X36" i="22" s="1"/>
  <c r="Z36" i="22" s="1"/>
  <c r="AA36" i="22" s="1"/>
  <c r="AK35" i="22"/>
  <c r="AL35" i="22" s="1"/>
  <c r="W35" i="22"/>
  <c r="L35" i="22"/>
  <c r="M35" i="22" s="1"/>
  <c r="W34" i="22"/>
  <c r="X34" i="22" s="1"/>
  <c r="Z34" i="22" s="1"/>
  <c r="AA34" i="22" s="1"/>
  <c r="W33" i="22"/>
  <c r="X33" i="22" s="1"/>
  <c r="Z33" i="22" s="1"/>
  <c r="AA33" i="22" s="1"/>
  <c r="W32" i="22"/>
  <c r="X32" i="22" s="1"/>
  <c r="Z32" i="22" s="1"/>
  <c r="AA32" i="22" s="1"/>
  <c r="W31" i="22"/>
  <c r="X31" i="22" s="1"/>
  <c r="Z31" i="22" s="1"/>
  <c r="AA31" i="22" s="1"/>
  <c r="W30" i="22"/>
  <c r="X30" i="22" s="1"/>
  <c r="Z30" i="22" s="1"/>
  <c r="AA30" i="22" s="1"/>
  <c r="AK29" i="22"/>
  <c r="AL29" i="22" s="1"/>
  <c r="W29" i="22"/>
  <c r="L29" i="22"/>
  <c r="M29" i="22" s="1"/>
  <c r="W28" i="22"/>
  <c r="X28" i="22" s="1"/>
  <c r="Z28" i="22" s="1"/>
  <c r="AA28" i="22" s="1"/>
  <c r="W27" i="22"/>
  <c r="X27" i="22" s="1"/>
  <c r="Z27" i="22" s="1"/>
  <c r="AA27" i="22" s="1"/>
  <c r="W26" i="22"/>
  <c r="X26" i="22" s="1"/>
  <c r="Z26" i="22" s="1"/>
  <c r="AA26" i="22" s="1"/>
  <c r="W25" i="22"/>
  <c r="X25" i="22" s="1"/>
  <c r="Z25" i="22" s="1"/>
  <c r="AA25" i="22" s="1"/>
  <c r="W24" i="22"/>
  <c r="X24" i="22" s="1"/>
  <c r="Z24" i="22" s="1"/>
  <c r="AA24" i="22" s="1"/>
  <c r="AK23" i="22"/>
  <c r="AL23" i="22" s="1"/>
  <c r="W23" i="22"/>
  <c r="L23" i="22"/>
  <c r="M23" i="22" s="1"/>
  <c r="W22" i="22"/>
  <c r="X22" i="22" s="1"/>
  <c r="Z22" i="22" s="1"/>
  <c r="AA22" i="22" s="1"/>
  <c r="W21" i="22"/>
  <c r="X21" i="22" s="1"/>
  <c r="Z21" i="22" s="1"/>
  <c r="AA21" i="22" s="1"/>
  <c r="W20" i="22"/>
  <c r="X20" i="22" s="1"/>
  <c r="Z20" i="22" s="1"/>
  <c r="AA20" i="22" s="1"/>
  <c r="W19" i="22"/>
  <c r="X19" i="22" s="1"/>
  <c r="Z19" i="22" s="1"/>
  <c r="AA19" i="22" s="1"/>
  <c r="W18" i="22"/>
  <c r="X18" i="22" s="1"/>
  <c r="Z18" i="22" s="1"/>
  <c r="AA18" i="22" s="1"/>
  <c r="AK17" i="22"/>
  <c r="AL17" i="22" s="1"/>
  <c r="W17" i="22"/>
  <c r="L17" i="22"/>
  <c r="M17" i="22" s="1"/>
  <c r="W16" i="22"/>
  <c r="X16" i="22" s="1"/>
  <c r="Z16" i="22" s="1"/>
  <c r="AA16" i="22" s="1"/>
  <c r="W15" i="22"/>
  <c r="X15" i="22" s="1"/>
  <c r="Z15" i="22" s="1"/>
  <c r="AA15" i="22" s="1"/>
  <c r="W14" i="22"/>
  <c r="X14" i="22" s="1"/>
  <c r="Z14" i="22" s="1"/>
  <c r="AA14" i="22" s="1"/>
  <c r="W13" i="22"/>
  <c r="X13" i="22" s="1"/>
  <c r="Z13" i="22" s="1"/>
  <c r="AA13" i="22" s="1"/>
  <c r="W12" i="22"/>
  <c r="X12" i="22" s="1"/>
  <c r="Z12" i="22" s="1"/>
  <c r="AA12" i="22" s="1"/>
  <c r="AK11" i="22"/>
  <c r="AL11" i="22" s="1"/>
  <c r="W11" i="22"/>
  <c r="L11" i="22"/>
  <c r="M11" i="22" s="1"/>
  <c r="W10" i="22"/>
  <c r="X10" i="22" s="1"/>
  <c r="Z10" i="22" s="1"/>
  <c r="AA10" i="22" s="1"/>
  <c r="W9" i="22"/>
  <c r="X9" i="22" s="1"/>
  <c r="Z9" i="22" s="1"/>
  <c r="AA9" i="22" s="1"/>
  <c r="W8" i="22"/>
  <c r="X8" i="22" s="1"/>
  <c r="Z8" i="22" s="1"/>
  <c r="AA8" i="22" s="1"/>
  <c r="W7" i="22"/>
  <c r="X7" i="22" s="1"/>
  <c r="Z7" i="22" s="1"/>
  <c r="AA7" i="22" s="1"/>
  <c r="W6" i="22"/>
  <c r="X6" i="22" s="1"/>
  <c r="Z6" i="22" s="1"/>
  <c r="AA6" i="22" s="1"/>
  <c r="AK5" i="22"/>
  <c r="AL5" i="22" s="1"/>
  <c r="W5" i="22"/>
  <c r="X5" i="22" s="1"/>
  <c r="Z5" i="22" s="1"/>
  <c r="AA5" i="22" s="1"/>
  <c r="M5" i="22"/>
  <c r="AA64" i="1"/>
  <c r="T64" i="1"/>
  <c r="AA63" i="1"/>
  <c r="T63" i="1"/>
  <c r="AA62" i="1"/>
  <c r="T62" i="1"/>
  <c r="AE63" i="1" s="1"/>
  <c r="AA61" i="1"/>
  <c r="T61" i="1"/>
  <c r="AA60" i="1"/>
  <c r="T60" i="1"/>
  <c r="AI61" i="1" s="1"/>
  <c r="AH61" i="1" s="1"/>
  <c r="AA59" i="1"/>
  <c r="T59" i="1"/>
  <c r="K59" i="1"/>
  <c r="L59" i="1" s="1"/>
  <c r="AA58" i="1"/>
  <c r="T58" i="1"/>
  <c r="AA57" i="1"/>
  <c r="T57" i="1"/>
  <c r="AI58" i="1" s="1"/>
  <c r="AH58" i="1" s="1"/>
  <c r="AA56" i="1"/>
  <c r="T56" i="1"/>
  <c r="AA55" i="1"/>
  <c r="T55" i="1"/>
  <c r="AI56" i="1" s="1"/>
  <c r="AH56" i="1" s="1"/>
  <c r="AA54" i="1"/>
  <c r="T54" i="1"/>
  <c r="AA53" i="1"/>
  <c r="T53" i="1"/>
  <c r="AI54" i="1" s="1"/>
  <c r="AH54" i="1" s="1"/>
  <c r="K53" i="1"/>
  <c r="AA52" i="1"/>
  <c r="T52" i="1"/>
  <c r="AA51" i="1"/>
  <c r="T51" i="1"/>
  <c r="AA50" i="1"/>
  <c r="T50" i="1"/>
  <c r="AA49" i="1"/>
  <c r="T49" i="1"/>
  <c r="AA48" i="1"/>
  <c r="T48" i="1"/>
  <c r="AA47" i="1"/>
  <c r="T47" i="1"/>
  <c r="AE47" i="1" s="1"/>
  <c r="K47" i="1"/>
  <c r="AA46" i="1"/>
  <c r="T46" i="1"/>
  <c r="AA45" i="1"/>
  <c r="T45" i="1"/>
  <c r="AA44" i="1"/>
  <c r="T44" i="1"/>
  <c r="AI45" i="1" s="1"/>
  <c r="AH45" i="1" s="1"/>
  <c r="AA43" i="1"/>
  <c r="T43" i="1"/>
  <c r="AA42" i="1"/>
  <c r="T42" i="1"/>
  <c r="AI43" i="1" s="1"/>
  <c r="AH43" i="1" s="1"/>
  <c r="AA41" i="1"/>
  <c r="T41" i="1"/>
  <c r="K41" i="1"/>
  <c r="AA40" i="1"/>
  <c r="T40" i="1"/>
  <c r="AA39" i="1"/>
  <c r="T39" i="1"/>
  <c r="AA38" i="1"/>
  <c r="T38" i="1"/>
  <c r="AA37" i="1"/>
  <c r="T37" i="1"/>
  <c r="AA36" i="1"/>
  <c r="T36" i="1"/>
  <c r="AI37" i="1" s="1"/>
  <c r="AH37" i="1" s="1"/>
  <c r="AA35" i="1"/>
  <c r="T35" i="1"/>
  <c r="K35" i="1"/>
  <c r="AA34" i="1"/>
  <c r="T34" i="1"/>
  <c r="AA33" i="1"/>
  <c r="T33" i="1"/>
  <c r="AE34" i="1" s="1"/>
  <c r="AA32" i="1"/>
  <c r="T32" i="1"/>
  <c r="AA31" i="1"/>
  <c r="T31" i="1"/>
  <c r="AI32" i="1" s="1"/>
  <c r="AH32" i="1" s="1"/>
  <c r="AA30" i="1"/>
  <c r="T30" i="1"/>
  <c r="AA29" i="1"/>
  <c r="T29" i="1"/>
  <c r="K29" i="1"/>
  <c r="AA28" i="1"/>
  <c r="T28" i="1"/>
  <c r="AA27" i="1"/>
  <c r="T27" i="1"/>
  <c r="AI28" i="1" s="1"/>
  <c r="AH28" i="1" s="1"/>
  <c r="AA26" i="1"/>
  <c r="T26" i="1"/>
  <c r="AA25" i="1"/>
  <c r="T25" i="1"/>
  <c r="AI26" i="1" s="1"/>
  <c r="AH26" i="1" s="1"/>
  <c r="AA24" i="1"/>
  <c r="T24" i="1"/>
  <c r="AA23" i="1"/>
  <c r="T23" i="1"/>
  <c r="AI23" i="1" s="1"/>
  <c r="AH23" i="1" s="1"/>
  <c r="K23" i="1"/>
  <c r="L23" i="1" s="1"/>
  <c r="AA22" i="1"/>
  <c r="T22" i="1"/>
  <c r="AA21" i="1"/>
  <c r="T21" i="1"/>
  <c r="AA20" i="1"/>
  <c r="T20" i="1"/>
  <c r="AI21" i="1" s="1"/>
  <c r="AH21" i="1" s="1"/>
  <c r="AA19" i="1"/>
  <c r="T19" i="1"/>
  <c r="AA18" i="1"/>
  <c r="T18" i="1"/>
  <c r="AA17" i="1"/>
  <c r="T17" i="1"/>
  <c r="K17" i="1"/>
  <c r="L17" i="1" s="1"/>
  <c r="AA16" i="1"/>
  <c r="T16" i="1"/>
  <c r="AA15" i="1"/>
  <c r="T15" i="1"/>
  <c r="AA14" i="1"/>
  <c r="T14" i="1"/>
  <c r="AA13" i="1"/>
  <c r="T13" i="1"/>
  <c r="AA12" i="1"/>
  <c r="T12" i="1"/>
  <c r="AA11" i="1"/>
  <c r="T11" i="1"/>
  <c r="K11" i="1"/>
  <c r="L11" i="1" s="1"/>
  <c r="AA10" i="1"/>
  <c r="T10" i="1"/>
  <c r="AA9" i="1"/>
  <c r="T9" i="1"/>
  <c r="AI10" i="1" s="1"/>
  <c r="AH10" i="1" s="1"/>
  <c r="AA8" i="1"/>
  <c r="T8" i="1"/>
  <c r="AA7" i="1"/>
  <c r="T7" i="1"/>
  <c r="AI8" i="1" s="1"/>
  <c r="AH8" i="1" s="1"/>
  <c r="AA6" i="1"/>
  <c r="T6" i="1"/>
  <c r="AA5" i="1"/>
  <c r="K5" i="1"/>
  <c r="L5" i="1" s="1"/>
  <c r="AE13" i="1" l="1"/>
  <c r="AI15" i="1"/>
  <c r="AH15" i="1" s="1"/>
  <c r="AE17" i="1"/>
  <c r="AG17" i="1" s="1"/>
  <c r="AI25" i="1"/>
  <c r="AH25" i="1" s="1"/>
  <c r="AI38" i="1"/>
  <c r="AH38" i="1" s="1"/>
  <c r="AI49" i="1"/>
  <c r="AH49" i="1" s="1"/>
  <c r="AL9" i="24"/>
  <c r="AK9" i="24" s="1"/>
  <c r="AI16" i="1"/>
  <c r="AH16" i="1" s="1"/>
  <c r="AI27" i="1"/>
  <c r="AH27" i="1" s="1"/>
  <c r="AI36" i="1"/>
  <c r="AH36" i="1" s="1"/>
  <c r="AI40" i="1"/>
  <c r="AH40" i="1" s="1"/>
  <c r="AE51" i="1"/>
  <c r="AI60" i="1"/>
  <c r="AH60" i="1" s="1"/>
  <c r="AI62" i="1"/>
  <c r="AH62" i="1" s="1"/>
  <c r="AI20" i="1"/>
  <c r="AH20" i="1" s="1"/>
  <c r="AE31" i="1"/>
  <c r="AI42" i="1"/>
  <c r="AH42" i="1" s="1"/>
  <c r="AI44" i="1"/>
  <c r="AH44" i="1" s="1"/>
  <c r="AI46" i="1"/>
  <c r="AH46" i="1" s="1"/>
  <c r="AE5" i="1"/>
  <c r="AF5" i="1" s="1"/>
  <c r="AL18" i="24"/>
  <c r="AK18" i="24" s="1"/>
  <c r="AH49" i="24"/>
  <c r="AH51" i="24"/>
  <c r="AI51" i="24" s="1"/>
  <c r="AL52" i="24"/>
  <c r="AK52" i="24" s="1"/>
  <c r="AH5" i="24"/>
  <c r="AL17" i="24"/>
  <c r="AK17" i="24" s="1"/>
  <c r="AH18" i="24"/>
  <c r="AJ18" i="24" s="1"/>
  <c r="AL8" i="24"/>
  <c r="AK8" i="24" s="1"/>
  <c r="AL10" i="24"/>
  <c r="AK10" i="24" s="1"/>
  <c r="AH15" i="24"/>
  <c r="AJ15" i="24" s="1"/>
  <c r="AL22" i="24"/>
  <c r="AK22" i="24" s="1"/>
  <c r="AL25" i="24"/>
  <c r="AK25" i="24" s="1"/>
  <c r="AL27" i="24"/>
  <c r="AK27" i="24" s="1"/>
  <c r="AH28" i="24"/>
  <c r="AJ28" i="24" s="1"/>
  <c r="AH30" i="24"/>
  <c r="AL32" i="24"/>
  <c r="AK32" i="24" s="1"/>
  <c r="AL39" i="24"/>
  <c r="AK39" i="24" s="1"/>
  <c r="AL43" i="24"/>
  <c r="AK43" i="24" s="1"/>
  <c r="AL50" i="24"/>
  <c r="AK50" i="24" s="1"/>
  <c r="AL54" i="24"/>
  <c r="AK54" i="24" s="1"/>
  <c r="AH56" i="24"/>
  <c r="AJ56" i="24" s="1"/>
  <c r="AL58" i="24"/>
  <c r="AK58" i="24" s="1"/>
  <c r="AH63" i="24"/>
  <c r="AH7" i="24"/>
  <c r="AI7" i="24" s="1"/>
  <c r="AH8" i="24"/>
  <c r="AJ8" i="24" s="1"/>
  <c r="AH11" i="24"/>
  <c r="AJ11" i="24" s="1"/>
  <c r="AH24" i="24"/>
  <c r="AJ24" i="24" s="1"/>
  <c r="AH25" i="24"/>
  <c r="AJ25" i="24" s="1"/>
  <c r="AL31" i="24"/>
  <c r="AK31" i="24" s="1"/>
  <c r="AH32" i="24"/>
  <c r="AJ32" i="24" s="1"/>
  <c r="AH35" i="24"/>
  <c r="AJ35" i="24" s="1"/>
  <c r="AH41" i="24"/>
  <c r="AJ41" i="24" s="1"/>
  <c r="AL41" i="24"/>
  <c r="AK41" i="24" s="1"/>
  <c r="AH42" i="24"/>
  <c r="AJ42" i="24" s="1"/>
  <c r="AH45" i="24"/>
  <c r="AJ45" i="24" s="1"/>
  <c r="AH46" i="24"/>
  <c r="AJ46" i="24" s="1"/>
  <c r="AL48" i="24"/>
  <c r="AK48" i="24" s="1"/>
  <c r="AL49" i="24"/>
  <c r="AK49" i="24" s="1"/>
  <c r="AL56" i="24"/>
  <c r="AK56" i="24" s="1"/>
  <c r="AL7" i="24"/>
  <c r="AK7" i="24" s="1"/>
  <c r="AM7" i="24" s="1"/>
  <c r="AL11" i="24"/>
  <c r="AK11" i="24" s="1"/>
  <c r="AH13" i="24"/>
  <c r="AJ13" i="24" s="1"/>
  <c r="AL14" i="24"/>
  <c r="AK14" i="24" s="1"/>
  <c r="AL16" i="24"/>
  <c r="AK16" i="24" s="1"/>
  <c r="AH17" i="24"/>
  <c r="AL20" i="24"/>
  <c r="AK20" i="24" s="1"/>
  <c r="AL28" i="24"/>
  <c r="AK28" i="24" s="1"/>
  <c r="AH31" i="24"/>
  <c r="AJ31" i="24" s="1"/>
  <c r="AH34" i="24"/>
  <c r="AJ34" i="24" s="1"/>
  <c r="AL37" i="24"/>
  <c r="AK37" i="24" s="1"/>
  <c r="AH40" i="24"/>
  <c r="AI40" i="24" s="1"/>
  <c r="AL45" i="24"/>
  <c r="AK45" i="24" s="1"/>
  <c r="AH52" i="24"/>
  <c r="AJ52" i="24" s="1"/>
  <c r="AL55" i="24"/>
  <c r="AK55" i="24" s="1"/>
  <c r="AH59" i="24"/>
  <c r="AJ59" i="24" s="1"/>
  <c r="AL59" i="24"/>
  <c r="AK59" i="24" s="1"/>
  <c r="AL61" i="24"/>
  <c r="AK61" i="24" s="1"/>
  <c r="AH62" i="24"/>
  <c r="AJ62" i="24" s="1"/>
  <c r="AL64" i="24"/>
  <c r="AK64" i="24" s="1"/>
  <c r="AC11" i="22"/>
  <c r="AD11" i="22" s="1"/>
  <c r="X11" i="22"/>
  <c r="Z11" i="22" s="1"/>
  <c r="AA11" i="22" s="1"/>
  <c r="L35" i="1"/>
  <c r="AI52" i="1"/>
  <c r="AH52" i="1" s="1"/>
  <c r="AI14" i="1"/>
  <c r="AH14" i="1" s="1"/>
  <c r="AI19" i="1"/>
  <c r="AH19" i="1" s="1"/>
  <c r="AE23" i="1"/>
  <c r="AF23" i="1" s="1"/>
  <c r="AJ23" i="1" s="1"/>
  <c r="AE24" i="1"/>
  <c r="AG24" i="1" s="1"/>
  <c r="AE25" i="1"/>
  <c r="AG25" i="1" s="1"/>
  <c r="AE35" i="1"/>
  <c r="AI35" i="1"/>
  <c r="AH35" i="1" s="1"/>
  <c r="AE36" i="1"/>
  <c r="AE41" i="1"/>
  <c r="AG41" i="1" s="1"/>
  <c r="AI41" i="1"/>
  <c r="AH41" i="1" s="1"/>
  <c r="AE42" i="1"/>
  <c r="AG42" i="1" s="1"/>
  <c r="AI57" i="1"/>
  <c r="AH57" i="1" s="1"/>
  <c r="AI9" i="1"/>
  <c r="AH9" i="1" s="1"/>
  <c r="AE10" i="1"/>
  <c r="AF10" i="1" s="1"/>
  <c r="AJ10" i="1" s="1"/>
  <c r="AE14" i="1"/>
  <c r="AG14" i="1" s="1"/>
  <c r="AE16" i="1"/>
  <c r="AG16" i="1" s="1"/>
  <c r="AI22" i="1"/>
  <c r="AH22" i="1" s="1"/>
  <c r="AE27" i="1"/>
  <c r="AF27" i="1" s="1"/>
  <c r="AE28" i="1"/>
  <c r="AG28" i="1" s="1"/>
  <c r="AE30" i="1"/>
  <c r="AI31" i="1"/>
  <c r="AH31" i="1" s="1"/>
  <c r="AI33" i="1"/>
  <c r="AH33" i="1" s="1"/>
  <c r="AI39" i="1"/>
  <c r="AH39" i="1" s="1"/>
  <c r="AE40" i="1"/>
  <c r="AE44" i="1"/>
  <c r="AG44" i="1" s="1"/>
  <c r="AE45" i="1"/>
  <c r="AG45" i="1" s="1"/>
  <c r="AE46" i="1"/>
  <c r="AG46" i="1" s="1"/>
  <c r="AI47" i="1"/>
  <c r="AH47" i="1" s="1"/>
  <c r="AI48" i="1"/>
  <c r="AH48" i="1" s="1"/>
  <c r="AI50" i="1"/>
  <c r="AH50" i="1" s="1"/>
  <c r="AE52" i="1"/>
  <c r="AF52" i="1" s="1"/>
  <c r="AJ52" i="1" s="1"/>
  <c r="AE53" i="1"/>
  <c r="AI53" i="1"/>
  <c r="AH53" i="1" s="1"/>
  <c r="AI55" i="1"/>
  <c r="AH55" i="1" s="1"/>
  <c r="AE54" i="1"/>
  <c r="AE57" i="1"/>
  <c r="AG57" i="1" s="1"/>
  <c r="AE59" i="1"/>
  <c r="AG59" i="1" s="1"/>
  <c r="AI59" i="1"/>
  <c r="AH59" i="1" s="1"/>
  <c r="AE60" i="1"/>
  <c r="AG60" i="1" s="1"/>
  <c r="AE61" i="1"/>
  <c r="AG61" i="1" s="1"/>
  <c r="AE62" i="1"/>
  <c r="AG62" i="1" s="1"/>
  <c r="AI64" i="1"/>
  <c r="AH64" i="1" s="1"/>
  <c r="AJ63" i="24"/>
  <c r="AI63" i="24"/>
  <c r="AM63" i="24" s="1"/>
  <c r="AI30" i="24"/>
  <c r="AJ30" i="24"/>
  <c r="AJ14" i="24"/>
  <c r="AI14" i="24"/>
  <c r="AJ51" i="24"/>
  <c r="AI47" i="24"/>
  <c r="AJ47" i="24"/>
  <c r="AJ40" i="24"/>
  <c r="AI52" i="24"/>
  <c r="AJ49" i="24"/>
  <c r="AI49" i="24"/>
  <c r="AM49" i="24" s="1"/>
  <c r="AI24" i="24"/>
  <c r="AI41" i="24"/>
  <c r="AM41" i="24" s="1"/>
  <c r="AI45" i="24"/>
  <c r="AI62" i="24"/>
  <c r="AM62" i="24" s="1"/>
  <c r="AJ7" i="24"/>
  <c r="AH12" i="24"/>
  <c r="AH16" i="24"/>
  <c r="AI18" i="24"/>
  <c r="AM18" i="24" s="1"/>
  <c r="AL19" i="24"/>
  <c r="AK19" i="24" s="1"/>
  <c r="AI22" i="24"/>
  <c r="AH29" i="24"/>
  <c r="AH33" i="24"/>
  <c r="AI35" i="24"/>
  <c r="AM35" i="24" s="1"/>
  <c r="AL36" i="24"/>
  <c r="AK36" i="24" s="1"/>
  <c r="AI39" i="24"/>
  <c r="AM39" i="24" s="1"/>
  <c r="AL40" i="24"/>
  <c r="AK40" i="24" s="1"/>
  <c r="AH50" i="24"/>
  <c r="AL53" i="24"/>
  <c r="AK53" i="24" s="1"/>
  <c r="AI56" i="24"/>
  <c r="AL57" i="24"/>
  <c r="AK57" i="24" s="1"/>
  <c r="O59" i="24"/>
  <c r="AH6" i="24"/>
  <c r="AH10" i="24"/>
  <c r="AL13" i="24"/>
  <c r="AK13" i="24" s="1"/>
  <c r="AH23" i="24"/>
  <c r="AH27" i="24"/>
  <c r="AL30" i="24"/>
  <c r="AK30" i="24" s="1"/>
  <c r="AL34" i="24"/>
  <c r="AK34" i="24" s="1"/>
  <c r="AH44" i="24"/>
  <c r="AL47" i="24"/>
  <c r="AK47" i="24" s="1"/>
  <c r="AL51" i="24"/>
  <c r="AK51" i="24" s="1"/>
  <c r="AH61" i="24"/>
  <c r="AH21" i="24"/>
  <c r="AL24" i="24"/>
  <c r="AK24" i="24" s="1"/>
  <c r="AH38" i="24"/>
  <c r="O47" i="24"/>
  <c r="AH55" i="24"/>
  <c r="AH9" i="24"/>
  <c r="AH26" i="24"/>
  <c r="AL29" i="24"/>
  <c r="AK29" i="24" s="1"/>
  <c r="O35" i="24"/>
  <c r="AH43" i="24"/>
  <c r="AH60" i="24"/>
  <c r="AH64" i="24"/>
  <c r="AL6" i="24"/>
  <c r="AK6" i="24" s="1"/>
  <c r="AH20" i="24"/>
  <c r="O29" i="24"/>
  <c r="AH37" i="24"/>
  <c r="AH54" i="24"/>
  <c r="AH58" i="24"/>
  <c r="AH48" i="24"/>
  <c r="AH19" i="24"/>
  <c r="AI25" i="24"/>
  <c r="AH36" i="24"/>
  <c r="AI46" i="24"/>
  <c r="AM46" i="24" s="1"/>
  <c r="AH53" i="24"/>
  <c r="AH57" i="24"/>
  <c r="AI59" i="24"/>
  <c r="X29" i="22"/>
  <c r="Z29" i="22" s="1"/>
  <c r="AA29" i="22" s="1"/>
  <c r="AC29" i="22"/>
  <c r="AD29" i="22" s="1"/>
  <c r="AC35" i="22"/>
  <c r="AD35" i="22" s="1"/>
  <c r="X35" i="22"/>
  <c r="Z35" i="22" s="1"/>
  <c r="AA35" i="22" s="1"/>
  <c r="AC59" i="22"/>
  <c r="AD59" i="22" s="1"/>
  <c r="X59" i="22"/>
  <c r="Z59" i="22" s="1"/>
  <c r="AA59" i="22" s="1"/>
  <c r="AC41" i="22"/>
  <c r="AD41" i="22" s="1"/>
  <c r="X41" i="22"/>
  <c r="Z41" i="22" s="1"/>
  <c r="AA41" i="22" s="1"/>
  <c r="AC5" i="22"/>
  <c r="AD5" i="22" s="1"/>
  <c r="AC53" i="22"/>
  <c r="AD53" i="22" s="1"/>
  <c r="X53" i="22"/>
  <c r="Z53" i="22" s="1"/>
  <c r="AA53" i="22" s="1"/>
  <c r="X23" i="22"/>
  <c r="Z23" i="22" s="1"/>
  <c r="AA23" i="22" s="1"/>
  <c r="AC23" i="22"/>
  <c r="AD23" i="22" s="1"/>
  <c r="AH11" i="22"/>
  <c r="AG11" i="22"/>
  <c r="X48" i="22"/>
  <c r="Z48" i="22" s="1"/>
  <c r="AA48" i="22" s="1"/>
  <c r="AC47" i="22"/>
  <c r="AD47" i="22" s="1"/>
  <c r="X17" i="22"/>
  <c r="Z17" i="22" s="1"/>
  <c r="AA17" i="22" s="1"/>
  <c r="AC17" i="22"/>
  <c r="AD17" i="22" s="1"/>
  <c r="AF30" i="1"/>
  <c r="AG30" i="1"/>
  <c r="AF57" i="1"/>
  <c r="AG52" i="1"/>
  <c r="AG63" i="1"/>
  <c r="AF63" i="1"/>
  <c r="AF47" i="1"/>
  <c r="AG47" i="1"/>
  <c r="AF31" i="1"/>
  <c r="AG31" i="1"/>
  <c r="AF34" i="1"/>
  <c r="AG34" i="1"/>
  <c r="AF17" i="1"/>
  <c r="AF51" i="1"/>
  <c r="AG51" i="1"/>
  <c r="AF13" i="1"/>
  <c r="AG13" i="1"/>
  <c r="AF16" i="1"/>
  <c r="AE18" i="1"/>
  <c r="AE22" i="1"/>
  <c r="AF24" i="1"/>
  <c r="AE39" i="1"/>
  <c r="AE56" i="1"/>
  <c r="AI63" i="1"/>
  <c r="AH63" i="1" s="1"/>
  <c r="AI34" i="1"/>
  <c r="AH34" i="1" s="1"/>
  <c r="AI51" i="1"/>
  <c r="AH51" i="1" s="1"/>
  <c r="L53" i="1"/>
  <c r="AE33" i="1"/>
  <c r="AI24" i="1"/>
  <c r="AH24" i="1" s="1"/>
  <c r="AE38" i="1"/>
  <c r="L47" i="1"/>
  <c r="AE55" i="1"/>
  <c r="AF61" i="1"/>
  <c r="AJ61" i="1" s="1"/>
  <c r="AE21" i="1"/>
  <c r="AE11" i="1"/>
  <c r="AE15" i="1"/>
  <c r="AI18" i="1"/>
  <c r="AH18" i="1" s="1"/>
  <c r="AE32" i="1"/>
  <c r="L41" i="1"/>
  <c r="AE49" i="1"/>
  <c r="AI12" i="1"/>
  <c r="AH12" i="1" s="1"/>
  <c r="AE26" i="1"/>
  <c r="AI29" i="1"/>
  <c r="AH29" i="1" s="1"/>
  <c r="AE43" i="1"/>
  <c r="AE64" i="1"/>
  <c r="AE50" i="1"/>
  <c r="AI13" i="1"/>
  <c r="AH13" i="1" s="1"/>
  <c r="AE9" i="1"/>
  <c r="AE20" i="1"/>
  <c r="L29" i="1"/>
  <c r="AE37" i="1"/>
  <c r="AE58" i="1"/>
  <c r="AI30" i="1"/>
  <c r="AH30" i="1" s="1"/>
  <c r="AE48" i="1"/>
  <c r="AE12" i="1"/>
  <c r="AE29" i="1"/>
  <c r="AE8" i="1"/>
  <c r="AE19" i="1"/>
  <c r="AM56" i="24" l="1"/>
  <c r="AM45" i="24"/>
  <c r="AM52" i="24"/>
  <c r="AM59" i="24"/>
  <c r="AM25" i="24"/>
  <c r="AJ47" i="1"/>
  <c r="AM22" i="24"/>
  <c r="AJ57" i="1"/>
  <c r="AJ16" i="1"/>
  <c r="AF14" i="1"/>
  <c r="AJ14" i="1" s="1"/>
  <c r="AJ27" i="1"/>
  <c r="AF42" i="1"/>
  <c r="AJ42" i="1" s="1"/>
  <c r="AG27" i="1"/>
  <c r="AF45" i="1"/>
  <c r="AJ45" i="1" s="1"/>
  <c r="AI8" i="24"/>
  <c r="AM8" i="24" s="1"/>
  <c r="AM14" i="24"/>
  <c r="AG10" i="1"/>
  <c r="AI15" i="24"/>
  <c r="AM15" i="24" s="1"/>
  <c r="AI28" i="24"/>
  <c r="AM28" i="24" s="1"/>
  <c r="AI34" i="24"/>
  <c r="AI13" i="24"/>
  <c r="AM13" i="24" s="1"/>
  <c r="AJ31" i="1"/>
  <c r="AI42" i="24"/>
  <c r="AM42" i="24" s="1"/>
  <c r="AI32" i="24"/>
  <c r="AM32" i="24" s="1"/>
  <c r="AI11" i="24"/>
  <c r="AM11" i="24" s="1"/>
  <c r="AG5" i="1"/>
  <c r="AE6" i="1" s="1"/>
  <c r="AG6" i="1" s="1"/>
  <c r="AE7" i="1" s="1"/>
  <c r="AI31" i="24"/>
  <c r="AM31" i="24" s="1"/>
  <c r="AI5" i="24"/>
  <c r="AM5" i="24" s="1"/>
  <c r="AJ5" i="24"/>
  <c r="AM40" i="24"/>
  <c r="AM24" i="24"/>
  <c r="AJ17" i="24"/>
  <c r="AI17" i="24"/>
  <c r="AM17" i="24" s="1"/>
  <c r="AF46" i="1"/>
  <c r="AJ46" i="1" s="1"/>
  <c r="AF25" i="1"/>
  <c r="AJ25" i="1" s="1"/>
  <c r="AF60" i="1"/>
  <c r="AJ60" i="1" s="1"/>
  <c r="AG23" i="1"/>
  <c r="AF44" i="1"/>
  <c r="AJ44" i="1" s="1"/>
  <c r="AF41" i="1"/>
  <c r="AJ41" i="1" s="1"/>
  <c r="AF28" i="1"/>
  <c r="AJ28" i="1" s="1"/>
  <c r="AF59" i="1"/>
  <c r="AJ59" i="1" s="1"/>
  <c r="AF62" i="1"/>
  <c r="AJ62" i="1" s="1"/>
  <c r="AJ34" i="1"/>
  <c r="AF53" i="1"/>
  <c r="AJ53" i="1" s="1"/>
  <c r="AG53" i="1"/>
  <c r="AF40" i="1"/>
  <c r="AJ40" i="1" s="1"/>
  <c r="AG40" i="1"/>
  <c r="AF36" i="1"/>
  <c r="AJ36" i="1" s="1"/>
  <c r="AG36" i="1"/>
  <c r="AF35" i="1"/>
  <c r="AJ35" i="1" s="1"/>
  <c r="AG35" i="1"/>
  <c r="AF54" i="1"/>
  <c r="AJ54" i="1" s="1"/>
  <c r="AG54" i="1"/>
  <c r="AJ43" i="24"/>
  <c r="AI43" i="24"/>
  <c r="AM43" i="24" s="1"/>
  <c r="AJ6" i="24"/>
  <c r="AI6" i="24"/>
  <c r="AM6" i="24" s="1"/>
  <c r="AI36" i="24"/>
  <c r="AM36" i="24" s="1"/>
  <c r="AJ36" i="24"/>
  <c r="AJ61" i="24"/>
  <c r="AI61" i="24"/>
  <c r="AM61" i="24" s="1"/>
  <c r="AJ48" i="24"/>
  <c r="AI48" i="24"/>
  <c r="AM48" i="24" s="1"/>
  <c r="AJ16" i="24"/>
  <c r="AI16" i="24"/>
  <c r="AM16" i="24" s="1"/>
  <c r="AJ58" i="24"/>
  <c r="AI58" i="24"/>
  <c r="AM58" i="24" s="1"/>
  <c r="AJ26" i="24"/>
  <c r="AI26" i="24"/>
  <c r="AM26" i="24" s="1"/>
  <c r="AJ12" i="24"/>
  <c r="AI12" i="24"/>
  <c r="AM12" i="24" s="1"/>
  <c r="AJ60" i="24"/>
  <c r="AI60" i="24"/>
  <c r="AM60" i="24" s="1"/>
  <c r="AJ29" i="24"/>
  <c r="AI29" i="24"/>
  <c r="AM29" i="24" s="1"/>
  <c r="AI19" i="24"/>
  <c r="AM19" i="24" s="1"/>
  <c r="AJ19" i="24"/>
  <c r="AJ54" i="24"/>
  <c r="AI54" i="24"/>
  <c r="AM54" i="24" s="1"/>
  <c r="AJ44" i="24"/>
  <c r="AI44" i="24"/>
  <c r="AM44" i="24" s="1"/>
  <c r="AJ50" i="24"/>
  <c r="AI50" i="24"/>
  <c r="AM50" i="24" s="1"/>
  <c r="AM47" i="24"/>
  <c r="AM30" i="24"/>
  <c r="AJ37" i="24"/>
  <c r="AI37" i="24"/>
  <c r="AM37" i="24" s="1"/>
  <c r="AM34" i="24"/>
  <c r="AI57" i="24"/>
  <c r="AM57" i="24" s="1"/>
  <c r="AJ57" i="24"/>
  <c r="AJ9" i="24"/>
  <c r="AI9" i="24"/>
  <c r="AM9" i="24" s="1"/>
  <c r="AJ10" i="24"/>
  <c r="AI10" i="24"/>
  <c r="AM10" i="24" s="1"/>
  <c r="AJ21" i="24"/>
  <c r="AI21" i="24"/>
  <c r="AM21" i="24" s="1"/>
  <c r="AJ38" i="24"/>
  <c r="AI38" i="24"/>
  <c r="AM38" i="24" s="1"/>
  <c r="AI53" i="24"/>
  <c r="AM53" i="24" s="1"/>
  <c r="AJ53" i="24"/>
  <c r="AJ55" i="24"/>
  <c r="AI55" i="24"/>
  <c r="AM55" i="24" s="1"/>
  <c r="AJ23" i="24"/>
  <c r="AI23" i="24"/>
  <c r="AM23" i="24" s="1"/>
  <c r="AJ20" i="24"/>
  <c r="AI20" i="24"/>
  <c r="AM20" i="24" s="1"/>
  <c r="AJ27" i="24"/>
  <c r="AI27" i="24"/>
  <c r="AM27" i="24" s="1"/>
  <c r="AJ64" i="24"/>
  <c r="AI64" i="24"/>
  <c r="AM64" i="24" s="1"/>
  <c r="AJ33" i="24"/>
  <c r="AI33" i="24"/>
  <c r="AM33" i="24" s="1"/>
  <c r="AM51" i="24"/>
  <c r="AH53" i="22"/>
  <c r="AG53" i="22"/>
  <c r="AH5" i="22"/>
  <c r="AG5" i="22"/>
  <c r="AH17" i="22"/>
  <c r="AG17" i="22"/>
  <c r="AH41" i="22"/>
  <c r="AG41" i="22"/>
  <c r="AH47" i="22"/>
  <c r="AG47" i="22"/>
  <c r="AH59" i="22"/>
  <c r="AG59" i="22"/>
  <c r="AG35" i="22"/>
  <c r="AH35" i="22"/>
  <c r="AH29" i="22"/>
  <c r="AG29" i="22"/>
  <c r="AH23" i="22"/>
  <c r="AG23" i="22"/>
  <c r="AG26" i="1"/>
  <c r="AF26" i="1"/>
  <c r="AJ26" i="1" s="1"/>
  <c r="AG21" i="1"/>
  <c r="AF21" i="1"/>
  <c r="AJ21" i="1" s="1"/>
  <c r="AG58" i="1"/>
  <c r="AF58" i="1"/>
  <c r="AJ58" i="1" s="1"/>
  <c r="AG55" i="1"/>
  <c r="AF55" i="1"/>
  <c r="AJ55" i="1" s="1"/>
  <c r="AG20" i="1"/>
  <c r="AF20" i="1"/>
  <c r="AJ20" i="1" s="1"/>
  <c r="AG32" i="1"/>
  <c r="AF32" i="1"/>
  <c r="AJ32" i="1" s="1"/>
  <c r="AF8" i="1"/>
  <c r="AJ8" i="1" s="1"/>
  <c r="AG8" i="1"/>
  <c r="AJ24" i="1"/>
  <c r="AG12" i="1"/>
  <c r="AF12" i="1"/>
  <c r="AJ12" i="1" s="1"/>
  <c r="AG15" i="1"/>
  <c r="AF15" i="1"/>
  <c r="AJ15" i="1" s="1"/>
  <c r="AG22" i="1"/>
  <c r="AF22" i="1"/>
  <c r="AJ22" i="1" s="1"/>
  <c r="AF56" i="1"/>
  <c r="AJ56" i="1" s="1"/>
  <c r="AG56" i="1"/>
  <c r="AJ63" i="1"/>
  <c r="AF29" i="1"/>
  <c r="AJ29" i="1" s="1"/>
  <c r="AG29" i="1"/>
  <c r="AG48" i="1"/>
  <c r="AF48" i="1"/>
  <c r="AJ48" i="1" s="1"/>
  <c r="AG64" i="1"/>
  <c r="AF64" i="1"/>
  <c r="AJ64" i="1" s="1"/>
  <c r="AG11" i="1"/>
  <c r="AF11" i="1"/>
  <c r="AG18" i="1"/>
  <c r="AF18" i="1"/>
  <c r="AJ18" i="1" s="1"/>
  <c r="AJ30" i="1"/>
  <c r="AG50" i="1"/>
  <c r="AF50" i="1"/>
  <c r="AJ50" i="1" s="1"/>
  <c r="AF33" i="1"/>
  <c r="AJ33" i="1" s="1"/>
  <c r="AG33" i="1"/>
  <c r="AJ13" i="1"/>
  <c r="AG43" i="1"/>
  <c r="AF43" i="1"/>
  <c r="AJ43" i="1" s="1"/>
  <c r="AJ51" i="1"/>
  <c r="AG37" i="1"/>
  <c r="AF37" i="1"/>
  <c r="AJ37" i="1" s="1"/>
  <c r="AG49" i="1"/>
  <c r="AF49" i="1"/>
  <c r="AJ49" i="1" s="1"/>
  <c r="AF19" i="1"/>
  <c r="AJ19" i="1" s="1"/>
  <c r="AG19" i="1"/>
  <c r="AG9" i="1"/>
  <c r="AF9" i="1"/>
  <c r="AJ9" i="1" s="1"/>
  <c r="AG39" i="1"/>
  <c r="AF39" i="1"/>
  <c r="AJ39" i="1" s="1"/>
  <c r="AG38" i="1"/>
  <c r="AF38" i="1"/>
  <c r="AJ38" i="1" s="1"/>
  <c r="AG7" i="1" l="1"/>
  <c r="AF7" i="1"/>
  <c r="AF6" i="1"/>
  <c r="D49" i="11"/>
  <c r="C49" i="11"/>
  <c r="D48" i="11"/>
  <c r="D47" i="11"/>
  <c r="C48" i="11"/>
  <c r="C47" i="11"/>
  <c r="N5" i="1" l="1"/>
  <c r="O5" i="1" s="1"/>
  <c r="P5" i="1" s="1"/>
  <c r="Q5" i="24"/>
  <c r="R5" i="24" s="1"/>
  <c r="Q23" i="24"/>
  <c r="R23" i="24" s="1"/>
  <c r="Q35" i="24"/>
  <c r="Q47" i="24"/>
  <c r="R47" i="24" s="1"/>
  <c r="Q59" i="24"/>
  <c r="R59" i="24" s="1"/>
  <c r="Q17" i="24"/>
  <c r="R17" i="24" s="1"/>
  <c r="Q29" i="24"/>
  <c r="R29" i="24" s="1"/>
  <c r="Q41" i="24"/>
  <c r="R41" i="24" s="1"/>
  <c r="Q53" i="24"/>
  <c r="R53" i="24" s="1"/>
  <c r="Q11" i="24"/>
  <c r="AL44" i="18"/>
  <c r="AJ44" i="18"/>
  <c r="AF44" i="18"/>
  <c r="AD44" i="18"/>
  <c r="Z44" i="18"/>
  <c r="X44" i="18"/>
  <c r="T44" i="18"/>
  <c r="R44" i="18"/>
  <c r="N44" i="18"/>
  <c r="L44" i="18"/>
  <c r="AL36" i="18"/>
  <c r="AJ36" i="18"/>
  <c r="AF36" i="18"/>
  <c r="AD36" i="18"/>
  <c r="Z36" i="18"/>
  <c r="X36" i="18"/>
  <c r="T36" i="18"/>
  <c r="R36" i="18"/>
  <c r="N36" i="18"/>
  <c r="L36" i="18"/>
  <c r="AL28" i="18"/>
  <c r="AJ28" i="18"/>
  <c r="AF28" i="18"/>
  <c r="AD28" i="18"/>
  <c r="Z28" i="18"/>
  <c r="X28" i="18"/>
  <c r="T28" i="18"/>
  <c r="R28" i="18"/>
  <c r="N28" i="18"/>
  <c r="L28" i="18"/>
  <c r="AL20" i="18"/>
  <c r="AJ20" i="18"/>
  <c r="AF20" i="18"/>
  <c r="AD20" i="18"/>
  <c r="Z20" i="18"/>
  <c r="X20" i="18"/>
  <c r="T20" i="18"/>
  <c r="R20" i="18"/>
  <c r="N20" i="18"/>
  <c r="L20" i="18"/>
  <c r="AL12" i="18"/>
  <c r="AJ12" i="18"/>
  <c r="AF12" i="18"/>
  <c r="AD12" i="18"/>
  <c r="Z12" i="18"/>
  <c r="X12" i="18"/>
  <c r="T12" i="18"/>
  <c r="R12" i="18"/>
  <c r="N12" i="18"/>
  <c r="L12" i="18"/>
  <c r="R35" i="24" l="1"/>
  <c r="T35" i="24" s="1"/>
  <c r="P41" i="1"/>
  <c r="P29" i="1"/>
  <c r="P17" i="1"/>
  <c r="AI17" i="1" s="1"/>
  <c r="AH17" i="1" s="1"/>
  <c r="AJ17" i="1" s="1"/>
  <c r="S17" i="24"/>
  <c r="T17" i="24"/>
  <c r="S47" i="24"/>
  <c r="T47" i="24"/>
  <c r="P59" i="1"/>
  <c r="P35" i="1"/>
  <c r="R11" i="24"/>
  <c r="T11" i="24" s="1"/>
  <c r="S53" i="24"/>
  <c r="T53" i="24"/>
  <c r="T41" i="24"/>
  <c r="S41" i="24"/>
  <c r="P53" i="1"/>
  <c r="S23" i="24"/>
  <c r="T23" i="24"/>
  <c r="P11" i="1"/>
  <c r="AI11" i="1" s="1"/>
  <c r="AH11" i="1" s="1"/>
  <c r="AJ11" i="1" s="1"/>
  <c r="S59" i="24"/>
  <c r="T59" i="24"/>
  <c r="T29" i="24"/>
  <c r="S29" i="24"/>
  <c r="P47" i="1"/>
  <c r="P23" i="1"/>
  <c r="T52" i="19"/>
  <c r="AF32" i="19"/>
  <c r="N22" i="19"/>
  <c r="AL32" i="19"/>
  <c r="N52" i="19"/>
  <c r="AL12" i="19"/>
  <c r="AL52" i="19"/>
  <c r="AL42" i="19"/>
  <c r="T32" i="19"/>
  <c r="AF12" i="19"/>
  <c r="N32" i="19"/>
  <c r="T42" i="19"/>
  <c r="N12" i="19"/>
  <c r="Z52" i="19"/>
  <c r="Z42" i="19"/>
  <c r="AL22" i="19"/>
  <c r="T12" i="19"/>
  <c r="T22" i="19"/>
  <c r="Z32" i="19"/>
  <c r="AF52" i="19"/>
  <c r="N42" i="19"/>
  <c r="Z22" i="19"/>
  <c r="AF42" i="19"/>
  <c r="Z12" i="19"/>
  <c r="AF22" i="19"/>
  <c r="AM42" i="19"/>
  <c r="U32" i="19"/>
  <c r="AG12" i="19"/>
  <c r="U42" i="19"/>
  <c r="O12" i="19"/>
  <c r="U22" i="19"/>
  <c r="AM52" i="19"/>
  <c r="AA42" i="19"/>
  <c r="AM22" i="19"/>
  <c r="U12" i="19"/>
  <c r="AA32" i="19"/>
  <c r="AG42" i="19"/>
  <c r="AA12" i="19"/>
  <c r="AG52" i="19"/>
  <c r="O42" i="19"/>
  <c r="AA22" i="19"/>
  <c r="AA52" i="19"/>
  <c r="AG22" i="19"/>
  <c r="AM32" i="19"/>
  <c r="U52" i="19"/>
  <c r="AG32" i="19"/>
  <c r="O22" i="19"/>
  <c r="O52" i="19"/>
  <c r="AM12" i="19"/>
  <c r="O32" i="19"/>
  <c r="S11" i="24" l="1"/>
  <c r="S35" i="24"/>
  <c r="Z42" i="18"/>
  <c r="N42" i="18"/>
  <c r="AF26" i="18"/>
  <c r="N26" i="18"/>
  <c r="AF18" i="18"/>
  <c r="T10" i="18"/>
  <c r="N34" i="18"/>
  <c r="T34" i="18"/>
  <c r="T18" i="18"/>
  <c r="Z18" i="18"/>
  <c r="Z10" i="18"/>
  <c r="AL18" i="18"/>
  <c r="Z26" i="18"/>
  <c r="T42" i="18"/>
  <c r="AF34" i="18"/>
  <c r="AL10" i="18"/>
  <c r="N18" i="18"/>
  <c r="N10" i="18"/>
  <c r="AL34" i="18"/>
  <c r="AL42" i="18"/>
  <c r="AF10" i="18"/>
  <c r="Z34" i="18"/>
  <c r="AF42" i="18"/>
  <c r="AL26" i="18"/>
  <c r="T26" i="18"/>
  <c r="AJ34" i="18"/>
  <c r="R34" i="18"/>
  <c r="R42" i="18"/>
  <c r="AJ26" i="18"/>
  <c r="X10" i="18"/>
  <c r="X42" i="18"/>
  <c r="L42" i="18"/>
  <c r="R18" i="18"/>
  <c r="R26" i="18"/>
  <c r="L34" i="18"/>
  <c r="X26" i="18"/>
  <c r="X34" i="18"/>
  <c r="AD18" i="18"/>
  <c r="AD34" i="18"/>
  <c r="L26" i="18"/>
  <c r="AJ10" i="18"/>
  <c r="AJ42" i="18"/>
  <c r="AJ18" i="18"/>
  <c r="AD26" i="18"/>
  <c r="L10" i="18"/>
  <c r="AD10" i="18"/>
  <c r="X18" i="18"/>
  <c r="AD42" i="18"/>
  <c r="L18" i="18"/>
  <c r="R10" i="18"/>
  <c r="AB36" i="18"/>
  <c r="AH12" i="18"/>
  <c r="P28" i="18"/>
  <c r="AH20" i="18"/>
  <c r="P36" i="18"/>
  <c r="V12" i="18"/>
  <c r="AH28" i="18"/>
  <c r="AB20" i="18"/>
  <c r="J12" i="18"/>
  <c r="J20" i="18"/>
  <c r="P44" i="18"/>
  <c r="AB44" i="18"/>
  <c r="V28" i="18"/>
  <c r="V36" i="18"/>
  <c r="J28" i="18"/>
  <c r="AH36" i="18"/>
  <c r="J44" i="18"/>
  <c r="P12" i="18"/>
  <c r="AB12" i="18"/>
  <c r="V44" i="18"/>
  <c r="AH44" i="18"/>
  <c r="V20" i="18"/>
  <c r="P20" i="18"/>
  <c r="J36" i="18"/>
  <c r="AB28" i="18"/>
  <c r="T38" i="18"/>
  <c r="AF22" i="18"/>
  <c r="N38" i="18"/>
  <c r="AF30" i="18"/>
  <c r="AL6" i="18"/>
  <c r="Z6" i="18"/>
  <c r="T14" i="18"/>
  <c r="T22" i="18"/>
  <c r="N6" i="18"/>
  <c r="AL30" i="18"/>
  <c r="Z22" i="18"/>
  <c r="Z14" i="18"/>
  <c r="Z30" i="18"/>
  <c r="AL38" i="18"/>
  <c r="AL14" i="18"/>
  <c r="AF6" i="18"/>
  <c r="AL22" i="18"/>
  <c r="T30" i="18"/>
  <c r="Z38" i="18"/>
  <c r="AF14" i="18"/>
  <c r="N30" i="18"/>
  <c r="N14" i="18"/>
  <c r="N22" i="18"/>
  <c r="AF38" i="18"/>
  <c r="T6" i="18"/>
  <c r="X32" i="18"/>
  <c r="AD32" i="18"/>
  <c r="AJ8" i="18"/>
  <c r="L16" i="18"/>
  <c r="R32" i="18"/>
  <c r="AJ32" i="18"/>
  <c r="R40" i="18"/>
  <c r="AJ40" i="18"/>
  <c r="AD24" i="18"/>
  <c r="AJ24" i="18"/>
  <c r="R24" i="18"/>
  <c r="AJ16" i="18"/>
  <c r="AD8" i="18"/>
  <c r="L32" i="18"/>
  <c r="L40" i="18"/>
  <c r="R16" i="18"/>
  <c r="L24" i="18"/>
  <c r="AD16" i="18"/>
  <c r="L8" i="18"/>
  <c r="R8" i="18"/>
  <c r="X40" i="18"/>
  <c r="X8" i="18"/>
  <c r="X16" i="18"/>
  <c r="AD40" i="18"/>
  <c r="X24" i="18"/>
  <c r="J40" i="18"/>
  <c r="J16" i="18"/>
  <c r="P16" i="18"/>
  <c r="V8" i="18"/>
  <c r="J8" i="18"/>
  <c r="J24" i="18"/>
  <c r="AH16" i="18"/>
  <c r="AB16" i="18"/>
  <c r="AB40" i="18"/>
  <c r="P32" i="18"/>
  <c r="P40" i="18"/>
  <c r="AH24" i="18"/>
  <c r="AB32" i="18"/>
  <c r="J32" i="18"/>
  <c r="V16" i="18"/>
  <c r="V40" i="18"/>
  <c r="AH32" i="18"/>
  <c r="V24" i="18"/>
  <c r="V32" i="18"/>
  <c r="AH8" i="18"/>
  <c r="AB8" i="18"/>
  <c r="P8" i="18"/>
  <c r="AH40" i="18"/>
  <c r="AB24" i="18"/>
  <c r="P24" i="18"/>
  <c r="AD38" i="18"/>
  <c r="L30" i="18"/>
  <c r="AD30" i="18"/>
  <c r="AJ6" i="18"/>
  <c r="L14" i="18"/>
  <c r="L22" i="18"/>
  <c r="X6" i="18"/>
  <c r="L6" i="18"/>
  <c r="R38" i="18"/>
  <c r="AJ38" i="18"/>
  <c r="L38" i="18"/>
  <c r="AD6" i="18"/>
  <c r="R6" i="18"/>
  <c r="AJ30" i="18"/>
  <c r="R30" i="18"/>
  <c r="AD22" i="18"/>
  <c r="AJ14" i="18"/>
  <c r="AJ22" i="18"/>
  <c r="AD14" i="18"/>
  <c r="X38" i="18"/>
  <c r="X14" i="18"/>
  <c r="R22" i="18"/>
  <c r="X22" i="18"/>
  <c r="R14" i="18"/>
  <c r="X30" i="18"/>
  <c r="J6" i="18"/>
  <c r="AB38" i="18"/>
  <c r="AH30" i="18"/>
  <c r="P14" i="18"/>
  <c r="AH14" i="18"/>
  <c r="AB22" i="18"/>
  <c r="J30" i="18"/>
  <c r="J38" i="18"/>
  <c r="P30" i="18"/>
  <c r="P22" i="18"/>
  <c r="J22" i="18"/>
  <c r="V22" i="18"/>
  <c r="AH38" i="18"/>
  <c r="V30" i="18"/>
  <c r="P38" i="18"/>
  <c r="AH6" i="18"/>
  <c r="AH22" i="18"/>
  <c r="AB30" i="18"/>
  <c r="V38" i="18"/>
  <c r="V14" i="18"/>
  <c r="J14" i="18"/>
  <c r="AB14" i="18"/>
  <c r="AB6" i="18"/>
  <c r="V6" i="18"/>
  <c r="P6" i="18"/>
  <c r="AH34" i="18"/>
  <c r="AH42" i="18"/>
  <c r="AH18" i="18"/>
  <c r="AB10" i="18"/>
  <c r="J26" i="18"/>
  <c r="V18" i="18"/>
  <c r="V42" i="18"/>
  <c r="J42" i="18"/>
  <c r="P10" i="18"/>
  <c r="AB26" i="18"/>
  <c r="J34" i="18"/>
  <c r="J18" i="18"/>
  <c r="AH10" i="18"/>
  <c r="AB34" i="18"/>
  <c r="P26" i="18"/>
  <c r="P34" i="18"/>
  <c r="V34" i="18"/>
  <c r="AH26" i="18"/>
  <c r="J10" i="18"/>
  <c r="P18" i="18"/>
  <c r="AB42" i="18"/>
  <c r="V10" i="18"/>
  <c r="AB18" i="18"/>
  <c r="P42" i="18"/>
  <c r="V26" i="18"/>
  <c r="Z32" i="18"/>
  <c r="N24" i="18"/>
  <c r="AL32" i="18"/>
  <c r="AL40" i="18"/>
  <c r="N8" i="18"/>
  <c r="AF24" i="18"/>
  <c r="Z40" i="18"/>
  <c r="Z16" i="18"/>
  <c r="N32" i="18"/>
  <c r="T32" i="18"/>
  <c r="N40" i="18"/>
  <c r="T8" i="18"/>
  <c r="AF32" i="18"/>
  <c r="AL8" i="18"/>
  <c r="T24" i="18"/>
  <c r="N16" i="18"/>
  <c r="T16" i="18"/>
  <c r="Z24" i="18"/>
  <c r="AF16" i="18"/>
  <c r="T40" i="18"/>
  <c r="AF8" i="18"/>
  <c r="AL24" i="18"/>
  <c r="Z8" i="18"/>
  <c r="AF40" i="18"/>
  <c r="AL16" i="18"/>
  <c r="J40" i="19" l="1"/>
  <c r="V30" i="19"/>
  <c r="AH20" i="19"/>
  <c r="J30" i="19"/>
  <c r="V20" i="19"/>
  <c r="AH10" i="19"/>
  <c r="P10" i="19"/>
  <c r="AB50" i="19"/>
  <c r="J50" i="19"/>
  <c r="AB40" i="19"/>
  <c r="P30" i="19"/>
  <c r="V50" i="19"/>
  <c r="P50" i="19"/>
  <c r="AB10" i="19"/>
  <c r="AH30" i="19"/>
  <c r="AH40" i="19"/>
  <c r="J10" i="19"/>
  <c r="AB20" i="19"/>
  <c r="AH50" i="19"/>
  <c r="V10" i="19"/>
  <c r="P20" i="19"/>
  <c r="J20" i="19"/>
  <c r="P40" i="19"/>
  <c r="V40" i="19"/>
  <c r="AB30" i="19"/>
  <c r="J11" i="19"/>
  <c r="V11" i="19"/>
  <c r="AB21" i="19"/>
  <c r="P31" i="19"/>
  <c r="J31" i="19"/>
  <c r="AB41" i="19"/>
  <c r="AH41" i="19"/>
  <c r="P41" i="19"/>
  <c r="J21" i="19"/>
  <c r="AB31" i="19"/>
  <c r="AB51" i="19"/>
  <c r="P21" i="19"/>
  <c r="V41" i="19"/>
  <c r="V31" i="19"/>
  <c r="AH21" i="19"/>
  <c r="AB11" i="19"/>
  <c r="P51" i="19"/>
  <c r="V21" i="19"/>
  <c r="AH31" i="19"/>
  <c r="V51" i="19"/>
  <c r="J51" i="19"/>
  <c r="AH51" i="19"/>
  <c r="AH11" i="19"/>
  <c r="J41" i="19"/>
  <c r="P11" i="19"/>
  <c r="AB36" i="19"/>
  <c r="AH16" i="19"/>
  <c r="P16" i="19"/>
  <c r="V46" i="19"/>
  <c r="J6" i="19"/>
  <c r="AB16" i="19"/>
  <c r="V26" i="19"/>
  <c r="V16" i="19"/>
  <c r="AB6" i="19"/>
  <c r="J26" i="19"/>
  <c r="P6" i="19"/>
  <c r="AH46" i="19"/>
  <c r="P46" i="19"/>
  <c r="AH26" i="19"/>
  <c r="AH36" i="19"/>
  <c r="V36" i="19"/>
  <c r="P36" i="19"/>
  <c r="V6" i="19"/>
  <c r="AH6" i="19"/>
  <c r="AB46" i="19"/>
  <c r="AB26" i="19"/>
  <c r="J16" i="19"/>
  <c r="P26" i="19"/>
  <c r="J36" i="19"/>
  <c r="J46" i="19"/>
  <c r="V25" i="19"/>
  <c r="AH25" i="19"/>
  <c r="P45" i="19"/>
  <c r="AH45" i="19"/>
  <c r="AH15" i="19"/>
  <c r="AB55" i="19"/>
  <c r="J45" i="19"/>
  <c r="AH35" i="19"/>
  <c r="V45" i="19"/>
  <c r="AH55" i="19"/>
  <c r="V15" i="19"/>
  <c r="J25" i="19"/>
  <c r="V35" i="19"/>
  <c r="P25" i="19"/>
  <c r="V55" i="19"/>
  <c r="J15" i="19"/>
  <c r="AB15" i="19"/>
  <c r="J35" i="19"/>
  <c r="AB35" i="19"/>
  <c r="J55" i="19"/>
  <c r="AB25" i="19"/>
  <c r="P35" i="19"/>
  <c r="P55" i="19"/>
  <c r="AB45" i="19"/>
  <c r="P15" i="19"/>
  <c r="J47" i="19"/>
  <c r="V27" i="19"/>
  <c r="AH7" i="19"/>
  <c r="P47" i="19"/>
  <c r="AB27" i="19"/>
  <c r="J17" i="19"/>
  <c r="V47" i="19"/>
  <c r="J37" i="19"/>
  <c r="AB37" i="19"/>
  <c r="J27" i="19"/>
  <c r="V7" i="19"/>
  <c r="AH37" i="19"/>
  <c r="P27" i="19"/>
  <c r="AB7" i="19"/>
  <c r="P17" i="19"/>
  <c r="V17" i="19"/>
  <c r="AH47" i="19"/>
  <c r="P37" i="19"/>
  <c r="AB17" i="19"/>
  <c r="J7" i="19"/>
  <c r="V37" i="19"/>
  <c r="AH17" i="19"/>
  <c r="P7" i="19"/>
  <c r="AH27" i="19"/>
  <c r="AB47" i="19"/>
  <c r="AB33" i="19"/>
  <c r="V13" i="19"/>
  <c r="AH23" i="19"/>
  <c r="J23" i="19"/>
  <c r="AB43" i="19"/>
  <c r="P43" i="19"/>
  <c r="AB53" i="19"/>
  <c r="V33" i="19"/>
  <c r="P13" i="19"/>
  <c r="J43" i="19"/>
  <c r="V23" i="19"/>
  <c r="J53" i="19"/>
  <c r="AH43" i="19"/>
  <c r="AH13" i="19"/>
  <c r="P53" i="19"/>
  <c r="V43" i="19"/>
  <c r="J13" i="19"/>
  <c r="P33" i="19"/>
  <c r="J33" i="19"/>
  <c r="V53" i="19"/>
  <c r="AH33" i="19"/>
  <c r="AB23" i="19"/>
  <c r="AH53" i="19"/>
  <c r="P23" i="19"/>
  <c r="AB13" i="19"/>
  <c r="J39" i="19"/>
  <c r="AB39" i="19"/>
  <c r="AH49" i="19"/>
  <c r="P39" i="19"/>
  <c r="P9" i="19"/>
  <c r="AB9" i="19"/>
  <c r="V39" i="19"/>
  <c r="V9" i="19"/>
  <c r="AH9" i="19"/>
  <c r="J29" i="19"/>
  <c r="J19" i="19"/>
  <c r="V29" i="19"/>
  <c r="P29" i="19"/>
  <c r="AB49" i="19"/>
  <c r="AB29" i="19"/>
  <c r="P49" i="19"/>
  <c r="J49" i="19"/>
  <c r="P19" i="19"/>
  <c r="V49" i="19"/>
  <c r="AH39" i="19"/>
  <c r="V19" i="19"/>
  <c r="AH19" i="19"/>
  <c r="AH29" i="19"/>
  <c r="AB19" i="19"/>
  <c r="J9" i="19"/>
  <c r="AH8" i="19"/>
  <c r="P18" i="19"/>
  <c r="AB28" i="19"/>
  <c r="P38" i="19"/>
  <c r="AB48" i="19"/>
  <c r="J28" i="19"/>
  <c r="V38" i="19"/>
  <c r="AH38" i="19"/>
  <c r="V8" i="19"/>
  <c r="J48" i="19"/>
  <c r="AH28" i="19"/>
  <c r="P48" i="19"/>
  <c r="AH48" i="19"/>
  <c r="V28" i="19"/>
  <c r="AB38" i="19"/>
  <c r="AB18" i="19"/>
  <c r="AH18" i="19"/>
  <c r="AB8" i="19"/>
  <c r="V48" i="19"/>
  <c r="J8" i="19"/>
  <c r="V18" i="19"/>
  <c r="P28" i="19"/>
  <c r="P8" i="19"/>
  <c r="J18" i="19"/>
  <c r="J38" i="19"/>
  <c r="V32" i="19"/>
  <c r="P42" i="19"/>
  <c r="J12" i="19"/>
  <c r="J32" i="19"/>
  <c r="AB52" i="19"/>
  <c r="J22" i="19"/>
  <c r="V22" i="19"/>
  <c r="J52" i="19"/>
  <c r="AH12" i="19"/>
  <c r="J42" i="19"/>
  <c r="AH42" i="19"/>
  <c r="P32" i="19"/>
  <c r="AB12" i="19"/>
  <c r="AH32" i="19"/>
  <c r="AB32" i="19"/>
  <c r="AB42" i="19"/>
  <c r="V42" i="19"/>
  <c r="V12" i="19"/>
  <c r="V52" i="19"/>
  <c r="AB22" i="19"/>
  <c r="AH52" i="19"/>
  <c r="AH22" i="19"/>
  <c r="P22" i="19"/>
  <c r="P12" i="19"/>
  <c r="P52" i="19"/>
  <c r="W37" i="19" l="1"/>
  <c r="AI7" i="19"/>
  <c r="W17" i="19"/>
  <c r="W27" i="19"/>
  <c r="Q47" i="19"/>
  <c r="W7" i="19"/>
  <c r="AI17" i="19"/>
  <c r="K47" i="19"/>
  <c r="AI47" i="19"/>
  <c r="Q27" i="19"/>
  <c r="AC27" i="19"/>
  <c r="AC47" i="19"/>
  <c r="AC37" i="19"/>
  <c r="AI37" i="19"/>
  <c r="AC17" i="19"/>
  <c r="K37" i="19"/>
  <c r="AC7" i="19"/>
  <c r="W47" i="19"/>
  <c r="Q37" i="19"/>
  <c r="AI27" i="19"/>
  <c r="Q7" i="19"/>
  <c r="K27" i="19"/>
  <c r="K17" i="19"/>
  <c r="K7" i="19"/>
  <c r="Q17" i="19"/>
  <c r="K35" i="19"/>
  <c r="AC25" i="19"/>
  <c r="K45" i="19"/>
  <c r="AI45" i="19"/>
  <c r="W45" i="19"/>
  <c r="Q35" i="19"/>
  <c r="K55" i="19"/>
  <c r="AC15" i="19"/>
  <c r="Q15" i="19"/>
  <c r="AC35" i="19"/>
  <c r="AI35" i="19"/>
  <c r="Q55" i="19"/>
  <c r="AI25" i="19"/>
  <c r="AC55" i="19"/>
  <c r="W15" i="19"/>
  <c r="K15" i="19"/>
  <c r="W25" i="19"/>
  <c r="AC45" i="19"/>
  <c r="Q25" i="19"/>
  <c r="W55" i="19"/>
  <c r="K25" i="19"/>
  <c r="Q45" i="19"/>
  <c r="W35" i="19"/>
  <c r="AI55" i="19"/>
  <c r="AI15" i="19"/>
  <c r="AC14" i="19"/>
  <c r="Q14" i="19"/>
  <c r="AI54" i="19"/>
  <c r="Q54" i="19"/>
  <c r="Q24" i="19"/>
  <c r="AI14" i="19"/>
  <c r="W24" i="19"/>
  <c r="AC44" i="19"/>
  <c r="K54" i="19"/>
  <c r="AI34" i="19"/>
  <c r="W14" i="19"/>
  <c r="K24" i="19"/>
  <c r="AC24" i="19"/>
  <c r="AI44" i="19"/>
  <c r="AI24" i="19"/>
  <c r="W44" i="19"/>
  <c r="Q44" i="19"/>
  <c r="AC54" i="19"/>
  <c r="K44" i="19"/>
  <c r="Q34" i="19"/>
  <c r="W34" i="19"/>
  <c r="K14" i="19"/>
  <c r="W54" i="19"/>
  <c r="K34" i="19"/>
  <c r="AC34" i="19"/>
  <c r="AI41" i="19"/>
  <c r="W11" i="19"/>
  <c r="Q51" i="19"/>
  <c r="W21" i="19"/>
  <c r="AC11" i="19"/>
  <c r="AI51" i="19"/>
  <c r="W41" i="19"/>
  <c r="K41" i="19"/>
  <c r="AI11" i="19"/>
  <c r="AC41" i="19"/>
  <c r="AC21" i="19"/>
  <c r="K31" i="19"/>
  <c r="W51" i="19"/>
  <c r="Q21" i="19"/>
  <c r="Q31" i="19"/>
  <c r="AI21" i="19"/>
  <c r="K51" i="19"/>
  <c r="K21" i="19"/>
  <c r="AI31" i="19"/>
  <c r="Q41" i="19"/>
  <c r="K11" i="19"/>
  <c r="AC31" i="19"/>
  <c r="AC51" i="19"/>
  <c r="W31" i="19"/>
  <c r="Q11" i="19"/>
  <c r="AD55" i="19"/>
  <c r="R15" i="19"/>
  <c r="AJ35" i="19"/>
  <c r="X45" i="19"/>
  <c r="AJ15" i="19"/>
  <c r="AJ55" i="19"/>
  <c r="R25" i="19"/>
  <c r="X15" i="19"/>
  <c r="R55" i="19"/>
  <c r="X55" i="19"/>
  <c r="AD15" i="19"/>
  <c r="L35" i="19"/>
  <c r="L15" i="19"/>
  <c r="L45" i="19"/>
  <c r="AD45" i="19"/>
  <c r="L25" i="19"/>
  <c r="AD25" i="19"/>
  <c r="X35" i="19"/>
  <c r="X25" i="19"/>
  <c r="R35" i="19"/>
  <c r="AJ25" i="19"/>
  <c r="AD35" i="19"/>
  <c r="R45" i="19"/>
  <c r="AJ45" i="19"/>
  <c r="L55" i="19"/>
  <c r="P54" i="19"/>
  <c r="AH14" i="19"/>
  <c r="AB14" i="19"/>
  <c r="AH34" i="19"/>
  <c r="AB54" i="19"/>
  <c r="AH54" i="19"/>
  <c r="V14" i="19"/>
  <c r="J54" i="19"/>
  <c r="AH44" i="19"/>
  <c r="V54" i="19"/>
  <c r="J14" i="19"/>
  <c r="AH24" i="19"/>
  <c r="V34" i="19"/>
  <c r="AB44" i="19"/>
  <c r="AB34" i="19"/>
  <c r="P14" i="19"/>
  <c r="V24" i="19"/>
  <c r="AB24" i="19"/>
  <c r="V44" i="19"/>
  <c r="P34" i="19"/>
  <c r="J34" i="19"/>
  <c r="P24" i="19"/>
  <c r="J44" i="19"/>
  <c r="J24" i="19"/>
  <c r="P44" i="19"/>
  <c r="AJ52" i="19"/>
  <c r="AJ32" i="19"/>
  <c r="L32" i="19"/>
  <c r="AJ42" i="19"/>
  <c r="L12" i="19"/>
  <c r="L52" i="19"/>
  <c r="X12" i="19"/>
  <c r="R12" i="19"/>
  <c r="AD42" i="19"/>
  <c r="X42" i="19"/>
  <c r="AJ12" i="19"/>
  <c r="X32" i="19"/>
  <c r="R52" i="19"/>
  <c r="R32" i="19"/>
  <c r="X22" i="19"/>
  <c r="AJ22" i="19"/>
  <c r="L22" i="19"/>
  <c r="R22" i="19"/>
  <c r="AD12" i="19"/>
  <c r="AD32" i="19"/>
  <c r="AD22" i="19"/>
  <c r="X52" i="19"/>
  <c r="AD52" i="19"/>
  <c r="L42" i="19"/>
  <c r="R42" i="19"/>
  <c r="AJ21" i="19"/>
  <c r="AD31" i="19"/>
  <c r="R21" i="19"/>
  <c r="AD41" i="19"/>
  <c r="AJ11" i="19"/>
  <c r="AJ51" i="19"/>
  <c r="L41" i="19"/>
  <c r="AD11" i="19"/>
  <c r="L21" i="19"/>
  <c r="L11" i="19"/>
  <c r="X51" i="19"/>
  <c r="X21" i="19"/>
  <c r="R11" i="19"/>
  <c r="R31" i="19"/>
  <c r="AJ41" i="19"/>
  <c r="L31" i="19"/>
  <c r="R51" i="19"/>
  <c r="X31" i="19"/>
  <c r="X11" i="19"/>
  <c r="X41" i="19"/>
  <c r="AJ31" i="19"/>
  <c r="AD51" i="19"/>
  <c r="R41" i="19"/>
  <c r="AD21" i="19"/>
  <c r="L51" i="19"/>
  <c r="K42" i="19"/>
  <c r="AC32" i="19"/>
  <c r="W42" i="19"/>
  <c r="AI52" i="19"/>
  <c r="K22" i="19"/>
  <c r="Q32" i="19"/>
  <c r="AI12" i="19"/>
  <c r="AC52" i="19"/>
  <c r="Q42" i="19"/>
  <c r="AC42" i="19"/>
  <c r="K12" i="19"/>
  <c r="Q22" i="19"/>
  <c r="W52" i="19"/>
  <c r="AI42" i="19"/>
  <c r="W32" i="19"/>
  <c r="AI22" i="19"/>
  <c r="W12" i="19"/>
  <c r="AI32" i="19"/>
  <c r="AC12" i="19"/>
  <c r="Q12" i="19"/>
  <c r="Q52" i="19"/>
  <c r="K32" i="19"/>
  <c r="W22" i="19"/>
  <c r="K52" i="19"/>
  <c r="AC22" i="19"/>
  <c r="AC40" i="19"/>
  <c r="W10" i="19"/>
  <c r="AC50" i="19"/>
  <c r="Q10" i="19"/>
  <c r="Q30" i="19"/>
  <c r="W50" i="19"/>
  <c r="K40" i="19"/>
  <c r="Q50" i="19"/>
  <c r="W20" i="19"/>
  <c r="K10" i="19"/>
  <c r="Q40" i="19"/>
  <c r="K30" i="19"/>
  <c r="AI50" i="19"/>
  <c r="AI20" i="19"/>
  <c r="K50" i="19"/>
  <c r="AI40" i="19"/>
  <c r="W40" i="19"/>
  <c r="K20" i="19"/>
  <c r="AC10" i="19"/>
  <c r="AI10" i="19"/>
  <c r="AC20" i="19"/>
  <c r="AI30" i="19"/>
  <c r="AC30" i="19"/>
  <c r="W30" i="19"/>
  <c r="Q20" i="19"/>
  <c r="AI6" i="19"/>
  <c r="W26" i="19"/>
  <c r="AI36" i="19"/>
  <c r="W36" i="19"/>
  <c r="K46" i="19"/>
  <c r="Q46" i="19"/>
  <c r="W16" i="19"/>
  <c r="Q6" i="19"/>
  <c r="AI16" i="19"/>
  <c r="K26" i="19"/>
  <c r="AI26" i="19"/>
  <c r="AC36" i="19"/>
  <c r="AI46" i="19"/>
  <c r="AC26" i="19"/>
  <c r="K36" i="19"/>
  <c r="K6" i="19"/>
  <c r="Q36" i="19"/>
  <c r="W46" i="19"/>
  <c r="AC6" i="19"/>
  <c r="K16" i="19"/>
  <c r="AC46" i="19"/>
  <c r="AC16" i="19"/>
  <c r="Q26" i="19"/>
  <c r="Q16" i="19"/>
  <c r="W6" i="19"/>
  <c r="K39" i="19"/>
  <c r="AC39" i="19"/>
  <c r="W29" i="19"/>
  <c r="AI49" i="19"/>
  <c r="W9" i="19"/>
  <c r="AC19" i="19"/>
  <c r="Q49" i="19"/>
  <c r="W49" i="19"/>
  <c r="AC9" i="19"/>
  <c r="AI9" i="19"/>
  <c r="Q29" i="19"/>
  <c r="W39" i="19"/>
  <c r="Q39" i="19"/>
  <c r="K9" i="19"/>
  <c r="W19" i="19"/>
  <c r="AI39" i="19"/>
  <c r="K29" i="19"/>
  <c r="AC49" i="19"/>
  <c r="AI19" i="19"/>
  <c r="AC29" i="19"/>
  <c r="K19" i="19"/>
  <c r="K49" i="19"/>
  <c r="Q19" i="19"/>
  <c r="Q9" i="19"/>
  <c r="AI29" i="19"/>
  <c r="K23" i="19"/>
  <c r="AI43" i="19"/>
  <c r="AC43" i="19"/>
  <c r="AC53" i="19"/>
  <c r="W43" i="19"/>
  <c r="K13" i="19"/>
  <c r="Q53" i="19"/>
  <c r="AI53" i="19"/>
  <c r="K33" i="19"/>
  <c r="K43" i="19"/>
  <c r="AI33" i="19"/>
  <c r="AC33" i="19"/>
  <c r="Q33" i="19"/>
  <c r="AI23" i="19"/>
  <c r="K53" i="19"/>
  <c r="AC23" i="19"/>
  <c r="AC13" i="19"/>
  <c r="W23" i="19"/>
  <c r="W33" i="19"/>
  <c r="Q13" i="19"/>
  <c r="W13" i="19"/>
  <c r="AI13" i="19"/>
  <c r="Q43" i="19"/>
  <c r="Q23" i="19"/>
  <c r="W53" i="19"/>
  <c r="M12" i="19"/>
  <c r="AK42" i="19"/>
  <c r="AE32" i="19"/>
  <c r="M52" i="19"/>
  <c r="S12" i="19"/>
  <c r="M32" i="19"/>
  <c r="S52" i="19"/>
  <c r="Y52" i="19"/>
  <c r="Y42" i="19"/>
  <c r="AK12" i="19"/>
  <c r="S22" i="19"/>
  <c r="AE12" i="19"/>
  <c r="Y22" i="19"/>
  <c r="S32" i="19"/>
  <c r="AK52" i="19"/>
  <c r="M22" i="19"/>
  <c r="AK32" i="19"/>
  <c r="AE22" i="19"/>
  <c r="AE42" i="19"/>
  <c r="Y32" i="19"/>
  <c r="M42" i="19"/>
  <c r="Y12" i="19"/>
  <c r="AE52" i="19"/>
  <c r="AK22" i="19"/>
  <c r="S42" i="19"/>
  <c r="AC18" i="19"/>
  <c r="W28" i="19"/>
  <c r="W38" i="19"/>
  <c r="K18" i="19"/>
  <c r="AC8" i="19"/>
  <c r="AI48" i="19"/>
  <c r="AI28" i="19"/>
  <c r="K8" i="19"/>
  <c r="W18" i="19"/>
  <c r="W8" i="19"/>
  <c r="K38" i="19"/>
  <c r="AC28" i="19"/>
  <c r="AI8" i="19"/>
  <c r="Q8" i="19"/>
  <c r="W48" i="19"/>
  <c r="AI18" i="19"/>
  <c r="Q48" i="19"/>
  <c r="K48" i="19"/>
  <c r="Q38" i="19"/>
  <c r="K28" i="19"/>
  <c r="AC38" i="19"/>
  <c r="AC48" i="19"/>
  <c r="AI38" i="19"/>
  <c r="Q18" i="19"/>
  <c r="Q28" i="19"/>
  <c r="R40" i="19" l="1"/>
  <c r="AD10" i="19"/>
  <c r="X40" i="19"/>
  <c r="AJ10" i="19"/>
  <c r="R50" i="19"/>
  <c r="X10" i="19"/>
  <c r="R30" i="19"/>
  <c r="L10" i="19"/>
  <c r="L50" i="19"/>
  <c r="AJ20" i="19"/>
  <c r="AJ40" i="19"/>
  <c r="AD30" i="19"/>
  <c r="R20" i="19"/>
  <c r="AD50" i="19"/>
  <c r="AJ30" i="19"/>
  <c r="AJ50" i="19"/>
  <c r="X30" i="19"/>
  <c r="AD20" i="19"/>
  <c r="L40" i="19"/>
  <c r="X50" i="19"/>
  <c r="X20" i="19"/>
  <c r="AD40" i="19"/>
  <c r="R10" i="19"/>
  <c r="L30" i="19"/>
  <c r="L20" i="19"/>
  <c r="AD47" i="19"/>
  <c r="AJ27" i="19"/>
  <c r="AD27" i="19"/>
  <c r="AJ7" i="19"/>
  <c r="AJ37" i="19"/>
  <c r="L27" i="19"/>
  <c r="AD17" i="19"/>
  <c r="L37" i="19"/>
  <c r="R17" i="19"/>
  <c r="AJ17" i="19"/>
  <c r="X7" i="19"/>
  <c r="X47" i="19"/>
  <c r="L7" i="19"/>
  <c r="L17" i="19"/>
  <c r="R27" i="19"/>
  <c r="X27" i="19"/>
  <c r="R7" i="19"/>
  <c r="X17" i="19"/>
  <c r="AJ47" i="19"/>
  <c r="L47" i="19"/>
  <c r="R37" i="19"/>
  <c r="AD7" i="19"/>
  <c r="X37" i="19"/>
  <c r="R47" i="19"/>
  <c r="AD37" i="19"/>
  <c r="AJ43" i="19"/>
  <c r="AD33" i="19"/>
  <c r="X33" i="19"/>
  <c r="X13" i="19"/>
  <c r="AD43" i="19"/>
  <c r="L43" i="19"/>
  <c r="X23" i="19"/>
  <c r="R33" i="19"/>
  <c r="R43" i="19"/>
  <c r="AD53" i="19"/>
  <c r="AJ13" i="19"/>
  <c r="R23" i="19"/>
  <c r="R13" i="19"/>
  <c r="AJ53" i="19"/>
  <c r="L33" i="19"/>
  <c r="L23" i="19"/>
  <c r="X43" i="19"/>
  <c r="X53" i="19"/>
  <c r="AD13" i="19"/>
  <c r="L53" i="19"/>
  <c r="L13" i="19"/>
  <c r="AD23" i="19"/>
  <c r="AJ33" i="19"/>
  <c r="AJ23" i="19"/>
  <c r="R53" i="19"/>
  <c r="M55" i="19"/>
  <c r="AK15" i="19"/>
  <c r="AE25" i="19"/>
  <c r="Y35" i="19"/>
  <c r="M25" i="19"/>
  <c r="S55" i="19"/>
  <c r="S45" i="19"/>
  <c r="S35" i="19"/>
  <c r="M15" i="19"/>
  <c r="AE45" i="19"/>
  <c r="Y15" i="19"/>
  <c r="AK45" i="19"/>
  <c r="AE55" i="19"/>
  <c r="M35" i="19"/>
  <c r="M45" i="19"/>
  <c r="S25" i="19"/>
  <c r="AK35" i="19"/>
  <c r="Y25" i="19"/>
  <c r="AE15" i="19"/>
  <c r="Y45" i="19"/>
  <c r="AE35" i="19"/>
  <c r="AK25" i="19"/>
  <c r="Y55" i="19"/>
  <c r="S15" i="19"/>
  <c r="AK55" i="19"/>
  <c r="X8" i="19"/>
  <c r="R48" i="19"/>
  <c r="L8" i="19"/>
  <c r="AD38" i="19"/>
  <c r="AD48" i="19"/>
  <c r="AD8" i="19"/>
  <c r="R18" i="19"/>
  <c r="L38" i="19"/>
  <c r="AJ28" i="19"/>
  <c r="X18" i="19"/>
  <c r="X48" i="19"/>
  <c r="R28" i="19"/>
  <c r="L18" i="19"/>
  <c r="X28" i="19"/>
  <c r="R8" i="19"/>
  <c r="X38" i="19"/>
  <c r="AJ8" i="19"/>
  <c r="AD18" i="19"/>
  <c r="AJ38" i="19"/>
  <c r="L48" i="19"/>
  <c r="AJ48" i="19"/>
  <c r="AJ18" i="19"/>
  <c r="R38" i="19"/>
  <c r="AD28" i="19"/>
  <c r="L28" i="19"/>
  <c r="Z11" i="19"/>
  <c r="AF31" i="19"/>
  <c r="T51" i="19"/>
  <c r="N51" i="19"/>
  <c r="Z41" i="19"/>
  <c r="AF21" i="19"/>
  <c r="AL31" i="19"/>
  <c r="T31" i="19"/>
  <c r="Z31" i="19"/>
  <c r="N21" i="19"/>
  <c r="N31" i="19"/>
  <c r="AL11" i="19"/>
  <c r="T11" i="19"/>
  <c r="AF11" i="19"/>
  <c r="AL41" i="19"/>
  <c r="T21" i="19"/>
  <c r="Z21" i="19"/>
  <c r="AL51" i="19"/>
  <c r="N11" i="19"/>
  <c r="AF51" i="19"/>
  <c r="N41" i="19"/>
  <c r="Z51" i="19"/>
  <c r="AL21" i="19"/>
  <c r="T41" i="19"/>
  <c r="AF41" i="19"/>
  <c r="AE46" i="19"/>
  <c r="M36" i="19"/>
  <c r="Y16" i="19"/>
  <c r="AK46" i="19"/>
  <c r="S36" i="19"/>
  <c r="AE16" i="19"/>
  <c r="M6" i="19"/>
  <c r="AK16" i="19"/>
  <c r="M26" i="19"/>
  <c r="S46" i="19"/>
  <c r="AE26" i="19"/>
  <c r="M16" i="19"/>
  <c r="Y46" i="19"/>
  <c r="AK26" i="19"/>
  <c r="S16" i="19"/>
  <c r="Y6" i="19"/>
  <c r="AK36" i="19"/>
  <c r="S26" i="19"/>
  <c r="AE6" i="19"/>
  <c r="M46" i="19"/>
  <c r="Y26" i="19"/>
  <c r="AK6" i="19"/>
  <c r="Y36" i="19"/>
  <c r="S6" i="19"/>
  <c r="AE36" i="19"/>
  <c r="O11" i="19"/>
  <c r="O21" i="19"/>
  <c r="O51" i="19"/>
  <c r="AA31" i="19"/>
  <c r="AM31" i="19"/>
  <c r="AG51" i="19"/>
  <c r="AA41" i="19"/>
  <c r="AM11" i="19"/>
  <c r="U21" i="19"/>
  <c r="AG41" i="19"/>
  <c r="AM21" i="19"/>
  <c r="AM51" i="19"/>
  <c r="O41" i="19"/>
  <c r="U11" i="19"/>
  <c r="AG31" i="19"/>
  <c r="U41" i="19"/>
  <c r="AG11" i="19"/>
  <c r="AM41" i="19"/>
  <c r="AA21" i="19"/>
  <c r="AA51" i="19"/>
  <c r="U51" i="19"/>
  <c r="U31" i="19"/>
  <c r="AA11" i="19"/>
  <c r="AG21" i="19"/>
  <c r="O31" i="19"/>
  <c r="AJ46" i="19"/>
  <c r="AD46" i="19"/>
  <c r="L36" i="19"/>
  <c r="X16" i="19"/>
  <c r="AJ26" i="19"/>
  <c r="L46" i="19"/>
  <c r="X6" i="19"/>
  <c r="R36" i="19"/>
  <c r="X36" i="19"/>
  <c r="R6" i="19"/>
  <c r="AJ6" i="19"/>
  <c r="AD36" i="19"/>
  <c r="R46" i="19"/>
  <c r="AD26" i="19"/>
  <c r="L16" i="19"/>
  <c r="AD16" i="19"/>
  <c r="X46" i="19"/>
  <c r="X26" i="19"/>
  <c r="AJ36" i="19"/>
  <c r="R26" i="19"/>
  <c r="AD6" i="19"/>
  <c r="L6" i="19"/>
  <c r="L26" i="19"/>
  <c r="R16" i="19"/>
  <c r="AJ16" i="19"/>
  <c r="AE11" i="19"/>
  <c r="Y41" i="19"/>
  <c r="M41" i="19"/>
  <c r="Y21" i="19"/>
  <c r="AK41" i="19"/>
  <c r="S31" i="19"/>
  <c r="M31" i="19"/>
  <c r="M51" i="19"/>
  <c r="Y51" i="19"/>
  <c r="AK21" i="19"/>
  <c r="AK31" i="19"/>
  <c r="Y11" i="19"/>
  <c r="AE41" i="19"/>
  <c r="AE21" i="19"/>
  <c r="S51" i="19"/>
  <c r="AE51" i="19"/>
  <c r="AK51" i="19"/>
  <c r="M21" i="19"/>
  <c r="AE31" i="19"/>
  <c r="S41" i="19"/>
  <c r="AK11" i="19"/>
  <c r="S11" i="19"/>
  <c r="Y31" i="19"/>
  <c r="S21" i="19"/>
  <c r="M11" i="19"/>
  <c r="L54" i="19"/>
  <c r="AJ14" i="19"/>
  <c r="AD44" i="19"/>
  <c r="X54" i="19"/>
  <c r="R14" i="19"/>
  <c r="AD24" i="19"/>
  <c r="AD34" i="19"/>
  <c r="R54" i="19"/>
  <c r="L34" i="19"/>
  <c r="AJ34" i="19"/>
  <c r="X24" i="19"/>
  <c r="AJ24" i="19"/>
  <c r="X44" i="19"/>
  <c r="R24" i="19"/>
  <c r="X34" i="19"/>
  <c r="L14" i="19"/>
  <c r="AD14" i="19"/>
  <c r="L44" i="19"/>
  <c r="R44" i="19"/>
  <c r="AD54" i="19"/>
  <c r="X14" i="19"/>
  <c r="AJ44" i="19"/>
  <c r="R34" i="19"/>
  <c r="AJ54" i="19"/>
  <c r="L24" i="19"/>
  <c r="AD29" i="19"/>
  <c r="AD19" i="19"/>
  <c r="R39" i="19"/>
  <c r="R9" i="19"/>
  <c r="X49" i="19"/>
  <c r="X9" i="19"/>
  <c r="AD39" i="19"/>
  <c r="R29" i="19"/>
  <c r="L49" i="19"/>
  <c r="X19" i="19"/>
  <c r="X29" i="19"/>
  <c r="X39" i="19"/>
  <c r="L9" i="19"/>
  <c r="AD9" i="19"/>
  <c r="AJ49" i="19"/>
  <c r="L39" i="19"/>
  <c r="R19" i="19"/>
  <c r="AJ39" i="19"/>
  <c r="AJ29" i="19"/>
  <c r="AJ19" i="19"/>
  <c r="AJ9" i="19"/>
  <c r="AD49" i="19"/>
  <c r="L19" i="19"/>
  <c r="L29" i="19"/>
  <c r="R49" i="19"/>
  <c r="AG39" i="19" l="1"/>
  <c r="AG29" i="19"/>
  <c r="AM19" i="19"/>
  <c r="O39" i="19"/>
  <c r="AG49" i="19"/>
  <c r="O29" i="19"/>
  <c r="U29" i="19"/>
  <c r="O49" i="19"/>
  <c r="U49" i="19"/>
  <c r="AA19" i="19"/>
  <c r="U39" i="19"/>
  <c r="AG9" i="19"/>
  <c r="AA39" i="19"/>
  <c r="AM49" i="19"/>
  <c r="O19" i="19"/>
  <c r="AM39" i="19"/>
  <c r="AM29" i="19"/>
  <c r="O9" i="19"/>
  <c r="AM9" i="19"/>
  <c r="AA49" i="19"/>
  <c r="AG19" i="19"/>
  <c r="U9" i="19"/>
  <c r="U19" i="19"/>
  <c r="AA9" i="19"/>
  <c r="AA29" i="19"/>
  <c r="AE54" i="19"/>
  <c r="S24" i="19"/>
  <c r="AE34" i="19"/>
  <c r="Y54" i="19"/>
  <c r="AE14" i="19"/>
  <c r="Y34" i="19"/>
  <c r="M44" i="19"/>
  <c r="AK54" i="19"/>
  <c r="M24" i="19"/>
  <c r="AK34" i="19"/>
  <c r="Y14" i="19"/>
  <c r="AK14" i="19"/>
  <c r="Y24" i="19"/>
  <c r="S44" i="19"/>
  <c r="M34" i="19"/>
  <c r="AK44" i="19"/>
  <c r="M54" i="19"/>
  <c r="Y44" i="19"/>
  <c r="S54" i="19"/>
  <c r="AK24" i="19"/>
  <c r="M14" i="19"/>
  <c r="AE44" i="19"/>
  <c r="S34" i="19"/>
  <c r="AE24" i="19"/>
  <c r="S14" i="19"/>
  <c r="AK17" i="19"/>
  <c r="S27" i="19"/>
  <c r="S37" i="19"/>
  <c r="AE27" i="19"/>
  <c r="Y47" i="19"/>
  <c r="S7" i="19"/>
  <c r="M17" i="19"/>
  <c r="AE17" i="19"/>
  <c r="AK27" i="19"/>
  <c r="Y7" i="19"/>
  <c r="Y37" i="19"/>
  <c r="AE37" i="19"/>
  <c r="Y27" i="19"/>
  <c r="M47" i="19"/>
  <c r="AE47" i="19"/>
  <c r="Y17" i="19"/>
  <c r="AE7" i="19"/>
  <c r="M27" i="19"/>
  <c r="S47" i="19"/>
  <c r="M7" i="19"/>
  <c r="M37" i="19"/>
  <c r="S17" i="19"/>
  <c r="AK7" i="19"/>
  <c r="AK47" i="19"/>
  <c r="AK37" i="19"/>
  <c r="M48" i="19"/>
  <c r="S48" i="19"/>
  <c r="AE8" i="19"/>
  <c r="AE38" i="19"/>
  <c r="M38" i="19"/>
  <c r="AE18" i="19"/>
  <c r="AK48" i="19"/>
  <c r="AK18" i="19"/>
  <c r="AK28" i="19"/>
  <c r="S28" i="19"/>
  <c r="Y48" i="19"/>
  <c r="M8" i="19"/>
  <c r="Y8" i="19"/>
  <c r="M28" i="19"/>
  <c r="AK38" i="19"/>
  <c r="M18" i="19"/>
  <c r="Y28" i="19"/>
  <c r="S38" i="19"/>
  <c r="AE48" i="19"/>
  <c r="Y18" i="19"/>
  <c r="AK8" i="19"/>
  <c r="Y38" i="19"/>
  <c r="S8" i="19"/>
  <c r="S18" i="19"/>
  <c r="AE28" i="19"/>
  <c r="AA55" i="19"/>
  <c r="O45" i="19"/>
  <c r="AA15" i="19"/>
  <c r="AM55" i="19"/>
  <c r="O55" i="19"/>
  <c r="AG35" i="19"/>
  <c r="AM25" i="19"/>
  <c r="AM35" i="19"/>
  <c r="AA25" i="19"/>
  <c r="AM45" i="19"/>
  <c r="AG25" i="19"/>
  <c r="AA35" i="19"/>
  <c r="O25" i="19"/>
  <c r="U25" i="19"/>
  <c r="AG45" i="19"/>
  <c r="U35" i="19"/>
  <c r="AA45" i="19"/>
  <c r="AM15" i="19"/>
  <c r="U45" i="19"/>
  <c r="O35" i="19"/>
  <c r="O15" i="19"/>
  <c r="AG15" i="19"/>
  <c r="U15" i="19"/>
  <c r="AG55" i="19"/>
  <c r="U55" i="19"/>
  <c r="AE40" i="19"/>
  <c r="Y30" i="19"/>
  <c r="M20" i="19"/>
  <c r="Y20" i="19"/>
  <c r="M40" i="19"/>
  <c r="M10" i="19"/>
  <c r="AK20" i="19"/>
  <c r="AK10" i="19"/>
  <c r="AK30" i="19"/>
  <c r="Y40" i="19"/>
  <c r="S40" i="19"/>
  <c r="AE30" i="19"/>
  <c r="Y10" i="19"/>
  <c r="M30" i="19"/>
  <c r="AE50" i="19"/>
  <c r="AE20" i="19"/>
  <c r="S50" i="19"/>
  <c r="S10" i="19"/>
  <c r="Y50" i="19"/>
  <c r="S30" i="19"/>
  <c r="AK50" i="19"/>
  <c r="AE10" i="19"/>
  <c r="S20" i="19"/>
  <c r="M50" i="19"/>
  <c r="AK40" i="19"/>
  <c r="AF39" i="19"/>
  <c r="AL19" i="19"/>
  <c r="N39" i="19"/>
  <c r="Z19" i="19"/>
  <c r="AF19" i="19"/>
  <c r="N29" i="19"/>
  <c r="AL29" i="19"/>
  <c r="AL39" i="19"/>
  <c r="AF49" i="19"/>
  <c r="AF9" i="19"/>
  <c r="AL9" i="19"/>
  <c r="N49" i="19"/>
  <c r="Z9" i="19"/>
  <c r="Z49" i="19"/>
  <c r="N19" i="19"/>
  <c r="Z39" i="19"/>
  <c r="T9" i="19"/>
  <c r="T39" i="19"/>
  <c r="Z29" i="19"/>
  <c r="N9" i="19"/>
  <c r="T49" i="19"/>
  <c r="T19" i="19"/>
  <c r="AL49" i="19"/>
  <c r="T29" i="19"/>
  <c r="AF29" i="19"/>
  <c r="T18" i="19"/>
  <c r="N48" i="19"/>
  <c r="N8" i="19"/>
  <c r="T28" i="19"/>
  <c r="AF38" i="19"/>
  <c r="Z28" i="19"/>
  <c r="Z18" i="19"/>
  <c r="AF8" i="19"/>
  <c r="AL8" i="19"/>
  <c r="Z48" i="19"/>
  <c r="AL48" i="19"/>
  <c r="AL28" i="19"/>
  <c r="N38" i="19"/>
  <c r="AL38" i="19"/>
  <c r="AF28" i="19"/>
  <c r="AF18" i="19"/>
  <c r="AL18" i="19"/>
  <c r="Z8" i="19"/>
  <c r="T48" i="19"/>
  <c r="T8" i="19"/>
  <c r="T38" i="19"/>
  <c r="Z38" i="19"/>
  <c r="AF48" i="19"/>
  <c r="N28" i="19"/>
  <c r="N18" i="19"/>
  <c r="AL55" i="19"/>
  <c r="Z45" i="19"/>
  <c r="Z35" i="19"/>
  <c r="N25" i="19"/>
  <c r="Z55" i="19"/>
  <c r="N45" i="19"/>
  <c r="T35" i="19"/>
  <c r="T45" i="19"/>
  <c r="AL25" i="19"/>
  <c r="AL15" i="19"/>
  <c r="N35" i="19"/>
  <c r="AL35" i="19"/>
  <c r="Z25" i="19"/>
  <c r="AF25" i="19"/>
  <c r="T15" i="19"/>
  <c r="T55" i="19"/>
  <c r="AL45" i="19"/>
  <c r="T25" i="19"/>
  <c r="AF45" i="19"/>
  <c r="AF15" i="19"/>
  <c r="N15" i="19"/>
  <c r="AF55" i="19"/>
  <c r="N55" i="19"/>
  <c r="Z15" i="19"/>
  <c r="AF35" i="19"/>
  <c r="S39" i="19"/>
  <c r="M49" i="19"/>
  <c r="AE19" i="19"/>
  <c r="S49" i="19"/>
  <c r="AK19" i="19"/>
  <c r="Y9" i="19"/>
  <c r="M29" i="19"/>
  <c r="AE49" i="19"/>
  <c r="Y39" i="19"/>
  <c r="AK49" i="19"/>
  <c r="AK29" i="19"/>
  <c r="AK39" i="19"/>
  <c r="S19" i="19"/>
  <c r="M19" i="19"/>
  <c r="AE9" i="19"/>
  <c r="AE39" i="19"/>
  <c r="M39" i="19"/>
  <c r="AK9" i="19"/>
  <c r="Y19" i="19"/>
  <c r="S29" i="19"/>
  <c r="S9" i="19"/>
  <c r="AE29" i="19"/>
  <c r="Y49" i="19"/>
  <c r="M9" i="19"/>
  <c r="Y29" i="19"/>
  <c r="AM46" i="19"/>
  <c r="U36" i="19"/>
  <c r="AG16" i="19"/>
  <c r="O6" i="19"/>
  <c r="AA36" i="19"/>
  <c r="AM16" i="19"/>
  <c r="U6" i="19"/>
  <c r="AG46" i="19"/>
  <c r="AA16" i="19"/>
  <c r="AA6" i="19"/>
  <c r="AG6" i="19"/>
  <c r="AA46" i="19"/>
  <c r="AM26" i="19"/>
  <c r="U16" i="19"/>
  <c r="O36" i="19"/>
  <c r="U26" i="19"/>
  <c r="O46" i="19"/>
  <c r="AA26" i="19"/>
  <c r="AM6" i="19"/>
  <c r="U46" i="19"/>
  <c r="AG26" i="19"/>
  <c r="O16" i="19"/>
  <c r="AG36" i="19"/>
  <c r="O26" i="19"/>
  <c r="AM36" i="19"/>
  <c r="O8" i="19"/>
  <c r="AA48" i="19"/>
  <c r="AM38" i="19"/>
  <c r="U48" i="19"/>
  <c r="AA18" i="19"/>
  <c r="AG18" i="19"/>
  <c r="AG48" i="19"/>
  <c r="AM18" i="19"/>
  <c r="AA28" i="19"/>
  <c r="AG28" i="19"/>
  <c r="AA8" i="19"/>
  <c r="U18" i="19"/>
  <c r="AG38" i="19"/>
  <c r="U38" i="19"/>
  <c r="AM8" i="19"/>
  <c r="AA38" i="19"/>
  <c r="AM48" i="19"/>
  <c r="U28" i="19"/>
  <c r="O38" i="19"/>
  <c r="U8" i="19"/>
  <c r="AG8" i="19"/>
  <c r="O18" i="19"/>
  <c r="O28" i="19"/>
  <c r="O48" i="19"/>
  <c r="AM28" i="19"/>
  <c r="Y33" i="19"/>
  <c r="AE13" i="19"/>
  <c r="S23" i="19"/>
  <c r="Y13" i="19"/>
  <c r="AE23" i="19"/>
  <c r="AK33" i="19"/>
  <c r="AK13" i="19"/>
  <c r="S43" i="19"/>
  <c r="M23" i="19"/>
  <c r="Y43" i="19"/>
  <c r="M43" i="19"/>
  <c r="AE43" i="19"/>
  <c r="AE53" i="19"/>
  <c r="M13" i="19"/>
  <c r="AK43" i="19"/>
  <c r="AK23" i="19"/>
  <c r="Y23" i="19"/>
  <c r="AE33" i="19"/>
  <c r="M53" i="19"/>
  <c r="S13" i="19"/>
  <c r="S33" i="19"/>
  <c r="AK53" i="19"/>
  <c r="Y53" i="19"/>
  <c r="S53" i="19"/>
  <c r="M33" i="19"/>
  <c r="AF6" i="19"/>
  <c r="N46" i="19"/>
  <c r="Z26" i="19"/>
  <c r="AL6" i="19"/>
  <c r="AL36" i="19"/>
  <c r="AF26" i="19"/>
  <c r="Z6" i="19"/>
  <c r="T26" i="19"/>
  <c r="Z46" i="19"/>
  <c r="AF46" i="19"/>
  <c r="T46" i="19"/>
  <c r="T6" i="19"/>
  <c r="AF36" i="19"/>
  <c r="N26" i="19"/>
  <c r="Z16" i="19"/>
  <c r="AL26" i="19"/>
  <c r="Z36" i="19"/>
  <c r="N36" i="19"/>
  <c r="AL46" i="19"/>
  <c r="T36" i="19"/>
  <c r="AF16" i="19"/>
  <c r="N6" i="19"/>
  <c r="N16" i="19"/>
  <c r="AL16" i="19"/>
  <c r="T16" i="19"/>
  <c r="AG24" i="19" l="1"/>
  <c r="O44" i="19"/>
  <c r="O24" i="19"/>
  <c r="AM14" i="19"/>
  <c r="AG34" i="19"/>
  <c r="O34" i="19"/>
  <c r="AA44" i="19"/>
  <c r="O14" i="19"/>
  <c r="AA54" i="19"/>
  <c r="U14" i="19"/>
  <c r="AM44" i="19"/>
  <c r="AA34" i="19"/>
  <c r="AM24" i="19"/>
  <c r="AM54" i="19"/>
  <c r="AG14" i="19"/>
  <c r="AM34" i="19"/>
  <c r="U54" i="19"/>
  <c r="AG44" i="19"/>
  <c r="AA24" i="19"/>
  <c r="AG54" i="19"/>
  <c r="U34" i="19"/>
  <c r="U24" i="19"/>
  <c r="AA14" i="19"/>
  <c r="O54" i="19"/>
  <c r="U44" i="19"/>
  <c r="U43" i="19"/>
  <c r="U13" i="19"/>
  <c r="AM53" i="19"/>
  <c r="AA53" i="19"/>
  <c r="AA43" i="19"/>
  <c r="O53" i="19"/>
  <c r="O23" i="19"/>
  <c r="O13" i="19"/>
  <c r="AG43" i="19"/>
  <c r="U33" i="19"/>
  <c r="U23" i="19"/>
  <c r="AM13" i="19"/>
  <c r="AM23" i="19"/>
  <c r="AG13" i="19"/>
  <c r="AA23" i="19"/>
  <c r="AG33" i="19"/>
  <c r="AA33" i="19"/>
  <c r="AM33" i="19"/>
  <c r="AA13" i="19"/>
  <c r="AG23" i="19"/>
  <c r="U53" i="19"/>
  <c r="AG53" i="19"/>
  <c r="O43" i="19"/>
  <c r="AM43" i="19"/>
  <c r="O33" i="19"/>
  <c r="AF54" i="19"/>
  <c r="AL34" i="19"/>
  <c r="AF34" i="19"/>
  <c r="AL14" i="19"/>
  <c r="AF44" i="19"/>
  <c r="T44" i="19"/>
  <c r="N14" i="19"/>
  <c r="N44" i="19"/>
  <c r="T24" i="19"/>
  <c r="N24" i="19"/>
  <c r="AL44" i="19"/>
  <c r="N34" i="19"/>
  <c r="Z44" i="19"/>
  <c r="Z24" i="19"/>
  <c r="T14" i="19"/>
  <c r="N54" i="19"/>
  <c r="T34" i="19"/>
  <c r="Z14" i="19"/>
  <c r="AF24" i="19"/>
  <c r="AF14" i="19"/>
  <c r="Z54" i="19"/>
  <c r="AL54" i="19"/>
  <c r="T54" i="19"/>
  <c r="AL24" i="19"/>
  <c r="Z34" i="19"/>
  <c r="AF53" i="19"/>
  <c r="T43" i="19"/>
  <c r="Z53" i="19"/>
  <c r="N43" i="19"/>
  <c r="T23" i="19"/>
  <c r="AF43" i="19"/>
  <c r="Z13" i="19"/>
  <c r="Z43" i="19"/>
  <c r="AF23" i="19"/>
  <c r="AL13" i="19"/>
  <c r="Z23" i="19"/>
  <c r="AL43" i="19"/>
  <c r="AF13" i="19"/>
  <c r="AL23" i="19"/>
  <c r="N13" i="19"/>
  <c r="T33" i="19"/>
  <c r="AL53" i="19"/>
  <c r="N23" i="19"/>
  <c r="N53" i="19"/>
  <c r="AF33" i="19"/>
  <c r="N33" i="19"/>
  <c r="T53" i="19"/>
  <c r="AL33" i="19"/>
  <c r="T13" i="19"/>
  <c r="Z33" i="19"/>
  <c r="Z47" i="19"/>
  <c r="T7" i="19"/>
  <c r="AL37" i="19"/>
  <c r="T17" i="19"/>
  <c r="Z17" i="19"/>
  <c r="AF7" i="19"/>
  <c r="AF37" i="19"/>
  <c r="N17" i="19"/>
  <c r="AF27" i="19"/>
  <c r="AF47" i="19"/>
  <c r="AL47" i="19"/>
  <c r="T27" i="19"/>
  <c r="Z37" i="19"/>
  <c r="T37" i="19"/>
  <c r="N37" i="19"/>
  <c r="N47" i="19"/>
  <c r="Z27" i="19"/>
  <c r="AL7" i="19"/>
  <c r="AL17" i="19"/>
  <c r="AF17" i="19"/>
  <c r="AL27" i="19"/>
  <c r="N27" i="19"/>
  <c r="N7" i="19"/>
  <c r="Z7" i="19"/>
  <c r="T47" i="19"/>
  <c r="O20" i="19"/>
  <c r="AM40" i="19"/>
  <c r="O30" i="19"/>
  <c r="AM50" i="19"/>
  <c r="AA50" i="19"/>
  <c r="AM30" i="19"/>
  <c r="AM10" i="19"/>
  <c r="AM20" i="19"/>
  <c r="O50" i="19"/>
  <c r="U30" i="19"/>
  <c r="AA10" i="19"/>
  <c r="U40" i="19"/>
  <c r="O40" i="19"/>
  <c r="U20" i="19"/>
  <c r="AG40" i="19"/>
  <c r="AG50" i="19"/>
  <c r="U50" i="19"/>
  <c r="AA30" i="19"/>
  <c r="AG10" i="19"/>
  <c r="AA40" i="19"/>
  <c r="AG20" i="19"/>
  <c r="AA20" i="19"/>
  <c r="U10" i="19"/>
  <c r="AG30" i="19"/>
  <c r="O10" i="19"/>
  <c r="AG37" i="19"/>
  <c r="AG47" i="19"/>
  <c r="U7" i="19"/>
  <c r="AM47" i="19"/>
  <c r="U27" i="19"/>
  <c r="O37" i="19"/>
  <c r="O17" i="19"/>
  <c r="AA7" i="19"/>
  <c r="AA47" i="19"/>
  <c r="O27" i="19"/>
  <c r="U37" i="19"/>
  <c r="AM17" i="19"/>
  <c r="AM37" i="19"/>
  <c r="AG27" i="19"/>
  <c r="AM7" i="19"/>
  <c r="AG7" i="19"/>
  <c r="AA17" i="19"/>
  <c r="O7" i="19"/>
  <c r="AA37" i="19"/>
  <c r="AA27" i="19"/>
  <c r="AM27" i="19"/>
  <c r="U17" i="19"/>
  <c r="U47" i="19"/>
  <c r="AG17" i="19"/>
  <c r="O47" i="19"/>
  <c r="Z40" i="19"/>
  <c r="T10" i="19"/>
  <c r="AF10" i="19"/>
  <c r="T20" i="19"/>
  <c r="N30" i="19"/>
  <c r="Z20" i="19"/>
  <c r="AF50" i="19"/>
  <c r="T50" i="19"/>
  <c r="AL30" i="19"/>
  <c r="T40" i="19"/>
  <c r="AF40" i="19"/>
  <c r="AF30" i="19"/>
  <c r="N50" i="19"/>
  <c r="AL40" i="19"/>
  <c r="AL20" i="19"/>
  <c r="Z10" i="19"/>
  <c r="AF20" i="19"/>
  <c r="N10" i="19"/>
  <c r="Z50" i="19"/>
  <c r="AL50" i="19"/>
  <c r="N40" i="19"/>
  <c r="T30" i="19"/>
  <c r="Z30" i="19"/>
  <c r="AL10" i="19"/>
  <c r="N20" i="19"/>
  <c r="AI5" i="1" l="1"/>
  <c r="Q5" i="1"/>
  <c r="AH5" i="1" l="1"/>
  <c r="AJ5" i="1" s="1"/>
  <c r="AI6" i="1"/>
  <c r="S5" i="24"/>
  <c r="T5" i="24"/>
  <c r="AH6" i="1" l="1"/>
  <c r="AJ6" i="1" s="1"/>
  <c r="AI7" i="1"/>
  <c r="AH7" i="1" s="1"/>
  <c r="AJ7"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tc={9D4BF3E8-4B40-41B6-8424-8ED0AEF0BFBC}</author>
    <author>tc={CF3D4031-B02E-4364-A8D3-ED8E4AEFF6D6}</author>
    <author>tc={5B19918B-1D1A-4D04-9D1C-8507A1B9A322}</author>
    <author>tc={2D53BA2D-C180-4BD8-8C0F-728C5BF4DBAA}</author>
    <author>tc={76E4AE1B-2B4B-42E8-AAA7-D6D59173732B}</author>
    <author>tc={6E738BDD-7778-4419-98BC-DAAA5D6DBA3D}</author>
    <author>tc={C7F031E3-E442-494D-B5FF-9433BB73DA61}</author>
    <author>tc={C9AD5B28-0613-47AF-804A-3360B9B9C331}</author>
    <author>tc={B751291C-DFB1-459F-8E27-FEEDC5E861C7}</author>
    <author>tc={2227D0BF-AEE4-46ED-9B3F-7BAD05083A14}</author>
    <author>tc={F327A2E3-3AF9-4710-908A-8EC22C16DAE9}</author>
  </authors>
  <commentList>
    <comment ref="AL2" authorId="0" shapeId="0" xr:uid="{9D4BF3E8-4B40-41B6-8424-8ED0AEF0BFBC}">
      <text>
        <t>[Comentario encadenado]
Su versión de Excel le permite leer este comentario encadenado; sin embargo, las ediciones que se apliquen se quitarán si el archivo se abre en una versión más reciente de Excel. Más información: https://go.microsoft.com/fwlink/?linkid=870924
Comentario:
    no aplica para los niveles de riesgo residual bajo</t>
      </text>
    </comment>
    <comment ref="A3" authorId="1" shapeId="0" xr:uid="{CF3D4031-B02E-4364-A8D3-ED8E4AEFF6D6}">
      <text>
        <t>[Comentario encadenado]
Su versión de Excel le permite leer este comentario encadenado; sin embargo, las ediciones que se apliquen se quitarán si el archivo se abre en una versión más reciente de Excel. Más información: https://go.microsoft.com/fwlink/?linkid=870924
Comentario:
    Permite definir un consecutivo de riesgos, para garantizar la identificación única de los riesgos.</t>
      </text>
    </comment>
    <comment ref="E3" authorId="2" shapeId="0" xr:uid="{5B19918B-1D1A-4D04-9D1C-8507A1B9A322}">
      <text>
        <t>[Comentario encadenado]
Su versión de Excel le permite leer este comentario encadenado; sin embargo, las ediciones que se apliquen se quitarán si el archivo se abre en una versión más reciente de Excel. Más información: https://go.microsoft.com/fwlink/?linkid=870924
Comentario:
    Consolida o resume los análisis sobre impacto + causa inmediata + causa raíz, permitiendo contar con una redacción clara y concreta del riesgo indentificado. Tenga en cuenta la estructura de alto nivel establecida en al guía, inicia con POSIBILIDAD DE + Impacto para la entidad (Qué) + Causa Inmediata (Cómo) + Causa Raíz (Por qué)</t>
      </text>
    </comment>
    <comment ref="G3" authorId="3" shapeId="0" xr:uid="{2D53BA2D-C180-4BD8-8C0F-728C5BF4DBAA}">
      <text>
        <t>[Comentario encadenado]
Su versión de Excel le permite leer este comentario encadenado; sin embargo, las ediciones que se apliquen se quitarán si el archivo se abre en una versión más reciente de Excel. Más información: https://go.microsoft.com/fwlink/?linkid=870924
Comentario:
    Circunstancias bajo las cuales se presenta el riesgo, es la situación más evidente frente al riesgo, redacte de la forma más concreta posible. verifique los resultaos negativos del análisis del contexto</t>
      </text>
    </comment>
    <comment ref="H3" authorId="4" shapeId="0" xr:uid="{76E4AE1B-2B4B-42E8-AAA7-D6D59173732B}">
      <text>
        <t>[Comentario encadenado]
Su versión de Excel le permite leer este comentario encadenado; sin embargo, las ediciones que se apliquen se quitarán si el archivo se abre en una versión más reciente de Excel. Más información: https://go.microsoft.com/fwlink/?linkid=870924
Comentario:
    Causa  principal  o básica, corresponde a las razones por la cuales se puede presentar  el riesgo, redacte de la forma más concreta posible.</t>
      </text>
    </comment>
    <comment ref="J3" authorId="5" shapeId="0" xr:uid="{6E738BDD-7778-4419-98BC-DAAA5D6DBA3D}">
      <text>
        <t>[Comentario encadenado]
Su versión de Excel le permite leer este comentario encadenado; sin embargo, las ediciones que se apliquen se quitarán si el archivo se abre en una versión más reciente de Excel. Más información: https://go.microsoft.com/fwlink/?linkid=870924
Comentario:
    Defina el # de veces que se ejecuta la actividad durante el año, (Recuerde la probabilidad e ocurrencia del riesgo se defien como el No. de veces que se pasa por el punto de riesgo en el periodo de 1 año)</t>
      </text>
    </comment>
    <comment ref="M3" authorId="6" shapeId="0" xr:uid="{C7F031E3-E442-494D-B5FF-9433BB73DA61}">
      <text>
        <t>[Comentario encadenado]
Su versión de Excel le permite leer este comentario encadenado; sin embargo, las ediciones que se apliquen se quitarán si el archivo se abre en una versión más reciente de Excel. Más información: https://go.microsoft.com/fwlink/?linkid=870924
Comentario:
    Si se presentan criterios económicos y reputacionales se debe escoger el que mayor impacto genere</t>
      </text>
    </comment>
    <comment ref="S3" authorId="7" shapeId="0" xr:uid="{C9AD5B28-0613-47AF-804A-3360B9B9C331}">
      <text>
        <t>[Comentario encadenado]
Su versión de Excel le permite leer este comentario encadenado; sin embargo, las ediciones que se apliquen se quitarán si el archivo se abre en una versión más reciente de Excel. Más información: https://go.microsoft.com/fwlink/?linkid=870924
Comentario:
    Recuerde que el control se define como la medida que permite reducir o mitigar un riesgo. Defina el control (es) que atacan la causa raíz del riesgo, considere la estructura explicada en la guía: Responsable de ejecutar el control + Acción + Complemento</t>
      </text>
    </comment>
    <comment ref="AK3" authorId="8" shapeId="0" xr:uid="{B751291C-DFB1-459F-8E27-FEEDC5E861C7}">
      <text>
        <t>[Comentario encadenado]
Su versión de Excel le permite leer este comentario encadenado; sin embargo, las ediciones que se apliquen se quitarán si el archivo se abre en una versión más reciente de Excel. Más información: https://go.microsoft.com/fwlink/?linkid=870924
Comentario:
    Tener en cuenta lo definido en el capitulo de niveles de aceptabilidad de la política de administración de riesgos</t>
      </text>
    </comment>
    <comment ref="Y4" authorId="9" shapeId="0" xr:uid="{2227D0BF-AEE4-46ED-9B3F-7BAD05083A14}">
      <text>
        <t>[Comentario encadenado]
Su versión de Excel le permite leer este comentario encadenado; sin embargo, las ediciones que se apliquen se quitarán si el archivo se abre en una versión más reciente de Excel. Más información: https://go.microsoft.com/fwlink/?linkid=870924
Comentario:
    Preventivo: Va hacia las causas del riesgo, aseguran el resultado final esperado.
Detectivo: Detecta que algo ocurre y devuelve el proceso a los controles preventivos. Se pueden generar reprocesos.
Correctivo: Dado que permiten reducir el impacto de la materialización del riesgo, tienen un costo en su implementación.</t>
      </text>
    </comment>
    <comment ref="Z4" authorId="10" shapeId="0" xr:uid="{F327A2E3-3AF9-4710-908A-8EC22C16DAE9}">
      <text>
        <t>[Comentario encadenado]
Su versión de Excel le permite leer este comentario encadenado; sin embargo, las ediciones que se apliquen se quitarán si el archivo se abre en una versión más reciente de Excel. Más información: https://go.microsoft.com/fwlink/?linkid=870924
Comentario:
    Automático: Son actividades de procesamiento o validación de información que se ejecutan por un sistema o aplicativo de manera automática sin la intervención de personas para su realización.
Manual: Controles que son ejecutados por una persona., tiene implícito el error humano.</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tc={5E4F4CE9-BA09-447E-9F52-8084C004A0AA}</author>
    <author>tc={99B24426-DE5E-48D4-B2B6-BE9D8B435566}</author>
    <author>tc={00914B1E-2CF3-484E-AEE8-92878B60A651}</author>
    <author>tc={2F898A4B-297D-45F8-9AE7-E9DA70461059}</author>
    <author>tc={95780C36-5442-44A4-B2D4-0697B2827AC3}</author>
    <author>tc={92D2BF40-F7E2-40BB-8D0C-24EF891A2BC6}</author>
    <author>tc={B9FE6C5C-D479-42BB-BA72-6E5EDEC3D410}</author>
    <author>tc={BA6D6CFD-F95E-45A5-870B-776B7B3290DD}</author>
    <author>tc={9D19F1FF-8669-4C98-AF4C-27537DEF10C5}</author>
    <author>tc={288FC25F-48B3-4CF4-B24C-24F1108E4398}</author>
    <author>tc={8AF3DCF1-D0ED-4716-BAE7-555F4E99F6CE}</author>
    <author>tc={E91274DA-50F3-4469-8B68-9A302024AE3E}</author>
    <author>tc={2C23ECA8-D0F6-4EF6-9B34-0F567F660CC5}</author>
    <author>tc={D69B1B9B-1EC1-4381-B043-EE8142A10C57}</author>
    <author>tc={F25F410C-F7A7-4A98-BBC3-79E0DF76CD4D}</author>
    <author>tc={4F57369C-3C86-4F4A-BC98-06408F6ABF32}</author>
    <author>tc={3CB2447C-7998-4644-8901-BB099B56300B}</author>
    <author>tc={8CB58FDE-BFCF-4441-B22E-F5B37E8A2611}</author>
    <author>tc={AF44E1CE-9CFA-4AC9-918C-26033546D623}</author>
    <author>tc={590F8DEC-E498-4C2C-939C-726C246F9A68}</author>
  </authors>
  <commentList>
    <comment ref="AN2" authorId="0" shapeId="0" xr:uid="{5E4F4CE9-BA09-447E-9F52-8084C004A0AA}">
      <text>
        <t>[Comentario encadenado]
Su versión de Excel le permite leer este comentario encadenado; sin embargo, las ediciones que se apliquen se quitarán si el archivo se abre en una versión más reciente de Excel. Más información: https://go.microsoft.com/fwlink/?linkid=870924
Comentario:
    no aplica para los niveles de riesgo residual bajo</t>
      </text>
    </comment>
    <comment ref="A3" authorId="1" shapeId="0" xr:uid="{99B24426-DE5E-48D4-B2B6-BE9D8B435566}">
      <text>
        <t>[Comentario encadenado]
Su versión de Excel le permite leer este comentario encadenado; sin embargo, las ediciones que se apliquen se quitarán si el archivo se abre en una versión más reciente de Excel. Más información: https://go.microsoft.com/fwlink/?linkid=870924
Comentario:
    Permite definir un consecutivo de riesgos, para garantizar la identificación única de los riesgos.</t>
      </text>
    </comment>
    <comment ref="E3" authorId="2" shapeId="0" xr:uid="{00914B1E-2CF3-484E-AEE8-92878B60A651}">
      <text>
        <t>[Comentario encadenado]
Su versión de Excel le permite leer este comentario encadenado; sin embargo, las ediciones que se apliquen se quitarán si el archivo se abre en una versión más reciente de Excel. Más información: https://go.microsoft.com/fwlink/?linkid=870924
Comentario:
    Consolida o resume los análisis sobre impacto + causa inmediata + causa raíz, permitiendo contar con una redacción clara y concreta del riesgo indentificado. Tenga en cuenta la estructura de alto nivel establecida en al guía, inicia con POSIBILIDAD DE + Impacto para la entidad (Qué) + Causa Inmediata (Cómo) + Causa Raíz (Por qué)</t>
      </text>
    </comment>
    <comment ref="G3" authorId="3" shapeId="0" xr:uid="{2F898A4B-297D-45F8-9AE7-E9DA70461059}">
      <text>
        <t>[Comentario encadenado]
Su versión de Excel le permite leer este comentario encadenado; sin embargo, las ediciones que se apliquen se quitarán si el archivo se abre en una versión más reciente de Excel. Más información: https://go.microsoft.com/fwlink/?linkid=870924
Comentario:
    Circunstancias bajo las cuales se presenta el riesgo, es la situación más evidente frente al riesgo, redacte de la forma más concreta posible.</t>
      </text>
    </comment>
    <comment ref="H3" authorId="4" shapeId="0" xr:uid="{95780C36-5442-44A4-B2D4-0697B2827AC3}">
      <text>
        <t>[Comentario encadenado]
Su versión de Excel le permite leer este comentario encadenado; sin embargo, las ediciones que se apliquen se quitarán si el archivo se abre en una versión más reciente de Excel. Más información: https://go.microsoft.com/fwlink/?linkid=870924
Comentario:
    Causa  principal  o básica, corresponde a las razones por la cuales se puede presentar  el riesgo, redacte de la forma más concreta posible.</t>
      </text>
    </comment>
    <comment ref="J3" authorId="5" shapeId="0" xr:uid="{92D2BF40-F7E2-40BB-8D0C-24EF891A2BC6}">
      <text>
        <t>[Comentario encadenado]
Su versión de Excel le permite leer este comentario encadenado; sin embargo, las ediciones que se apliquen se quitarán si el archivo se abre en una versión más reciente de Excel. Más información: https://go.microsoft.com/fwlink/?linkid=870924
Comentario:
    5: Casi seguro= Se espera que el evento ocurra en la mayoría de las circunstancias. Más de 1 vez al año. 
4: Probable= Es viable que el evento ocurra en la mayoría de las circunstancias. Al menos 1 vez en el último año. 
3: Posible= El evento podrá ocurrir en algún momento. Al menos 1 vez en los últimos 2 años. 
2: Improbable= El evento puede ocurrir en algún momento. Al menos 1 vez en los últimos 5 años. 
1: Rara vez= El evento puede ocurrir solo en circunstancias excepcionales (poco comunes o anormales). No se ha presentado en los últimos 5 años.</t>
      </text>
    </comment>
    <comment ref="K3" authorId="6" shapeId="0" xr:uid="{B9FE6C5C-D479-42BB-BA72-6E5EDEC3D410}">
      <text>
        <t>[Comentario encadenado]
Su versión de Excel le permite leer este comentario encadenado; sin embargo, las ediciones que se apliquen se quitarán si el archivo se abre en una versión más reciente de Excel. Más información: https://go.microsoft.com/fwlink/?linkid=870924
Comentario:
    Responda las sigientes preguntas: Si o No
y escoja: 
3: Responder afirmativamente de UNA a CINCO pregunta(s) genera un impacto moderado
4: Responder afirmativamente de SEIS a ONCE preguntas genera un impacto mayor
5: Responder afirmativamente de DOCE a DIECINUEVE preguntas genera un impacto catastrófico.
¿Afectar al grupo de funcionarios del proceso? 
¿Afectar el cumplimiento de metas y objetivos de la dependencia? 
¿Afectar el cumplimiento de misión de la entidad? 
¿Afectar el cumplimiento de la misión del sector al que pertenece la entidad? 
¿Generar pérdida de confianza de la entidad, afectando su reputación? 
¿Generar pérdida de recursos económicos? 
¿Afectar la generación de los productos o la prestación de servicios? 
¿Dar lugar al detrimento de calidad de vida de la comunidad por la pérdida del bien, servicios o recursos públicos? 
¿Generar pérdida de información de la entidad? 
¿Generar intervención de los órganos de control, de la Fiscalía u otro ente? 
¿Dar lugar a procesos sancionatorios? 
¿Dar lugar a procesos disciplinarios? 
¿Dar lugar a procesos fiscales? 
¿Dar lugar a procesos penales? 
¿Generar pérdida de credibilidad del sector? 
¿Ocasionar lesiones físicas o pérdida de vidas humanas? 
¿Afectar la imagen regional? 
¿Afectar la imagen nacional? 
¿Generar daño ambiental?</t>
      </text>
    </comment>
    <comment ref="O3" authorId="7" shapeId="0" xr:uid="{BA6D6CFD-F95E-45A5-870B-776B7B3290DD}">
      <text>
        <t>[Comentario encadenado]
Su versión de Excel le permite leer este comentario encadenado; sin embargo, las ediciones que se apliquen se quitarán si el archivo se abre en una versión más reciente de Excel. Más información: https://go.microsoft.com/fwlink/?linkid=870924
Comentario:
    Recuerde que el control se define como la medida que permite reducir o mitigar un riesgo. Defina el control (es) que atacan la causa raíz del riesgo, considere la estructura explicada en la guía: Responsable de ejecutar el control + Acción + Complemento</t>
      </text>
    </comment>
    <comment ref="P3" authorId="8" shapeId="0" xr:uid="{9D19F1FF-8669-4C98-AF4C-27537DEF10C5}">
      <text>
        <t>[Comentario encadenado]
Su versión de Excel le permite leer este comentario encadenado; sin embargo, las ediciones que se apliquen se quitarán si el archivo se abre en una versión más reciente de Excel. Más información: https://go.microsoft.com/fwlink/?linkid=870924
Comentario:
    ¿Las actividades que se desarrollan en el
control realmente buscan por si sola prevenir o detectar las causas que pueden dar origen al riesgo, Ej.: verificar, validar, cotejar, comparar, revisar, etc.?
Prevenir: 15
Detectar: 10</t>
      </text>
    </comment>
    <comment ref="Q3" authorId="9" shapeId="0" xr:uid="{288FC25F-48B3-4CF4-B24C-24F1108E4398}">
      <text>
        <t>[Comentario encadenado]
Su versión de Excel le permite leer este comentario encadenado; sin embargo, las ediciones que se apliquen se quitarán si el archivo se abre en una versión más reciente de Excel. Más información: https://go.microsoft.com/fwlink/?linkid=870924
Comentario:
    ¿Existe un responsable asignado a la ejecución del control?
Asignado: 15
No asignado: 0</t>
      </text>
    </comment>
    <comment ref="R3" authorId="10" shapeId="0" xr:uid="{8AF3DCF1-D0ED-4716-BAE7-555F4E99F6CE}">
      <text>
        <t>[Comentario encadenado]
Su versión de Excel le permite leer este comentario encadenado; sin embargo, las ediciones que se apliquen se quitarán si el archivo se abre en una versión más reciente de Excel. Más información: https://go.microsoft.com/fwlink/?linkid=870924
Comentario:
    ¿El responsable tiene la autoridad y adecuada segregación de funciones en la ejecución del control?
Adecuado: 15
No adecuado: 0</t>
      </text>
    </comment>
    <comment ref="S3" authorId="11" shapeId="0" xr:uid="{E91274DA-50F3-4469-8B68-9A302024AE3E}">
      <text>
        <t>[Comentario encadenado]
Su versión de Excel le permite leer este comentario encadenado; sin embargo, las ediciones que se apliquen se quitarán si el archivo se abre en una versión más reciente de Excel. Más información: https://go.microsoft.com/fwlink/?linkid=870924
Comentario:
    ¿La oportunidad en que se ejecuta el control
ayuda a prevenir la mitigación del riesgo o a
detectar la materialización del riesgo de manera oportuna?</t>
      </text>
    </comment>
    <comment ref="T3" authorId="12" shapeId="0" xr:uid="{2C23ECA8-D0F6-4EF6-9B34-0F567F660CC5}">
      <text>
        <t>[Comentario encadenado]
Su versión de Excel le permite leer este comentario encadenado; sin embargo, las ediciones que se apliquen se quitarán si el archivo se abre en una versión más reciente de Excel. Más información: https://go.microsoft.com/fwlink/?linkid=870924
Comentario:
    ¿La fuente de información que se utiliza en el desarrollo del control es información confiable que permita mitigar el riesgo?
Confiable: 15
No confiable: 0</t>
      </text>
    </comment>
    <comment ref="U3" authorId="13" shapeId="0" xr:uid="{D69B1B9B-1EC1-4381-B043-EE8142A10C57}">
      <text>
        <t>[Comentario encadenado]
Su versión de Excel le permite leer este comentario encadenado; sin embargo, las ediciones que se apliquen se quitarán si el archivo se abre en una versión más reciente de Excel. Más información: https://go.microsoft.com/fwlink/?linkid=870924
Comentario:
    ¿Las observaciones, desviaciones o diferencias identificadas como resultados de la ejecución del control son investigadas y resueltas de manera oportuna?
Se investigan y resuelven oportunamente: 15
No se investigan y resuelven oportunamente: 0</t>
      </text>
    </comment>
    <comment ref="V3" authorId="14" shapeId="0" xr:uid="{F25F410C-F7A7-4A98-BBC3-79E0DF76CD4D}">
      <text>
        <t>[Comentario encadenado]
Su versión de Excel le permite leer este comentario encadenado; sin embargo, las ediciones que se apliquen se quitarán si el archivo se abre en una versión más reciente de Excel. Más información: https://go.microsoft.com/fwlink/?linkid=870924
Comentario:
    ¿Se deja evidencia o rastro de la ejecución del control que permita a cualquier tercero con la evidencia llegar a la misma conclusión?
Completa: 10
Incompleta: 5
No existe: 0</t>
      </text>
    </comment>
    <comment ref="Y3" authorId="15" shapeId="0" xr:uid="{4F57369C-3C86-4F4A-BC98-06408F6ABF32}">
      <text>
        <t>[Comentario encadenado]
Su versión de Excel le permite leer este comentario encadenado; sin embargo, las ediciones que se apliquen se quitarán si el archivo se abre en una versión más reciente de Excel. Más información: https://go.microsoft.com/fwlink/?linkid=870924
Comentario:
    - Fuerte: El control se ejecuta de manera consistente por parte del responsable.
- Moderado: El control se ejecuta algunas veces por parte del responsable.
- Débil: El control no se ejecuta por parte del responsable.</t>
      </text>
    </comment>
    <comment ref="AB3" authorId="16" shapeId="0" xr:uid="{3CB2447C-7998-4644-8901-BB099B56300B}">
      <text>
        <t>[Comentario encadenado]
Su versión de Excel le permite leer este comentario encadenado; sin embargo, las ediciones que se apliquen se quitarán si el archivo se abre en una versión más reciente de Excel. Más información: https://go.microsoft.com/fwlink/?linkid=870924
Comentario:
    Si la columna AA es SI: Identifique las debilidades en el control de acuerdo a las columnas P a V y defina que acciones tomar para fortalecer el control. Por ejemplo asignar un responsable o dejar evidencia completa</t>
      </text>
    </comment>
    <comment ref="AI3" authorId="17" shapeId="0" xr:uid="{8CB58FDE-BFCF-4441-B22E-F5B37E8A2611}">
      <text>
        <t>[Comentario encadenado]
Su versión de Excel le permite leer este comentario encadenado; sin embargo, las ediciones que se apliquen se quitarán si el archivo se abre en una versión más reciente de Excel. Más información: https://go.microsoft.com/fwlink/?linkid=870924
Comentario:
    5: Casi seguro= Se espera que el evento ocurra en la mayoría de las circunstancias. Más de 1 vez al año. 
4: Probable= Es viable que el evento ocurra en la mayoría de las circunstancias. Al menos 1 vez en el último año. 
3: Posible= El evento podrá ocurrir en algún momento. Al menos 1 vez en los últimos 2 años. 
2: Improbable= El evento puede ocurrir en algún momento. Al menos 1 vez en los últimos 5 años. 
1: Rara vez= El evento puede ocurrir solo en circunstancias excepcionales (poco comunes o anormales). No se ha presentado en los últimos 5 años.</t>
      </text>
    </comment>
    <comment ref="AJ3" authorId="18" shapeId="0" xr:uid="{AF44E1CE-9CFA-4AC9-918C-26033546D623}">
      <text>
        <t>[Comentario encadenado]
Su versión de Excel le permite leer este comentario encadenado; sin embargo, las ediciones que se apliquen se quitarán si el archivo se abre en una versión más reciente de Excel. Más información: https://go.microsoft.com/fwlink/?linkid=870924
Comentario:
    Responda las sigientes preguntas: Si o No
y escoja: 
3: Responder afirmativamente de UNA a CINCO pregunta(s) genera un impacto moderado
4: Responder afirmativamente de SEIS a ONCE preguntas genera un impacto mayor
5: Responder afirmativamente de DOCE a DIECINUEVE preguntas genera un impacto catastrófico.
¿Afectar al grupo de funcionarios del proceso? 
¿Afectar el cumplimiento de metas y objetivos de la dependencia? 
¿Afectar el cumplimiento de misión de la entidad? 
¿Afectar el cumplimiento de la misión del sector al que pertenece la entidad? 
¿Generar pérdida de confianza de la entidad, afectando su reputación? 
¿Generar pérdida de recursos económicos? 
¿Afectar la generación de los productos o la prestación de servicios? 
¿Dar lugar al detrimento de calidad de vida de la comunidad por la pérdida del bien, servicios o recursos públicos? 
¿Generar pérdida de información de la entidad? 
¿Generar intervención de los órganos de control, de la Fiscalía u otro ente? 
¿Dar lugar a procesos sancionatorios? 
¿Dar lugar a procesos disciplinarios? 
¿Dar lugar a procesos fiscales? 
¿Dar lugar a procesos penales? 
¿Generar pérdida de credibilidad del sector? 
¿Ocasionar lesiones físicas o pérdida de vidas humanas? 
¿Afectar la imagen regional? 
¿Afectar la imagen nacional? 
¿Generar daño ambiental?</t>
      </text>
    </comment>
    <comment ref="AM3" authorId="19" shapeId="0" xr:uid="{590F8DEC-E498-4C2C-939C-726C246F9A68}">
      <text>
        <t>[Comentario encadenado]
Su versión de Excel le permite leer este comentario encadenado; sin embargo, las ediciones que se apliquen se quitarán si el archivo se abre en una versión más reciente de Excel. Más información: https://go.microsoft.com/fwlink/?linkid=870924
Comentario:
    Tener en cuenta lo definido en el capitulo de niveles de aceptabilidad de la política de administración de riesgos</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tc={CF5613DB-9324-40E1-9642-3C15ED4FB41F}</author>
    <author>tc={A0F40E4A-CDA8-4878-A493-E60F7B0AFC8A}</author>
    <author>tc={6593243C-C5F9-4652-9655-496C347F5776}</author>
    <author>tc={CB8F8CAA-134A-4FFA-AF13-A8E93F7D7E25}</author>
    <author>tc={94FA8504-6652-4FA5-874C-66194A4DBED8}</author>
    <author>tc={47BFCE5E-A1B2-452E-9DB3-820630843F31}</author>
    <author>tc={DC2871C3-606F-485E-9A68-BE71B4A7CB82}</author>
    <author>tc={621EB540-0783-4BB5-8C69-3B13944D5A09}</author>
    <author>tc={5675C234-D6B0-4BBE-9D58-A3A1F3CB1645}</author>
  </authors>
  <commentList>
    <comment ref="AO2" authorId="0" shapeId="0" xr:uid="{CF5613DB-9324-40E1-9642-3C15ED4FB41F}">
      <text>
        <t>[Comentario encadenado]
Su versión de Excel le permite leer este comentario encadenado; sin embargo, las ediciones que se apliquen se quitarán si el archivo se abre en una versión más reciente de Excel. Más información: https://go.microsoft.com/fwlink/?linkid=870924
Comentario:
    no aplica para los niveles de riesgo residual bajo</t>
      </text>
    </comment>
    <comment ref="A3" authorId="1" shapeId="0" xr:uid="{A0F40E4A-CDA8-4878-A493-E60F7B0AFC8A}">
      <text>
        <t>[Comentario encadenado]
Su versión de Excel le permite leer este comentario encadenado; sin embargo, las ediciones que se apliquen se quitarán si el archivo se abre en una versión más reciente de Excel. Más información: https://go.microsoft.com/fwlink/?linkid=870924
Comentario:
    Permite definir un consecutivo de riesgos, para garantizar la identificación única de los riesgos.</t>
      </text>
    </comment>
    <comment ref="E3" authorId="2" shapeId="0" xr:uid="{6593243C-C5F9-4652-9655-496C347F5776}">
      <text>
        <t>[Comentario encadenado]
Su versión de Excel le permite leer este comentario encadenado; sin embargo, las ediciones que se apliquen se quitarán si el archivo se abre en una versión más reciente de Excel. Más información: https://go.microsoft.com/fwlink/?linkid=870924
Comentario:
    Consolida o resume los análisis sobre impacto + causa inmediata + causa raíz, permitiendo contar con una redacción clara y concreta del riesgo indentificado. Tenga en cuenta la estructura de alto nivel establecida en al guía, inicia con POSIBILIDAD DE + Impacto para la entidad (Qué) + Causa Inmediata (Cómo) + Causa Raíz (Por qué)</t>
      </text>
    </comment>
    <comment ref="M3" authorId="3" shapeId="0" xr:uid="{CB8F8CAA-134A-4FFA-AF13-A8E93F7D7E25}">
      <text>
        <t>[Comentario encadenado]
Su versión de Excel le permite leer este comentario encadenado; sin embargo, las ediciones que se apliquen se quitarán si el archivo se abre en una versión más reciente de Excel. Más información: https://go.microsoft.com/fwlink/?linkid=870924
Comentario:
    Defina el # de veces que se ejecuta la actividad durante el año, (Recuerde la probabilidad e ocurrencia del riesgo se defien como el No. de veces que se pasa por el punto de riesgo en el periodo de 1 año)</t>
      </text>
    </comment>
    <comment ref="P3" authorId="4" shapeId="0" xr:uid="{94FA8504-6652-4FA5-874C-66194A4DBED8}">
      <text>
        <t>[Comentario encadenado]
Su versión de Excel le permite leer este comentario encadenado; sin embargo, las ediciones que se apliquen se quitarán si el archivo se abre en una versión más reciente de Excel. Más información: https://go.microsoft.com/fwlink/?linkid=870924
Comentario:
    Si se presentan criterios económicos y reputacionales se debe escoger el que mayor impacto genere</t>
      </text>
    </comment>
    <comment ref="V3" authorId="5" shapeId="0" xr:uid="{47BFCE5E-A1B2-452E-9DB3-820630843F31}">
      <text>
        <t>[Comentario encadenado]
Su versión de Excel le permite leer este comentario encadenado; sin embargo, las ediciones que se apliquen se quitarán si el archivo se abre en una versión más reciente de Excel. Más información: https://go.microsoft.com/fwlink/?linkid=870924
Comentario:
    Recuerde que el control se define como la medida que permite reducir o mitigar un riesgo. Defina el control (es) que atacan la causa raíz del riesgo, considere la estructura explicada en la guía: Responsable de ejecutar el control + Acción + Complemento</t>
      </text>
    </comment>
    <comment ref="AN3" authorId="6" shapeId="0" xr:uid="{DC2871C3-606F-485E-9A68-BE71B4A7CB82}">
      <text>
        <t>[Comentario encadenado]
Su versión de Excel le permite leer este comentario encadenado; sin embargo, las ediciones que se apliquen se quitarán si el archivo se abre en una versión más reciente de Excel. Más información: https://go.microsoft.com/fwlink/?linkid=870924
Comentario:
    Tener en cuenta lo definido en el capitulo de niveles de aceptabilidad de la política de administración de riesgos</t>
      </text>
    </comment>
    <comment ref="AB4" authorId="7" shapeId="0" xr:uid="{621EB540-0783-4BB5-8C69-3B13944D5A09}">
      <text>
        <t>[Comentario encadenado]
Su versión de Excel le permite leer este comentario encadenado; sin embargo, las ediciones que se apliquen se quitarán si el archivo se abre en una versión más reciente de Excel. Más información: https://go.microsoft.com/fwlink/?linkid=870924
Comentario:
    Preventivo: Va hacia las causas del riesgo, aseguran el resultado final esperado.
Detectivo: Detecta que algo ocurre y devuelve el proceso a los controles preventivos. Se pueden generar reprocesos.
Correctivo: Dado que permiten reducir el impacto de la materialización del riesgo, tienen un costo en su implementación.</t>
      </text>
    </comment>
    <comment ref="AC4" authorId="8" shapeId="0" xr:uid="{5675C234-D6B0-4BBE-9D58-A3A1F3CB1645}">
      <text>
        <t>[Comentario encadenado]
Su versión de Excel le permite leer este comentario encadenado; sin embargo, las ediciones que se apliquen se quitarán si el archivo se abre en una versión más reciente de Excel. Más información: https://go.microsoft.com/fwlink/?linkid=870924
Comentario:
    Automático: Son actividades de procesamiento o validación de información que se ejecutan por un sistema o aplicativo de manera automática sin la intervención de personas para su realización.
Manual: Controles que son ejecutados por una persona., tiene implícito el error humano.</t>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tc={1634ABC0-2786-4E18-A6EB-F4EC3F7DCCE4}</author>
    <author>tc={F17C01B4-72EF-42CB-8755-2A8F12E22615}</author>
    <author>tc={FEFB968F-83AB-44C4-B6C8-529BDE7BE3C6}</author>
  </authors>
  <commentList>
    <comment ref="A3" authorId="0" shapeId="0" xr:uid="{1634ABC0-2786-4E18-A6EB-F4EC3F7DCCE4}">
      <text>
        <t>[Comentario encadenado]
Su versión de Excel le permite leer este comentario encadenado; sin embargo, las ediciones que se apliquen se quitarán si el archivo se abre en una versión más reciente de Excel. Más información: https://go.microsoft.com/fwlink/?linkid=870924
Comentario:
    Permite definir un consecutivo de riesgos, para garantizar la identificación única de los riesgos.</t>
      </text>
    </comment>
    <comment ref="F3" authorId="1" shapeId="0" xr:uid="{F17C01B4-72EF-42CB-8755-2A8F12E22615}">
      <text>
        <t>[Comentario encadenado]
Su versión de Excel le permite leer este comentario encadenado; sin embargo, las ediciones que se apliquen se quitarán si el archivo se abre en una versión más reciente de Excel. Más información: https://go.microsoft.com/fwlink/?linkid=870924
Comentario:
    Circunstancias bajo las cuales se presenta la oportunidad, verifique los resultados positivos del analisi de cotxto, redacte de la forma más concreta posible.</t>
      </text>
    </comment>
    <comment ref="G3" authorId="2" shapeId="0" xr:uid="{FEFB968F-83AB-44C4-B6C8-529BDE7BE3C6}">
      <text>
        <t>[Comentario encadenado]
Su versión de Excel le permite leer este comentario encadenado; sin embargo, las ediciones que se apliquen se quitarán si el archivo se abre en una versión más reciente de Excel. Más información: https://go.microsoft.com/fwlink/?linkid=870924
Comentario:
    Consolida o resume los análisis sobre impacto + causa inmediata + causa raíz, permitiendo contar con una redacción clara y concreta del riesgo indentificado. Tenga en cuenta la estructura de alto nivel establecida en al guía, inicia con POSIBILIDAD DE + Impacto para la entidad (Qué) + Causa Inmediata (Cómo) + Causa Raíz (Por qué)</t>
      </text>
    </comment>
  </commentList>
</comments>
</file>

<file path=xl/sharedStrings.xml><?xml version="1.0" encoding="utf-8"?>
<sst xmlns="http://schemas.openxmlformats.org/spreadsheetml/2006/main" count="908" uniqueCount="524">
  <si>
    <t xml:space="preserve">Referencia </t>
  </si>
  <si>
    <t>Descripción del Riesgo</t>
  </si>
  <si>
    <t>Impacto</t>
  </si>
  <si>
    <t>Causa Inmediata</t>
  </si>
  <si>
    <t>Probabilidad</t>
  </si>
  <si>
    <t>%</t>
  </si>
  <si>
    <t>Alta</t>
  </si>
  <si>
    <t>Mayor</t>
  </si>
  <si>
    <t>Atributos</t>
  </si>
  <si>
    <t>Manual</t>
  </si>
  <si>
    <t>Automático</t>
  </si>
  <si>
    <t>No. Control</t>
  </si>
  <si>
    <t>Afectación</t>
  </si>
  <si>
    <t>Tipo</t>
  </si>
  <si>
    <t>Preventivo</t>
  </si>
  <si>
    <t>Detectivo</t>
  </si>
  <si>
    <t>Correctivo</t>
  </si>
  <si>
    <t>Implementación</t>
  </si>
  <si>
    <t>Documentación</t>
  </si>
  <si>
    <t>Documentado</t>
  </si>
  <si>
    <t>Sin Documentar</t>
  </si>
  <si>
    <t>Frecuencia</t>
  </si>
  <si>
    <t>Continua</t>
  </si>
  <si>
    <t>Aleatoria</t>
  </si>
  <si>
    <t>Evidencia</t>
  </si>
  <si>
    <t>Sin registro</t>
  </si>
  <si>
    <t>Calificación</t>
  </si>
  <si>
    <t>Tratamiento</t>
  </si>
  <si>
    <t>Reducir</t>
  </si>
  <si>
    <t>Aceptar</t>
  </si>
  <si>
    <t>Evitar</t>
  </si>
  <si>
    <t>Probabilidad Inherente</t>
  </si>
  <si>
    <t>Responsable</t>
  </si>
  <si>
    <t>Seguimiento</t>
  </si>
  <si>
    <t>Fecha Seguimiento</t>
  </si>
  <si>
    <t>Estado</t>
  </si>
  <si>
    <t>Finalizado</t>
  </si>
  <si>
    <t>En curso</t>
  </si>
  <si>
    <t>Causa Raíz</t>
  </si>
  <si>
    <t>Impacto 
Inherente</t>
  </si>
  <si>
    <t>Probabilidad Residual Final</t>
  </si>
  <si>
    <t>Impacto Residual Final</t>
  </si>
  <si>
    <t>Zona de Riesgo Inherente</t>
  </si>
  <si>
    <t>Zona de Riesgo Final</t>
  </si>
  <si>
    <t>Clasificación del Riesgo</t>
  </si>
  <si>
    <t>Muy Baja</t>
  </si>
  <si>
    <t>Frecuencia de la Actividad</t>
  </si>
  <si>
    <t>Baja</t>
  </si>
  <si>
    <t>Muy Alta</t>
  </si>
  <si>
    <t>Tabla Criterios para definir el nivel de probabilidad</t>
  </si>
  <si>
    <t>Afectación Económica (o presupuestal)</t>
  </si>
  <si>
    <t>Pérdida Reputacional</t>
  </si>
  <si>
    <t>Afectación menor a 10 SMLMV .</t>
  </si>
  <si>
    <t xml:space="preserve">Menor-40% </t>
  </si>
  <si>
    <t>Moderado 60%</t>
  </si>
  <si>
    <t>Mayor 80%</t>
  </si>
  <si>
    <t>Catastrófico 100%</t>
  </si>
  <si>
    <t>Tabla Criterios para definir el nivel de impacto</t>
  </si>
  <si>
    <t>Características</t>
  </si>
  <si>
    <t>Descripción</t>
  </si>
  <si>
    <t>Peso</t>
  </si>
  <si>
    <t>Atributos de Eficiencia</t>
  </si>
  <si>
    <t>Va hacia las causas del riesgo, aseguran el resultado final esperado.</t>
  </si>
  <si>
    <t>Detecta que algo ocurre y devuelve el proceso a los controles preventivos.
Se pueden generar reprocesos.</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</si>
  <si>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</si>
  <si>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</si>
  <si>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</si>
  <si>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t>Controles que están documentados en el proceso, ya sea en manuales, procedimientos, flujogramas o cualquier otro documento propio del proceso.</t>
  </si>
  <si>
    <t>-</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</si>
  <si>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</si>
  <si>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</si>
  <si>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</si>
  <si>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Tabla Atributos de para el diseño del control</t>
  </si>
  <si>
    <t>Extremo</t>
  </si>
  <si>
    <t>Alto</t>
  </si>
  <si>
    <t>Moderado</t>
  </si>
  <si>
    <t>Bajo</t>
  </si>
  <si>
    <t>Insignificante</t>
  </si>
  <si>
    <t>Menor</t>
  </si>
  <si>
    <t>Catastrófico</t>
  </si>
  <si>
    <t>Plan de accion (solo para la opción reducir)</t>
  </si>
  <si>
    <t>Criterios de impacto</t>
  </si>
  <si>
    <t>Criterios</t>
  </si>
  <si>
    <t>Pérdida_Reputacional</t>
  </si>
  <si>
    <t>Afectación Económica o presupuestal</t>
  </si>
  <si>
    <t>Afectación_Económica_o_presupuestal</t>
  </si>
  <si>
    <t>Observación de criterio</t>
  </si>
  <si>
    <t xml:space="preserve">Entre 10 y 50 SMLMV </t>
  </si>
  <si>
    <t xml:space="preserve">Entre 50 y 100 SMLMV </t>
  </si>
  <si>
    <t xml:space="preserve">Entre 100 y 500 SMLMV </t>
  </si>
  <si>
    <t xml:space="preserve">Mayor a 500 SMLMV </t>
  </si>
  <si>
    <t>El riesgo afecta la imagen de alguna área de la organización</t>
  </si>
  <si>
    <t>El riesgo afecta la imagen de la entidad internamente, de conocimiento general, nivel interno, de junta dircetiva y accionistas y/o de provedores</t>
  </si>
  <si>
    <t>El riesgo afecta la imagen de de la entidad con efecto publicitario sostenido a nivel de sector administrativo, nivel departamental o municipal</t>
  </si>
  <si>
    <t>El riesgo afecta la imagen de la entidad con algunos usuarios de relevancia frente al logro de los objetivos</t>
  </si>
  <si>
    <t>Leve 20%</t>
  </si>
  <si>
    <t>La actividad que conlleva el riesgo se ejecuta como máximos 2 veces por año</t>
  </si>
  <si>
    <t>La actividad que conlleva el riesgo se ejecuta de 3 a 24 veces por año</t>
  </si>
  <si>
    <t>La actividad que conlleva el riesgo se ejecuta de 24 a 500 veces por año</t>
  </si>
  <si>
    <t>La actividad que conlleva el riesgo se ejecuta mínimo 500 veces al año y máximo 5000 veces por año</t>
  </si>
  <si>
    <t>La actividad que conlleva el riesgo se ejecuta más de 5000 veces por año</t>
  </si>
  <si>
    <t>Media</t>
  </si>
  <si>
    <t>Catastrófico
100%</t>
  </si>
  <si>
    <t>Mayor
80%</t>
  </si>
  <si>
    <t>Moderado
60%</t>
  </si>
  <si>
    <t>Menor
40%</t>
  </si>
  <si>
    <t>Leve
20%</t>
  </si>
  <si>
    <t>Muy Baja
20%</t>
  </si>
  <si>
    <t>Baja
40%</t>
  </si>
  <si>
    <t>Alta
80%</t>
  </si>
  <si>
    <t>Muy Alta
100%</t>
  </si>
  <si>
    <t>Media
60%</t>
  </si>
  <si>
    <t>El riesgo afecta la imagen de la entidad a nivel nacional, con efecto publicitarios sostenible a nivel país</t>
  </si>
  <si>
    <t>Con Registro</t>
  </si>
  <si>
    <t>Sin Registro</t>
  </si>
  <si>
    <t>El control no deja registro de la ejecución del control</t>
  </si>
  <si>
    <t>El control deja un registro que permite evidenciar la ejecución del control</t>
  </si>
  <si>
    <t>Ejecucion y Administracion de procesos</t>
  </si>
  <si>
    <t>Fraude Externo</t>
  </si>
  <si>
    <t>Fraude Interno</t>
  </si>
  <si>
    <t>Fallas Tecnologicas</t>
  </si>
  <si>
    <t>Relaciones Laborales</t>
  </si>
  <si>
    <t>Usuarios, productos y practicas , organizacionales</t>
  </si>
  <si>
    <t>Daños Activos Fisicos</t>
  </si>
  <si>
    <t>Reputacional</t>
  </si>
  <si>
    <t>Económico</t>
  </si>
  <si>
    <t>Económico y Reputacional</t>
  </si>
  <si>
    <t>Frecuencia con la cual se realiza la actividad</t>
  </si>
  <si>
    <t>Reducir (mitigar)</t>
  </si>
  <si>
    <t>Reducir (compartir)</t>
  </si>
  <si>
    <t>Probabilidad Residual</t>
  </si>
  <si>
    <t>Identificación del riesgo</t>
  </si>
  <si>
    <t>Análisis del riesgo inherente</t>
  </si>
  <si>
    <t>Evaluación del riesgo - Valoración de los controles</t>
  </si>
  <si>
    <t>Evaluación del riesgo - Nivel del riesgo residual</t>
  </si>
  <si>
    <t>Subcriterios</t>
  </si>
  <si>
    <t xml:space="preserve">     Afectación menor a 10 SMLMV .</t>
  </si>
  <si>
    <t>❌</t>
  </si>
  <si>
    <t>✔</t>
  </si>
  <si>
    <t xml:space="preserve">     Entre 50 y 100 SMLMV </t>
  </si>
  <si>
    <t xml:space="preserve">     Entre 10 y 50 SMLMV </t>
  </si>
  <si>
    <t xml:space="preserve">     Entre 100 y 500 SMLMV </t>
  </si>
  <si>
    <t xml:space="preserve">     Mayor a 500 SMLMV </t>
  </si>
  <si>
    <t xml:space="preserve">     El riesgo afecta la imagen de alguna área de la organización</t>
  </si>
  <si>
    <t xml:space="preserve">     El riesgo afecta la imagen de la entidad internamente, de conocimiento general, nivel interno, de junta dircetiva y accionistas y/o de provedores</t>
  </si>
  <si>
    <t xml:space="preserve">     El riesgo afecta la imagen de la entidad con algunos usuarios de relevancia frente al logro de los objetivos</t>
  </si>
  <si>
    <t xml:space="preserve">     El riesgo afecta la imagen de la entidad a nivel nacional, con efecto publicitarios sostenible a nivel país</t>
  </si>
  <si>
    <t xml:space="preserve">Afectación menor a 10 SMLMV </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</si>
  <si>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</si>
  <si>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 xml:space="preserve"> Matriz de Calor Residual</t>
  </si>
  <si>
    <t>Matriz de Calor Inherente</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</si>
  <si>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</si>
  <si>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Descripción del Control</t>
  </si>
  <si>
    <t>Orientaciones Generales</t>
  </si>
  <si>
    <t>Columna</t>
  </si>
  <si>
    <t>Matriz Mapa de Riesgos</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</si>
  <si>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</si>
  <si>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</si>
  <si>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</si>
  <si>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t>Frecuencia con la cual se lleva a cabo la actividad</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</si>
  <si>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</si>
  <si>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</si>
  <si>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</si>
  <si>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</si>
  <si>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Teniendo en cuenta que ingresó la información de PROBABILIDAD e IMPACTO, la matriz automáticamente hará el cálculo para la zona de riesgo inherente (Columna N)</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</si>
  <si>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</si>
  <si>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Esta casilla no se diligencia, depende de la selección en la columna R.</t>
  </si>
  <si>
    <t>Utilice la lista de despligue que se encuentra parametrizada, le aparecerán las opciones: i)Preventivo, ii)Detectivo, iii)Correctivo.</t>
  </si>
  <si>
    <t>Utilice la lista de despligue que se encuentra parametrizada, le aparecerán las opciones: i)Automático, ii)Manual.</t>
  </si>
  <si>
    <t xml:space="preserve">La matriz automáticamente hará el cálculo para el control analizado (Columna T) </t>
  </si>
  <si>
    <r>
      <t xml:space="preserve">ATRIBUTOS EFICIENCIA
</t>
    </r>
    <r>
      <rPr>
        <sz val="9"/>
        <rFont val="Arial Narrow"/>
        <family val="2"/>
      </rPr>
      <t>Tipo</t>
    </r>
  </si>
  <si>
    <r>
      <t xml:space="preserve">ATRIBUTOS EFICIENCIA
</t>
    </r>
    <r>
      <rPr>
        <sz val="9"/>
        <rFont val="Arial Narrow"/>
        <family val="2"/>
      </rPr>
      <t>Implementación</t>
    </r>
  </si>
  <si>
    <r>
      <t xml:space="preserve">ATRIBUTOS EFICIENCIA
</t>
    </r>
    <r>
      <rPr>
        <sz val="9"/>
        <rFont val="Arial Narrow"/>
        <family val="2"/>
      </rPr>
      <t>Calificación</t>
    </r>
  </si>
  <si>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</si>
  <si>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</si>
  <si>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</si>
  <si>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</si>
  <si>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</si>
  <si>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</si>
  <si>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</si>
  <si>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</si>
  <si>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Utilice la lista de despligue que se encuentra parametrizada, le aparecerán las opciones: i)Aceptar, ii)Evitar, iii)Reducir (compartir), iv)Reducir (mitigar).</t>
  </si>
  <si>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</si>
  <si>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r>
      <t xml:space="preserve">Plan de Acción
</t>
    </r>
    <r>
      <rPr>
        <sz val="9"/>
        <rFont val="Arial Narrow"/>
        <family val="2"/>
      </rPr>
      <t xml:space="preserve">Responsable, fecha implementación, fecha seguimiento, seguimiento. </t>
    </r>
  </si>
  <si>
    <t>Utilice la lista de despligue que se encuentra parametrizada, le aparecerán las opciones: i)Finalizado, ii)En curso, la selección en este caso dependerá de las acciones del plan que se hayan establecido en cada caso.</t>
  </si>
  <si>
    <t>Proceso</t>
  </si>
  <si>
    <t>Objetivo</t>
  </si>
  <si>
    <t>Alcance</t>
  </si>
  <si>
    <t>Diligencie el objetivo del proceso.</t>
  </si>
  <si>
    <t>Diligencie el alcance del proceso.</t>
  </si>
  <si>
    <t>Diligencie el nombre del proceso al cual se le identificarán y valorarán los riesgos.</t>
  </si>
  <si>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Mapa Final: </t>
    </r>
    <r>
      <rPr>
        <sz val="10"/>
        <rFont val="Arial Narrow"/>
        <family val="2"/>
      </rPr>
      <t>Encontrará la totalidad de la estructura para la identificación y valoración de los riesgos por proceso, programa o proyecto, acorde con el nivel de desagregación que la entidad considere necesaria.</t>
    </r>
  </si>
  <si>
    <t>Descripción - Lineamientos para el diligenciamiento</t>
  </si>
  <si>
    <r>
      <t xml:space="preserve"> -</t>
    </r>
    <r>
      <rPr>
        <sz val="11"/>
        <rFont val="Arial Narrow"/>
        <family val="2"/>
      </rPr>
      <t xml:space="preserve"> </t>
    </r>
    <r>
      <rPr>
        <b/>
        <sz val="11"/>
        <rFont val="Arial Narrow"/>
        <family val="2"/>
      </rPr>
      <t xml:space="preserve"> Hoja 3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</si>
  <si>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4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</si>
  <si>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</si>
  <si>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6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</si>
  <si>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Valoración de Controles: </t>
    </r>
    <r>
      <rPr>
        <sz val="11"/>
        <rFont val="Arial Narrow"/>
        <family val="2"/>
      </rPr>
      <t>Tabla referente para todos los cálculos (no se diligencia)</t>
    </r>
  </si>
  <si>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9"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</si>
  <si>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t>Analice las consecuencias que puede ocasionar a la organización la materialización del riesgo, redacte de la forma más concreta posible.</t>
  </si>
  <si>
    <t>Circunstancias bajo las cuales se presenta el riesgo, es la situación más evidente frente al riesgo, redacte de la forma más concreta posible.</t>
  </si>
  <si>
    <t>Causa  principal  o básica, corresponde a las razones por la cuales se puede presentar  el riesgo, redacte de la forma más concreta posible.</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</si>
  <si>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</si>
  <si>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Efectivo</t>
  </si>
  <si>
    <t>No efectivo</t>
  </si>
  <si>
    <t>Efectividad</t>
  </si>
  <si>
    <t>Plan de Manejo de Riesgos</t>
  </si>
  <si>
    <t>Fecha de seguimiento</t>
  </si>
  <si>
    <t>Acción</t>
  </si>
  <si>
    <t>Fecha Programada</t>
  </si>
  <si>
    <t>Solicitud de cierre</t>
  </si>
  <si>
    <t>Solicitud de ajuste</t>
  </si>
  <si>
    <t xml:space="preserve">Plan de Contingencia </t>
  </si>
  <si>
    <t>Fecha Materialización del riesgo</t>
  </si>
  <si>
    <t>Actividades a ejecutar en caso de materialización del riesgo</t>
  </si>
  <si>
    <t xml:space="preserve">Causa de la Materialización </t>
  </si>
  <si>
    <t xml:space="preserve">Direccionamiento Estratégico </t>
  </si>
  <si>
    <t xml:space="preserve">Gestión de las Comunicaciones </t>
  </si>
  <si>
    <t xml:space="preserve">Gestión Integral de Residuos Sólidos </t>
  </si>
  <si>
    <t xml:space="preserve">Servicios Funerarios </t>
  </si>
  <si>
    <t xml:space="preserve">Alumbrado Público </t>
  </si>
  <si>
    <t>Gestión del Talento Humano</t>
  </si>
  <si>
    <t>Gestión Documental</t>
  </si>
  <si>
    <t xml:space="preserve">Gestión Financiera </t>
  </si>
  <si>
    <t xml:space="preserve">Gestión de Apoyo Logístico </t>
  </si>
  <si>
    <t xml:space="preserve">Servicio al Ciudadano </t>
  </si>
  <si>
    <t xml:space="preserve">Gestión Tecnológica y de la Información </t>
  </si>
  <si>
    <t xml:space="preserve">Gestión Asuntos Legales </t>
  </si>
  <si>
    <t xml:space="preserve">Gestión de Evaluación y Mejora </t>
  </si>
  <si>
    <t>Definir los lineamientos estratégicos y el modelo de operación a corto, mediano y largo plazo acorde a las necesidades y espectativas de los grupos de interés.</t>
  </si>
  <si>
    <t>Lograr el posisionamiento y reconocimiento de la Entidad en función de los diferentes grupos de interés por medio del desarrollo de acciones y estrategias de comunicación.</t>
  </si>
  <si>
    <t>Garantizar la prestación del alumbrado público en el Distrito Capital.</t>
  </si>
  <si>
    <t>Garantizar la prestación de los servicios funerarios en los cementerios de propiedad del distrito capital</t>
  </si>
  <si>
    <t>Administrar la prestación efectiva de los servicios orientados a la gestión integral de los residuos sólidos, generando acciones de planeación, coordinación, control y supervisión en función del desarrollo y ejecución de las políticas, planes, programas y proyectos asociados al servicio de aseo en el Distrito Capital.</t>
  </si>
  <si>
    <t>Proporcionar a la Entidad elementos que le permitan agregar valor al desempeño institucional y Sistema de Control Interno a través del Liderazgo Estratégico, Evaluación y Seguimiento, Enfoque hacia la Prevención, Evaluación de la Gestión del Riesgo y Relación con Entes Externos de Control, contribuyendo a la mejora continua del desempeño procesos y de la gestión, en proporcionar los correctivos y acciones necesarias hacia el cumplimiento de los objetivos y metas institucionales.</t>
  </si>
  <si>
    <t>Desarrollar las actividades de vinculación, permanencia y retiro de personal de la Unidad para el cumplimiento de la misión y objetivos institucionales</t>
  </si>
  <si>
    <t>Administrar los recursos financieros asignados al presupuesto de la UAESP.</t>
  </si>
  <si>
    <t>Suministrar y controlar los recursos físicos y servicios de apoyo logístico de la UAESP</t>
  </si>
  <si>
    <t>Administrar y brindar soluciones tecnológicas asegurando la integridad, disponibilidad y confiabilidad de la información.</t>
  </si>
  <si>
    <t>Prestar asesoría jurídica a la UAESP para su adecuado funcionamiento.</t>
  </si>
  <si>
    <t>Establecer lineamientos orientados a la planificación, organización, administración, control y disposición final de la documentación recibida o producida por la Unidad, que garantice el acceso y uso a los usuarios internos y externos.</t>
  </si>
  <si>
    <t>Atender las solicitudes registradas por los diferentes canales de comunicación dispuestos por la Entidad a as partes interesadas, mediante la gestión eficiente conforme al marco legal vigente, buscando siempre la satisfacción de las necesidades y requerimientos de las mismas</t>
  </si>
  <si>
    <t xml:space="preserve"> Fecha </t>
  </si>
  <si>
    <t>CONTEXTO ESTRATÉGICO</t>
  </si>
  <si>
    <t>PROCESO</t>
  </si>
  <si>
    <t>IDENTIFICACIÓN DE CAUSAS</t>
  </si>
  <si>
    <t>CONSECUENCIA</t>
  </si>
  <si>
    <t>INTERNO</t>
  </si>
  <si>
    <t>EXTERNO</t>
  </si>
  <si>
    <t>PROCESOS</t>
  </si>
  <si>
    <t>ACTIVOS</t>
  </si>
  <si>
    <t>Causas</t>
  </si>
  <si>
    <t>OBJETIVO DEL PROCESO</t>
  </si>
  <si>
    <t>FINANCIERO</t>
  </si>
  <si>
    <t>DISEÑO DEL PROCESO</t>
  </si>
  <si>
    <t>INFORMACION</t>
  </si>
  <si>
    <t xml:space="preserve">POLÍTICOS </t>
  </si>
  <si>
    <t>PERSONAL</t>
  </si>
  <si>
    <t>INTERACCIONES CON OTROS PROCESOS</t>
  </si>
  <si>
    <t>APLICACIONES</t>
  </si>
  <si>
    <t>TRANSVERSALIDAD</t>
  </si>
  <si>
    <t>HARDWARE</t>
  </si>
  <si>
    <t>TECNOLÓGICOS</t>
  </si>
  <si>
    <t xml:space="preserve">TECNOLOGÍA </t>
  </si>
  <si>
    <t>PROCEDIMIENTOS ASOCIADOS</t>
  </si>
  <si>
    <t>ESTRATÉGICOS</t>
  </si>
  <si>
    <t>RESPONSABLES DEL PROCESO</t>
  </si>
  <si>
    <t>COMUNICACIÓN INTERNA</t>
  </si>
  <si>
    <t>COMUNICACIÓN ENTRE LOS PROCESOS</t>
  </si>
  <si>
    <t>Perfin del Riesgo</t>
  </si>
  <si>
    <t>Calificación del Diseño Control</t>
  </si>
  <si>
    <t>Solidez Individual del Control</t>
  </si>
  <si>
    <t>Aplica plan de
acción para
fortalecer el control</t>
  </si>
  <si>
    <t>Desplazamiento / Probabilidad</t>
  </si>
  <si>
    <t>FUERTE</t>
  </si>
  <si>
    <t>Proposito del Control</t>
  </si>
  <si>
    <t xml:space="preserve">Periodicidad </t>
  </si>
  <si>
    <t xml:space="preserve">Cómo se realiza
la actividad de
control </t>
  </si>
  <si>
    <t>Qué pasa con las
observaciones o
desviaciones</t>
  </si>
  <si>
    <t>Evidencia de la
ejecución del
control</t>
  </si>
  <si>
    <t>Seguimiento Segunda Línea de Defensa</t>
  </si>
  <si>
    <t>Seguimiento al control y soportes</t>
  </si>
  <si>
    <t>Seguimiento al plan de manejo de riesgos y soportes</t>
  </si>
  <si>
    <t>Evaluación del Diseño del Control</t>
  </si>
  <si>
    <t>Evaluación de la Ejecución del Control</t>
  </si>
  <si>
    <t>MODERADO</t>
  </si>
  <si>
    <t>DEBIL</t>
  </si>
  <si>
    <t>Accion para fortalecer el control</t>
  </si>
  <si>
    <t>Solidez del
conjunto
de controles</t>
  </si>
  <si>
    <t>Controles ayudan a disminuir la probabilidad</t>
  </si>
  <si>
    <t>Controles ayudan a disminuir el impacto</t>
  </si>
  <si>
    <t>DIRECTAMENTE</t>
  </si>
  <si>
    <t>NO DISMINUYE</t>
  </si>
  <si>
    <t>Desplazamiento / Impacto</t>
  </si>
  <si>
    <t>INDIRECTAMENTE</t>
  </si>
  <si>
    <t>Zona de Riesgo Residual</t>
  </si>
  <si>
    <t>Análisis del riesgo residual</t>
  </si>
  <si>
    <t>Tratamiento del Riesgo</t>
  </si>
  <si>
    <t>Compartir</t>
  </si>
  <si>
    <t>Lavado de Activos</t>
  </si>
  <si>
    <t xml:space="preserve">Características del control </t>
  </si>
  <si>
    <t>¿Tiene responsabe asignbado?</t>
  </si>
  <si>
    <t>¿El responsable tiene la autoridad y adecuada?</t>
  </si>
  <si>
    <t>¿La fuente de información que se utiliza   confiable?</t>
  </si>
  <si>
    <t>¿Las observaciones, desviaciones o diferencias identificadas  investigadas y resueltas de manera oportuna?</t>
  </si>
  <si>
    <t>Si</t>
  </si>
  <si>
    <t>No</t>
  </si>
  <si>
    <t>Descripción Activos de Información</t>
  </si>
  <si>
    <t>Tipo de Activos / Grupo de Activos</t>
  </si>
  <si>
    <t>Amenaza</t>
  </si>
  <si>
    <t>Vulnerabilidad</t>
  </si>
  <si>
    <t>TIPO DE ACTIVO</t>
  </si>
  <si>
    <t>DESCRIPCIÓN</t>
  </si>
  <si>
    <t>Información</t>
  </si>
  <si>
    <t>Información almacenada en formatos físicos (papel, carpetas, CD, DVD) o en formatos digitales o electrónicos (ficheros en bases de datos, correos electrónicos, archivos o servidores), teniendo en cuenta lo anterior, se puede distinguir como información: Contratos, acuerdos de confidencialidad, manuales de usuario, procedimientos operativos o de soporte, planes para la continuidad del negocio, registros contables, estados financieros, archivos ofimáticos, documentos y registros del sistema integrado de gestión, bases de datos con información personal o con información relevante para algún proceso (bases de datos de nóminas, estados financieros) entre otros</t>
  </si>
  <si>
    <t>Software</t>
  </si>
  <si>
    <t>Activo informático lógico como programas, herramientas ofimáticas o sistemas lógicos para la ejecución de las actividades</t>
  </si>
  <si>
    <t>Hardware</t>
  </si>
  <si>
    <t>Equipos físicos de cómputo y de comunicaciones como, servidores, biométricos que por su criticidad son considerados activos de información</t>
  </si>
  <si>
    <t>Servicios</t>
  </si>
  <si>
    <t>Servicio brindado por parte de la entidad para el apoyo de las actividades de los procesos, tales como: Servicios WEB, intranet, CRM, ERP, Portales organizacionales, Aplicaciones entre otros (Pueden estar compuestos por hardware y software)</t>
  </si>
  <si>
    <t>Intangibles</t>
  </si>
  <si>
    <t>Se consideran intangibles aquellos activos inmateriales que otorgan a la entidad una ventaja competitiva relevante, uno de ellos es la imagen corporativa,
reputación o el good will, entre otros</t>
  </si>
  <si>
    <t xml:space="preserve">Componentes de Red </t>
  </si>
  <si>
    <t>Medios necesarios para realizar la conexión de los elementos de hardware y software en una red, por ejemplo, el cableado estructurado y tarjetas de red, routers, switches, entre otros.</t>
  </si>
  <si>
    <t>Personas</t>
  </si>
  <si>
    <t>Aquellos roles que, por su conocimiento, experiencia y criticidad para el proceso, son considerados activos de información, por ejemplo: personal con experiencia y capacitado para realizar una tarea específica en la ejecución de las actividades</t>
  </si>
  <si>
    <t xml:space="preserve">Instalaciones </t>
  </si>
  <si>
    <t>Espacio o área asignada para alojar y salvaguardar los datos considerados como activos críticos para la empresa</t>
  </si>
  <si>
    <t>TABLA DE AMENAZAS</t>
  </si>
  <si>
    <t>TIPO</t>
  </si>
  <si>
    <t>AMENAZA</t>
  </si>
  <si>
    <t>DAÑO FISICO</t>
  </si>
  <si>
    <t>Incendios</t>
  </si>
  <si>
    <t xml:space="preserve">Inundación </t>
  </si>
  <si>
    <t>EVENTOS NATURALES</t>
  </si>
  <si>
    <t>Fenómenos Climáticos</t>
  </si>
  <si>
    <t>Fenómenos Sísmicos</t>
  </si>
  <si>
    <t>PERDIDA DE LOS SERVICIOS ESENCIALES</t>
  </si>
  <si>
    <t>Fallas en el suministro de agua</t>
  </si>
  <si>
    <t>Fallas en el suministro de Aire acondicionado</t>
  </si>
  <si>
    <t>Fallas en el sistema eléctrico</t>
  </si>
  <si>
    <t>FALLAS TÉCNICAS</t>
  </si>
  <si>
    <t>Mal funcionamiento del equipo</t>
  </si>
  <si>
    <t>Saturación del sistema de información</t>
  </si>
  <si>
    <t>Total dependencia para la prestación del servicio por parte de un tercero</t>
  </si>
  <si>
    <t>Mal funcionamiento del Software</t>
  </si>
  <si>
    <t>Daño causado por un tercero</t>
  </si>
  <si>
    <t>Fallo de los enlaces de comunicación</t>
  </si>
  <si>
    <t>Errores de software</t>
  </si>
  <si>
    <t>Errores en mantenimiento</t>
  </si>
  <si>
    <t>Falta de mantenimiento en el Sistema de Información/aplicación/software</t>
  </si>
  <si>
    <t>Obsolencencia Tecnológica</t>
  </si>
  <si>
    <t>Falta de mantenimiento del equipo</t>
  </si>
  <si>
    <t>ACCIONES NO AUTORIZADAS</t>
  </si>
  <si>
    <t>Uso no autorizado del equipo</t>
  </si>
  <si>
    <t>Acceso a la red o al sistema de información por personas no autorizadas</t>
  </si>
  <si>
    <t>Comprometer información confidencial</t>
  </si>
  <si>
    <t>Falsificación de registros</t>
  </si>
  <si>
    <t>Espionaje remoto</t>
  </si>
  <si>
    <t>Código malicioso</t>
  </si>
  <si>
    <t>Hurto de Información institucional</t>
  </si>
  <si>
    <t>Uso indebido de las herramientas de auditoría</t>
  </si>
  <si>
    <t>Acceso físico no autorizado</t>
  </si>
  <si>
    <t>Instalación no autorizada de software</t>
  </si>
  <si>
    <t>Destrucción de registros</t>
  </si>
  <si>
    <t>Revelación de Información</t>
  </si>
  <si>
    <t>Divulgación de Contraseñas</t>
  </si>
  <si>
    <t>Interceptación de servicios de señales de interferencia comprometida</t>
  </si>
  <si>
    <t>Copia fraudulenta del software</t>
  </si>
  <si>
    <t>COMPROMISO DE LAS FUNCIONES</t>
  </si>
  <si>
    <t>Error en el uso o abuso de derechos</t>
  </si>
  <si>
    <t>Falsificación de derechos</t>
  </si>
  <si>
    <t>RECURSOS HUMANOS</t>
  </si>
  <si>
    <t>Incumplimiento de relaciones contractuales</t>
  </si>
  <si>
    <t>Ausencia de servicios de apoyo</t>
  </si>
  <si>
    <t>ALTERACIONES DE ORDEN SOCIAL</t>
  </si>
  <si>
    <t>Huelgas o paros</t>
  </si>
  <si>
    <t>Hurtos o vandalismo</t>
  </si>
  <si>
    <t>TABLA DE VULNERABILIDADES</t>
  </si>
  <si>
    <t>VULNERABILIDAD</t>
  </si>
  <si>
    <t>Mantenimiento Insuficiente</t>
  </si>
  <si>
    <t>Ausencia de esquemas de reemplazo periódico</t>
  </si>
  <si>
    <t>Eliminación de medios de almacenamiento sin eliminar datos</t>
  </si>
  <si>
    <t>Sensibilidad del equipo a los cambios de voltaje</t>
  </si>
  <si>
    <t>Sensibilidad del equipo a la humedad, temperatura, contaminantes o condiciones deficientes de operación</t>
  </si>
  <si>
    <t>Inadecuada gestión de capacidad del sistema</t>
  </si>
  <si>
    <t>Inadecuada seguridad del cableado</t>
  </si>
  <si>
    <t>Desprotección en equipos móviles</t>
  </si>
  <si>
    <t>Mantenimiento inadecuado</t>
  </si>
  <si>
    <t>Susceptibilidad a las variaciones de temperatura (o al polvo y suciedad)</t>
  </si>
  <si>
    <t>Gestión inadecuada del cambio</t>
  </si>
  <si>
    <t>Almacenamiento sin protección</t>
  </si>
  <si>
    <t>Falta de cuidado en la disposición final</t>
  </si>
  <si>
    <t>Copia no controlada</t>
  </si>
  <si>
    <t>SOFTWARE</t>
  </si>
  <si>
    <t>Ausencia o insuficiencia de pruebas de software</t>
  </si>
  <si>
    <t>Ausencia de terminación de sesión</t>
  </si>
  <si>
    <t>Ausencia de registros de auditoría</t>
  </si>
  <si>
    <t>Falta de redundancia (copia única)</t>
  </si>
  <si>
    <t>Asignación errada de los derechos de acceso</t>
  </si>
  <si>
    <t>Copias de respaldo irregulares</t>
  </si>
  <si>
    <t>Interfaz de usuario compleja</t>
  </si>
  <si>
    <t>Contraseñas predeterminadas no modificadas</t>
  </si>
  <si>
    <t>Especificación incompleta para el desarrollo de software</t>
  </si>
  <si>
    <t>Ausencia de documentación</t>
  </si>
  <si>
    <t>Fechas incorrectas</t>
  </si>
  <si>
    <t>Falta de política de acceso o política de acceso remoto</t>
  </si>
  <si>
    <t>Inadecuada gestión y protección de contraseñas</t>
  </si>
  <si>
    <t>Ausencia de mecanismos de identificación y autenticación de usuarios</t>
  </si>
  <si>
    <t>Contraseñas sin protección</t>
  </si>
  <si>
    <t>Software nuevo o inmaduro</t>
  </si>
  <si>
    <t>RED</t>
  </si>
  <si>
    <t>Ausencia de pruebas de envío o recepción de datos</t>
  </si>
  <si>
    <t>Redes de comunicación sin protección</t>
  </si>
  <si>
    <t xml:space="preserve">Ausencia de política y aplicación de escritorio limpio </t>
  </si>
  <si>
    <t>Inadecuada gestión de red</t>
  </si>
  <si>
    <t>Conexión deficiente de cableado</t>
  </si>
  <si>
    <t xml:space="preserve">Tráfico sensible sin protección
</t>
  </si>
  <si>
    <t>Punto único de falla</t>
  </si>
  <si>
    <t>Ausencia del personal</t>
  </si>
  <si>
    <t xml:space="preserve">Entrenamiento insuficiente
</t>
  </si>
  <si>
    <t>Inadecuada segregación de funciones</t>
  </si>
  <si>
    <t>Falta de conciencia en seguridad</t>
  </si>
  <si>
    <t>Ausencia de políticas de uso aceptable</t>
  </si>
  <si>
    <t>Trabajo no supervisado de personal externo o de limpieza</t>
  </si>
  <si>
    <t>LUGAR</t>
  </si>
  <si>
    <t>Uso inadecuado de los controles de acceso a las instalaciones</t>
  </si>
  <si>
    <t>Ausencia mecanismos control de acceso a áreas no autorizadas</t>
  </si>
  <si>
    <t>Áreas susceptibles a inundación</t>
  </si>
  <si>
    <t>Ausencia de mecanismos asociados al Sistema de detección de Incendios</t>
  </si>
  <si>
    <t>Red eléctrica inestable</t>
  </si>
  <si>
    <t>Ausencia de protección en puertas o ventanas</t>
  </si>
  <si>
    <t>ORGANIZACIÓN</t>
  </si>
  <si>
    <t>Ausencia de procedimiento de registro/retiro de usuarios</t>
  </si>
  <si>
    <t>Ausencia de proceso para supervisión de derechos de acceso</t>
  </si>
  <si>
    <t>Ausencia de control de los activos que se encuentran fuera de las instalaciones</t>
  </si>
  <si>
    <t>Ausencia de acuerdos de nivel de servicio (ANS o SLA)</t>
  </si>
  <si>
    <t>Ausencia de mecanismos de monitoreo para brechas en la seguridad</t>
  </si>
  <si>
    <t>Ausencia de procedimientos y de políticas en general</t>
  </si>
  <si>
    <t>INFORMACIÓN</t>
  </si>
  <si>
    <t>Clasificación inadecuada de la información</t>
  </si>
  <si>
    <t>TIPOS DE RIESGOS SEGURIDAD DIGITAL</t>
  </si>
  <si>
    <t>Perdida de disponibilidad</t>
  </si>
  <si>
    <t>Perdida de Confidencialidad</t>
  </si>
  <si>
    <t>Perdidad de Integridad</t>
  </si>
  <si>
    <t>Tipo de Riesgo Digital</t>
  </si>
  <si>
    <t xml:space="preserve">Actividades a ejecutar en caso de materialización del riesgo </t>
  </si>
  <si>
    <t>Alcance del proceso</t>
  </si>
  <si>
    <t xml:space="preserve">RIESGO </t>
  </si>
  <si>
    <t>Evaluación Tercera Línea de Defensa</t>
  </si>
  <si>
    <t>Fecha Evaluación</t>
  </si>
  <si>
    <t xml:space="preserve"> Evaluación al control</t>
  </si>
  <si>
    <t xml:space="preserve"> Evaluación al plan de manejo de riesgos (si aplica)</t>
  </si>
  <si>
    <t>Efectividad del Control</t>
  </si>
  <si>
    <t>Gestión del Conocimiento y la innovación</t>
  </si>
  <si>
    <t>Fortalecer los procesos de la Unidad, mediante la gestión del conocimiento y la adopción de herramientas y metodologías de innovación que permitan, a través del desarrollo de ideas y proyectos con los diferentes grupos de interés mejorar la eficiencia, flexibilidad y adaptación a los retos de la ciudad de acuerdo con la misión de la Entidad.</t>
  </si>
  <si>
    <t xml:space="preserve">Causa Raíz </t>
  </si>
  <si>
    <t>Con registro</t>
  </si>
  <si>
    <t>Financiación del terrorismo</t>
  </si>
  <si>
    <t>Seguimiento primer trimestre</t>
  </si>
  <si>
    <t>Seguimiento segundo trimestre</t>
  </si>
  <si>
    <t>Seguimiento tercer trimestre</t>
  </si>
  <si>
    <t>Seguimiento cuarto trimestre</t>
  </si>
  <si>
    <t>Seguimiento a los controles primer trimestre</t>
  </si>
  <si>
    <t>Seguimiento a los controles segundo trimestre</t>
  </si>
  <si>
    <t>Seguimiento a los controles tercer trimestre</t>
  </si>
  <si>
    <t>Seguimiento a los controles cuarto trimestre</t>
  </si>
  <si>
    <t>Identificación de la Oportunidad</t>
  </si>
  <si>
    <t>Plan de Manejo de Oportunidades</t>
  </si>
  <si>
    <t>Seguimiento Tercera Línea de Defensa</t>
  </si>
  <si>
    <t xml:space="preserve">Causa </t>
  </si>
  <si>
    <t>Descripción de la Oportunidad</t>
  </si>
  <si>
    <t>Seguimiento al plan de manejo de oportunidades y soportes</t>
  </si>
  <si>
    <t>Seguimiento al plan de manejo de oportunidades</t>
  </si>
  <si>
    <t>El riesgo afecta la imagen de la entidad con efecto publicitario sostenido a nivel de sector administrativo, nivel departamental o municipal</t>
  </si>
  <si>
    <t>ECONOMICOS Y FINANCIEROS</t>
  </si>
  <si>
    <t>SOCIALES Y CULTURALES</t>
  </si>
  <si>
    <t>AMBIENTALES</t>
  </si>
  <si>
    <t>LEGALES Y REGLAMENTARIOS</t>
  </si>
  <si>
    <t>¿Tiene responsabe asignado?</t>
  </si>
  <si>
    <t xml:space="preserve">     El riesgo afecta la imagen de la entidad con efecto publicitario sostenido a nivel de sector administrativo, nivel departamental o municipal</t>
  </si>
  <si>
    <t>¿El responsable tiene la autoridad y es adecuada?</t>
  </si>
  <si>
    <t xml:space="preserve">Equipo interdisciplinario y suficiente para el cumplimiento de las metas </t>
  </si>
  <si>
    <t>Lineamientos establecidos para la interacción con otros procesos para el desarrollo de actividades administrativas con trazabilidad de la información establecida</t>
  </si>
  <si>
    <t xml:space="preserve">Amiguismos e influencias externas </t>
  </si>
  <si>
    <t>Responsables del control de las actividades definidos y competentes</t>
  </si>
  <si>
    <t>Asignación de recursos para el desarrollo de las actividades que garanticen la prestación del servicio funerario</t>
  </si>
  <si>
    <t>Capacidad operativa para el desarrollo de las actividades que propenden por la prestación del servicios funerarios</t>
  </si>
  <si>
    <t>El proceso se tiene tercerizado a traves de consecionarios de administración y operación de los cementerios que cuentan con la infraestructura y la experiencia necesaria para garantizar la prestacion del servicio</t>
  </si>
  <si>
    <t>Infraestructura tecnologica apropiada para la administración, generación y almacenamiento de la información de actividades asociadas a la prestación de los servicios funerarios</t>
  </si>
  <si>
    <t xml:space="preserve">Condiciones de culto, afectaciones de orden publico </t>
  </si>
  <si>
    <t>Bases de datos de consulta de información de beneficiarios tales como: SISBEN, SIRVE, RURO entre otras</t>
  </si>
  <si>
    <t>Normativa asociada al otorgamiento de subsidios y subvenciones</t>
  </si>
  <si>
    <t>Utilizacion de bases de datos para la administración de la información asociada a las solicitudes de subsidios y subvenciones</t>
  </si>
  <si>
    <t>Licitaciones para la contratación de la administración y operación de los cementerios del DC, actualmente Jardines de Luz y Paz</t>
  </si>
  <si>
    <t>Existencia de procedimientos documentados en el SIG con los lineamientos para el otorgamiento de los subsidios y subvenciones</t>
  </si>
  <si>
    <t>Contrato de interventoría con el consorcio San Marcos para el seguimiento y verificacón del cumplimiento de las obligaciones asociadas a la administración y operación de los cementerios del DC</t>
  </si>
  <si>
    <t>Personal ideoneo y ético para el desarrollo de las actividades de otorgamiento de subsidios y subvenciones</t>
  </si>
  <si>
    <t>Emergencia sanitaria por COVID 19</t>
  </si>
  <si>
    <t>Procesos de investigación de los entes de control
Multas y sanciones
Pérdida de la imagen institucional
Afectación a salud pública</t>
  </si>
  <si>
    <t xml:space="preserve">Posibilidad de favorecimiento propio o de un tercero por otorgamiento de subsidios y subvenciones sin el cumplimiento de los requisitos técnicos y normativos existentes debido a la debilidad en la aplicación de los controles establecidos en los documentos del SIG y falta de consulta de información en las bases de datos del Distrito y la nación </t>
  </si>
  <si>
    <t>Inicia con el análisis de la información y termina con la evaluación de los servicios funerarios</t>
  </si>
  <si>
    <t>Aplicación de listas de chequeo para verificación de los requisitos para el otorgamiento de subsidios y subvenciones</t>
  </si>
  <si>
    <t xml:space="preserve">Reporte de consulta de bases de datos distritales y nacionales concernientes a las condiciones de vulnerabilidad </t>
  </si>
  <si>
    <t xml:space="preserve">Verificación aleatorea trimestral del 5 % de los subsidios o subvenciones otorgadas para verificación de cumplimiento de requisitos y generación de informe de resultados </t>
  </si>
  <si>
    <t xml:space="preserve">Verificación trimestral de los tiempos de atención de las solicitudes de subsidios o subvenciones y generación de informe de resultados </t>
  </si>
  <si>
    <t>Subdirección de alumbrado público y servicios funerarios</t>
  </si>
  <si>
    <t>Seguimiento a los plazos de ejecución de los contratos de operación e interventoria en el comité primaro</t>
  </si>
  <si>
    <t>Solicitar la suspención de actividades del servidor involucrado durante la etapa de investigación de los hechos</t>
  </si>
  <si>
    <t>Reasignación de trámites a otro servidor responsable</t>
  </si>
  <si>
    <t xml:space="preserve">Asumir la administracion y operación inmediata de los cemeterios del distrito capital </t>
  </si>
  <si>
    <t>Otorgamiento de subsidios y subvenciones sin el cumplimiento de los requisitos técnicos y normativos existentes</t>
  </si>
  <si>
    <t xml:space="preserve">Debilidad en la aplicación de los controles establecidos en los documentos del SIG y falta de consulta de información en las bases de datos del Distrito y la nación </t>
  </si>
  <si>
    <t>No aplica</t>
  </si>
  <si>
    <t>Adecuación y ampliación de la capacidad de BOC - Bovedas, Osarios y Cenizarios</t>
  </si>
  <si>
    <t xml:space="preserve">Posibilidad de investigaciones  por afectación a la prestación de los servicios funerarios  debido a demoras en la aprobacion de las soliciudes de subsidios y subvenciones y en la contratación del operador de los cementerios del distrito por el incumplimiento de los procedimientos y debilidades en la verificación de los requisitos  y por la falta de control en los procesos de contratación del operador </t>
  </si>
  <si>
    <t>Disminución de la capacidad BOC por emergencia sanitaria o desatres nataurales</t>
  </si>
  <si>
    <t>Construcción de BOC</t>
  </si>
  <si>
    <t>Aumento de la capacidad de atención en los cementerios del DC</t>
  </si>
  <si>
    <t>Demoras en la  contratación del operador de los cementerios del distrito</t>
  </si>
  <si>
    <t>Posibilidad de investigaciones  por afectación a la prestación de los servicios funerarios  debido a demoras en la contratación del operador de los cementerios del distrito por la falta de control de los tiempos de contratación</t>
  </si>
  <si>
    <t>Falta de control de los tiempos de contratación</t>
  </si>
  <si>
    <t>Informes de supervisión y control del contrato de operación de los cementerios del DC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</si>
</sst>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0.0%"/>
  </numFmts>
  <fonts count="74" x14ac:knownFonts="1">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sz val="10"/>
      <color theme="1"/>
      <name val="Arial Narrow"/>
      <family val="2"/>
    </font>
    <font>
      <b/>
      <sz val="11"/>
      <color theme="9" tint="-0.249977111117893"/>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6"/>
      <color rgb="FF000000"/>
      <name val="Arial Narrow"/>
      <family val="2"/>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18"/>
      <color theme="1"/>
      <name val="Arial Narrow"/>
      <family val="2"/>
    </font>
    <font>
      <b/>
      <sz val="22"/>
      <color theme="1"/>
      <name val="Arial Narrow"/>
      <family val="2"/>
    </font>
    <font>
      <b/>
      <sz val="14"/>
      <color theme="1"/>
      <name val="Arial Narrow"/>
      <family val="2"/>
    </font>
    <font>
      <sz val="16"/>
      <color rgb="FFFF0000"/>
      <name val="Arial Narrow"/>
      <family val="2"/>
    </font>
    <font>
      <sz val="11"/>
      <color rgb="FF030303"/>
      <name val="Arial"/>
      <family val="2"/>
    </font>
    <font>
      <sz val="24"/>
      <name val="Arial"/>
      <family val="2"/>
    </font>
    <font>
      <b/>
      <sz val="24"/>
      <color rgb="FF000000"/>
      <name val="Arial Narrow"/>
      <family val="2"/>
    </font>
    <font>
      <sz val="26"/>
      <color rgb="FF000000"/>
      <name val="Arial Narrow"/>
      <family val="2"/>
    </font>
    <font>
      <sz val="26"/>
      <color rgb="FFFFFFFF"/>
      <name val="Arial Narrow"/>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20"/>
      <color theme="1"/>
      <name val="Calibri"/>
      <family val="2"/>
      <scheme val="minor"/>
    </font>
    <font>
      <b/>
      <sz val="12"/>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0"/>
      <color theme="9" tint="-0.249977111117893"/>
      <name val="Arial Narrow"/>
      <family val="2"/>
    </font>
    <font>
      <sz val="10"/>
      <color rgb="FF000000"/>
      <name val="Calibri"/>
      <family val="2"/>
      <scheme val="minor"/>
    </font>
    <font>
      <sz val="10"/>
      <color rgb="FF212529"/>
      <name val="Calibri"/>
      <family val="2"/>
      <scheme val="minor"/>
    </font>
    <font>
      <b/>
      <sz val="12"/>
      <name val="Arial"/>
      <family val="2"/>
    </font>
    <font>
      <b/>
      <sz val="10"/>
      <name val="Arial"/>
      <family val="2"/>
    </font>
    <font>
      <b/>
      <sz val="14"/>
      <name val="Arial"/>
      <family val="2"/>
    </font>
    <font>
      <sz val="11"/>
      <name val="Arial"/>
      <family val="2"/>
    </font>
    <font>
      <sz val="10"/>
      <name val="Calibri"/>
      <family val="2"/>
      <scheme val="minor"/>
    </font>
    <font>
      <b/>
      <sz val="10"/>
      <name val="Calibri"/>
      <family val="2"/>
      <scheme val="minor"/>
    </font>
    <font>
      <sz val="12"/>
      <name val="Calibri"/>
      <family val="2"/>
      <scheme val="minor"/>
    </font>
    <font>
      <b/>
      <sz val="12"/>
      <color theme="1"/>
      <name val="Arial Rounded MT Bold"/>
      <family val="2"/>
    </font>
    <font>
      <b/>
      <sz val="10"/>
      <color theme="1"/>
      <name val="Calibri"/>
      <family val="2"/>
      <scheme val="minor"/>
    </font>
    <font>
      <b/>
      <sz val="10"/>
      <color theme="1"/>
      <name val="Arial Narrow"/>
      <family val="2"/>
    </font>
    <font>
      <b/>
      <sz val="10"/>
      <color rgb="FF000000"/>
      <name val="Arial Narrow"/>
      <family val="2"/>
    </font>
    <font>
      <sz val="11"/>
      <color rgb="FF000000"/>
      <name val="Arial Narrow"/>
      <family val="2"/>
    </font>
    <font>
      <sz val="10"/>
      <color rgb="FFFF0000"/>
      <name val="Arial"/>
      <family val="2"/>
    </font>
    <font>
      <b/>
      <sz val="11"/>
      <color rgb="FFFF0000"/>
      <name val="Arial"/>
      <family val="2"/>
    </font>
    <font>
      <sz val="11"/>
      <color rgb="FFFF0000"/>
      <name val="Arial"/>
      <family val="2"/>
    </font>
    <font>
      <sz val="11"/>
      <color rgb="FFFF0000"/>
      <name val="Arial Narrow"/>
      <family val="2"/>
    </font>
    <font>
      <b/>
      <sz val="26"/>
      <name val="Arial Narrow"/>
      <family val="2"/>
    </font>
    <font>
      <sz val="16"/>
      <color rgb="FFFF0000"/>
      <name val="Arial"/>
      <family val="2"/>
    </font>
  </fonts>
  <fills count="32">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0" tint="-0.49998474074526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8" tint="0.59999389629810485"/>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rgb="FFE6EFFD"/>
        <bgColor rgb="FF000000"/>
      </patternFill>
    </fill>
    <fill>
      <patternFill patternType="solid">
        <fgColor rgb="FFE6EFFD"/>
        <bgColor indexed="64"/>
      </patternFill>
    </fill>
    <fill>
      <patternFill patternType="solid">
        <fgColor rgb="FFFFC000"/>
        <bgColor rgb="FFFFC000"/>
      </patternFill>
    </fill>
    <fill>
      <patternFill patternType="solid">
        <fgColor rgb="FF92D050"/>
        <bgColor rgb="FF92D050"/>
      </patternFill>
    </fill>
    <fill>
      <patternFill patternType="solid">
        <fgColor rgb="FF00B050"/>
        <bgColor rgb="FF00B050"/>
      </patternFill>
    </fill>
    <fill>
      <patternFill patternType="solid">
        <fgColor rgb="FFFFFF66"/>
        <bgColor rgb="FFFFFF66"/>
      </patternFill>
    </fill>
    <fill>
      <patternFill patternType="solid">
        <fgColor rgb="FFFF0000"/>
        <bgColor rgb="FFFF0000"/>
      </patternFill>
    </fill>
    <fill>
      <patternFill patternType="solid">
        <fgColor rgb="FFBFBFBF"/>
        <bgColor rgb="FFBFBFBF"/>
      </patternFill>
    </fill>
  </fills>
  <borders count="84">
    <border>
      <left/>
      <right/>
      <top/>
      <bottom/>
      <diagonal/>
    </border>
    <border>
      <left style="dotted">
        <color rgb="FFF79646"/>
      </left>
      <right style="dotted">
        <color rgb="FFF79646"/>
      </right>
      <top style="dotted">
        <color rgb="FFF79646"/>
      </top>
      <bottom style="dotted">
        <color rgb="FFF79646"/>
      </bottom>
      <diagonal/>
    </border>
    <border>
      <left style="dotted">
        <color rgb="FFF79646"/>
      </left>
      <right style="dotted">
        <color rgb="FFF79646"/>
      </right>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double">
        <color theme="0"/>
      </left>
      <right style="double">
        <color theme="0"/>
      </right>
      <top style="double">
        <color theme="0"/>
      </top>
      <bottom style="double">
        <color theme="0"/>
      </bottom>
      <diagonal/>
    </border>
    <border>
      <left/>
      <right style="double">
        <color theme="0"/>
      </right>
      <top style="double">
        <color theme="0"/>
      </top>
      <bottom style="double">
        <color theme="0"/>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double">
        <color theme="0"/>
      </bottom>
      <diagonal/>
    </border>
    <border>
      <left/>
      <right style="thin">
        <color indexed="64"/>
      </right>
      <top/>
      <bottom style="double">
        <color theme="0"/>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indexed="64"/>
      </left>
      <right style="thin">
        <color auto="1"/>
      </right>
      <top style="medium">
        <color indexed="64"/>
      </top>
      <bottom/>
      <diagonal/>
    </border>
    <border>
      <left style="medium">
        <color indexed="64"/>
      </left>
      <right style="thin">
        <color auto="1"/>
      </right>
      <top/>
      <bottom style="medium">
        <color indexed="64"/>
      </bottom>
      <diagonal/>
    </border>
    <border>
      <left style="medium">
        <color indexed="64"/>
      </left>
      <right style="thin">
        <color auto="1"/>
      </right>
      <top/>
      <bottom/>
      <diagonal/>
    </border>
    <border>
      <left/>
      <right style="medium">
        <color indexed="64"/>
      </right>
      <top style="thin">
        <color auto="1"/>
      </top>
      <bottom style="medium">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6">
    <xf numFmtId="0" fontId="0" fillId="0" borderId="0"/>
    <xf numFmtId="9" fontId="13" fillId="0" borderId="0" applyFont="0" applyFill="0" applyBorder="0" applyAlignment="0" applyProtection="0"/>
    <xf numFmtId="0" fontId="43" fillId="0" borderId="0"/>
    <xf numFmtId="0" fontId="44" fillId="0" borderId="0"/>
    <xf numFmtId="0" fontId="5" fillId="0" borderId="0"/>
    <xf numFmtId="0" fontId="33" fillId="0" borderId="0"/>
  </cellStyleXfs>
  <cellXfs count="576">
    <xf numFmtId="0" fontId="0" fillId="0" borderId="0" xfId="0"/>
    <xf numFmtId="0" fontId="1" fillId="0" borderId="0" xfId="0" applyFont="1"/>
    <xf numFmtId="0" fontId="1" fillId="0" borderId="0" xfId="0" applyFont="1" applyAlignment="1">
      <alignment horizontal="center" vertical="center"/>
    </xf>
    <xf numFmtId="0" fontId="1" fillId="3" borderId="0" xfId="0" applyFont="1" applyFill="1"/>
    <xf numFmtId="0" fontId="5" fillId="0" borderId="0" xfId="0" applyFont="1"/>
    <xf numFmtId="0" fontId="3" fillId="0" borderId="1" xfId="0" applyFont="1" applyBorder="1" applyAlignment="1">
      <alignment horizontal="left" vertical="center" wrapText="1" indent="1" readingOrder="1"/>
    </xf>
    <xf numFmtId="0" fontId="8" fillId="0" borderId="0" xfId="0" applyFont="1" applyAlignment="1">
      <alignment horizontal="center" vertical="center" wrapText="1"/>
    </xf>
    <xf numFmtId="0" fontId="9" fillId="6" borderId="0" xfId="0" applyFont="1" applyFill="1" applyAlignment="1">
      <alignment horizontal="center" vertical="center" wrapText="1" readingOrder="1"/>
    </xf>
    <xf numFmtId="0" fontId="10" fillId="5" borderId="2" xfId="0" applyFont="1" applyFill="1" applyBorder="1" applyAlignment="1">
      <alignment horizontal="center" vertical="center" wrapText="1" readingOrder="1"/>
    </xf>
    <xf numFmtId="0" fontId="10" fillId="0" borderId="2" xfId="0" applyFont="1" applyBorder="1" applyAlignment="1">
      <alignment horizontal="justify" vertical="center" wrapText="1" readingOrder="1"/>
    </xf>
    <xf numFmtId="9" fontId="10" fillId="0" borderId="2" xfId="0" applyNumberFormat="1" applyFont="1" applyBorder="1" applyAlignment="1">
      <alignment horizontal="center" vertical="center" wrapText="1" readingOrder="1"/>
    </xf>
    <xf numFmtId="0" fontId="10" fillId="7" borderId="1" xfId="0" applyFont="1" applyFill="1" applyBorder="1" applyAlignment="1">
      <alignment horizontal="center" vertical="center" wrapText="1" readingOrder="1"/>
    </xf>
    <xf numFmtId="0" fontId="10" fillId="0" borderId="1" xfId="0" applyFont="1" applyBorder="1" applyAlignment="1">
      <alignment horizontal="justify" vertical="center" wrapText="1" readingOrder="1"/>
    </xf>
    <xf numFmtId="9" fontId="10" fillId="0" borderId="1" xfId="0" applyNumberFormat="1" applyFont="1" applyBorder="1" applyAlignment="1">
      <alignment horizontal="center" vertical="center" wrapText="1" readingOrder="1"/>
    </xf>
    <xf numFmtId="0" fontId="10" fillId="4" borderId="1" xfId="0" applyFont="1" applyFill="1" applyBorder="1" applyAlignment="1">
      <alignment horizontal="center" vertical="center" wrapText="1" readingOrder="1"/>
    </xf>
    <xf numFmtId="0" fontId="10" fillId="8" borderId="1" xfId="0" applyFont="1" applyFill="1" applyBorder="1" applyAlignment="1">
      <alignment horizontal="center" vertical="center" wrapText="1" readingOrder="1"/>
    </xf>
    <xf numFmtId="0" fontId="11" fillId="9" borderId="1" xfId="0" applyFont="1" applyFill="1" applyBorder="1" applyAlignment="1">
      <alignment horizontal="center" vertical="center" wrapText="1" readingOrder="1"/>
    </xf>
    <xf numFmtId="0" fontId="27" fillId="0" borderId="0" xfId="0" applyFont="1"/>
    <xf numFmtId="0" fontId="30" fillId="0" borderId="2" xfId="0" applyFont="1" applyBorder="1" applyAlignment="1">
      <alignment horizontal="center" vertical="center" wrapText="1" readingOrder="1"/>
    </xf>
    <xf numFmtId="0" fontId="30" fillId="0" borderId="1" xfId="0" applyFont="1" applyBorder="1" applyAlignment="1">
      <alignment horizontal="center" vertical="center" wrapText="1" readingOrder="1"/>
    </xf>
    <xf numFmtId="0" fontId="18" fillId="11" borderId="3" xfId="0" applyFont="1" applyFill="1" applyBorder="1" applyAlignment="1" applyProtection="1">
      <alignment horizontal="center" vertical="center" wrapText="1" readingOrder="1"/>
      <protection hidden="1"/>
    </xf>
    <xf numFmtId="0" fontId="18" fillId="11" borderId="10" xfId="0" applyFont="1" applyFill="1" applyBorder="1" applyAlignment="1" applyProtection="1">
      <alignment horizontal="center" vertical="center" wrapText="1" readingOrder="1"/>
      <protection hidden="1"/>
    </xf>
    <xf numFmtId="0" fontId="18" fillId="11" borderId="4" xfId="0" applyFont="1" applyFill="1" applyBorder="1" applyAlignment="1" applyProtection="1">
      <alignment horizontal="center" vertical="center" wrapText="1" readingOrder="1"/>
      <protection hidden="1"/>
    </xf>
    <xf numFmtId="0" fontId="18" fillId="12" borderId="3" xfId="0" applyFont="1" applyFill="1" applyBorder="1" applyAlignment="1" applyProtection="1">
      <alignment horizontal="center" wrapText="1" readingOrder="1"/>
      <protection hidden="1"/>
    </xf>
    <xf numFmtId="0" fontId="18" fillId="12" borderId="10" xfId="0" applyFont="1" applyFill="1" applyBorder="1" applyAlignment="1" applyProtection="1">
      <alignment horizontal="center" wrapText="1" readingOrder="1"/>
      <protection hidden="1"/>
    </xf>
    <xf numFmtId="0" fontId="18" fillId="12" borderId="4" xfId="0" applyFont="1" applyFill="1" applyBorder="1" applyAlignment="1" applyProtection="1">
      <alignment horizontal="center" wrapText="1" readingOrder="1"/>
      <protection hidden="1"/>
    </xf>
    <xf numFmtId="0" fontId="18" fillId="11" borderId="5" xfId="0" applyFont="1" applyFill="1" applyBorder="1" applyAlignment="1" applyProtection="1">
      <alignment horizontal="center" vertical="center" wrapText="1" readingOrder="1"/>
      <protection hidden="1"/>
    </xf>
    <xf numFmtId="0" fontId="18" fillId="11" borderId="0" xfId="0" applyFont="1" applyFill="1" applyBorder="1" applyAlignment="1" applyProtection="1">
      <alignment horizontal="center" vertical="center" wrapText="1" readingOrder="1"/>
      <protection hidden="1"/>
    </xf>
    <xf numFmtId="0" fontId="18" fillId="11" borderId="6" xfId="0" applyFont="1" applyFill="1" applyBorder="1" applyAlignment="1" applyProtection="1">
      <alignment horizontal="center" vertical="center" wrapText="1" readingOrder="1"/>
      <protection hidden="1"/>
    </xf>
    <xf numFmtId="0" fontId="18" fillId="12" borderId="5" xfId="0" applyFont="1" applyFill="1" applyBorder="1" applyAlignment="1" applyProtection="1">
      <alignment horizontal="center" wrapText="1" readingOrder="1"/>
      <protection hidden="1"/>
    </xf>
    <xf numFmtId="0" fontId="18" fillId="12" borderId="0" xfId="0" applyFont="1" applyFill="1" applyBorder="1" applyAlignment="1" applyProtection="1">
      <alignment horizontal="center" wrapText="1" readingOrder="1"/>
      <protection hidden="1"/>
    </xf>
    <xf numFmtId="0" fontId="18" fillId="12" borderId="6" xfId="0" applyFont="1" applyFill="1" applyBorder="1" applyAlignment="1" applyProtection="1">
      <alignment horizontal="center" wrapText="1" readingOrder="1"/>
      <protection hidden="1"/>
    </xf>
    <xf numFmtId="0" fontId="18" fillId="11" borderId="0" xfId="0" applyFont="1" applyFill="1" applyAlignment="1" applyProtection="1">
      <alignment horizontal="center" vertical="center" wrapText="1" readingOrder="1"/>
      <protection hidden="1"/>
    </xf>
    <xf numFmtId="0" fontId="18" fillId="11" borderId="7" xfId="0" applyFont="1" applyFill="1" applyBorder="1" applyAlignment="1" applyProtection="1">
      <alignment horizontal="center" vertical="center" wrapText="1" readingOrder="1"/>
      <protection hidden="1"/>
    </xf>
    <xf numFmtId="0" fontId="18" fillId="11" borderId="9" xfId="0" applyFont="1" applyFill="1" applyBorder="1" applyAlignment="1" applyProtection="1">
      <alignment horizontal="center" vertical="center" wrapText="1" readingOrder="1"/>
      <protection hidden="1"/>
    </xf>
    <xf numFmtId="0" fontId="18" fillId="11" borderId="8" xfId="0" applyFont="1" applyFill="1" applyBorder="1" applyAlignment="1" applyProtection="1">
      <alignment horizontal="center" vertical="center" wrapText="1" readingOrder="1"/>
      <protection hidden="1"/>
    </xf>
    <xf numFmtId="0" fontId="18" fillId="12" borderId="7" xfId="0" applyFont="1" applyFill="1" applyBorder="1" applyAlignment="1" applyProtection="1">
      <alignment horizontal="center" wrapText="1" readingOrder="1"/>
      <protection hidden="1"/>
    </xf>
    <xf numFmtId="0" fontId="18" fillId="12" borderId="9" xfId="0" applyFont="1" applyFill="1" applyBorder="1" applyAlignment="1" applyProtection="1">
      <alignment horizontal="center" wrapText="1" readingOrder="1"/>
      <protection hidden="1"/>
    </xf>
    <xf numFmtId="0" fontId="18" fillId="12" borderId="8" xfId="0" applyFont="1" applyFill="1" applyBorder="1" applyAlignment="1" applyProtection="1">
      <alignment horizontal="center" wrapText="1" readingOrder="1"/>
      <protection hidden="1"/>
    </xf>
    <xf numFmtId="0" fontId="18" fillId="13" borderId="3" xfId="0" applyFont="1" applyFill="1" applyBorder="1" applyAlignment="1" applyProtection="1">
      <alignment horizontal="center" wrapText="1" readingOrder="1"/>
      <protection hidden="1"/>
    </xf>
    <xf numFmtId="0" fontId="18" fillId="13" borderId="10" xfId="0" applyFont="1" applyFill="1" applyBorder="1" applyAlignment="1" applyProtection="1">
      <alignment horizontal="center" wrapText="1" readingOrder="1"/>
      <protection hidden="1"/>
    </xf>
    <xf numFmtId="0" fontId="18" fillId="13" borderId="4" xfId="0" applyFont="1" applyFill="1" applyBorder="1" applyAlignment="1" applyProtection="1">
      <alignment horizontal="center" wrapText="1" readingOrder="1"/>
      <protection hidden="1"/>
    </xf>
    <xf numFmtId="0" fontId="18" fillId="13" borderId="5" xfId="0" applyFont="1" applyFill="1" applyBorder="1" applyAlignment="1" applyProtection="1">
      <alignment horizontal="center" wrapText="1" readingOrder="1"/>
      <protection hidden="1"/>
    </xf>
    <xf numFmtId="0" fontId="18" fillId="13" borderId="0" xfId="0" applyFont="1" applyFill="1" applyBorder="1" applyAlignment="1" applyProtection="1">
      <alignment horizontal="center" wrapText="1" readingOrder="1"/>
      <protection hidden="1"/>
    </xf>
    <xf numFmtId="0" fontId="18" fillId="13" borderId="6" xfId="0" applyFont="1" applyFill="1" applyBorder="1" applyAlignment="1" applyProtection="1">
      <alignment horizontal="center" wrapText="1" readingOrder="1"/>
      <protection hidden="1"/>
    </xf>
    <xf numFmtId="0" fontId="18" fillId="13" borderId="7" xfId="0" applyFont="1" applyFill="1" applyBorder="1" applyAlignment="1" applyProtection="1">
      <alignment horizontal="center" wrapText="1" readingOrder="1"/>
      <protection hidden="1"/>
    </xf>
    <xf numFmtId="0" fontId="18" fillId="13" borderId="9" xfId="0" applyFont="1" applyFill="1" applyBorder="1" applyAlignment="1" applyProtection="1">
      <alignment horizontal="center" wrapText="1" readingOrder="1"/>
      <protection hidden="1"/>
    </xf>
    <xf numFmtId="0" fontId="18" fillId="13" borderId="8" xfId="0" applyFont="1" applyFill="1" applyBorder="1" applyAlignment="1" applyProtection="1">
      <alignment horizontal="center" wrapText="1" readingOrder="1"/>
      <protection hidden="1"/>
    </xf>
    <xf numFmtId="0" fontId="18" fillId="5" borderId="3" xfId="0" applyFont="1" applyFill="1" applyBorder="1" applyAlignment="1" applyProtection="1">
      <alignment horizontal="center" wrapText="1" readingOrder="1"/>
      <protection hidden="1"/>
    </xf>
    <xf numFmtId="0" fontId="18" fillId="5" borderId="10" xfId="0" applyFont="1" applyFill="1" applyBorder="1" applyAlignment="1" applyProtection="1">
      <alignment horizontal="center" wrapText="1" readingOrder="1"/>
      <protection hidden="1"/>
    </xf>
    <xf numFmtId="0" fontId="18" fillId="5" borderId="4" xfId="0" applyFont="1" applyFill="1" applyBorder="1" applyAlignment="1" applyProtection="1">
      <alignment horizontal="center" wrapText="1" readingOrder="1"/>
      <protection hidden="1"/>
    </xf>
    <xf numFmtId="0" fontId="18" fillId="5" borderId="5" xfId="0" applyFont="1" applyFill="1" applyBorder="1" applyAlignment="1" applyProtection="1">
      <alignment horizontal="center" wrapText="1" readingOrder="1"/>
      <protection hidden="1"/>
    </xf>
    <xf numFmtId="0" fontId="18" fillId="5" borderId="0" xfId="0" applyFont="1" applyFill="1" applyBorder="1" applyAlignment="1" applyProtection="1">
      <alignment horizontal="center" wrapText="1" readingOrder="1"/>
      <protection hidden="1"/>
    </xf>
    <xf numFmtId="0" fontId="18" fillId="5" borderId="6" xfId="0" applyFont="1" applyFill="1" applyBorder="1" applyAlignment="1" applyProtection="1">
      <alignment horizontal="center" wrapText="1" readingOrder="1"/>
      <protection hidden="1"/>
    </xf>
    <xf numFmtId="0" fontId="18" fillId="5" borderId="7" xfId="0" applyFont="1" applyFill="1" applyBorder="1" applyAlignment="1" applyProtection="1">
      <alignment horizontal="center" wrapText="1" readingOrder="1"/>
      <protection hidden="1"/>
    </xf>
    <xf numFmtId="0" fontId="18" fillId="5" borderId="9" xfId="0" applyFont="1" applyFill="1" applyBorder="1" applyAlignment="1" applyProtection="1">
      <alignment horizontal="center" wrapText="1" readingOrder="1"/>
      <protection hidden="1"/>
    </xf>
    <xf numFmtId="0" fontId="18" fillId="5" borderId="8" xfId="0" applyFont="1" applyFill="1" applyBorder="1" applyAlignment="1" applyProtection="1">
      <alignment horizontal="center" wrapText="1" readingOrder="1"/>
      <protection hidden="1"/>
    </xf>
    <xf numFmtId="0" fontId="22" fillId="13" borderId="10" xfId="0" applyFont="1" applyFill="1" applyBorder="1" applyAlignment="1" applyProtection="1">
      <alignment horizontal="center" wrapText="1" readingOrder="1"/>
      <protection hidden="1"/>
    </xf>
    <xf numFmtId="0" fontId="0" fillId="3" borderId="0" xfId="0" applyFill="1"/>
    <xf numFmtId="0" fontId="45" fillId="3" borderId="37" xfId="2" applyFont="1" applyFill="1" applyBorder="1" applyProtection="1"/>
    <xf numFmtId="0" fontId="45" fillId="3" borderId="38" xfId="2" applyFont="1" applyFill="1" applyBorder="1" applyProtection="1"/>
    <xf numFmtId="0" fontId="45" fillId="3" borderId="39" xfId="2" applyFont="1" applyFill="1" applyBorder="1" applyProtection="1"/>
    <xf numFmtId="0" fontId="15" fillId="3" borderId="0" xfId="0" applyFont="1" applyFill="1" applyAlignment="1">
      <alignment vertical="center"/>
    </xf>
    <xf numFmtId="0" fontId="5" fillId="3" borderId="0" xfId="0" applyFont="1" applyFill="1"/>
    <xf numFmtId="0" fontId="33" fillId="3" borderId="0" xfId="0" applyFont="1" applyFill="1"/>
    <xf numFmtId="0" fontId="34" fillId="3" borderId="20" xfId="0" applyFont="1" applyFill="1" applyBorder="1" applyAlignment="1">
      <alignment horizontal="center" vertical="center" wrapText="1" readingOrder="1"/>
    </xf>
    <xf numFmtId="0" fontId="35" fillId="3" borderId="20" xfId="0" applyFont="1" applyFill="1" applyBorder="1" applyAlignment="1">
      <alignment horizontal="justify" vertical="center" wrapText="1" readingOrder="1"/>
    </xf>
    <xf numFmtId="9" fontId="34" fillId="3" borderId="29" xfId="0" applyNumberFormat="1" applyFont="1" applyFill="1" applyBorder="1" applyAlignment="1">
      <alignment horizontal="center" vertical="center" wrapText="1" readingOrder="1"/>
    </xf>
    <xf numFmtId="0" fontId="34" fillId="3" borderId="19" xfId="0" applyFont="1" applyFill="1" applyBorder="1" applyAlignment="1">
      <alignment horizontal="center" vertical="center" wrapText="1" readingOrder="1"/>
    </xf>
    <xf numFmtId="0" fontId="35" fillId="3" borderId="19" xfId="0" applyFont="1" applyFill="1" applyBorder="1" applyAlignment="1">
      <alignment horizontal="justify" vertical="center" wrapText="1" readingOrder="1"/>
    </xf>
    <xf numFmtId="9" fontId="34" fillId="3" borderId="24" xfId="0" applyNumberFormat="1" applyFont="1" applyFill="1" applyBorder="1" applyAlignment="1">
      <alignment horizontal="center" vertical="center" wrapText="1" readingOrder="1"/>
    </xf>
    <xf numFmtId="0" fontId="35" fillId="3" borderId="24" xfId="0" applyFont="1" applyFill="1" applyBorder="1" applyAlignment="1">
      <alignment horizontal="center" vertical="center" wrapText="1" readingOrder="1"/>
    </xf>
    <xf numFmtId="0" fontId="34" fillId="3" borderId="26" xfId="0" applyFont="1" applyFill="1" applyBorder="1" applyAlignment="1">
      <alignment horizontal="center" vertical="center" wrapText="1" readingOrder="1"/>
    </xf>
    <xf numFmtId="0" fontId="35" fillId="3" borderId="26" xfId="0" applyFont="1" applyFill="1" applyBorder="1" applyAlignment="1">
      <alignment horizontal="justify" vertical="center" wrapText="1" readingOrder="1"/>
    </xf>
    <xf numFmtId="0" fontId="35" fillId="3" borderId="27" xfId="0" applyFont="1" applyFill="1" applyBorder="1" applyAlignment="1">
      <alignment horizontal="center" vertical="center" wrapText="1" readingOrder="1"/>
    </xf>
    <xf numFmtId="0" fontId="42" fillId="3" borderId="0" xfId="0" applyFont="1" applyFill="1"/>
    <xf numFmtId="0" fontId="34" fillId="15" borderId="31" xfId="0" applyFont="1" applyFill="1" applyBorder="1" applyAlignment="1">
      <alignment horizontal="center" vertical="center" wrapText="1" readingOrder="1"/>
    </xf>
    <xf numFmtId="0" fontId="34" fillId="15" borderId="32" xfId="0" applyFont="1" applyFill="1" applyBorder="1" applyAlignment="1">
      <alignment horizontal="center" vertical="center" wrapText="1" readingOrder="1"/>
    </xf>
    <xf numFmtId="0" fontId="14" fillId="3" borderId="0" xfId="0" applyFont="1" applyFill="1"/>
    <xf numFmtId="0" fontId="4" fillId="3" borderId="0" xfId="0" applyFont="1" applyFill="1" applyAlignment="1">
      <alignment horizontal="left" vertical="center"/>
    </xf>
    <xf numFmtId="0" fontId="45" fillId="3" borderId="5" xfId="2" applyFont="1" applyFill="1" applyBorder="1" applyProtection="1"/>
    <xf numFmtId="0" fontId="50" fillId="3" borderId="0" xfId="0" applyFont="1" applyFill="1" applyBorder="1" applyAlignment="1" applyProtection="1">
      <alignment horizontal="left" vertical="center" wrapText="1"/>
    </xf>
    <xf numFmtId="0" fontId="51" fillId="3" borderId="0" xfId="0" applyFont="1" applyFill="1" applyBorder="1" applyAlignment="1" applyProtection="1">
      <alignment horizontal="left" vertical="top" wrapText="1"/>
    </xf>
    <xf numFmtId="0" fontId="45" fillId="3" borderId="0" xfId="2" applyFont="1" applyFill="1" applyBorder="1" applyProtection="1"/>
    <xf numFmtId="0" fontId="45" fillId="3" borderId="6" xfId="2" applyFont="1" applyFill="1" applyBorder="1" applyProtection="1"/>
    <xf numFmtId="0" fontId="45" fillId="3" borderId="7" xfId="2" applyFont="1" applyFill="1" applyBorder="1" applyProtection="1"/>
    <xf numFmtId="0" fontId="45" fillId="3" borderId="9" xfId="2" applyFont="1" applyFill="1" applyBorder="1" applyProtection="1"/>
    <xf numFmtId="0" fontId="45" fillId="3" borderId="8" xfId="2" applyFont="1" applyFill="1" applyBorder="1" applyProtection="1"/>
    <xf numFmtId="0" fontId="49" fillId="3" borderId="0" xfId="2" applyFont="1" applyFill="1" applyBorder="1" applyAlignment="1" applyProtection="1">
      <alignment horizontal="left" vertical="center" wrapText="1"/>
    </xf>
    <xf numFmtId="0" fontId="45" fillId="3" borderId="0" xfId="2" applyFont="1" applyFill="1" applyBorder="1" applyAlignment="1" applyProtection="1">
      <alignment horizontal="left" vertical="center" wrapText="1"/>
    </xf>
    <xf numFmtId="0" fontId="45" fillId="3" borderId="0" xfId="2" quotePrefix="1" applyFont="1" applyFill="1" applyBorder="1" applyAlignment="1" applyProtection="1">
      <alignment horizontal="left" vertical="center" wrapText="1"/>
    </xf>
    <xf numFmtId="0" fontId="45" fillId="3" borderId="6" xfId="2" applyFont="1" applyFill="1" applyBorder="1" applyAlignment="1" applyProtection="1"/>
    <xf numFmtId="0" fontId="47" fillId="3" borderId="5" xfId="2" quotePrefix="1" applyFont="1" applyFill="1" applyBorder="1" applyAlignment="1" applyProtection="1">
      <alignment horizontal="left" vertical="top" wrapText="1"/>
    </xf>
    <xf numFmtId="0" fontId="48" fillId="3" borderId="0" xfId="2" quotePrefix="1" applyFont="1" applyFill="1" applyBorder="1" applyAlignment="1" applyProtection="1">
      <alignment horizontal="left" vertical="top" wrapText="1"/>
    </xf>
    <xf numFmtId="0" fontId="48" fillId="3" borderId="6" xfId="2" quotePrefix="1" applyFont="1" applyFill="1" applyBorder="1" applyAlignment="1" applyProtection="1">
      <alignment horizontal="left" vertical="top" wrapText="1"/>
    </xf>
    <xf numFmtId="0" fontId="1" fillId="0" borderId="0" xfId="0" applyFont="1" applyAlignment="1">
      <alignment horizontal="center" vertical="center" wrapText="1"/>
    </xf>
    <xf numFmtId="0" fontId="54" fillId="0" borderId="0" xfId="0" applyFont="1" applyBorder="1" applyAlignment="1">
      <alignment horizontal="justify" vertical="center"/>
    </xf>
    <xf numFmtId="0" fontId="54" fillId="0" borderId="0" xfId="0" applyFont="1" applyBorder="1" applyAlignment="1">
      <alignment vertical="center"/>
    </xf>
    <xf numFmtId="0" fontId="55" fillId="0" borderId="0" xfId="0" applyFont="1" applyBorder="1"/>
    <xf numFmtId="0" fontId="55" fillId="0" borderId="0" xfId="0" applyFont="1"/>
    <xf numFmtId="0" fontId="6" fillId="0" borderId="19" xfId="0" applyFont="1" applyBorder="1" applyAlignment="1" applyProtection="1">
      <alignment horizontal="justify" vertical="center" wrapText="1"/>
      <protection locked="0"/>
    </xf>
    <xf numFmtId="0" fontId="1" fillId="0" borderId="19" xfId="0" applyFont="1" applyBorder="1" applyAlignment="1" applyProtection="1">
      <alignment horizontal="center" vertical="center" textRotation="90"/>
      <protection locked="0"/>
    </xf>
    <xf numFmtId="9" fontId="1" fillId="0" borderId="19" xfId="0" applyNumberFormat="1" applyFont="1" applyBorder="1" applyAlignment="1" applyProtection="1">
      <alignment horizontal="center" vertical="center"/>
      <protection hidden="1"/>
    </xf>
    <xf numFmtId="0" fontId="4" fillId="0" borderId="19" xfId="0" applyFont="1" applyBorder="1" applyAlignment="1" applyProtection="1">
      <alignment horizontal="center" vertical="center" textRotation="90"/>
      <protection hidden="1"/>
    </xf>
    <xf numFmtId="14" fontId="1" fillId="0" borderId="19" xfId="0" applyNumberFormat="1" applyFont="1" applyBorder="1" applyAlignment="1" applyProtection="1">
      <alignment horizontal="center" vertical="center"/>
      <protection locked="0"/>
    </xf>
    <xf numFmtId="0" fontId="1" fillId="0" borderId="19" xfId="0" applyFont="1" applyBorder="1" applyAlignment="1" applyProtection="1">
      <alignment horizontal="justify" vertical="center"/>
      <protection locked="0"/>
    </xf>
    <xf numFmtId="0" fontId="6" fillId="0" borderId="19" xfId="0" applyFont="1" applyBorder="1" applyAlignment="1" applyProtection="1">
      <alignment horizontal="center" vertical="center" wrapText="1"/>
      <protection locked="0"/>
    </xf>
    <xf numFmtId="0" fontId="64" fillId="0" borderId="0" xfId="0" applyFont="1"/>
    <xf numFmtId="0" fontId="65" fillId="0" borderId="19" xfId="0" applyFont="1" applyBorder="1" applyAlignment="1" applyProtection="1">
      <alignment horizontal="center" vertical="center" wrapText="1"/>
      <protection locked="0"/>
    </xf>
    <xf numFmtId="0" fontId="6" fillId="0" borderId="19" xfId="0" applyFont="1" applyBorder="1" applyAlignment="1" applyProtection="1">
      <alignment horizontal="center" vertical="center" wrapText="1"/>
      <protection hidden="1"/>
    </xf>
    <xf numFmtId="0" fontId="61" fillId="19" borderId="67" xfId="0" applyFont="1" applyFill="1" applyBorder="1" applyAlignment="1" applyProtection="1">
      <alignment horizontal="center" vertical="center" wrapText="1"/>
      <protection hidden="1"/>
    </xf>
    <xf numFmtId="0" fontId="49" fillId="0" borderId="19" xfId="0" applyFont="1" applyBorder="1" applyAlignment="1" applyProtection="1">
      <alignment horizontal="center" vertical="center" wrapText="1"/>
      <protection hidden="1"/>
    </xf>
    <xf numFmtId="0" fontId="66" fillId="24" borderId="30" xfId="0" applyFont="1" applyFill="1" applyBorder="1" applyAlignment="1">
      <alignment horizontal="center"/>
    </xf>
    <xf numFmtId="0" fontId="66" fillId="24" borderId="32" xfId="0" applyFont="1" applyFill="1" applyBorder="1" applyAlignment="1">
      <alignment horizontal="center"/>
    </xf>
    <xf numFmtId="0" fontId="67" fillId="0" borderId="0" xfId="0" applyFont="1"/>
    <xf numFmtId="0" fontId="3" fillId="0" borderId="72" xfId="0" applyFont="1" applyBorder="1" applyAlignment="1">
      <alignment horizontal="center" vertical="center"/>
    </xf>
    <xf numFmtId="0" fontId="3" fillId="0" borderId="73" xfId="0" applyFont="1" applyBorder="1" applyAlignment="1">
      <alignment vertical="center" wrapText="1"/>
    </xf>
    <xf numFmtId="0" fontId="3" fillId="0" borderId="23" xfId="0" applyFont="1" applyBorder="1" applyAlignment="1">
      <alignment horizontal="center" vertical="center"/>
    </xf>
    <xf numFmtId="0" fontId="3" fillId="0" borderId="24" xfId="0" applyFont="1" applyBorder="1" applyAlignment="1">
      <alignment vertical="center" wrapText="1"/>
    </xf>
    <xf numFmtId="0" fontId="3" fillId="0" borderId="24" xfId="0" applyFont="1" applyBorder="1" applyAlignment="1">
      <alignment vertical="center"/>
    </xf>
    <xf numFmtId="0" fontId="3" fillId="0" borderId="25" xfId="0" applyFont="1" applyBorder="1" applyAlignment="1">
      <alignment horizontal="center" vertical="center"/>
    </xf>
    <xf numFmtId="0" fontId="3" fillId="3" borderId="27" xfId="0" applyFont="1" applyFill="1" applyBorder="1" applyAlignment="1">
      <alignment wrapText="1"/>
    </xf>
    <xf numFmtId="0" fontId="66" fillId="24" borderId="25" xfId="0" applyFont="1" applyFill="1" applyBorder="1" applyAlignment="1">
      <alignment horizontal="center" vertical="center"/>
    </xf>
    <xf numFmtId="0" fontId="66" fillId="24" borderId="27" xfId="0" applyFont="1" applyFill="1" applyBorder="1" applyAlignment="1">
      <alignment horizontal="center" vertical="center"/>
    </xf>
    <xf numFmtId="0" fontId="3" fillId="0" borderId="73" xfId="0" applyFont="1" applyBorder="1" applyAlignment="1">
      <alignment horizontal="center" vertical="center"/>
    </xf>
    <xf numFmtId="0" fontId="3" fillId="0" borderId="27" xfId="0" applyFont="1" applyBorder="1" applyAlignment="1">
      <alignment horizontal="center" vertical="center"/>
    </xf>
    <xf numFmtId="0" fontId="3" fillId="0" borderId="24" xfId="0" applyFont="1" applyBorder="1" applyAlignment="1">
      <alignment horizontal="center" vertical="center"/>
    </xf>
    <xf numFmtId="0" fontId="3" fillId="0" borderId="73" xfId="0" applyFont="1" applyBorder="1" applyAlignment="1">
      <alignment horizontal="center"/>
    </xf>
    <xf numFmtId="0" fontId="3" fillId="0" borderId="27" xfId="0" applyFont="1" applyBorder="1" applyAlignment="1">
      <alignment horizontal="center"/>
    </xf>
    <xf numFmtId="0" fontId="66" fillId="24" borderId="77" xfId="0" applyFont="1" applyFill="1" applyBorder="1" applyAlignment="1">
      <alignment horizontal="center" vertical="center"/>
    </xf>
    <xf numFmtId="0" fontId="3" fillId="0" borderId="24" xfId="0" applyFont="1" applyBorder="1" applyAlignment="1">
      <alignment horizontal="center"/>
    </xf>
    <xf numFmtId="0" fontId="3" fillId="0" borderId="24" xfId="0" applyFont="1" applyBorder="1" applyAlignment="1">
      <alignment horizontal="center" vertical="top" wrapText="1"/>
    </xf>
    <xf numFmtId="0" fontId="3" fillId="0" borderId="4" xfId="0" applyFont="1" applyBorder="1" applyAlignment="1">
      <alignment horizontal="center"/>
    </xf>
    <xf numFmtId="0" fontId="3" fillId="0" borderId="8" xfId="0" applyFont="1" applyBorder="1" applyAlignment="1">
      <alignment horizontal="center"/>
    </xf>
    <xf numFmtId="0" fontId="3" fillId="0" borderId="30" xfId="0" applyFont="1" applyBorder="1" applyAlignment="1">
      <alignment horizontal="center"/>
    </xf>
    <xf numFmtId="0" fontId="3" fillId="0" borderId="33" xfId="0" applyFont="1" applyBorder="1" applyAlignment="1">
      <alignment horizontal="center"/>
    </xf>
    <xf numFmtId="0" fontId="66" fillId="25" borderId="19" xfId="0" applyFont="1" applyFill="1" applyBorder="1"/>
    <xf numFmtId="0" fontId="3" fillId="0" borderId="19" xfId="0" applyFont="1" applyBorder="1"/>
    <xf numFmtId="0" fontId="4" fillId="0" borderId="19" xfId="0" applyFont="1" applyBorder="1" applyAlignment="1" applyProtection="1">
      <alignment horizontal="center" vertical="center" textRotation="90" wrapText="1"/>
      <protection hidden="1"/>
    </xf>
    <xf numFmtId="0" fontId="6" fillId="0" borderId="19" xfId="0" applyFont="1" applyFill="1" applyBorder="1" applyAlignment="1" applyProtection="1">
      <alignment horizontal="justify" vertical="center" wrapText="1"/>
      <protection locked="0"/>
    </xf>
    <xf numFmtId="0" fontId="1" fillId="0" borderId="19" xfId="0" applyFont="1" applyFill="1" applyBorder="1" applyAlignment="1" applyProtection="1">
      <alignment horizontal="center" vertical="center" textRotation="90"/>
      <protection locked="0"/>
    </xf>
    <xf numFmtId="9" fontId="1" fillId="0" borderId="19" xfId="0" applyNumberFormat="1" applyFont="1" applyFill="1" applyBorder="1" applyAlignment="1" applyProtection="1">
      <alignment horizontal="center" vertical="center"/>
      <protection hidden="1"/>
    </xf>
    <xf numFmtId="0" fontId="4" fillId="0" borderId="19" xfId="0" applyFont="1" applyFill="1" applyBorder="1" applyAlignment="1" applyProtection="1">
      <alignment horizontal="center" vertical="center" textRotation="90" wrapText="1"/>
      <protection hidden="1"/>
    </xf>
    <xf numFmtId="0" fontId="4" fillId="0" borderId="19" xfId="0" applyFont="1" applyFill="1" applyBorder="1" applyAlignment="1" applyProtection="1">
      <alignment horizontal="center" vertical="center" textRotation="90"/>
      <protection hidden="1"/>
    </xf>
    <xf numFmtId="14" fontId="1" fillId="0" borderId="19" xfId="0" applyNumberFormat="1" applyFont="1" applyFill="1" applyBorder="1" applyAlignment="1" applyProtection="1">
      <alignment horizontal="center" vertical="center"/>
      <protection locked="0"/>
    </xf>
    <xf numFmtId="0" fontId="1" fillId="0" borderId="19" xfId="0" applyFont="1" applyFill="1" applyBorder="1" applyAlignment="1" applyProtection="1">
      <alignment horizontal="justify" vertical="center"/>
      <protection locked="0"/>
    </xf>
    <xf numFmtId="0" fontId="1" fillId="0" borderId="19" xfId="0" applyFont="1" applyFill="1" applyBorder="1" applyAlignment="1" applyProtection="1">
      <alignment horizontal="center" vertical="center" wrapText="1"/>
      <protection locked="0"/>
    </xf>
    <xf numFmtId="0" fontId="1" fillId="0" borderId="19" xfId="0" applyFont="1" applyFill="1" applyBorder="1" applyAlignment="1" applyProtection="1">
      <alignment horizontal="center" vertical="center"/>
      <protection locked="0"/>
    </xf>
    <xf numFmtId="0" fontId="1" fillId="0" borderId="19" xfId="0" applyFont="1" applyBorder="1" applyAlignment="1" applyProtection="1">
      <alignment horizontal="center" vertical="center"/>
      <protection locked="0"/>
    </xf>
    <xf numFmtId="0" fontId="1" fillId="0" borderId="19" xfId="0" applyFont="1" applyBorder="1" applyAlignment="1" applyProtection="1">
      <alignment horizontal="center" vertical="center" wrapText="1"/>
      <protection locked="0"/>
    </xf>
    <xf numFmtId="0" fontId="1" fillId="0" borderId="19" xfId="0" applyFont="1" applyBorder="1" applyAlignment="1" applyProtection="1">
      <alignment horizontal="center" vertical="center"/>
      <protection hidden="1"/>
    </xf>
    <xf numFmtId="0" fontId="1" fillId="0" borderId="19" xfId="0" applyFont="1" applyFill="1" applyBorder="1" applyAlignment="1" applyProtection="1">
      <alignment horizontal="center" vertical="center"/>
      <protection hidden="1"/>
    </xf>
    <xf numFmtId="0" fontId="6" fillId="0" borderId="19" xfId="0" applyFont="1" applyFill="1" applyBorder="1" applyAlignment="1" applyProtection="1">
      <alignment horizontal="center" vertical="center" wrapText="1"/>
      <protection hidden="1"/>
    </xf>
    <xf numFmtId="0" fontId="49" fillId="0" borderId="19" xfId="0" applyFont="1" applyFill="1" applyBorder="1" applyAlignment="1" applyProtection="1">
      <alignment horizontal="center" vertical="center" wrapText="1"/>
      <protection hidden="1"/>
    </xf>
    <xf numFmtId="0" fontId="71" fillId="0" borderId="19" xfId="0" applyFont="1" applyFill="1" applyBorder="1" applyAlignment="1" applyProtection="1">
      <alignment horizontal="center" vertical="center" wrapText="1"/>
      <protection locked="0"/>
    </xf>
    <xf numFmtId="14" fontId="1" fillId="0" borderId="19" xfId="0" applyNumberFormat="1" applyFont="1" applyFill="1" applyBorder="1" applyAlignment="1" applyProtection="1">
      <alignment horizontal="center" vertical="center" wrapText="1"/>
      <protection locked="0"/>
    </xf>
    <xf numFmtId="14" fontId="71" fillId="0" borderId="19" xfId="0" applyNumberFormat="1" applyFont="1" applyFill="1" applyBorder="1" applyAlignment="1" applyProtection="1">
      <alignment horizontal="center" vertical="center" wrapText="1"/>
      <protection locked="0"/>
    </xf>
    <xf numFmtId="14" fontId="1" fillId="0" borderId="19" xfId="0" applyNumberFormat="1" applyFont="1" applyBorder="1" applyAlignment="1" applyProtection="1">
      <alignment horizontal="center" vertical="center" wrapText="1"/>
      <protection locked="0"/>
    </xf>
    <xf numFmtId="0" fontId="1" fillId="3" borderId="0" xfId="0" applyFont="1" applyFill="1" applyAlignment="1" applyProtection="1">
      <alignment horizontal="center" vertical="center"/>
      <protection locked="0"/>
    </xf>
    <xf numFmtId="0" fontId="1" fillId="3" borderId="0" xfId="0" applyFont="1" applyFill="1" applyAlignment="1" applyProtection="1">
      <alignment horizontal="center" vertical="center" wrapText="1"/>
      <protection locked="0"/>
    </xf>
    <xf numFmtId="0" fontId="1" fillId="3" borderId="0" xfId="0" applyFont="1" applyFill="1" applyProtection="1">
      <protection locked="0"/>
    </xf>
    <xf numFmtId="0" fontId="1" fillId="3" borderId="0" xfId="0" applyFont="1" applyFill="1" applyAlignment="1" applyProtection="1">
      <alignment horizontal="left" vertical="center"/>
      <protection locked="0"/>
    </xf>
    <xf numFmtId="0" fontId="1" fillId="3" borderId="0" xfId="0" applyFont="1" applyFill="1" applyAlignment="1" applyProtection="1">
      <alignment horizontal="center"/>
      <protection locked="0"/>
    </xf>
    <xf numFmtId="0" fontId="1" fillId="0" borderId="0" xfId="0" applyFont="1" applyProtection="1">
      <protection locked="0"/>
    </xf>
    <xf numFmtId="0" fontId="4" fillId="3" borderId="0" xfId="0" applyFont="1" applyFill="1" applyAlignment="1" applyProtection="1">
      <alignment horizontal="center" vertical="center"/>
      <protection locked="0"/>
    </xf>
    <xf numFmtId="0" fontId="4" fillId="2" borderId="0" xfId="0" applyFont="1" applyFill="1" applyAlignment="1" applyProtection="1">
      <alignment horizontal="center" vertical="center"/>
      <protection locked="0"/>
    </xf>
    <xf numFmtId="0" fontId="1" fillId="0" borderId="19" xfId="0" applyFont="1" applyFill="1" applyBorder="1" applyAlignment="1" applyProtection="1">
      <alignment horizontal="center" vertical="center"/>
      <protection locked="0" hidden="1"/>
    </xf>
    <xf numFmtId="0" fontId="1" fillId="3" borderId="0" xfId="0" applyFont="1" applyFill="1" applyAlignment="1" applyProtection="1">
      <alignment vertical="center"/>
      <protection locked="0"/>
    </xf>
    <xf numFmtId="0" fontId="1" fillId="0" borderId="0" xfId="0" applyFont="1" applyAlignment="1" applyProtection="1">
      <alignment vertical="center"/>
      <protection locked="0"/>
    </xf>
    <xf numFmtId="0" fontId="1" fillId="0" borderId="19" xfId="0" applyFont="1" applyBorder="1" applyAlignment="1" applyProtection="1">
      <alignment horizontal="center" vertical="center"/>
      <protection locked="0" hidden="1"/>
    </xf>
    <xf numFmtId="0" fontId="1" fillId="0" borderId="0" xfId="0" applyFont="1" applyAlignment="1" applyProtection="1">
      <alignment horizontal="center" vertical="center"/>
      <protection locked="0"/>
    </xf>
    <xf numFmtId="0" fontId="1" fillId="0" borderId="0" xfId="0" applyFont="1" applyAlignment="1" applyProtection="1">
      <alignment horizontal="center" vertical="center" wrapText="1"/>
      <protection locked="0"/>
    </xf>
    <xf numFmtId="0" fontId="1" fillId="0" borderId="0" xfId="0" applyFont="1" applyAlignment="1" applyProtection="1">
      <alignment horizontal="center"/>
      <protection locked="0"/>
    </xf>
    <xf numFmtId="0" fontId="4" fillId="19" borderId="19" xfId="0" applyFont="1" applyFill="1" applyBorder="1" applyAlignment="1" applyProtection="1">
      <alignment horizontal="center" vertical="center" wrapText="1"/>
    </xf>
    <xf numFmtId="0" fontId="4" fillId="19" borderId="19" xfId="0" applyFont="1" applyFill="1" applyBorder="1" applyAlignment="1" applyProtection="1">
      <alignment horizontal="center" vertical="center" textRotation="90"/>
    </xf>
    <xf numFmtId="0" fontId="4" fillId="0" borderId="0" xfId="0" applyFont="1" applyProtection="1">
      <protection locked="0"/>
    </xf>
    <xf numFmtId="0" fontId="48" fillId="0" borderId="0" xfId="0" applyFont="1" applyProtection="1">
      <protection locked="0"/>
    </xf>
    <xf numFmtId="0" fontId="2" fillId="3" borderId="0" xfId="0" applyFont="1" applyFill="1" applyProtection="1">
      <protection locked="0"/>
    </xf>
    <xf numFmtId="0" fontId="2" fillId="0" borderId="0" xfId="0" applyFont="1" applyProtection="1">
      <protection locked="0"/>
    </xf>
    <xf numFmtId="0" fontId="48" fillId="3" borderId="0" xfId="0" applyFont="1" applyFill="1" applyAlignment="1" applyProtection="1">
      <alignment horizontal="center" vertical="center"/>
      <protection locked="0"/>
    </xf>
    <xf numFmtId="0" fontId="48" fillId="2" borderId="0" xfId="0" applyFont="1" applyFill="1" applyAlignment="1" applyProtection="1">
      <alignment horizontal="center" vertical="center"/>
      <protection locked="0"/>
    </xf>
    <xf numFmtId="0" fontId="4" fillId="19" borderId="19" xfId="0" applyFont="1" applyFill="1" applyBorder="1" applyAlignment="1" applyProtection="1">
      <alignment horizontal="center" vertical="center"/>
    </xf>
    <xf numFmtId="0" fontId="0" fillId="0" borderId="0" xfId="0" applyProtection="1">
      <protection locked="0"/>
    </xf>
    <xf numFmtId="164" fontId="1" fillId="0" borderId="19" xfId="1" applyNumberFormat="1" applyFont="1" applyFill="1" applyBorder="1" applyAlignment="1" applyProtection="1">
      <alignment horizontal="center" vertical="center"/>
    </xf>
    <xf numFmtId="164" fontId="1" fillId="0" borderId="19" xfId="1" applyNumberFormat="1" applyFont="1" applyBorder="1" applyAlignment="1" applyProtection="1">
      <alignment horizontal="center" vertical="center"/>
    </xf>
    <xf numFmtId="0" fontId="1" fillId="0" borderId="0" xfId="0" applyFont="1" applyFill="1" applyAlignment="1" applyProtection="1">
      <alignment horizontal="center" vertical="center" wrapText="1"/>
      <protection locked="0"/>
    </xf>
    <xf numFmtId="0" fontId="1" fillId="3" borderId="0" xfId="0" applyFont="1" applyFill="1" applyAlignment="1" applyProtection="1">
      <alignment wrapText="1"/>
      <protection locked="0"/>
    </xf>
    <xf numFmtId="0" fontId="1" fillId="0" borderId="0" xfId="0" applyFont="1" applyFill="1" applyAlignment="1" applyProtection="1">
      <alignment vertical="center"/>
      <protection locked="0"/>
    </xf>
    <xf numFmtId="0" fontId="1" fillId="0" borderId="0" xfId="0" applyFont="1" applyFill="1" applyProtection="1">
      <protection locked="0"/>
    </xf>
    <xf numFmtId="0" fontId="1" fillId="0" borderId="0" xfId="0" applyFont="1" applyAlignment="1" applyProtection="1">
      <alignment wrapText="1"/>
      <protection locked="0"/>
    </xf>
    <xf numFmtId="0" fontId="56" fillId="18" borderId="19" xfId="0" applyFont="1" applyFill="1" applyBorder="1" applyAlignment="1" applyProtection="1">
      <alignment horizontal="center" vertical="center"/>
    </xf>
    <xf numFmtId="0" fontId="56" fillId="18" borderId="19" xfId="0" applyFont="1" applyFill="1" applyBorder="1" applyAlignment="1" applyProtection="1">
      <alignment horizontal="center" vertical="center" wrapText="1"/>
    </xf>
    <xf numFmtId="0" fontId="56" fillId="3" borderId="19" xfId="0" applyFont="1" applyFill="1" applyBorder="1" applyAlignment="1" applyProtection="1">
      <alignment horizontal="center" vertical="center" wrapText="1"/>
      <protection locked="0"/>
    </xf>
    <xf numFmtId="0" fontId="43" fillId="3" borderId="38" xfId="0" applyFont="1" applyFill="1" applyBorder="1" applyProtection="1">
      <protection locked="0"/>
    </xf>
    <xf numFmtId="0" fontId="43" fillId="0" borderId="0" xfId="0" applyFont="1" applyProtection="1">
      <protection locked="0"/>
    </xf>
    <xf numFmtId="0" fontId="43" fillId="0" borderId="0" xfId="0" applyFont="1" applyAlignment="1" applyProtection="1">
      <alignment horizontal="center"/>
      <protection locked="0"/>
    </xf>
    <xf numFmtId="0" fontId="43" fillId="0" borderId="19" xfId="0" applyFont="1" applyBorder="1" applyAlignment="1" applyProtection="1">
      <alignment horizontal="center" vertical="center" wrapText="1"/>
      <protection locked="0"/>
    </xf>
    <xf numFmtId="0" fontId="43" fillId="0" borderId="19" xfId="0" applyFont="1" applyBorder="1" applyAlignment="1" applyProtection="1">
      <alignment vertical="center" wrapText="1"/>
      <protection locked="0"/>
    </xf>
    <xf numFmtId="0" fontId="43" fillId="0" borderId="19" xfId="0" quotePrefix="1" applyFont="1" applyBorder="1" applyAlignment="1" applyProtection="1">
      <alignment vertical="center" wrapText="1"/>
      <protection locked="0"/>
    </xf>
    <xf numFmtId="0" fontId="43" fillId="0" borderId="19" xfId="0" applyFont="1" applyBorder="1" applyAlignment="1" applyProtection="1">
      <alignment horizontal="justify" vertical="center" wrapText="1"/>
      <protection locked="0"/>
    </xf>
    <xf numFmtId="0" fontId="43" fillId="3" borderId="0" xfId="0" applyFont="1" applyFill="1" applyProtection="1">
      <protection locked="0"/>
    </xf>
    <xf numFmtId="0" fontId="43" fillId="0" borderId="19" xfId="0" applyFont="1" applyBorder="1" applyAlignment="1" applyProtection="1">
      <alignment wrapText="1"/>
      <protection locked="0"/>
    </xf>
    <xf numFmtId="0" fontId="43" fillId="0" borderId="19" xfId="0" quotePrefix="1" applyFont="1" applyBorder="1" applyAlignment="1" applyProtection="1">
      <alignment horizontal="justify" vertical="center" wrapText="1"/>
      <protection locked="0"/>
    </xf>
    <xf numFmtId="0" fontId="43" fillId="0" borderId="19" xfId="4" applyFont="1" applyBorder="1" applyAlignment="1" applyProtection="1">
      <alignment horizontal="justify" vertical="center" wrapText="1"/>
      <protection locked="0"/>
    </xf>
    <xf numFmtId="0" fontId="68" fillId="3" borderId="0" xfId="0" applyFont="1" applyFill="1" applyProtection="1">
      <protection locked="0"/>
    </xf>
    <xf numFmtId="0" fontId="69" fillId="3" borderId="0" xfId="0" applyFont="1" applyFill="1" applyProtection="1">
      <protection locked="0"/>
    </xf>
    <xf numFmtId="0" fontId="68" fillId="3" borderId="0" xfId="0" applyFont="1" applyFill="1" applyAlignment="1" applyProtection="1">
      <alignment horizontal="left" vertical="center" wrapText="1"/>
      <protection locked="0"/>
    </xf>
    <xf numFmtId="0" fontId="70" fillId="3" borderId="0" xfId="0" applyFont="1" applyFill="1" applyAlignment="1" applyProtection="1">
      <alignment vertical="center" wrapText="1"/>
      <protection locked="0"/>
    </xf>
    <xf numFmtId="0" fontId="68" fillId="3" borderId="0" xfId="0" applyFont="1" applyFill="1" applyAlignment="1" applyProtection="1">
      <alignment wrapText="1"/>
      <protection locked="0"/>
    </xf>
    <xf numFmtId="0" fontId="43" fillId="3" borderId="0" xfId="0" applyFont="1" applyFill="1" applyAlignment="1" applyProtection="1">
      <alignment horizontal="left" vertical="center" wrapText="1"/>
      <protection locked="0"/>
    </xf>
    <xf numFmtId="0" fontId="59" fillId="3" borderId="0" xfId="0" applyFont="1" applyFill="1" applyAlignment="1" applyProtection="1">
      <alignment vertical="center" wrapText="1"/>
      <protection locked="0"/>
    </xf>
    <xf numFmtId="0" fontId="43" fillId="3" borderId="0" xfId="0" applyFont="1" applyFill="1" applyAlignment="1" applyProtection="1">
      <alignment wrapText="1"/>
      <protection locked="0"/>
    </xf>
    <xf numFmtId="0" fontId="59" fillId="3" borderId="0" xfId="0" applyFont="1" applyFill="1" applyProtection="1">
      <protection locked="0"/>
    </xf>
    <xf numFmtId="0" fontId="43" fillId="0" borderId="78" xfId="0" applyFont="1" applyBorder="1" applyAlignment="1" applyProtection="1">
      <alignment horizontal="center" vertical="center" wrapText="1"/>
      <protection locked="0"/>
    </xf>
    <xf numFmtId="0" fontId="43" fillId="0" borderId="78" xfId="0" applyFont="1" applyBorder="1" applyAlignment="1" applyProtection="1">
      <alignment vertical="center" wrapText="1"/>
      <protection locked="0"/>
    </xf>
    <xf numFmtId="0" fontId="43" fillId="0" borderId="78" xfId="0" applyFont="1" applyBorder="1" applyAlignment="1" applyProtection="1">
      <alignment horizontal="left" vertical="center" wrapText="1"/>
      <protection locked="0"/>
    </xf>
    <xf numFmtId="0" fontId="43" fillId="0" borderId="78" xfId="0" applyFont="1" applyBorder="1" applyAlignment="1" applyProtection="1">
      <alignment wrapText="1"/>
      <protection locked="0"/>
    </xf>
    <xf numFmtId="0" fontId="45" fillId="0" borderId="78" xfId="0" applyFont="1" applyBorder="1" applyAlignment="1" applyProtection="1">
      <alignment horizontal="left" vertical="center" wrapText="1"/>
      <protection locked="0"/>
    </xf>
    <xf numFmtId="0" fontId="1" fillId="0" borderId="19" xfId="0" applyFont="1" applyBorder="1" applyAlignment="1" applyProtection="1">
      <alignment horizontal="justify" vertical="center" wrapText="1"/>
      <protection locked="0"/>
    </xf>
    <xf numFmtId="0" fontId="2" fillId="0" borderId="78" xfId="0" applyFont="1" applyBorder="1" applyAlignment="1" applyProtection="1">
      <alignment horizontal="center" vertical="center"/>
      <protection locked="0"/>
    </xf>
    <xf numFmtId="0" fontId="2" fillId="0" borderId="78" xfId="0" applyFont="1" applyBorder="1" applyAlignment="1" applyProtection="1">
      <alignment horizontal="center" vertical="center" textRotation="90"/>
      <protection locked="0"/>
    </xf>
    <xf numFmtId="0" fontId="2" fillId="0" borderId="78" xfId="0" applyFont="1" applyBorder="1" applyAlignment="1" applyProtection="1">
      <alignment horizontal="center" vertical="center" wrapText="1"/>
      <protection locked="0"/>
    </xf>
    <xf numFmtId="14" fontId="2" fillId="0" borderId="78" xfId="0" applyNumberFormat="1" applyFont="1" applyBorder="1" applyAlignment="1" applyProtection="1">
      <alignment horizontal="center" vertical="center"/>
      <protection locked="0"/>
    </xf>
    <xf numFmtId="0" fontId="43" fillId="0" borderId="19" xfId="0" applyFont="1" applyBorder="1" applyAlignment="1" applyProtection="1">
      <alignment horizontal="center" vertical="center"/>
      <protection locked="0"/>
    </xf>
    <xf numFmtId="0" fontId="43" fillId="0" borderId="19" xfId="0" applyFont="1" applyBorder="1" applyAlignment="1" applyProtection="1">
      <alignment vertical="center"/>
      <protection locked="0"/>
    </xf>
    <xf numFmtId="0" fontId="43" fillId="0" borderId="19" xfId="0" applyFont="1" applyBorder="1" applyProtection="1">
      <protection locked="0"/>
    </xf>
    <xf numFmtId="0" fontId="43" fillId="0" borderId="62" xfId="0" quotePrefix="1" applyFont="1" applyBorder="1" applyAlignment="1" applyProtection="1">
      <alignment vertical="center" wrapText="1"/>
      <protection locked="0"/>
    </xf>
    <xf numFmtId="0" fontId="43" fillId="0" borderId="62" xfId="0" applyFont="1" applyBorder="1" applyAlignment="1" applyProtection="1">
      <alignment vertical="center" wrapText="1"/>
      <protection locked="0"/>
    </xf>
    <xf numFmtId="0" fontId="43" fillId="0" borderId="62" xfId="0" applyFont="1" applyBorder="1" applyAlignment="1" applyProtection="1">
      <alignment wrapText="1"/>
      <protection locked="0"/>
    </xf>
    <xf numFmtId="0" fontId="43" fillId="0" borderId="82" xfId="0" applyFont="1" applyBorder="1" applyAlignment="1" applyProtection="1">
      <alignment vertical="center" wrapText="1"/>
      <protection locked="0"/>
    </xf>
    <xf numFmtId="0" fontId="43" fillId="0" borderId="82" xfId="0" applyFont="1" applyBorder="1" applyAlignment="1" applyProtection="1">
      <alignment wrapText="1"/>
      <protection locked="0"/>
    </xf>
    <xf numFmtId="0" fontId="43" fillId="0" borderId="62" xfId="0" applyFont="1" applyBorder="1" applyProtection="1">
      <protection locked="0"/>
    </xf>
    <xf numFmtId="0" fontId="43" fillId="0" borderId="62" xfId="0" applyFont="1" applyBorder="1" applyAlignment="1" applyProtection="1">
      <alignment vertical="center"/>
      <protection locked="0"/>
    </xf>
    <xf numFmtId="0" fontId="43" fillId="0" borderId="19" xfId="4" applyFont="1" applyBorder="1" applyAlignment="1" applyProtection="1">
      <alignment vertical="center" wrapText="1"/>
      <protection locked="0"/>
    </xf>
    <xf numFmtId="0" fontId="43" fillId="0" borderId="19" xfId="0" applyFont="1" applyBorder="1" applyAlignment="1" applyProtection="1">
      <alignment horizontal="left" vertical="center" wrapText="1"/>
      <protection locked="0"/>
    </xf>
    <xf numFmtId="0" fontId="0" fillId="0" borderId="19" xfId="0" applyBorder="1" applyAlignment="1" applyProtection="1">
      <alignment vertical="center" wrapText="1"/>
      <protection locked="0"/>
    </xf>
    <xf numFmtId="0" fontId="57" fillId="0" borderId="19" xfId="0" applyFont="1" applyBorder="1" applyAlignment="1" applyProtection="1">
      <alignment horizontal="center" vertical="center" wrapText="1"/>
    </xf>
    <xf numFmtId="0" fontId="43" fillId="0" borderId="64" xfId="0" applyFont="1" applyBorder="1" applyAlignment="1" applyProtection="1">
      <alignment vertical="center" wrapText="1"/>
      <protection locked="0"/>
    </xf>
    <xf numFmtId="0" fontId="43" fillId="0" borderId="83" xfId="0" applyFont="1" applyBorder="1" applyAlignment="1" applyProtection="1">
      <alignment vertical="center" wrapText="1"/>
      <protection locked="0"/>
    </xf>
    <xf numFmtId="0" fontId="43" fillId="0" borderId="19" xfId="0" applyFont="1" applyBorder="1" applyAlignment="1">
      <alignment horizontal="justify" vertical="center" wrapText="1"/>
    </xf>
    <xf numFmtId="14" fontId="57" fillId="3" borderId="19" xfId="0" applyNumberFormat="1" applyFont="1" applyFill="1" applyBorder="1" applyAlignment="1" applyProtection="1">
      <alignment horizontal="center" vertical="center"/>
      <protection locked="0"/>
    </xf>
    <xf numFmtId="14" fontId="2" fillId="0" borderId="19" xfId="0" applyNumberFormat="1" applyFont="1" applyFill="1" applyBorder="1" applyAlignment="1" applyProtection="1">
      <alignment horizontal="center" vertical="center" wrapText="1"/>
      <protection locked="0"/>
    </xf>
    <xf numFmtId="0" fontId="43" fillId="0" borderId="19" xfId="0" applyFont="1" applyFill="1" applyBorder="1" applyAlignment="1" applyProtection="1">
      <alignment horizontal="justify" vertical="center" wrapText="1"/>
      <protection locked="0"/>
    </xf>
    <xf numFmtId="0" fontId="59" fillId="0" borderId="0" xfId="0" applyFont="1"/>
    <xf numFmtId="0" fontId="28" fillId="0" borderId="0" xfId="0" applyFont="1" applyAlignment="1">
      <alignment horizontal="center" vertical="center" wrapText="1"/>
    </xf>
    <xf numFmtId="0" fontId="29" fillId="31" borderId="0" xfId="0" applyFont="1" applyFill="1" applyAlignment="1">
      <alignment horizontal="center" vertical="center" wrapText="1" readingOrder="1"/>
    </xf>
    <xf numFmtId="0" fontId="30" fillId="27" borderId="2" xfId="0" applyFont="1" applyFill="1" applyBorder="1" applyAlignment="1">
      <alignment horizontal="center" vertical="center" wrapText="1" readingOrder="1"/>
    </xf>
    <xf numFmtId="0" fontId="30" fillId="0" borderId="2" xfId="0" applyFont="1" applyBorder="1" applyAlignment="1">
      <alignment horizontal="left" vertical="center" wrapText="1" readingOrder="1"/>
    </xf>
    <xf numFmtId="0" fontId="30" fillId="28" borderId="1" xfId="0" applyFont="1" applyFill="1" applyBorder="1" applyAlignment="1">
      <alignment horizontal="center" vertical="center" wrapText="1" readingOrder="1"/>
    </xf>
    <xf numFmtId="0" fontId="30" fillId="0" borderId="1" xfId="0" applyFont="1" applyBorder="1" applyAlignment="1">
      <alignment horizontal="left" vertical="center" wrapText="1" readingOrder="1"/>
    </xf>
    <xf numFmtId="0" fontId="30" fillId="29" borderId="1" xfId="0" applyFont="1" applyFill="1" applyBorder="1" applyAlignment="1">
      <alignment horizontal="center" vertical="center" wrapText="1" readingOrder="1"/>
    </xf>
    <xf numFmtId="0" fontId="30" fillId="26" borderId="1" xfId="0" applyFont="1" applyFill="1" applyBorder="1" applyAlignment="1">
      <alignment horizontal="center" vertical="center" wrapText="1" readingOrder="1"/>
    </xf>
    <xf numFmtId="0" fontId="31" fillId="30" borderId="1" xfId="0" applyFont="1" applyFill="1" applyBorder="1" applyAlignment="1">
      <alignment horizontal="center" vertical="center" wrapText="1" readingOrder="1"/>
    </xf>
    <xf numFmtId="0" fontId="12" fillId="0" borderId="0" xfId="0" applyFont="1" applyAlignment="1">
      <alignment horizontal="left" vertical="center" wrapText="1" readingOrder="1"/>
    </xf>
    <xf numFmtId="0" fontId="48" fillId="0" borderId="0" xfId="0" applyFont="1" applyAlignment="1">
      <alignment vertical="center"/>
    </xf>
    <xf numFmtId="0" fontId="26" fillId="0" borderId="0" xfId="0" applyFont="1" applyAlignment="1">
      <alignment vertical="center"/>
    </xf>
    <xf numFmtId="0" fontId="73" fillId="0" borderId="0" xfId="0" applyFont="1"/>
    <xf numFmtId="0" fontId="70" fillId="0" borderId="0" xfId="0" applyFont="1"/>
    <xf numFmtId="0" fontId="1" fillId="0" borderId="19" xfId="0" applyFont="1" applyFill="1" applyBorder="1" applyAlignment="1" applyProtection="1">
      <alignment horizontal="center" vertical="center" wrapText="1"/>
      <protection locked="0"/>
    </xf>
    <xf numFmtId="0" fontId="2" fillId="0" borderId="19" xfId="0" applyFont="1" applyFill="1" applyBorder="1" applyAlignment="1" applyProtection="1">
      <alignment horizontal="center" vertical="center" wrapText="1"/>
      <protection locked="0"/>
    </xf>
    <xf numFmtId="0" fontId="1" fillId="0" borderId="19" xfId="0" applyFont="1" applyFill="1" applyBorder="1" applyAlignment="1" applyProtection="1">
      <alignment horizontal="center" vertical="center" wrapText="1"/>
      <protection locked="0"/>
    </xf>
    <xf numFmtId="0" fontId="2" fillId="0" borderId="19" xfId="0" applyFont="1" applyFill="1" applyBorder="1" applyAlignment="1" applyProtection="1">
      <alignment horizontal="center" vertical="center" wrapText="1"/>
      <protection locked="0"/>
    </xf>
    <xf numFmtId="0" fontId="46" fillId="14" borderId="34" xfId="2" applyFont="1" applyFill="1" applyBorder="1" applyAlignment="1" applyProtection="1">
      <alignment horizontal="center" vertical="center" wrapText="1"/>
    </xf>
    <xf numFmtId="0" fontId="46" fillId="14" borderId="35" xfId="2" applyFont="1" applyFill="1" applyBorder="1" applyAlignment="1" applyProtection="1">
      <alignment horizontal="center" vertical="center" wrapText="1"/>
    </xf>
    <xf numFmtId="0" fontId="46" fillId="14" borderId="36" xfId="2" applyFont="1" applyFill="1" applyBorder="1" applyAlignment="1" applyProtection="1">
      <alignment horizontal="center" vertical="center" wrapText="1"/>
    </xf>
    <xf numFmtId="0" fontId="45" fillId="0" borderId="5" xfId="2" quotePrefix="1" applyFont="1" applyBorder="1" applyAlignment="1" applyProtection="1">
      <alignment horizontal="left" vertical="center" wrapText="1"/>
    </xf>
    <xf numFmtId="0" fontId="45" fillId="0" borderId="0" xfId="2" quotePrefix="1" applyFont="1" applyBorder="1" applyAlignment="1" applyProtection="1">
      <alignment horizontal="left" vertical="center" wrapText="1"/>
    </xf>
    <xf numFmtId="0" fontId="45" fillId="0" borderId="6" xfId="2" quotePrefix="1" applyFont="1" applyBorder="1" applyAlignment="1" applyProtection="1">
      <alignment horizontal="left" vertical="center" wrapText="1"/>
    </xf>
    <xf numFmtId="0" fontId="45" fillId="0" borderId="54" xfId="2" quotePrefix="1" applyFont="1" applyBorder="1" applyAlignment="1" applyProtection="1">
      <alignment horizontal="left" vertical="center" wrapText="1"/>
    </xf>
    <xf numFmtId="0" fontId="45" fillId="0" borderId="55" xfId="2" quotePrefix="1" applyFont="1" applyBorder="1" applyAlignment="1" applyProtection="1">
      <alignment horizontal="left" vertical="center" wrapText="1"/>
    </xf>
    <xf numFmtId="0" fontId="45" fillId="0" borderId="56" xfId="2" quotePrefix="1" applyFont="1" applyBorder="1" applyAlignment="1" applyProtection="1">
      <alignment horizontal="left" vertical="center" wrapText="1"/>
    </xf>
    <xf numFmtId="0" fontId="47" fillId="3" borderId="37" xfId="2" quotePrefix="1" applyFont="1" applyFill="1" applyBorder="1" applyAlignment="1" applyProtection="1">
      <alignment horizontal="left" vertical="top" wrapText="1"/>
    </xf>
    <xf numFmtId="0" fontId="48" fillId="3" borderId="38" xfId="2" quotePrefix="1" applyFont="1" applyFill="1" applyBorder="1" applyAlignment="1" applyProtection="1">
      <alignment horizontal="left" vertical="top" wrapText="1"/>
    </xf>
    <xf numFmtId="0" fontId="48" fillId="3" borderId="39" xfId="2" quotePrefix="1" applyFont="1" applyFill="1" applyBorder="1" applyAlignment="1" applyProtection="1">
      <alignment horizontal="left" vertical="top" wrapText="1"/>
    </xf>
    <xf numFmtId="0" fontId="45" fillId="0" borderId="5" xfId="2" quotePrefix="1" applyFont="1" applyBorder="1" applyAlignment="1" applyProtection="1">
      <alignment horizontal="left" vertical="top" wrapText="1"/>
    </xf>
    <xf numFmtId="0" fontId="45" fillId="0" borderId="0" xfId="2" quotePrefix="1" applyFont="1" applyBorder="1" applyAlignment="1" applyProtection="1">
      <alignment horizontal="left" vertical="top" wrapText="1"/>
    </xf>
    <xf numFmtId="0" fontId="45" fillId="0" borderId="6" xfId="2" quotePrefix="1" applyFont="1" applyBorder="1" applyAlignment="1" applyProtection="1">
      <alignment horizontal="left" vertical="top" wrapText="1"/>
    </xf>
    <xf numFmtId="0" fontId="50" fillId="14" borderId="40" xfId="3" applyFont="1" applyFill="1" applyBorder="1" applyAlignment="1" applyProtection="1">
      <alignment horizontal="center" vertical="center" wrapText="1"/>
    </xf>
    <xf numFmtId="0" fontId="50" fillId="14" borderId="41" xfId="3" applyFont="1" applyFill="1" applyBorder="1" applyAlignment="1" applyProtection="1">
      <alignment horizontal="center" vertical="center" wrapText="1"/>
    </xf>
    <xf numFmtId="0" fontId="50" fillId="14" borderId="42" xfId="2" applyFont="1" applyFill="1" applyBorder="1" applyAlignment="1" applyProtection="1">
      <alignment horizontal="center" vertical="center"/>
    </xf>
    <xf numFmtId="0" fontId="50" fillId="14" borderId="43" xfId="2" applyFont="1" applyFill="1" applyBorder="1" applyAlignment="1" applyProtection="1">
      <alignment horizontal="center" vertical="center"/>
    </xf>
    <xf numFmtId="0" fontId="2" fillId="3" borderId="54" xfId="2" quotePrefix="1" applyFont="1" applyFill="1" applyBorder="1" applyAlignment="1" applyProtection="1">
      <alignment horizontal="justify" vertical="center" wrapText="1"/>
    </xf>
    <xf numFmtId="0" fontId="2" fillId="3" borderId="55" xfId="2" quotePrefix="1" applyFont="1" applyFill="1" applyBorder="1" applyAlignment="1" applyProtection="1">
      <alignment horizontal="justify" vertical="center" wrapText="1"/>
    </xf>
    <xf numFmtId="0" fontId="2" fillId="3" borderId="56" xfId="2" quotePrefix="1" applyFont="1" applyFill="1" applyBorder="1" applyAlignment="1" applyProtection="1">
      <alignment horizontal="justify" vertical="center" wrapText="1"/>
    </xf>
    <xf numFmtId="0" fontId="50" fillId="3" borderId="44" xfId="3" applyFont="1" applyFill="1" applyBorder="1" applyAlignment="1" applyProtection="1">
      <alignment horizontal="left" vertical="top" wrapText="1" readingOrder="1"/>
    </xf>
    <xf numFmtId="0" fontId="50" fillId="3" borderId="45" xfId="3" applyFont="1" applyFill="1" applyBorder="1" applyAlignment="1" applyProtection="1">
      <alignment horizontal="left" vertical="top" wrapText="1" readingOrder="1"/>
    </xf>
    <xf numFmtId="0" fontId="51" fillId="3" borderId="46" xfId="2" applyFont="1" applyFill="1" applyBorder="1" applyAlignment="1" applyProtection="1">
      <alignment horizontal="justify" vertical="center" wrapText="1"/>
    </xf>
    <xf numFmtId="0" fontId="51" fillId="3" borderId="47" xfId="2" applyFont="1" applyFill="1" applyBorder="1" applyAlignment="1" applyProtection="1">
      <alignment horizontal="justify" vertical="center" wrapText="1"/>
    </xf>
    <xf numFmtId="0" fontId="50" fillId="3" borderId="48" xfId="0" applyFont="1" applyFill="1" applyBorder="1" applyAlignment="1" applyProtection="1">
      <alignment horizontal="left" vertical="center" wrapText="1"/>
    </xf>
    <xf numFmtId="0" fontId="50" fillId="3" borderId="49" xfId="0" applyFont="1" applyFill="1" applyBorder="1" applyAlignment="1" applyProtection="1">
      <alignment horizontal="left" vertical="center" wrapText="1"/>
    </xf>
    <xf numFmtId="0" fontId="51" fillId="3" borderId="50" xfId="2" applyFont="1" applyFill="1" applyBorder="1" applyAlignment="1" applyProtection="1">
      <alignment horizontal="justify" vertical="center" wrapText="1"/>
    </xf>
    <xf numFmtId="0" fontId="51" fillId="3" borderId="51" xfId="2" applyFont="1" applyFill="1" applyBorder="1" applyAlignment="1" applyProtection="1">
      <alignment horizontal="justify" vertical="center" wrapText="1"/>
    </xf>
    <xf numFmtId="0" fontId="45" fillId="3" borderId="5" xfId="2" applyFont="1" applyFill="1" applyBorder="1" applyAlignment="1" applyProtection="1">
      <alignment horizontal="left" vertical="top" wrapText="1"/>
    </xf>
    <xf numFmtId="0" fontId="45" fillId="3" borderId="0" xfId="2" applyFont="1" applyFill="1" applyBorder="1" applyAlignment="1" applyProtection="1">
      <alignment horizontal="left" vertical="top" wrapText="1"/>
    </xf>
    <xf numFmtId="0" fontId="45" fillId="3" borderId="6" xfId="2" applyFont="1" applyFill="1" applyBorder="1" applyAlignment="1" applyProtection="1">
      <alignment horizontal="left" vertical="top" wrapText="1"/>
    </xf>
    <xf numFmtId="0" fontId="50" fillId="3" borderId="57" xfId="0" applyFont="1" applyFill="1" applyBorder="1" applyAlignment="1" applyProtection="1">
      <alignment horizontal="left" vertical="center" wrapText="1"/>
    </xf>
    <xf numFmtId="0" fontId="50" fillId="3" borderId="58" xfId="0" applyFont="1" applyFill="1" applyBorder="1" applyAlignment="1" applyProtection="1">
      <alignment horizontal="left" vertical="center" wrapText="1"/>
    </xf>
    <xf numFmtId="0" fontId="50" fillId="3" borderId="59" xfId="0" applyFont="1" applyFill="1" applyBorder="1" applyAlignment="1" applyProtection="1">
      <alignment horizontal="left" vertical="center" wrapText="1"/>
    </xf>
    <xf numFmtId="0" fontId="50" fillId="3" borderId="60" xfId="0" applyFont="1" applyFill="1" applyBorder="1" applyAlignment="1" applyProtection="1">
      <alignment horizontal="left" vertical="center" wrapText="1"/>
    </xf>
    <xf numFmtId="0" fontId="51" fillId="3" borderId="52" xfId="0" applyFont="1" applyFill="1" applyBorder="1" applyAlignment="1" applyProtection="1">
      <alignment horizontal="justify" vertical="center" wrapText="1"/>
    </xf>
    <xf numFmtId="0" fontId="51" fillId="3" borderId="53" xfId="0" applyFont="1" applyFill="1" applyBorder="1" applyAlignment="1" applyProtection="1">
      <alignment horizontal="justify" vertical="center" wrapText="1"/>
    </xf>
    <xf numFmtId="0" fontId="56" fillId="16" borderId="61" xfId="0" applyFont="1" applyFill="1" applyBorder="1" applyAlignment="1" applyProtection="1">
      <alignment horizontal="center" vertical="center" wrapText="1"/>
    </xf>
    <xf numFmtId="0" fontId="56" fillId="16" borderId="65" xfId="0" applyFont="1" applyFill="1" applyBorder="1" applyAlignment="1" applyProtection="1">
      <alignment horizontal="center" vertical="center" wrapText="1"/>
    </xf>
    <xf numFmtId="0" fontId="56" fillId="16" borderId="20" xfId="0" applyFont="1" applyFill="1" applyBorder="1" applyAlignment="1" applyProtection="1">
      <alignment horizontal="center" vertical="center" wrapText="1"/>
    </xf>
    <xf numFmtId="0" fontId="56" fillId="16" borderId="62" xfId="0" applyFont="1" applyFill="1" applyBorder="1" applyAlignment="1" applyProtection="1">
      <alignment horizontal="center" vertical="center" wrapText="1"/>
    </xf>
    <xf numFmtId="0" fontId="56" fillId="16" borderId="63" xfId="0" applyFont="1" applyFill="1" applyBorder="1" applyAlignment="1" applyProtection="1">
      <alignment horizontal="center" vertical="center" wrapText="1"/>
    </xf>
    <xf numFmtId="0" fontId="56" fillId="16" borderId="64" xfId="0" applyFont="1" applyFill="1" applyBorder="1" applyAlignment="1" applyProtection="1">
      <alignment horizontal="center" vertical="center" wrapText="1"/>
    </xf>
    <xf numFmtId="0" fontId="56" fillId="17" borderId="19" xfId="0" applyFont="1" applyFill="1" applyBorder="1" applyAlignment="1" applyProtection="1">
      <alignment horizontal="center" vertical="center" wrapText="1"/>
    </xf>
    <xf numFmtId="0" fontId="43" fillId="0" borderId="61" xfId="4" applyFont="1" applyBorder="1" applyAlignment="1" applyProtection="1">
      <alignment horizontal="center" vertical="center" wrapText="1"/>
      <protection locked="0"/>
    </xf>
    <xf numFmtId="0" fontId="43" fillId="0" borderId="65" xfId="4" applyFont="1" applyBorder="1" applyAlignment="1" applyProtection="1">
      <alignment horizontal="center" vertical="center" wrapText="1"/>
      <protection locked="0"/>
    </xf>
    <xf numFmtId="0" fontId="43" fillId="0" borderId="20" xfId="4" applyFont="1" applyBorder="1" applyAlignment="1" applyProtection="1">
      <alignment horizontal="center" vertical="center" wrapText="1"/>
      <protection locked="0"/>
    </xf>
    <xf numFmtId="0" fontId="56" fillId="0" borderId="19" xfId="0" applyFont="1" applyBorder="1" applyAlignment="1" applyProtection="1">
      <alignment horizontal="justify" vertical="center" wrapText="1"/>
      <protection locked="0"/>
    </xf>
    <xf numFmtId="14" fontId="58" fillId="3" borderId="19" xfId="0" applyNumberFormat="1" applyFont="1" applyFill="1" applyBorder="1" applyAlignment="1" applyProtection="1">
      <alignment horizontal="center" vertical="center"/>
    </xf>
    <xf numFmtId="0" fontId="1" fillId="0" borderId="19" xfId="0" applyFont="1" applyBorder="1" applyAlignment="1" applyProtection="1">
      <alignment horizontal="center" vertical="center" wrapText="1"/>
      <protection locked="0"/>
    </xf>
    <xf numFmtId="0" fontId="1" fillId="0" borderId="19" xfId="0" applyFont="1" applyFill="1" applyBorder="1" applyAlignment="1" applyProtection="1">
      <alignment horizontal="center" vertical="center" wrapText="1"/>
      <protection locked="0"/>
    </xf>
    <xf numFmtId="0" fontId="4" fillId="15" borderId="19" xfId="0" applyFont="1" applyFill="1" applyBorder="1" applyAlignment="1" applyProtection="1">
      <alignment horizontal="center" vertical="center" wrapText="1"/>
    </xf>
    <xf numFmtId="0" fontId="4" fillId="17" borderId="19" xfId="0" applyFont="1" applyFill="1" applyBorder="1" applyAlignment="1" applyProtection="1">
      <alignment horizontal="center" vertical="center" wrapText="1"/>
    </xf>
    <xf numFmtId="0" fontId="4" fillId="19" borderId="19" xfId="0" applyFont="1" applyFill="1" applyBorder="1" applyAlignment="1" applyProtection="1">
      <alignment horizontal="center" vertical="center" textRotation="90" wrapText="1"/>
    </xf>
    <xf numFmtId="0" fontId="4" fillId="19" borderId="19" xfId="0" applyFont="1" applyFill="1" applyBorder="1" applyAlignment="1" applyProtection="1">
      <alignment horizontal="center" vertical="center" wrapText="1"/>
    </xf>
    <xf numFmtId="0" fontId="4" fillId="21" borderId="19" xfId="0" applyFont="1" applyFill="1" applyBorder="1" applyAlignment="1" applyProtection="1">
      <alignment horizontal="center" vertical="center" wrapText="1"/>
    </xf>
    <xf numFmtId="0" fontId="4" fillId="20" borderId="19" xfId="0" applyFont="1" applyFill="1" applyBorder="1" applyAlignment="1" applyProtection="1">
      <alignment horizontal="center" vertical="center" wrapText="1"/>
    </xf>
    <xf numFmtId="0" fontId="4" fillId="17" borderId="19" xfId="0" applyFont="1" applyFill="1" applyBorder="1" applyAlignment="1" applyProtection="1">
      <alignment horizontal="center" vertical="center"/>
    </xf>
    <xf numFmtId="0" fontId="48" fillId="19" borderId="19" xfId="0" applyFont="1" applyFill="1" applyBorder="1" applyAlignment="1" applyProtection="1">
      <alignment horizontal="center" vertical="center" wrapText="1"/>
    </xf>
    <xf numFmtId="0" fontId="4" fillId="19" borderId="19" xfId="0" applyFont="1" applyFill="1" applyBorder="1" applyAlignment="1" applyProtection="1">
      <alignment horizontal="center" vertical="center"/>
    </xf>
    <xf numFmtId="0" fontId="4" fillId="21" borderId="19" xfId="0" applyFont="1" applyFill="1" applyBorder="1" applyAlignment="1" applyProtection="1">
      <alignment horizontal="center" vertical="center"/>
    </xf>
    <xf numFmtId="0" fontId="4" fillId="19" borderId="61" xfId="0" applyFont="1" applyFill="1" applyBorder="1" applyAlignment="1" applyProtection="1">
      <alignment horizontal="center" vertical="center" wrapText="1"/>
    </xf>
    <xf numFmtId="0" fontId="4" fillId="19" borderId="20" xfId="0" applyFont="1" applyFill="1" applyBorder="1" applyAlignment="1" applyProtection="1">
      <alignment horizontal="center" vertical="center" wrapText="1"/>
    </xf>
    <xf numFmtId="0" fontId="4" fillId="21" borderId="61" xfId="0" applyFont="1" applyFill="1" applyBorder="1" applyAlignment="1" applyProtection="1">
      <alignment horizontal="center" vertical="center" wrapText="1"/>
    </xf>
    <xf numFmtId="0" fontId="4" fillId="21" borderId="20" xfId="0" applyFont="1" applyFill="1" applyBorder="1" applyAlignment="1" applyProtection="1">
      <alignment horizontal="center" vertical="center" wrapText="1"/>
    </xf>
    <xf numFmtId="0" fontId="4" fillId="20" borderId="19" xfId="0" applyFont="1" applyFill="1" applyBorder="1" applyAlignment="1" applyProtection="1">
      <alignment horizontal="center" vertical="center"/>
    </xf>
    <xf numFmtId="0" fontId="2" fillId="0" borderId="19" xfId="0" applyFont="1" applyFill="1" applyBorder="1" applyAlignment="1" applyProtection="1">
      <alignment horizontal="center" vertical="center"/>
      <protection locked="0"/>
    </xf>
    <xf numFmtId="0" fontId="4" fillId="0" borderId="19" xfId="0" applyFont="1" applyFill="1" applyBorder="1" applyAlignment="1" applyProtection="1">
      <alignment horizontal="center" vertical="center" wrapText="1"/>
      <protection hidden="1"/>
    </xf>
    <xf numFmtId="0" fontId="1" fillId="0" borderId="19" xfId="0" applyFont="1" applyFill="1" applyBorder="1" applyAlignment="1" applyProtection="1">
      <alignment horizontal="center" vertical="center"/>
      <protection locked="0"/>
    </xf>
    <xf numFmtId="0" fontId="2" fillId="0" borderId="19" xfId="0" applyFont="1" applyFill="1" applyBorder="1" applyAlignment="1" applyProtection="1">
      <alignment horizontal="center" vertical="center" wrapText="1"/>
      <protection locked="0"/>
    </xf>
    <xf numFmtId="0" fontId="4" fillId="0" borderId="19" xfId="0" applyFont="1" applyFill="1" applyBorder="1" applyAlignment="1" applyProtection="1">
      <alignment horizontal="center" vertical="center"/>
      <protection hidden="1"/>
    </xf>
    <xf numFmtId="9" fontId="1" fillId="0" borderId="19" xfId="0" applyNumberFormat="1" applyFont="1" applyFill="1" applyBorder="1" applyAlignment="1" applyProtection="1">
      <alignment horizontal="center" vertical="center" wrapText="1"/>
      <protection hidden="1"/>
    </xf>
    <xf numFmtId="9" fontId="2" fillId="0" borderId="79" xfId="0" applyNumberFormat="1" applyFont="1" applyBorder="1" applyAlignment="1" applyProtection="1">
      <alignment horizontal="center" vertical="center" wrapText="1"/>
      <protection locked="0"/>
    </xf>
    <xf numFmtId="0" fontId="59" fillId="0" borderId="80" xfId="0" applyFont="1" applyBorder="1" applyProtection="1">
      <protection locked="0"/>
    </xf>
    <xf numFmtId="0" fontId="59" fillId="0" borderId="81" xfId="0" applyFont="1" applyBorder="1" applyProtection="1">
      <protection locked="0"/>
    </xf>
    <xf numFmtId="9" fontId="2" fillId="0" borderId="79" xfId="0" applyNumberFormat="1" applyFont="1" applyBorder="1" applyAlignment="1">
      <alignment horizontal="center" vertical="center" wrapText="1"/>
    </xf>
    <xf numFmtId="0" fontId="59" fillId="0" borderId="80" xfId="0" applyFont="1" applyBorder="1"/>
    <xf numFmtId="0" fontId="59" fillId="0" borderId="81" xfId="0" applyFont="1" applyBorder="1"/>
    <xf numFmtId="0" fontId="48" fillId="0" borderId="79" xfId="0" applyFont="1" applyBorder="1" applyAlignment="1">
      <alignment horizontal="center" vertical="center" wrapText="1"/>
    </xf>
    <xf numFmtId="0" fontId="25" fillId="19" borderId="19" xfId="0" applyFont="1" applyFill="1" applyBorder="1" applyAlignment="1" applyProtection="1">
      <alignment horizontal="center" vertical="center" textRotation="90"/>
    </xf>
    <xf numFmtId="0" fontId="4" fillId="19" borderId="62" xfId="0" applyFont="1" applyFill="1" applyBorder="1" applyAlignment="1" applyProtection="1">
      <alignment horizontal="center" vertical="center" wrapText="1"/>
    </xf>
    <xf numFmtId="0" fontId="4" fillId="19" borderId="63" xfId="0" applyFont="1" applyFill="1" applyBorder="1" applyAlignment="1" applyProtection="1">
      <alignment horizontal="center" vertical="center" wrapText="1"/>
    </xf>
    <xf numFmtId="0" fontId="4" fillId="19" borderId="64" xfId="0" applyFont="1" applyFill="1" applyBorder="1" applyAlignment="1" applyProtection="1">
      <alignment horizontal="center" vertical="center" wrapText="1"/>
    </xf>
    <xf numFmtId="9" fontId="1" fillId="0" borderId="19" xfId="0" applyNumberFormat="1" applyFont="1" applyBorder="1" applyAlignment="1" applyProtection="1">
      <alignment horizontal="center" vertical="center" wrapText="1"/>
      <protection hidden="1"/>
    </xf>
    <xf numFmtId="0" fontId="2" fillId="0" borderId="79" xfId="0" applyFont="1" applyBorder="1" applyAlignment="1" applyProtection="1">
      <alignment horizontal="center" vertical="center" wrapText="1"/>
      <protection locked="0"/>
    </xf>
    <xf numFmtId="0" fontId="1" fillId="0" borderId="19" xfId="0" applyFont="1" applyBorder="1" applyAlignment="1" applyProtection="1">
      <alignment horizontal="center" vertical="center"/>
      <protection locked="0"/>
    </xf>
    <xf numFmtId="0" fontId="4" fillId="0" borderId="19" xfId="0" applyFont="1" applyBorder="1" applyAlignment="1" applyProtection="1">
      <alignment horizontal="center" vertical="center" wrapText="1"/>
      <protection hidden="1"/>
    </xf>
    <xf numFmtId="0" fontId="2" fillId="0" borderId="19" xfId="0" applyFont="1" applyBorder="1" applyAlignment="1" applyProtection="1">
      <alignment horizontal="center" vertical="center" wrapText="1"/>
      <protection locked="0"/>
    </xf>
    <xf numFmtId="0" fontId="1" fillId="0" borderId="61" xfId="0" applyFont="1" applyBorder="1" applyAlignment="1" applyProtection="1">
      <alignment horizontal="center" vertical="center" textRotation="90"/>
      <protection locked="0"/>
    </xf>
    <xf numFmtId="0" fontId="1" fillId="0" borderId="65" xfId="0" applyFont="1" applyBorder="1" applyAlignment="1" applyProtection="1">
      <alignment horizontal="center" vertical="center" textRotation="90"/>
      <protection locked="0"/>
    </xf>
    <xf numFmtId="0" fontId="1" fillId="0" borderId="20" xfId="0" applyFont="1" applyBorder="1" applyAlignment="1" applyProtection="1">
      <alignment horizontal="center" vertical="center" textRotation="90"/>
      <protection locked="0"/>
    </xf>
    <xf numFmtId="0" fontId="4" fillId="15" borderId="62" xfId="0" applyFont="1" applyFill="1" applyBorder="1" applyAlignment="1" applyProtection="1">
      <alignment horizontal="center" vertical="center"/>
    </xf>
    <xf numFmtId="0" fontId="4" fillId="15" borderId="63" xfId="0" applyFont="1" applyFill="1" applyBorder="1" applyAlignment="1" applyProtection="1">
      <alignment horizontal="center" vertical="center"/>
    </xf>
    <xf numFmtId="0" fontId="4" fillId="15" borderId="64" xfId="0" applyFont="1" applyFill="1" applyBorder="1" applyAlignment="1" applyProtection="1">
      <alignment horizontal="center" vertical="center"/>
    </xf>
    <xf numFmtId="0" fontId="4" fillId="19" borderId="62" xfId="0" applyFont="1" applyFill="1" applyBorder="1" applyAlignment="1" applyProtection="1">
      <alignment horizontal="center" vertical="center"/>
    </xf>
    <xf numFmtId="0" fontId="4" fillId="19" borderId="63" xfId="0" applyFont="1" applyFill="1" applyBorder="1" applyAlignment="1" applyProtection="1">
      <alignment horizontal="center" vertical="center"/>
    </xf>
    <xf numFmtId="0" fontId="4" fillId="19" borderId="64" xfId="0" applyFont="1" applyFill="1" applyBorder="1" applyAlignment="1" applyProtection="1">
      <alignment horizontal="center" vertical="center"/>
    </xf>
    <xf numFmtId="0" fontId="4" fillId="23" borderId="19" xfId="0" applyFont="1" applyFill="1" applyBorder="1" applyAlignment="1" applyProtection="1">
      <alignment horizontal="center" vertical="center"/>
    </xf>
    <xf numFmtId="0" fontId="4" fillId="23" borderId="19" xfId="0" applyFont="1" applyFill="1" applyBorder="1" applyAlignment="1" applyProtection="1">
      <alignment horizontal="center" vertical="center" wrapText="1"/>
    </xf>
    <xf numFmtId="0" fontId="1" fillId="0" borderId="61" xfId="0" applyFont="1" applyFill="1" applyBorder="1" applyAlignment="1" applyProtection="1">
      <alignment horizontal="center" vertical="center" textRotation="90"/>
      <protection locked="0"/>
    </xf>
    <xf numFmtId="0" fontId="1" fillId="0" borderId="65" xfId="0" applyFont="1" applyFill="1" applyBorder="1" applyAlignment="1" applyProtection="1">
      <alignment horizontal="center" vertical="center" textRotation="90"/>
      <protection locked="0"/>
    </xf>
    <xf numFmtId="0" fontId="1" fillId="0" borderId="20" xfId="0" applyFont="1" applyFill="1" applyBorder="1" applyAlignment="1" applyProtection="1">
      <alignment horizontal="center" vertical="center" textRotation="90"/>
      <protection locked="0"/>
    </xf>
    <xf numFmtId="0" fontId="2" fillId="0" borderId="79" xfId="0" applyFont="1" applyBorder="1" applyAlignment="1" applyProtection="1">
      <alignment horizontal="center" vertical="center" textRotation="90"/>
      <protection locked="0"/>
    </xf>
    <xf numFmtId="0" fontId="1" fillId="0" borderId="61" xfId="0" applyFont="1" applyBorder="1" applyAlignment="1" applyProtection="1">
      <alignment horizontal="center" vertical="center" textRotation="90" wrapText="1"/>
      <protection locked="0"/>
    </xf>
    <xf numFmtId="0" fontId="1" fillId="0" borderId="65" xfId="0" applyFont="1" applyBorder="1" applyAlignment="1" applyProtection="1">
      <alignment horizontal="center" vertical="center" textRotation="90" wrapText="1"/>
      <protection locked="0"/>
    </xf>
    <xf numFmtId="0" fontId="1" fillId="0" borderId="20" xfId="0" applyFont="1" applyBorder="1" applyAlignment="1" applyProtection="1">
      <alignment horizontal="center" vertical="center" textRotation="90" wrapText="1"/>
      <protection locked="0"/>
    </xf>
    <xf numFmtId="0" fontId="46" fillId="19" borderId="19" xfId="0" applyFont="1" applyFill="1" applyBorder="1" applyAlignment="1" applyProtection="1">
      <alignment horizontal="center" vertical="center" textRotation="90"/>
    </xf>
    <xf numFmtId="0" fontId="48" fillId="19" borderId="19" xfId="0" applyFont="1" applyFill="1" applyBorder="1" applyAlignment="1" applyProtection="1">
      <alignment horizontal="center" vertical="center"/>
    </xf>
    <xf numFmtId="0" fontId="48" fillId="19" borderId="61" xfId="0" applyFont="1" applyFill="1" applyBorder="1" applyAlignment="1" applyProtection="1">
      <alignment horizontal="center" vertical="center" wrapText="1"/>
    </xf>
    <xf numFmtId="0" fontId="48" fillId="19" borderId="20" xfId="0" applyFont="1" applyFill="1" applyBorder="1" applyAlignment="1" applyProtection="1">
      <alignment horizontal="center" vertical="center" wrapText="1"/>
    </xf>
    <xf numFmtId="0" fontId="48" fillId="19" borderId="19" xfId="0" applyFont="1" applyFill="1" applyBorder="1" applyAlignment="1" applyProtection="1">
      <alignment horizontal="center" vertical="center" textRotation="90" wrapText="1"/>
    </xf>
    <xf numFmtId="0" fontId="63" fillId="19" borderId="66" xfId="0" applyFont="1" applyFill="1" applyBorder="1" applyAlignment="1" applyProtection="1">
      <alignment horizontal="center" vertical="center"/>
      <protection locked="0"/>
    </xf>
    <xf numFmtId="0" fontId="62" fillId="22" borderId="66" xfId="0" applyFont="1" applyFill="1" applyBorder="1" applyAlignment="1" applyProtection="1">
      <alignment horizontal="center" vertical="center" wrapText="1"/>
      <protection hidden="1"/>
    </xf>
    <xf numFmtId="0" fontId="48" fillId="19" borderId="68" xfId="0" applyFont="1" applyFill="1" applyBorder="1" applyAlignment="1" applyProtection="1">
      <alignment horizontal="center" vertical="center" wrapText="1"/>
    </xf>
    <xf numFmtId="0" fontId="48" fillId="19" borderId="69" xfId="0" applyFont="1" applyFill="1" applyBorder="1" applyAlignment="1" applyProtection="1">
      <alignment horizontal="center" vertical="center" wrapText="1"/>
    </xf>
    <xf numFmtId="0" fontId="48" fillId="19" borderId="70" xfId="0" applyFont="1" applyFill="1" applyBorder="1" applyAlignment="1" applyProtection="1">
      <alignment horizontal="center" vertical="center" wrapText="1"/>
    </xf>
    <xf numFmtId="0" fontId="48" fillId="19" borderId="71" xfId="0" applyFont="1" applyFill="1" applyBorder="1" applyAlignment="1" applyProtection="1">
      <alignment horizontal="center" vertical="center" wrapText="1"/>
    </xf>
    <xf numFmtId="0" fontId="61" fillId="22" borderId="66" xfId="0" applyFont="1" applyFill="1" applyBorder="1" applyAlignment="1" applyProtection="1">
      <alignment horizontal="center" vertical="center" wrapText="1"/>
      <protection hidden="1"/>
    </xf>
    <xf numFmtId="0" fontId="4" fillId="0" borderId="61" xfId="0" applyFont="1" applyFill="1" applyBorder="1" applyAlignment="1" applyProtection="1">
      <alignment horizontal="center" vertical="center" wrapText="1"/>
      <protection hidden="1"/>
    </xf>
    <xf numFmtId="0" fontId="4" fillId="0" borderId="65" xfId="0" applyFont="1" applyFill="1" applyBorder="1" applyAlignment="1" applyProtection="1">
      <alignment horizontal="center" vertical="center" wrapText="1"/>
      <protection hidden="1"/>
    </xf>
    <xf numFmtId="0" fontId="4" fillId="0" borderId="20" xfId="0" applyFont="1" applyFill="1" applyBorder="1" applyAlignment="1" applyProtection="1">
      <alignment horizontal="center" vertical="center" wrapText="1"/>
      <protection hidden="1"/>
    </xf>
    <xf numFmtId="0" fontId="48" fillId="17" borderId="19" xfId="0" applyFont="1" applyFill="1" applyBorder="1" applyAlignment="1" applyProtection="1">
      <alignment horizontal="center" vertical="center" wrapText="1"/>
    </xf>
    <xf numFmtId="0" fontId="1" fillId="0" borderId="19" xfId="0" applyFont="1" applyBorder="1" applyAlignment="1" applyProtection="1">
      <alignment horizontal="center" vertical="center"/>
      <protection hidden="1"/>
    </xf>
    <xf numFmtId="0" fontId="1" fillId="0" borderId="19" xfId="0" applyFont="1" applyFill="1" applyBorder="1" applyAlignment="1" applyProtection="1">
      <alignment horizontal="center" vertical="center"/>
      <protection hidden="1"/>
    </xf>
    <xf numFmtId="0" fontId="60" fillId="22" borderId="66" xfId="0" applyFont="1" applyFill="1" applyBorder="1" applyAlignment="1" applyProtection="1">
      <alignment horizontal="center" vertical="center" textRotation="90" wrapText="1"/>
      <protection locked="0"/>
    </xf>
    <xf numFmtId="0" fontId="4" fillId="0" borderId="61" xfId="0" applyFont="1" applyBorder="1" applyAlignment="1" applyProtection="1">
      <alignment horizontal="center" vertical="center" wrapText="1"/>
      <protection hidden="1"/>
    </xf>
    <xf numFmtId="0" fontId="4" fillId="0" borderId="65"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6" fillId="0" borderId="61" xfId="0" applyFont="1" applyBorder="1" applyAlignment="1" applyProtection="1">
      <alignment horizontal="center" vertical="center" wrapText="1"/>
      <protection locked="0"/>
    </xf>
    <xf numFmtId="0" fontId="6" fillId="0" borderId="65" xfId="0" applyFont="1" applyBorder="1" applyAlignment="1" applyProtection="1">
      <alignment horizontal="center" vertical="center" wrapText="1"/>
      <protection locked="0"/>
    </xf>
    <xf numFmtId="0" fontId="6" fillId="0" borderId="20" xfId="0" applyFont="1" applyBorder="1" applyAlignment="1" applyProtection="1">
      <alignment horizontal="center" vertical="center" wrapText="1"/>
      <protection locked="0"/>
    </xf>
    <xf numFmtId="9" fontId="1" fillId="0" borderId="19" xfId="0" applyNumberFormat="1" applyFont="1" applyBorder="1" applyAlignment="1" applyProtection="1">
      <alignment horizontal="center" vertical="center" wrapText="1"/>
      <protection locked="0"/>
    </xf>
    <xf numFmtId="0" fontId="1" fillId="0" borderId="61" xfId="0" applyFont="1" applyFill="1" applyBorder="1" applyAlignment="1" applyProtection="1">
      <alignment horizontal="center" vertical="center" textRotation="90"/>
    </xf>
    <xf numFmtId="0" fontId="1" fillId="0" borderId="65" xfId="0" applyFont="1" applyFill="1" applyBorder="1" applyAlignment="1" applyProtection="1">
      <alignment horizontal="center" vertical="center" textRotation="90"/>
    </xf>
    <xf numFmtId="0" fontId="1" fillId="0" borderId="20" xfId="0" applyFont="1" applyFill="1" applyBorder="1" applyAlignment="1" applyProtection="1">
      <alignment horizontal="center" vertical="center" textRotation="90"/>
    </xf>
    <xf numFmtId="9" fontId="1" fillId="0" borderId="19" xfId="0" applyNumberFormat="1" applyFont="1" applyFill="1" applyBorder="1" applyAlignment="1" applyProtection="1">
      <alignment horizontal="center" vertical="center" wrapText="1"/>
      <protection locked="0"/>
    </xf>
    <xf numFmtId="0" fontId="4" fillId="21" borderId="19" xfId="0" applyFont="1" applyFill="1" applyBorder="1" applyAlignment="1">
      <alignment horizontal="center" vertical="center" wrapText="1"/>
    </xf>
    <xf numFmtId="0" fontId="4" fillId="23" borderId="19" xfId="0" applyFont="1" applyFill="1" applyBorder="1" applyAlignment="1">
      <alignment horizontal="center" vertical="center" wrapText="1"/>
    </xf>
    <xf numFmtId="0" fontId="48" fillId="19" borderId="19" xfId="0" applyFont="1" applyFill="1" applyBorder="1" applyAlignment="1">
      <alignment horizontal="center" vertical="center"/>
    </xf>
    <xf numFmtId="0" fontId="4" fillId="15" borderId="19" xfId="0" applyFont="1" applyFill="1" applyBorder="1" applyAlignment="1">
      <alignment horizontal="center" vertical="center"/>
    </xf>
    <xf numFmtId="0" fontId="46" fillId="19" borderId="19" xfId="0" applyFont="1" applyFill="1" applyBorder="1" applyAlignment="1">
      <alignment horizontal="center" vertical="center" textRotation="90"/>
    </xf>
    <xf numFmtId="0" fontId="48" fillId="19" borderId="19" xfId="0" applyFont="1" applyFill="1" applyBorder="1" applyAlignment="1">
      <alignment horizontal="center" vertical="center" wrapText="1"/>
    </xf>
    <xf numFmtId="0" fontId="4" fillId="19" borderId="62" xfId="0" applyFont="1" applyFill="1" applyBorder="1" applyAlignment="1">
      <alignment horizontal="center" vertical="center"/>
    </xf>
    <xf numFmtId="0" fontId="4" fillId="19" borderId="63" xfId="0" applyFont="1" applyFill="1" applyBorder="1" applyAlignment="1">
      <alignment horizontal="center" vertical="center"/>
    </xf>
    <xf numFmtId="0" fontId="4" fillId="21" borderId="19" xfId="0" applyFont="1" applyFill="1" applyBorder="1" applyAlignment="1">
      <alignment horizontal="center" vertical="center"/>
    </xf>
    <xf numFmtId="0" fontId="4" fillId="23" borderId="19" xfId="0" applyFont="1" applyFill="1" applyBorder="1" applyAlignment="1">
      <alignment horizontal="center" vertical="center"/>
    </xf>
    <xf numFmtId="0" fontId="4" fillId="15" borderId="19" xfId="0" applyFont="1" applyFill="1" applyBorder="1" applyAlignment="1">
      <alignment horizontal="center" vertical="center" wrapText="1"/>
    </xf>
    <xf numFmtId="0" fontId="24" fillId="0" borderId="0" xfId="0" applyFont="1" applyAlignment="1">
      <alignment horizontal="center" vertical="center" wrapText="1"/>
    </xf>
    <xf numFmtId="0" fontId="19" fillId="5" borderId="5" xfId="0" applyFont="1" applyFill="1" applyBorder="1" applyAlignment="1" applyProtection="1">
      <alignment horizontal="center" wrapText="1" readingOrder="1"/>
      <protection hidden="1"/>
    </xf>
    <xf numFmtId="0" fontId="19" fillId="5" borderId="0" xfId="0" applyFont="1" applyFill="1" applyBorder="1" applyAlignment="1" applyProtection="1">
      <alignment horizontal="center" wrapText="1" readingOrder="1"/>
      <protection hidden="1"/>
    </xf>
    <xf numFmtId="0" fontId="19" fillId="5" borderId="6" xfId="0" applyFont="1" applyFill="1" applyBorder="1" applyAlignment="1" applyProtection="1">
      <alignment horizontal="center" wrapText="1" readingOrder="1"/>
      <protection hidden="1"/>
    </xf>
    <xf numFmtId="0" fontId="19" fillId="5" borderId="7" xfId="0" applyFont="1" applyFill="1" applyBorder="1" applyAlignment="1" applyProtection="1">
      <alignment horizontal="center" wrapText="1" readingOrder="1"/>
      <protection hidden="1"/>
    </xf>
    <xf numFmtId="0" fontId="19" fillId="5" borderId="9" xfId="0" applyFont="1" applyFill="1" applyBorder="1" applyAlignment="1" applyProtection="1">
      <alignment horizontal="center" wrapText="1" readingOrder="1"/>
      <protection hidden="1"/>
    </xf>
    <xf numFmtId="0" fontId="19" fillId="5" borderId="8" xfId="0" applyFont="1" applyFill="1" applyBorder="1" applyAlignment="1" applyProtection="1">
      <alignment horizontal="center" wrapText="1" readingOrder="1"/>
      <protection hidden="1"/>
    </xf>
    <xf numFmtId="0" fontId="19" fillId="5" borderId="3" xfId="0" applyFont="1" applyFill="1" applyBorder="1" applyAlignment="1" applyProtection="1">
      <alignment horizontal="center" wrapText="1" readingOrder="1"/>
      <protection hidden="1"/>
    </xf>
    <xf numFmtId="0" fontId="19" fillId="5" borderId="10" xfId="0" applyFont="1" applyFill="1" applyBorder="1" applyAlignment="1" applyProtection="1">
      <alignment horizontal="center" wrapText="1" readingOrder="1"/>
      <protection hidden="1"/>
    </xf>
    <xf numFmtId="0" fontId="19" fillId="5" borderId="4" xfId="0" applyFont="1" applyFill="1" applyBorder="1" applyAlignment="1" applyProtection="1">
      <alignment horizontal="center" wrapText="1" readingOrder="1"/>
      <protection hidden="1"/>
    </xf>
    <xf numFmtId="0" fontId="19" fillId="13" borderId="5" xfId="0" applyFont="1" applyFill="1" applyBorder="1" applyAlignment="1" applyProtection="1">
      <alignment horizontal="center" wrapText="1" readingOrder="1"/>
      <protection hidden="1"/>
    </xf>
    <xf numFmtId="0" fontId="19" fillId="13" borderId="0" xfId="0" applyFont="1" applyFill="1" applyBorder="1" applyAlignment="1" applyProtection="1">
      <alignment horizontal="center" wrapText="1" readingOrder="1"/>
      <protection hidden="1"/>
    </xf>
    <xf numFmtId="0" fontId="19" fillId="13" borderId="6" xfId="0" applyFont="1" applyFill="1" applyBorder="1" applyAlignment="1" applyProtection="1">
      <alignment horizontal="center" wrapText="1" readingOrder="1"/>
      <protection hidden="1"/>
    </xf>
    <xf numFmtId="0" fontId="19" fillId="13" borderId="7" xfId="0" applyFont="1" applyFill="1" applyBorder="1" applyAlignment="1" applyProtection="1">
      <alignment horizontal="center" wrapText="1" readingOrder="1"/>
      <protection hidden="1"/>
    </xf>
    <xf numFmtId="0" fontId="19" fillId="13" borderId="9" xfId="0" applyFont="1" applyFill="1" applyBorder="1" applyAlignment="1" applyProtection="1">
      <alignment horizontal="center" wrapText="1" readingOrder="1"/>
      <protection hidden="1"/>
    </xf>
    <xf numFmtId="0" fontId="19" fillId="13" borderId="8" xfId="0" applyFont="1" applyFill="1" applyBorder="1" applyAlignment="1" applyProtection="1">
      <alignment horizontal="center" wrapText="1" readingOrder="1"/>
      <protection hidden="1"/>
    </xf>
    <xf numFmtId="0" fontId="19" fillId="13" borderId="3" xfId="0" applyFont="1" applyFill="1" applyBorder="1" applyAlignment="1" applyProtection="1">
      <alignment horizontal="center" wrapText="1" readingOrder="1"/>
      <protection hidden="1"/>
    </xf>
    <xf numFmtId="0" fontId="19" fillId="13" borderId="10" xfId="0" applyFont="1" applyFill="1" applyBorder="1" applyAlignment="1" applyProtection="1">
      <alignment horizontal="center" wrapText="1" readingOrder="1"/>
      <protection hidden="1"/>
    </xf>
    <xf numFmtId="0" fontId="19" fillId="13" borderId="4" xfId="0" applyFont="1" applyFill="1" applyBorder="1" applyAlignment="1" applyProtection="1">
      <alignment horizontal="center" wrapText="1" readingOrder="1"/>
      <protection hidden="1"/>
    </xf>
    <xf numFmtId="0" fontId="19" fillId="12" borderId="5" xfId="0" applyFont="1" applyFill="1" applyBorder="1" applyAlignment="1" applyProtection="1">
      <alignment horizontal="center" wrapText="1" readingOrder="1"/>
      <protection hidden="1"/>
    </xf>
    <xf numFmtId="0" fontId="19" fillId="12" borderId="0" xfId="0" applyFont="1" applyFill="1" applyBorder="1" applyAlignment="1" applyProtection="1">
      <alignment horizontal="center" wrapText="1" readingOrder="1"/>
      <protection hidden="1"/>
    </xf>
    <xf numFmtId="0" fontId="19" fillId="12" borderId="6" xfId="0" applyFont="1" applyFill="1" applyBorder="1" applyAlignment="1" applyProtection="1">
      <alignment horizontal="center" wrapText="1" readingOrder="1"/>
      <protection hidden="1"/>
    </xf>
    <xf numFmtId="0" fontId="19" fillId="12" borderId="7" xfId="0" applyFont="1" applyFill="1" applyBorder="1" applyAlignment="1" applyProtection="1">
      <alignment horizontal="center" wrapText="1" readingOrder="1"/>
      <protection hidden="1"/>
    </xf>
    <xf numFmtId="0" fontId="19" fillId="12" borderId="9" xfId="0" applyFont="1" applyFill="1" applyBorder="1" applyAlignment="1" applyProtection="1">
      <alignment horizontal="center" wrapText="1" readingOrder="1"/>
      <protection hidden="1"/>
    </xf>
    <xf numFmtId="0" fontId="19" fillId="12" borderId="8" xfId="0" applyFont="1" applyFill="1" applyBorder="1" applyAlignment="1" applyProtection="1">
      <alignment horizontal="center" wrapText="1" readingOrder="1"/>
      <protection hidden="1"/>
    </xf>
    <xf numFmtId="0" fontId="19" fillId="12" borderId="3" xfId="0" applyFont="1" applyFill="1" applyBorder="1" applyAlignment="1" applyProtection="1">
      <alignment horizontal="center" wrapText="1" readingOrder="1"/>
      <protection hidden="1"/>
    </xf>
    <xf numFmtId="0" fontId="19" fillId="12" borderId="10" xfId="0" applyFont="1" applyFill="1" applyBorder="1" applyAlignment="1" applyProtection="1">
      <alignment horizontal="center" wrapText="1" readingOrder="1"/>
      <protection hidden="1"/>
    </xf>
    <xf numFmtId="0" fontId="19" fillId="12" borderId="4" xfId="0" applyFont="1" applyFill="1" applyBorder="1" applyAlignment="1" applyProtection="1">
      <alignment horizontal="center" wrapText="1" readingOrder="1"/>
      <protection hidden="1"/>
    </xf>
    <xf numFmtId="0" fontId="19" fillId="11" borderId="5" xfId="0" applyFont="1" applyFill="1" applyBorder="1" applyAlignment="1" applyProtection="1">
      <alignment horizontal="center" vertical="center" wrapText="1" readingOrder="1"/>
      <protection hidden="1"/>
    </xf>
    <xf numFmtId="0" fontId="19" fillId="11" borderId="0" xfId="0" applyFont="1" applyFill="1" applyBorder="1" applyAlignment="1" applyProtection="1">
      <alignment horizontal="center" vertical="center" wrapText="1" readingOrder="1"/>
      <protection hidden="1"/>
    </xf>
    <xf numFmtId="0" fontId="19" fillId="11" borderId="0" xfId="0" applyFont="1" applyFill="1" applyAlignment="1" applyProtection="1">
      <alignment horizontal="center" vertical="center" wrapText="1" readingOrder="1"/>
      <protection hidden="1"/>
    </xf>
    <xf numFmtId="0" fontId="19" fillId="11" borderId="6" xfId="0" applyFont="1" applyFill="1" applyBorder="1" applyAlignment="1" applyProtection="1">
      <alignment horizontal="center" vertical="center" wrapText="1" readingOrder="1"/>
      <protection hidden="1"/>
    </xf>
    <xf numFmtId="0" fontId="19" fillId="11" borderId="7" xfId="0" applyFont="1" applyFill="1" applyBorder="1" applyAlignment="1" applyProtection="1">
      <alignment horizontal="center" vertical="center" wrapText="1" readingOrder="1"/>
      <protection hidden="1"/>
    </xf>
    <xf numFmtId="0" fontId="19" fillId="11" borderId="9" xfId="0" applyFont="1" applyFill="1" applyBorder="1" applyAlignment="1" applyProtection="1">
      <alignment horizontal="center" vertical="center" wrapText="1" readingOrder="1"/>
      <protection hidden="1"/>
    </xf>
    <xf numFmtId="0" fontId="19" fillId="11" borderId="8" xfId="0" applyFont="1" applyFill="1" applyBorder="1" applyAlignment="1" applyProtection="1">
      <alignment horizontal="center" vertical="center" wrapText="1" readingOrder="1"/>
      <protection hidden="1"/>
    </xf>
    <xf numFmtId="0" fontId="19" fillId="11" borderId="3" xfId="0" applyFont="1" applyFill="1" applyBorder="1" applyAlignment="1" applyProtection="1">
      <alignment horizontal="center" vertical="center" wrapText="1" readingOrder="1"/>
      <protection hidden="1"/>
    </xf>
    <xf numFmtId="0" fontId="19" fillId="11" borderId="10" xfId="0" applyFont="1" applyFill="1" applyBorder="1" applyAlignment="1" applyProtection="1">
      <alignment horizontal="center" vertical="center" wrapText="1" readingOrder="1"/>
      <protection hidden="1"/>
    </xf>
    <xf numFmtId="0" fontId="19" fillId="11" borderId="4" xfId="0" applyFont="1" applyFill="1" applyBorder="1" applyAlignment="1" applyProtection="1">
      <alignment horizontal="center" vertical="center" wrapText="1" readingOrder="1"/>
      <protection hidden="1"/>
    </xf>
    <xf numFmtId="0" fontId="17" fillId="10" borderId="0" xfId="0" applyFont="1" applyFill="1" applyAlignment="1">
      <alignment horizontal="center" vertical="center" wrapText="1" readingOrder="1"/>
    </xf>
    <xf numFmtId="0" fontId="16" fillId="0" borderId="3" xfId="0" applyFont="1" applyBorder="1" applyAlignment="1">
      <alignment horizontal="center" vertical="center" wrapText="1"/>
    </xf>
    <xf numFmtId="0" fontId="16" fillId="0" borderId="10" xfId="0" applyFont="1" applyBorder="1" applyAlignment="1">
      <alignment horizontal="center" vertical="center"/>
    </xf>
    <xf numFmtId="0" fontId="16" fillId="0" borderId="4" xfId="0" applyFont="1" applyBorder="1" applyAlignment="1">
      <alignment horizontal="center" vertical="center"/>
    </xf>
    <xf numFmtId="0" fontId="16" fillId="0" borderId="5" xfId="0" applyFont="1" applyBorder="1" applyAlignment="1">
      <alignment horizontal="center" vertical="center"/>
    </xf>
    <xf numFmtId="0" fontId="16" fillId="0" borderId="0" xfId="0" applyFont="1" applyAlignment="1">
      <alignment horizontal="center" vertical="center"/>
    </xf>
    <xf numFmtId="0" fontId="16" fillId="0" borderId="6" xfId="0" applyFont="1" applyBorder="1" applyAlignment="1">
      <alignment horizontal="center" vertical="center"/>
    </xf>
    <xf numFmtId="0" fontId="16" fillId="0" borderId="7" xfId="0" applyFont="1" applyBorder="1" applyAlignment="1">
      <alignment horizontal="center" vertical="center"/>
    </xf>
    <xf numFmtId="0" fontId="16" fillId="0" borderId="9" xfId="0" applyFont="1" applyBorder="1" applyAlignment="1">
      <alignment horizontal="center" vertical="center"/>
    </xf>
    <xf numFmtId="0" fontId="16" fillId="0" borderId="8" xfId="0" applyFont="1" applyBorder="1" applyAlignment="1">
      <alignment horizontal="center" vertical="center"/>
    </xf>
    <xf numFmtId="0" fontId="16" fillId="0" borderId="0" xfId="0" applyFont="1" applyBorder="1" applyAlignment="1">
      <alignment horizontal="center" vertical="center"/>
    </xf>
    <xf numFmtId="0" fontId="16" fillId="0" borderId="10" xfId="0" applyFont="1" applyBorder="1" applyAlignment="1">
      <alignment horizontal="center" vertical="center" wrapText="1"/>
    </xf>
    <xf numFmtId="0" fontId="17" fillId="10" borderId="0" xfId="0" applyFont="1" applyFill="1" applyAlignment="1">
      <alignment horizontal="center" vertical="center" textRotation="90" wrapText="1" readingOrder="1"/>
    </xf>
    <xf numFmtId="0" fontId="17" fillId="10" borderId="6" xfId="0" applyFont="1" applyFill="1" applyBorder="1" applyAlignment="1">
      <alignment horizontal="center" vertical="center" textRotation="90" wrapText="1" readingOrder="1"/>
    </xf>
    <xf numFmtId="0" fontId="20" fillId="12" borderId="11" xfId="0" applyFont="1" applyFill="1" applyBorder="1" applyAlignment="1">
      <alignment horizontal="center" vertical="center" wrapText="1" readingOrder="1"/>
    </xf>
    <xf numFmtId="0" fontId="20" fillId="12" borderId="12" xfId="0" applyFont="1" applyFill="1" applyBorder="1" applyAlignment="1">
      <alignment horizontal="center" vertical="center" wrapText="1" readingOrder="1"/>
    </xf>
    <xf numFmtId="0" fontId="20" fillId="12" borderId="13" xfId="0" applyFont="1" applyFill="1" applyBorder="1" applyAlignment="1">
      <alignment horizontal="center" vertical="center" wrapText="1" readingOrder="1"/>
    </xf>
    <xf numFmtId="0" fontId="20" fillId="12" borderId="14" xfId="0" applyFont="1" applyFill="1" applyBorder="1" applyAlignment="1">
      <alignment horizontal="center" vertical="center" wrapText="1" readingOrder="1"/>
    </xf>
    <xf numFmtId="0" fontId="20" fillId="12" borderId="0" xfId="0" applyFont="1" applyFill="1" applyBorder="1" applyAlignment="1">
      <alignment horizontal="center" vertical="center" wrapText="1" readingOrder="1"/>
    </xf>
    <xf numFmtId="0" fontId="20" fillId="12" borderId="15" xfId="0" applyFont="1" applyFill="1" applyBorder="1" applyAlignment="1">
      <alignment horizontal="center" vertical="center" wrapText="1" readingOrder="1"/>
    </xf>
    <xf numFmtId="0" fontId="20" fillId="12" borderId="16" xfId="0" applyFont="1" applyFill="1" applyBorder="1" applyAlignment="1">
      <alignment horizontal="center" vertical="center" wrapText="1" readingOrder="1"/>
    </xf>
    <xf numFmtId="0" fontId="20" fillId="12" borderId="17" xfId="0" applyFont="1" applyFill="1" applyBorder="1" applyAlignment="1">
      <alignment horizontal="center" vertical="center" wrapText="1" readingOrder="1"/>
    </xf>
    <xf numFmtId="0" fontId="20" fillId="12" borderId="18" xfId="0" applyFont="1" applyFill="1" applyBorder="1" applyAlignment="1">
      <alignment horizontal="center" vertical="center" wrapText="1" readingOrder="1"/>
    </xf>
    <xf numFmtId="0" fontId="20" fillId="11" borderId="11" xfId="0" applyFont="1" applyFill="1" applyBorder="1" applyAlignment="1">
      <alignment horizontal="center" vertical="center" wrapText="1" readingOrder="1"/>
    </xf>
    <xf numFmtId="0" fontId="20" fillId="11" borderId="12" xfId="0" applyFont="1" applyFill="1" applyBorder="1" applyAlignment="1">
      <alignment horizontal="center" vertical="center" wrapText="1" readingOrder="1"/>
    </xf>
    <xf numFmtId="0" fontId="20" fillId="11" borderId="13" xfId="0" applyFont="1" applyFill="1" applyBorder="1" applyAlignment="1">
      <alignment horizontal="center" vertical="center" wrapText="1" readingOrder="1"/>
    </xf>
    <xf numFmtId="0" fontId="20" fillId="11" borderId="14" xfId="0" applyFont="1" applyFill="1" applyBorder="1" applyAlignment="1">
      <alignment horizontal="center" vertical="center" wrapText="1" readingOrder="1"/>
    </xf>
    <xf numFmtId="0" fontId="20" fillId="11" borderId="0" xfId="0" applyFont="1" applyFill="1" applyBorder="1" applyAlignment="1">
      <alignment horizontal="center" vertical="center" wrapText="1" readingOrder="1"/>
    </xf>
    <xf numFmtId="0" fontId="20" fillId="11" borderId="15" xfId="0" applyFont="1" applyFill="1" applyBorder="1" applyAlignment="1">
      <alignment horizontal="center" vertical="center" wrapText="1" readingOrder="1"/>
    </xf>
    <xf numFmtId="0" fontId="20" fillId="11" borderId="16" xfId="0" applyFont="1" applyFill="1" applyBorder="1" applyAlignment="1">
      <alignment horizontal="center" vertical="center" wrapText="1" readingOrder="1"/>
    </xf>
    <xf numFmtId="0" fontId="20" fillId="11" borderId="17" xfId="0" applyFont="1" applyFill="1" applyBorder="1" applyAlignment="1">
      <alignment horizontal="center" vertical="center" wrapText="1" readingOrder="1"/>
    </xf>
    <xf numFmtId="0" fontId="20" fillId="11" borderId="18" xfId="0" applyFont="1" applyFill="1" applyBorder="1" applyAlignment="1">
      <alignment horizontal="center" vertical="center" wrapText="1" readingOrder="1"/>
    </xf>
    <xf numFmtId="0" fontId="20" fillId="13" borderId="11" xfId="0" applyFont="1" applyFill="1" applyBorder="1" applyAlignment="1">
      <alignment horizontal="center" vertical="center" wrapText="1" readingOrder="1"/>
    </xf>
    <xf numFmtId="0" fontId="20" fillId="13" borderId="12" xfId="0" applyFont="1" applyFill="1" applyBorder="1" applyAlignment="1">
      <alignment horizontal="center" vertical="center" wrapText="1" readingOrder="1"/>
    </xf>
    <xf numFmtId="0" fontId="20" fillId="13" borderId="13" xfId="0" applyFont="1" applyFill="1" applyBorder="1" applyAlignment="1">
      <alignment horizontal="center" vertical="center" wrapText="1" readingOrder="1"/>
    </xf>
    <xf numFmtId="0" fontId="20" fillId="13" borderId="14" xfId="0" applyFont="1" applyFill="1" applyBorder="1" applyAlignment="1">
      <alignment horizontal="center" vertical="center" wrapText="1" readingOrder="1"/>
    </xf>
    <xf numFmtId="0" fontId="20" fillId="13" borderId="0" xfId="0" applyFont="1" applyFill="1" applyBorder="1" applyAlignment="1">
      <alignment horizontal="center" vertical="center" wrapText="1" readingOrder="1"/>
    </xf>
    <xf numFmtId="0" fontId="20" fillId="13" borderId="15" xfId="0" applyFont="1" applyFill="1" applyBorder="1" applyAlignment="1">
      <alignment horizontal="center" vertical="center" wrapText="1" readingOrder="1"/>
    </xf>
    <xf numFmtId="0" fontId="20" fillId="13" borderId="16" xfId="0" applyFont="1" applyFill="1" applyBorder="1" applyAlignment="1">
      <alignment horizontal="center" vertical="center" wrapText="1" readingOrder="1"/>
    </xf>
    <xf numFmtId="0" fontId="20" fillId="13" borderId="17" xfId="0" applyFont="1" applyFill="1" applyBorder="1" applyAlignment="1">
      <alignment horizontal="center" vertical="center" wrapText="1" readingOrder="1"/>
    </xf>
    <xf numFmtId="0" fontId="20" fillId="13" borderId="18" xfId="0" applyFont="1" applyFill="1" applyBorder="1" applyAlignment="1">
      <alignment horizontal="center" vertical="center" wrapText="1" readingOrder="1"/>
    </xf>
    <xf numFmtId="0" fontId="20" fillId="5" borderId="11" xfId="0" applyFont="1" applyFill="1" applyBorder="1" applyAlignment="1">
      <alignment horizontal="center" vertical="center" wrapText="1" readingOrder="1"/>
    </xf>
    <xf numFmtId="0" fontId="20" fillId="5" borderId="12" xfId="0" applyFont="1" applyFill="1" applyBorder="1" applyAlignment="1">
      <alignment horizontal="center" vertical="center" wrapText="1" readingOrder="1"/>
    </xf>
    <xf numFmtId="0" fontId="20" fillId="5" borderId="13" xfId="0" applyFont="1" applyFill="1" applyBorder="1" applyAlignment="1">
      <alignment horizontal="center" vertical="center" wrapText="1" readingOrder="1"/>
    </xf>
    <xf numFmtId="0" fontId="20" fillId="5" borderId="14" xfId="0" applyFont="1" applyFill="1" applyBorder="1" applyAlignment="1">
      <alignment horizontal="center" vertical="center" wrapText="1" readingOrder="1"/>
    </xf>
    <xf numFmtId="0" fontId="20" fillId="5" borderId="0" xfId="0" applyFont="1" applyFill="1" applyBorder="1" applyAlignment="1">
      <alignment horizontal="center" vertical="center" wrapText="1" readingOrder="1"/>
    </xf>
    <xf numFmtId="0" fontId="20" fillId="5" borderId="15" xfId="0" applyFont="1" applyFill="1" applyBorder="1" applyAlignment="1">
      <alignment horizontal="center" vertical="center" wrapText="1" readingOrder="1"/>
    </xf>
    <xf numFmtId="0" fontId="20" fillId="5" borderId="16" xfId="0" applyFont="1" applyFill="1" applyBorder="1" applyAlignment="1">
      <alignment horizontal="center" vertical="center" wrapText="1" readingOrder="1"/>
    </xf>
    <xf numFmtId="0" fontId="20" fillId="5" borderId="17" xfId="0" applyFont="1" applyFill="1" applyBorder="1" applyAlignment="1">
      <alignment horizontal="center" vertical="center" wrapText="1" readingOrder="1"/>
    </xf>
    <xf numFmtId="0" fontId="20" fillId="5" borderId="18" xfId="0" applyFont="1" applyFill="1" applyBorder="1" applyAlignment="1">
      <alignment horizontal="center" vertical="center" wrapText="1" readingOrder="1"/>
    </xf>
    <xf numFmtId="0" fontId="40" fillId="0" borderId="3" xfId="0" applyFont="1" applyBorder="1" applyAlignment="1">
      <alignment horizontal="center" vertical="center" wrapText="1"/>
    </xf>
    <xf numFmtId="0" fontId="40" fillId="0" borderId="10" xfId="0" applyFont="1" applyBorder="1" applyAlignment="1">
      <alignment horizontal="center" vertical="center"/>
    </xf>
    <xf numFmtId="0" fontId="40" fillId="0" borderId="4" xfId="0" applyFont="1" applyBorder="1" applyAlignment="1">
      <alignment horizontal="center" vertical="center"/>
    </xf>
    <xf numFmtId="0" fontId="40" fillId="0" borderId="5" xfId="0" applyFont="1" applyBorder="1" applyAlignment="1">
      <alignment horizontal="center" vertical="center"/>
    </xf>
    <xf numFmtId="0" fontId="40" fillId="0" borderId="0" xfId="0" applyFont="1" applyAlignment="1">
      <alignment horizontal="center" vertical="center"/>
    </xf>
    <xf numFmtId="0" fontId="40" fillId="0" borderId="6" xfId="0" applyFont="1" applyBorder="1" applyAlignment="1">
      <alignment horizontal="center" vertical="center"/>
    </xf>
    <xf numFmtId="0" fontId="40" fillId="0" borderId="7" xfId="0" applyFont="1" applyBorder="1" applyAlignment="1">
      <alignment horizontal="center" vertical="center"/>
    </xf>
    <xf numFmtId="0" fontId="40" fillId="0" borderId="9" xfId="0" applyFont="1" applyBorder="1" applyAlignment="1">
      <alignment horizontal="center" vertical="center"/>
    </xf>
    <xf numFmtId="0" fontId="40" fillId="0" borderId="8" xfId="0" applyFont="1" applyBorder="1" applyAlignment="1">
      <alignment horizontal="center" vertical="center"/>
    </xf>
    <xf numFmtId="0" fontId="40" fillId="0" borderId="10" xfId="0" applyFont="1" applyBorder="1" applyAlignment="1">
      <alignment horizontal="center" vertical="center" wrapText="1"/>
    </xf>
    <xf numFmtId="0" fontId="39" fillId="11" borderId="11" xfId="0" applyFont="1" applyFill="1" applyBorder="1" applyAlignment="1">
      <alignment horizontal="center" vertical="center" wrapText="1" readingOrder="1"/>
    </xf>
    <xf numFmtId="0" fontId="39" fillId="11" borderId="12" xfId="0" applyFont="1" applyFill="1" applyBorder="1" applyAlignment="1">
      <alignment horizontal="center" vertical="center" wrapText="1" readingOrder="1"/>
    </xf>
    <xf numFmtId="0" fontId="39" fillId="11" borderId="13" xfId="0" applyFont="1" applyFill="1" applyBorder="1" applyAlignment="1">
      <alignment horizontal="center" vertical="center" wrapText="1" readingOrder="1"/>
    </xf>
    <xf numFmtId="0" fontId="39" fillId="11" borderId="14" xfId="0" applyFont="1" applyFill="1" applyBorder="1" applyAlignment="1">
      <alignment horizontal="center" vertical="center" wrapText="1" readingOrder="1"/>
    </xf>
    <xf numFmtId="0" fontId="39" fillId="11" borderId="0" xfId="0" applyFont="1" applyFill="1" applyBorder="1" applyAlignment="1">
      <alignment horizontal="center" vertical="center" wrapText="1" readingOrder="1"/>
    </xf>
    <xf numFmtId="0" fontId="39" fillId="11" borderId="15" xfId="0" applyFont="1" applyFill="1" applyBorder="1" applyAlignment="1">
      <alignment horizontal="center" vertical="center" wrapText="1" readingOrder="1"/>
    </xf>
    <xf numFmtId="0" fontId="39" fillId="11" borderId="16" xfId="0" applyFont="1" applyFill="1" applyBorder="1" applyAlignment="1">
      <alignment horizontal="center" vertical="center" wrapText="1" readingOrder="1"/>
    </xf>
    <xf numFmtId="0" fontId="39" fillId="11" borderId="17" xfId="0" applyFont="1" applyFill="1" applyBorder="1" applyAlignment="1">
      <alignment horizontal="center" vertical="center" wrapText="1" readingOrder="1"/>
    </xf>
    <xf numFmtId="0" fontId="39" fillId="11" borderId="18" xfId="0" applyFont="1" applyFill="1" applyBorder="1" applyAlignment="1">
      <alignment horizontal="center" vertical="center" wrapText="1" readingOrder="1"/>
    </xf>
    <xf numFmtId="0" fontId="40" fillId="0" borderId="5" xfId="0" applyFont="1" applyBorder="1" applyAlignment="1">
      <alignment horizontal="center" vertical="center" wrapText="1"/>
    </xf>
    <xf numFmtId="0" fontId="40" fillId="0" borderId="0" xfId="0" applyFont="1" applyBorder="1" applyAlignment="1">
      <alignment horizontal="center" vertical="center"/>
    </xf>
    <xf numFmtId="0" fontId="39" fillId="12" borderId="11" xfId="0" applyFont="1" applyFill="1" applyBorder="1" applyAlignment="1">
      <alignment horizontal="center" vertical="center" wrapText="1" readingOrder="1"/>
    </xf>
    <xf numFmtId="0" fontId="39" fillId="12" borderId="12" xfId="0" applyFont="1" applyFill="1" applyBorder="1" applyAlignment="1">
      <alignment horizontal="center" vertical="center" wrapText="1" readingOrder="1"/>
    </xf>
    <xf numFmtId="0" fontId="39" fillId="12" borderId="13" xfId="0" applyFont="1" applyFill="1" applyBorder="1" applyAlignment="1">
      <alignment horizontal="center" vertical="center" wrapText="1" readingOrder="1"/>
    </xf>
    <xf numFmtId="0" fontId="39" fillId="12" borderId="14" xfId="0" applyFont="1" applyFill="1" applyBorder="1" applyAlignment="1">
      <alignment horizontal="center" vertical="center" wrapText="1" readingOrder="1"/>
    </xf>
    <xf numFmtId="0" fontId="39" fillId="12" borderId="0" xfId="0" applyFont="1" applyFill="1" applyBorder="1" applyAlignment="1">
      <alignment horizontal="center" vertical="center" wrapText="1" readingOrder="1"/>
    </xf>
    <xf numFmtId="0" fontId="39" fillId="12" borderId="15" xfId="0" applyFont="1" applyFill="1" applyBorder="1" applyAlignment="1">
      <alignment horizontal="center" vertical="center" wrapText="1" readingOrder="1"/>
    </xf>
    <xf numFmtId="0" fontId="39" fillId="12" borderId="16" xfId="0" applyFont="1" applyFill="1" applyBorder="1" applyAlignment="1">
      <alignment horizontal="center" vertical="center" wrapText="1" readingOrder="1"/>
    </xf>
    <xf numFmtId="0" fontId="39" fillId="12" borderId="17" xfId="0" applyFont="1" applyFill="1" applyBorder="1" applyAlignment="1">
      <alignment horizontal="center" vertical="center" wrapText="1" readingOrder="1"/>
    </xf>
    <xf numFmtId="0" fontId="39" fillId="12" borderId="18" xfId="0" applyFont="1" applyFill="1" applyBorder="1" applyAlignment="1">
      <alignment horizontal="center" vertical="center" wrapText="1" readingOrder="1"/>
    </xf>
    <xf numFmtId="0" fontId="38" fillId="0" borderId="0" xfId="0" applyFont="1" applyAlignment="1">
      <alignment horizontal="center" vertical="center" wrapText="1"/>
    </xf>
    <xf numFmtId="0" fontId="21" fillId="0" borderId="0" xfId="0" applyFont="1" applyAlignment="1">
      <alignment horizontal="center" vertical="center" wrapText="1"/>
    </xf>
    <xf numFmtId="0" fontId="39" fillId="5" borderId="11" xfId="0" applyFont="1" applyFill="1" applyBorder="1" applyAlignment="1">
      <alignment horizontal="center" vertical="center" wrapText="1" readingOrder="1"/>
    </xf>
    <xf numFmtId="0" fontId="39" fillId="5" borderId="12" xfId="0" applyFont="1" applyFill="1" applyBorder="1" applyAlignment="1">
      <alignment horizontal="center" vertical="center" wrapText="1" readingOrder="1"/>
    </xf>
    <xf numFmtId="0" fontId="39" fillId="5" borderId="13" xfId="0" applyFont="1" applyFill="1" applyBorder="1" applyAlignment="1">
      <alignment horizontal="center" vertical="center" wrapText="1" readingOrder="1"/>
    </xf>
    <xf numFmtId="0" fontId="39" fillId="5" borderId="14" xfId="0" applyFont="1" applyFill="1" applyBorder="1" applyAlignment="1">
      <alignment horizontal="center" vertical="center" wrapText="1" readingOrder="1"/>
    </xf>
    <xf numFmtId="0" fontId="39" fillId="5" borderId="0" xfId="0" applyFont="1" applyFill="1" applyBorder="1" applyAlignment="1">
      <alignment horizontal="center" vertical="center" wrapText="1" readingOrder="1"/>
    </xf>
    <xf numFmtId="0" fontId="39" fillId="5" borderId="15" xfId="0" applyFont="1" applyFill="1" applyBorder="1" applyAlignment="1">
      <alignment horizontal="center" vertical="center" wrapText="1" readingOrder="1"/>
    </xf>
    <xf numFmtId="0" fontId="39" fillId="5" borderId="16" xfId="0" applyFont="1" applyFill="1" applyBorder="1" applyAlignment="1">
      <alignment horizontal="center" vertical="center" wrapText="1" readingOrder="1"/>
    </xf>
    <xf numFmtId="0" fontId="39" fillId="5" borderId="17" xfId="0" applyFont="1" applyFill="1" applyBorder="1" applyAlignment="1">
      <alignment horizontal="center" vertical="center" wrapText="1" readingOrder="1"/>
    </xf>
    <xf numFmtId="0" fontId="39" fillId="5" borderId="18" xfId="0" applyFont="1" applyFill="1" applyBorder="1" applyAlignment="1">
      <alignment horizontal="center" vertical="center" wrapText="1" readingOrder="1"/>
    </xf>
    <xf numFmtId="0" fontId="39" fillId="13" borderId="11" xfId="0" applyFont="1" applyFill="1" applyBorder="1" applyAlignment="1">
      <alignment horizontal="center" vertical="center" wrapText="1" readingOrder="1"/>
    </xf>
    <xf numFmtId="0" fontId="39" fillId="13" borderId="12" xfId="0" applyFont="1" applyFill="1" applyBorder="1" applyAlignment="1">
      <alignment horizontal="center" vertical="center" wrapText="1" readingOrder="1"/>
    </xf>
    <xf numFmtId="0" fontId="39" fillId="13" borderId="13" xfId="0" applyFont="1" applyFill="1" applyBorder="1" applyAlignment="1">
      <alignment horizontal="center" vertical="center" wrapText="1" readingOrder="1"/>
    </xf>
    <xf numFmtId="0" fontId="39" fillId="13" borderId="14" xfId="0" applyFont="1" applyFill="1" applyBorder="1" applyAlignment="1">
      <alignment horizontal="center" vertical="center" wrapText="1" readingOrder="1"/>
    </xf>
    <xf numFmtId="0" fontId="39" fillId="13" borderId="0" xfId="0" applyFont="1" applyFill="1" applyBorder="1" applyAlignment="1">
      <alignment horizontal="center" vertical="center" wrapText="1" readingOrder="1"/>
    </xf>
    <xf numFmtId="0" fontId="39" fillId="13" borderId="15" xfId="0" applyFont="1" applyFill="1" applyBorder="1" applyAlignment="1">
      <alignment horizontal="center" vertical="center" wrapText="1" readingOrder="1"/>
    </xf>
    <xf numFmtId="0" fontId="39" fillId="13" borderId="16" xfId="0" applyFont="1" applyFill="1" applyBorder="1" applyAlignment="1">
      <alignment horizontal="center" vertical="center" wrapText="1" readingOrder="1"/>
    </xf>
    <xf numFmtId="0" fontId="39" fillId="13" borderId="17" xfId="0" applyFont="1" applyFill="1" applyBorder="1" applyAlignment="1">
      <alignment horizontal="center" vertical="center" wrapText="1" readingOrder="1"/>
    </xf>
    <xf numFmtId="0" fontId="39" fillId="13" borderId="18" xfId="0" applyFont="1" applyFill="1" applyBorder="1" applyAlignment="1">
      <alignment horizontal="center" vertical="center" wrapText="1" readingOrder="1"/>
    </xf>
    <xf numFmtId="0" fontId="23" fillId="0" borderId="0" xfId="0" applyFont="1" applyAlignment="1">
      <alignment horizontal="center" vertical="center"/>
    </xf>
    <xf numFmtId="0" fontId="72" fillId="0" borderId="0" xfId="0" applyFont="1" applyAlignment="1">
      <alignment horizontal="center" vertical="center"/>
    </xf>
    <xf numFmtId="0" fontId="0" fillId="0" borderId="0" xfId="0"/>
    <xf numFmtId="0" fontId="37" fillId="15" borderId="21" xfId="0" applyFont="1" applyFill="1" applyBorder="1" applyAlignment="1">
      <alignment horizontal="center" vertical="center" wrapText="1" readingOrder="1"/>
    </xf>
    <xf numFmtId="0" fontId="37" fillId="15" borderId="22" xfId="0" applyFont="1" applyFill="1" applyBorder="1" applyAlignment="1">
      <alignment horizontal="center" vertical="center" wrapText="1" readingOrder="1"/>
    </xf>
    <xf numFmtId="0" fontId="37" fillId="15" borderId="33" xfId="0" applyFont="1" applyFill="1" applyBorder="1" applyAlignment="1">
      <alignment horizontal="center" vertical="center" wrapText="1" readingOrder="1"/>
    </xf>
    <xf numFmtId="0" fontId="32" fillId="3" borderId="0" xfId="0" applyFont="1" applyFill="1" applyBorder="1" applyAlignment="1">
      <alignment horizontal="justify" vertical="center" wrapText="1"/>
    </xf>
    <xf numFmtId="0" fontId="34" fillId="15" borderId="30" xfId="0" applyFont="1" applyFill="1" applyBorder="1" applyAlignment="1">
      <alignment horizontal="center" vertical="center" wrapText="1" readingOrder="1"/>
    </xf>
    <xf numFmtId="0" fontId="34" fillId="15" borderId="31" xfId="0" applyFont="1" applyFill="1" applyBorder="1" applyAlignment="1">
      <alignment horizontal="center" vertical="center" wrapText="1" readingOrder="1"/>
    </xf>
    <xf numFmtId="0" fontId="34" fillId="3" borderId="28" xfId="0" applyFont="1" applyFill="1" applyBorder="1" applyAlignment="1">
      <alignment horizontal="center" vertical="center" wrapText="1" readingOrder="1"/>
    </xf>
    <xf numFmtId="0" fontId="34" fillId="3" borderId="23" xfId="0" applyFont="1" applyFill="1" applyBorder="1" applyAlignment="1">
      <alignment horizontal="center" vertical="center" wrapText="1" readingOrder="1"/>
    </xf>
    <xf numFmtId="0" fontId="34" fillId="3" borderId="20" xfId="0" applyFont="1" applyFill="1" applyBorder="1" applyAlignment="1">
      <alignment horizontal="center" vertical="center" wrapText="1" readingOrder="1"/>
    </xf>
    <xf numFmtId="0" fontId="34" fillId="3" borderId="19" xfId="0" applyFont="1" applyFill="1" applyBorder="1" applyAlignment="1">
      <alignment horizontal="center" vertical="center" wrapText="1" readingOrder="1"/>
    </xf>
    <xf numFmtId="0" fontId="34" fillId="3" borderId="25" xfId="0" applyFont="1" applyFill="1" applyBorder="1" applyAlignment="1">
      <alignment horizontal="center" vertical="center" wrapText="1" readingOrder="1"/>
    </xf>
    <xf numFmtId="0" fontId="34" fillId="3" borderId="26" xfId="0" applyFont="1" applyFill="1" applyBorder="1" applyAlignment="1">
      <alignment horizontal="center" vertical="center" wrapText="1" readingOrder="1"/>
    </xf>
    <xf numFmtId="0" fontId="3" fillId="0" borderId="74" xfId="0" applyFont="1" applyBorder="1" applyAlignment="1">
      <alignment horizontal="center" vertical="center"/>
    </xf>
    <xf numFmtId="0" fontId="3" fillId="0" borderId="76" xfId="0" applyFont="1" applyBorder="1" applyAlignment="1">
      <alignment horizontal="center" vertical="center"/>
    </xf>
    <xf numFmtId="0" fontId="3" fillId="0" borderId="75" xfId="0" applyFont="1" applyBorder="1" applyAlignment="1">
      <alignment horizontal="center" vertical="center"/>
    </xf>
    <xf numFmtId="0" fontId="3" fillId="0" borderId="72" xfId="0" applyFont="1" applyBorder="1" applyAlignment="1">
      <alignment horizontal="center" vertical="center" wrapText="1"/>
    </xf>
    <xf numFmtId="0" fontId="3" fillId="0" borderId="25" xfId="0" applyFont="1" applyBorder="1" applyAlignment="1">
      <alignment horizontal="center" vertical="center" wrapText="1"/>
    </xf>
    <xf numFmtId="0" fontId="3" fillId="0" borderId="72" xfId="0" applyFont="1" applyBorder="1" applyAlignment="1">
      <alignment horizontal="center" vertical="center"/>
    </xf>
    <xf numFmtId="0" fontId="3" fillId="0" borderId="25" xfId="0" applyFont="1" applyBorder="1" applyAlignment="1">
      <alignment horizontal="center" vertical="center"/>
    </xf>
    <xf numFmtId="0" fontId="3" fillId="0" borderId="72" xfId="0" applyFont="1" applyBorder="1" applyAlignment="1">
      <alignment horizontal="center" wrapText="1"/>
    </xf>
    <xf numFmtId="0" fontId="3" fillId="0" borderId="25" xfId="0" applyFont="1" applyBorder="1" applyAlignment="1">
      <alignment horizontal="center" wrapText="1"/>
    </xf>
    <xf numFmtId="0" fontId="66" fillId="24" borderId="72" xfId="0" applyFont="1" applyFill="1" applyBorder="1" applyAlignment="1">
      <alignment horizontal="center" vertical="center"/>
    </xf>
    <xf numFmtId="0" fontId="66" fillId="24" borderId="73" xfId="0" applyFont="1" applyFill="1" applyBorder="1" applyAlignment="1">
      <alignment horizontal="center" vertical="center"/>
    </xf>
    <xf numFmtId="0" fontId="3" fillId="0" borderId="23" xfId="0" applyFont="1" applyBorder="1" applyAlignment="1">
      <alignment horizontal="center" vertical="center" wrapText="1"/>
    </xf>
  </cellXfs>
  <cellStyles count="6">
    <cellStyle name="Normal" xfId="0" builtinId="0"/>
    <cellStyle name="Normal - Style1 2" xfId="2" xr:uid="{00000000-0005-0000-0000-000001000000}"/>
    <cellStyle name="Normal 2" xfId="4" xr:uid="{00000000-0005-0000-0000-000002000000}"/>
    <cellStyle name="Normal 2 2" xfId="3" xr:uid="{00000000-0005-0000-0000-000003000000}"/>
    <cellStyle name="Normal 3" xfId="5" xr:uid="{00000000-0005-0000-0000-000004000000}"/>
    <cellStyle name="Porcentaje" xfId="1" builtinId="5"/>
  </cellStyles>
  <dxfs count="484">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gradientFill degree="180">
          <stop position="0">
            <color rgb="FFFFA700"/>
          </stop>
          <stop position="1">
            <color theme="0"/>
          </stop>
        </gradientFill>
      </fill>
    </dxf>
    <dxf>
      <fill>
        <gradientFill>
          <stop position="0">
            <color theme="0"/>
          </stop>
          <stop position="1">
            <color rgb="FFFFFF00"/>
          </stop>
        </gradientFill>
      </fill>
    </dxf>
    <dxf>
      <fill>
        <gradientFill degree="180">
          <stop position="0">
            <color rgb="FF008744"/>
          </stop>
          <stop position="1">
            <color rgb="FFFFFFFF"/>
          </stop>
        </gradientFill>
      </fill>
    </dxf>
    <dxf>
      <fill>
        <gradientFill degree="180">
          <stop position="0">
            <color rgb="FF008744"/>
          </stop>
          <stop position="1">
            <color theme="0"/>
          </stop>
        </gradientFill>
      </fill>
    </dxf>
    <dxf>
      <fill>
        <gradientFill degree="180">
          <stop position="0">
            <color rgb="FF008744"/>
          </stop>
          <stop position="1">
            <color theme="0"/>
          </stop>
        </gradientFill>
      </fill>
    </dxf>
    <dxf>
      <fill>
        <gradientFill degree="180">
          <stop position="0">
            <color rgb="FFFFA700"/>
          </stop>
          <stop position="1">
            <color theme="0"/>
          </stop>
        </gradientFill>
      </fill>
    </dxf>
    <dxf>
      <fill>
        <gradientFill>
          <stop position="0">
            <color theme="0"/>
          </stop>
          <stop position="1">
            <color rgb="FFFFFF00"/>
          </stop>
        </gradientFill>
      </fill>
    </dxf>
    <dxf>
      <fill>
        <gradientFill degree="180">
          <stop position="0">
            <color rgb="FF008744"/>
          </stop>
          <stop position="1">
            <color rgb="FFFFFFFF"/>
          </stop>
        </gradientFill>
      </fill>
    </dxf>
    <dxf>
      <fill>
        <gradientFill degree="180">
          <stop position="0">
            <color rgb="FF008744"/>
          </stop>
          <stop position="1">
            <color theme="0"/>
          </stop>
        </gradientFill>
      </fill>
    </dxf>
    <dxf>
      <fill>
        <gradientFill degree="180">
          <stop position="0">
            <color rgb="FF008744"/>
          </stop>
          <stop position="1">
            <color theme="0"/>
          </stop>
        </gradientFill>
      </fill>
    </dxf>
    <dxf>
      <fill>
        <patternFill>
          <bgColor rgb="FF00B050"/>
        </patternFill>
      </fill>
    </dxf>
    <dxf>
      <fill>
        <patternFill>
          <bgColor rgb="FF00B050"/>
        </patternFill>
      </fill>
    </dxf>
    <dxf>
      <fill>
        <patternFill>
          <bgColor rgb="FF00B050"/>
        </patternFill>
      </fill>
    </dxf>
    <dxf>
      <fill>
        <patternFill>
          <bgColor rgb="FFFFC000"/>
        </patternFill>
      </fill>
    </dxf>
    <dxf>
      <fill>
        <gradientFill>
          <stop position="0">
            <color theme="0"/>
          </stop>
          <stop position="1">
            <color theme="4"/>
          </stop>
        </gradient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73FB79"/>
        </patternFill>
      </fill>
    </dxf>
    <dxf>
      <fill>
        <patternFill>
          <bgColor rgb="FFFFFD78"/>
        </patternFill>
      </fill>
    </dxf>
    <dxf>
      <fill>
        <patternFill>
          <bgColor rgb="FFFF7E79"/>
        </patternFill>
      </fill>
    </dxf>
    <dxf>
      <fill>
        <patternFill>
          <bgColor rgb="FF00B050"/>
        </patternFill>
      </fill>
    </dxf>
    <dxf>
      <fill>
        <patternFill>
          <bgColor rgb="FF00B050"/>
        </patternFill>
      </fill>
    </dxf>
    <dxf>
      <fill>
        <patternFill>
          <bgColor rgb="FF00B050"/>
        </patternFill>
      </fill>
    </dxf>
    <dxf>
      <fill>
        <patternFill>
          <bgColor rgb="FFFFC000"/>
        </patternFill>
      </fill>
    </dxf>
    <dxf>
      <fill>
        <gradientFill>
          <stop position="0">
            <color theme="0"/>
          </stop>
          <stop position="1">
            <color theme="4"/>
          </stop>
        </gradientFill>
      </fill>
    </dxf>
    <dxf>
      <fill>
        <patternFill>
          <bgColor rgb="FF73FB79"/>
        </patternFill>
      </fill>
    </dxf>
    <dxf>
      <fill>
        <patternFill>
          <bgColor rgb="FFFFFD78"/>
        </patternFill>
      </fill>
    </dxf>
    <dxf>
      <fill>
        <patternFill>
          <bgColor rgb="FFFF7E79"/>
        </patternFill>
      </fill>
    </dxf>
    <dxf>
      <fill>
        <patternFill>
          <bgColor rgb="FF73FB79"/>
        </patternFill>
      </fill>
    </dxf>
    <dxf>
      <fill>
        <patternFill>
          <bgColor rgb="FFFFFD78"/>
        </patternFill>
      </fill>
    </dxf>
    <dxf>
      <fill>
        <patternFill>
          <bgColor rgb="FFFF7E79"/>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ont>
        <color rgb="FF9C0006"/>
      </font>
      <fill>
        <patternFill patternType="solid">
          <fgColor rgb="FFFFC7CE"/>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patternType="solid">
          <fgColor rgb="FFDBE5F1"/>
          <bgColor rgb="FFDBE5F1"/>
        </patternFill>
      </fill>
    </dxf>
    <dxf>
      <fill>
        <patternFill patternType="solid">
          <fgColor rgb="FFDBE5F1"/>
          <bgColor rgb="FFDBE5F1"/>
        </patternFill>
      </fill>
    </dxf>
    <dxf>
      <fill>
        <patternFill patternType="none"/>
      </fill>
    </dxf>
  </dxfs>
  <tableStyles count="1" defaultTableStyle="TableStyleMedium2" defaultPivotStyle="PivotStyleLight16">
    <tableStyle name="Tabla Impacto-style" pivot="0" count="3" xr9:uid="{CFC88290-355B-4406-94B8-5B3CEE2E2F8D}">
      <tableStyleElement type="headerRow" dxfId="483"/>
      <tableStyleElement type="firstRowStripe" dxfId="482"/>
      <tableStyleElement type="secondRowStripe" dxfId="481"/>
    </tableStyle>
  </tableStyles>
  <colors>
    <mruColors>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7.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9.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UAESP\RIESGOS\Mapa%20de%20Riesgos%20-%20Direccionamiento%20Estrat&#233;gico%202021.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tratégico"/>
      <sheetName val="IDENTIFICACIÓN"/>
      <sheetName val="VALORACIÓN"/>
      <sheetName val="CONTROLES"/>
    </sheetNames>
    <sheetDataSet>
      <sheetData sheetId="0">
        <row r="86">
          <cell r="CD86" t="str">
            <v>Asignado</v>
          </cell>
          <cell r="CG86" t="str">
            <v>Adecuado</v>
          </cell>
          <cell r="CT86" t="str">
            <v>Se_Investigan</v>
          </cell>
          <cell r="CW86" t="str">
            <v>Completa</v>
          </cell>
        </row>
        <row r="87">
          <cell r="CD87" t="str">
            <v>No_Asignado</v>
          </cell>
          <cell r="CG87" t="str">
            <v>Inadecuado</v>
          </cell>
          <cell r="CT87" t="str">
            <v>No_se_Investigan</v>
          </cell>
          <cell r="CW87" t="str">
            <v>Incompleta</v>
          </cell>
        </row>
        <row r="88">
          <cell r="CW88" t="str">
            <v>No_Existe</v>
          </cell>
        </row>
      </sheetData>
      <sheetData sheetId="1"/>
      <sheetData sheetId="2"/>
      <sheetData sheetId="3"/>
    </sheetDataSet>
  </externalBook>
</externalLink>
</file>

<file path=xl/persons/person.xml><?xml version="1.0" encoding="utf-8"?>
<personList xmlns="http://schemas.microsoft.com/office/spreadsheetml/2018/threadedcomments" xmlns:x="http://schemas.openxmlformats.org/spreadsheetml/2006/main">
  <person displayName="Luz Palacios" id="{AB29597E-2A4A-4F52-B242-BC7AEF526BC1}" userId="5af90a02b3c675c1" providerId="Windows Live"/>
  <person displayName="LUZ MARY  PALACIOS CASTILLO" id="{9B9E531B-8500-4308-9BEB-65DE703B6A2F}" userId="S::luz.palacios@uaesp.gov.co::bc65a817-fd8f-4994-ac3c-3d6b16d38429" providerId="AD"/>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4106506C-C073-4A5D-BA48-FECB517DC0B4}" name="Table_1" displayName="Table_1" ref="B209:C219">
  <tableColumns count="2">
    <tableColumn id="1" xr3:uid="{814CDF81-DD28-4FEC-BF6E-18F22F98577D}" name="Criterios"/>
    <tableColumn id="2" xr3:uid="{1040E189-A860-4B17-B740-A87A36944901}" name="Subcriterios"/>
  </tableColumns>
  <tableStyleInfo name="Tabla Impacto-style" showFirstColumn="1" showLastColumn="1"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AL2" dT="2021-06-29T21:49:59.41" personId="{9B9E531B-8500-4308-9BEB-65DE703B6A2F}" id="{9D4BF3E8-4B40-41B6-8424-8ED0AEF0BFBC}">
    <text>no aplica para los niveles de riesgo residual bajo</text>
  </threadedComment>
  <threadedComment ref="A3" dT="2021-03-29T20:54:26.08" personId="{AB29597E-2A4A-4F52-B242-BC7AEF526BC1}" id="{CF3D4031-B02E-4364-A8D3-ED8E4AEFF6D6}">
    <text>Permite definir un consecutivo de riesgos, para garantizar la identificación única de los riesgos.</text>
  </threadedComment>
  <threadedComment ref="E3" dT="2021-03-29T20:59:18.35" personId="{AB29597E-2A4A-4F52-B242-BC7AEF526BC1}" id="{5B19918B-1D1A-4D04-9D1C-8507A1B9A322}">
    <text>Consolida o resume los análisis sobre impacto + causa inmediata + causa raíz, permitiendo contar con una redacción clara y concreta del riesgo indentificado. Tenga en cuenta la estructura de alto nivel establecida en al guía, inicia con POSIBILIDAD DE + Impacto para la entidad (Qué) + Causa Inmediata (Cómo) + Causa Raíz (Por qué)</text>
  </threadedComment>
  <threadedComment ref="G3" dT="2021-03-29T20:58:53.90" personId="{AB29597E-2A4A-4F52-B242-BC7AEF526BC1}" id="{2D53BA2D-C180-4BD8-8C0F-728C5BF4DBAA}">
    <text>Circunstancias bajo las cuales se presenta el riesgo, es la situación más evidente frente al riesgo, redacte de la forma más concreta posible. verifique los resultaos negativos del análisis del contexto</text>
  </threadedComment>
  <threadedComment ref="H3" dT="2021-03-29T20:59:06.28" personId="{AB29597E-2A4A-4F52-B242-BC7AEF526BC1}" id="{76E4AE1B-2B4B-42E8-AAA7-D6D59173732B}">
    <text>Causa  principal  o básica, corresponde a las razones por la cuales se puede presentar  el riesgo, redacte de la forma más concreta posible.</text>
  </threadedComment>
  <threadedComment ref="J3" dT="2021-03-29T20:59:56.68" personId="{AB29597E-2A4A-4F52-B242-BC7AEF526BC1}" id="{6E738BDD-7778-4419-98BC-DAAA5D6DBA3D}">
    <text>Defina el # de veces que se ejecuta la actividad durante el año, (Recuerde la probabilidad e ocurrencia del riesgo se defien como el No. de veces que se pasa por el punto de riesgo en el periodo de 1 año)</text>
  </threadedComment>
  <threadedComment ref="M3" dT="2021-06-15T20:49:09.16" personId="{9B9E531B-8500-4308-9BEB-65DE703B6A2F}" id="{C7F031E3-E442-494D-B5FF-9433BB73DA61}">
    <text>Si se presentan criterios económicos y reputacionales se debe escoger el que mayor impacto genere</text>
  </threadedComment>
  <threadedComment ref="S3" dT="2021-03-29T21:00:38.56" personId="{AB29597E-2A4A-4F52-B242-BC7AEF526BC1}" id="{C9AD5B28-0613-47AF-804A-3360B9B9C331}">
    <text>Recuerde que el control se define como la medida que permite reducir o mitigar un riesgo. Defina el control (es) que atacan la causa raíz del riesgo, considere la estructura explicada en la guía: Responsable de ejecutar el control + Acción + Complemento</text>
  </threadedComment>
  <threadedComment ref="AK3" dT="2021-03-29T21:01:49.73" personId="{AB29597E-2A4A-4F52-B242-BC7AEF526BC1}" id="{B751291C-DFB1-459F-8E27-FEEDC5E861C7}">
    <text>Tener en cuenta lo definido en el capitulo de niveles de aceptabilidad de la política de administración de riesgos</text>
  </threadedComment>
  <threadedComment ref="Y4" dT="2021-03-29T21:04:35.62" personId="{AB29597E-2A4A-4F52-B242-BC7AEF526BC1}" id="{2227D0BF-AEE4-46ED-9B3F-7BAD05083A14}">
    <text>Preventivo: Va hacia las causas del riesgo, aseguran el resultado final esperado.
Detectivo: Detecta que algo ocurre y devuelve el proceso a los controles preventivos. Se pueden generar reprocesos.
Correctivo: Dado que permiten reducir el impacto de la materialización del riesgo, tienen un costo en su implementación.</text>
  </threadedComment>
  <threadedComment ref="Z4" dT="2021-03-29T21:05:46.11" personId="{AB29597E-2A4A-4F52-B242-BC7AEF526BC1}" id="{F327A2E3-3AF9-4710-908A-8EC22C16DAE9}">
    <text>Automático: Son actividades de procesamiento o validación de información que se ejecutan por un sistema o aplicativo de manera automática sin la intervención de personas para su realización.
Manual: Controles que son ejecutados por una persona., tiene implícito el error humano.</text>
  </threadedComment>
</ThreadedComments>
</file>

<file path=xl/threadedComments/threadedComment2.xml><?xml version="1.0" encoding="utf-8"?>
<ThreadedComments xmlns="http://schemas.microsoft.com/office/spreadsheetml/2018/threadedcomments" xmlns:x="http://schemas.openxmlformats.org/spreadsheetml/2006/main">
  <threadedComment ref="AN2" dT="2021-06-29T21:49:59.41" personId="{9B9E531B-8500-4308-9BEB-65DE703B6A2F}" id="{5E4F4CE9-BA09-447E-9F52-8084C004A0AA}">
    <text>no aplica para los niveles de riesgo residual bajo</text>
  </threadedComment>
  <threadedComment ref="A3" dT="2021-03-29T20:54:26.08" personId="{AB29597E-2A4A-4F52-B242-BC7AEF526BC1}" id="{99B24426-DE5E-48D4-B2B6-BE9D8B435566}">
    <text>Permite definir un consecutivo de riesgos, para garantizar la identificación única de los riesgos.</text>
  </threadedComment>
  <threadedComment ref="E3" dT="2021-03-29T20:59:18.35" personId="{AB29597E-2A4A-4F52-B242-BC7AEF526BC1}" id="{00914B1E-2CF3-484E-AEE8-92878B60A651}">
    <text>Consolida o resume los análisis sobre impacto + causa inmediata + causa raíz, permitiendo contar con una redacción clara y concreta del riesgo indentificado. Tenga en cuenta la estructura de alto nivel establecida en al guía, inicia con POSIBILIDAD DE + Impacto para la entidad (Qué) + Causa Inmediata (Cómo) + Causa Raíz (Por qué)</text>
  </threadedComment>
  <threadedComment ref="G3" dT="2021-03-29T20:58:53.90" personId="{AB29597E-2A4A-4F52-B242-BC7AEF526BC1}" id="{2F898A4B-297D-45F8-9AE7-E9DA70461059}">
    <text>Circunstancias bajo las cuales se presenta el riesgo, es la situación más evidente frente al riesgo, redacte de la forma más concreta posible.</text>
  </threadedComment>
  <threadedComment ref="H3" dT="2021-03-29T20:59:06.28" personId="{AB29597E-2A4A-4F52-B242-BC7AEF526BC1}" id="{95780C36-5442-44A4-B2D4-0697B2827AC3}">
    <text>Causa  principal  o básica, corresponde a las razones por la cuales se puede presentar  el riesgo, redacte de la forma más concreta posible.</text>
  </threadedComment>
  <threadedComment ref="J3" dT="2021-03-29T22:15:13.97" personId="{AB29597E-2A4A-4F52-B242-BC7AEF526BC1}" id="{92D2BF40-F7E2-40BB-8D0C-24EF891A2BC6}">
    <text>5: Casi seguro= Se espera que el evento ocurra en la mayoría de las circunstancias. Más de 1 vez al año. 
4: Probable= Es viable que el evento ocurra en la mayoría de las circunstancias. Al menos 1 vez en el último año. 
3: Posible= El evento podrá ocurrir en algún momento. Al menos 1 vez en los últimos 2 años. 
2: Improbable= El evento puede ocurrir en algún momento. Al menos 1 vez en los últimos 5 años. 
1: Rara vez= El evento puede ocurrir solo en circunstancias excepcionales (poco comunes o anormales). No se ha presentado en los últimos 5 años.</text>
  </threadedComment>
  <threadedComment ref="K3" dT="2021-03-29T22:38:23.29" personId="{AB29597E-2A4A-4F52-B242-BC7AEF526BC1}" id="{B9FE6C5C-D479-42BB-BA72-6E5EDEC3D410}">
    <text>Responda las sigientes preguntas: Si o No
y escoja: 
3: Responder afirmativamente de UNA a CINCO pregunta(s) genera un impacto moderado
4: Responder afirmativamente de SEIS a ONCE preguntas genera un impacto mayor
5: Responder afirmativamente de DOCE a DIECINUEVE preguntas genera un impacto catastrófico.
¿Afectar al grupo de funcionarios del proceso? 
¿Afectar el cumplimiento de metas y objetivos de la dependencia? 
¿Afectar el cumplimiento de misión de la entidad? 
¿Afectar el cumplimiento de la misión del sector al que pertenece la entidad? 
¿Generar pérdida de confianza de la entidad, afectando su reputación? 
¿Generar pérdida de recursos económicos? 
¿Afectar la generación de los productos o la prestación de servicios? 
¿Dar lugar al detrimento de calidad de vida de la comunidad por la pérdida del bien, servicios o recursos públicos? 
¿Generar pérdida de información de la entidad? 
¿Generar intervención de los órganos de control, de la Fiscalía u otro ente? 
¿Dar lugar a procesos sancionatorios? 
¿Dar lugar a procesos disciplinarios? 
¿Dar lugar a procesos fiscales? 
¿Dar lugar a procesos penales? 
¿Generar pérdida de credibilidad del sector? 
¿Ocasionar lesiones físicas o pérdida de vidas humanas? 
¿Afectar la imagen regional? 
¿Afectar la imagen nacional? 
¿Generar daño ambiental?</text>
  </threadedComment>
  <threadedComment ref="O3" dT="2021-03-29T21:00:38.56" personId="{AB29597E-2A4A-4F52-B242-BC7AEF526BC1}" id="{BA6D6CFD-F95E-45A5-870B-776B7B3290DD}">
    <text>Recuerde que el control se define como la medida que permite reducir o mitigar un riesgo. Defina el control (es) que atacan la causa raíz del riesgo, considere la estructura explicada en la guía: Responsable de ejecutar el control + Acción + Complemento</text>
  </threadedComment>
  <threadedComment ref="P3" dT="2021-04-16T21:45:28.76" personId="{AB29597E-2A4A-4F52-B242-BC7AEF526BC1}" id="{9D19F1FF-8669-4C98-AF4C-27537DEF10C5}">
    <text>¿Las actividades que se desarrollan en el
control realmente buscan por si sola prevenir o detectar las causas que pueden dar origen al riesgo, Ej.: verificar, validar, cotejar, comparar, revisar, etc.?
Prevenir: 15
Detectar: 10</text>
  </threadedComment>
  <threadedComment ref="Q3" dT="2021-04-16T21:44:21.88" personId="{AB29597E-2A4A-4F52-B242-BC7AEF526BC1}" id="{288FC25F-48B3-4CF4-B24C-24F1108E4398}">
    <text>¿Existe un responsable asignado a la ejecución del control?
Asignado: 15
No asignado: 0</text>
  </threadedComment>
  <threadedComment ref="R3" dT="2021-04-16T21:44:42.30" personId="{AB29597E-2A4A-4F52-B242-BC7AEF526BC1}" id="{8AF3DCF1-D0ED-4716-BAE7-555F4E99F6CE}">
    <text>¿El responsable tiene la autoridad y adecuada segregación de funciones en la ejecución del control?
Adecuado: 15
No adecuado: 0</text>
  </threadedComment>
  <threadedComment ref="S3" dT="2021-04-16T21:45:00.39" personId="{AB29597E-2A4A-4F52-B242-BC7AEF526BC1}" id="{E91274DA-50F3-4469-8B68-9A302024AE3E}">
    <text>¿La oportunidad en que se ejecuta el control
ayuda a prevenir la mitigación del riesgo o a
detectar la materialización del riesgo de manera oportuna?</text>
  </threadedComment>
  <threadedComment ref="T3" dT="2021-04-16T22:16:21.00" personId="{AB29597E-2A4A-4F52-B242-BC7AEF526BC1}" id="{2C23ECA8-D0F6-4EF6-9B34-0F567F660CC5}">
    <text>¿La fuente de información que se utiliza en el desarrollo del control es información confiable que permita mitigar el riesgo?
Confiable: 15
No confiable: 0</text>
  </threadedComment>
  <threadedComment ref="U3" dT="2021-04-16T21:47:02.96" personId="{AB29597E-2A4A-4F52-B242-BC7AEF526BC1}" id="{D69B1B9B-1EC1-4381-B043-EE8142A10C57}">
    <text>¿Las observaciones, desviaciones o diferencias identificadas como resultados de la ejecución del control son investigadas y resueltas de manera oportuna?
Se investigan y resuelven oportunamente: 15
No se investigan y resuelven oportunamente: 0</text>
  </threadedComment>
  <threadedComment ref="V3" dT="2022-01-21T16:06:32.21" personId="{9B9E531B-8500-4308-9BEB-65DE703B6A2F}" id="{F25F410C-F7A7-4A98-BBC3-79E0DF76CD4D}">
    <text>¿Se deja evidencia o rastro de la ejecución del control que permita a cualquier tercero con la evidencia llegar a la misma conclusión?
Completa: 10
Incompleta: 5
No existe: 0</text>
  </threadedComment>
  <threadedComment ref="Y3" dT="2021-04-16T22:36:04.76" personId="{AB29597E-2A4A-4F52-B242-BC7AEF526BC1}" id="{4F57369C-3C86-4F4A-BC98-06408F6ABF32}">
    <text>- Fuerte: El control se ejecuta de manera consistente por parte del responsable.
- Moderado: El control se ejecuta algunas veces por parte del responsable.
- Débil: El control no se ejecuta por parte del responsable.</text>
  </threadedComment>
  <threadedComment ref="AB3" dT="2021-04-16T23:08:15.53" personId="{AB29597E-2A4A-4F52-B242-BC7AEF526BC1}" id="{3CB2447C-7998-4644-8901-BB099B56300B}">
    <text>Si la columna AA es SI: Identifique las debilidades en el control de acuerdo a las columnas P a V y defina que acciones tomar para fortalecer el control. Por ejemplo asignar un responsable o dejar evidencia completa</text>
  </threadedComment>
  <threadedComment ref="AI3" dT="2021-03-29T22:15:13.97" personId="{AB29597E-2A4A-4F52-B242-BC7AEF526BC1}" id="{8CB58FDE-BFCF-4441-B22E-F5B37E8A2611}">
    <text>5: Casi seguro= Se espera que el evento ocurra en la mayoría de las circunstancias. Más de 1 vez al año. 
4: Probable= Es viable que el evento ocurra en la mayoría de las circunstancias. Al menos 1 vez en el último año. 
3: Posible= El evento podrá ocurrir en algún momento. Al menos 1 vez en los últimos 2 años. 
2: Improbable= El evento puede ocurrir en algún momento. Al menos 1 vez en los últimos 5 años. 
1: Rara vez= El evento puede ocurrir solo en circunstancias excepcionales (poco comunes o anormales). No se ha presentado en los últimos 5 años.</text>
  </threadedComment>
  <threadedComment ref="AJ3" dT="2021-03-29T22:38:23.29" personId="{AB29597E-2A4A-4F52-B242-BC7AEF526BC1}" id="{AF44E1CE-9CFA-4AC9-918C-26033546D623}">
    <text>Responda las sigientes preguntas: Si o No
y escoja: 
3: Responder afirmativamente de UNA a CINCO pregunta(s) genera un impacto moderado
4: Responder afirmativamente de SEIS a ONCE preguntas genera un impacto mayor
5: Responder afirmativamente de DOCE a DIECINUEVE preguntas genera un impacto catastrófico.
¿Afectar al grupo de funcionarios del proceso? 
¿Afectar el cumplimiento de metas y objetivos de la dependencia? 
¿Afectar el cumplimiento de misión de la entidad? 
¿Afectar el cumplimiento de la misión del sector al que pertenece la entidad? 
¿Generar pérdida de confianza de la entidad, afectando su reputación? 
¿Generar pérdida de recursos económicos? 
¿Afectar la generación de los productos o la prestación de servicios? 
¿Dar lugar al detrimento de calidad de vida de la comunidad por la pérdida del bien, servicios o recursos públicos? 
¿Generar pérdida de información de la entidad? 
¿Generar intervención de los órganos de control, de la Fiscalía u otro ente? 
¿Dar lugar a procesos sancionatorios? 
¿Dar lugar a procesos disciplinarios? 
¿Dar lugar a procesos fiscales? 
¿Dar lugar a procesos penales? 
¿Generar pérdida de credibilidad del sector? 
¿Ocasionar lesiones físicas o pérdida de vidas humanas? 
¿Afectar la imagen regional? 
¿Afectar la imagen nacional? 
¿Generar daño ambiental?</text>
  </threadedComment>
  <threadedComment ref="AM3" dT="2021-04-17T00:55:48.28" personId="{AB29597E-2A4A-4F52-B242-BC7AEF526BC1}" id="{590F8DEC-E498-4C2C-939C-726C246F9A68}">
    <text>Tener en cuenta lo definido en el capitulo de niveles de aceptabilidad de la política de administración de riesgos</text>
  </threadedComment>
</ThreadedComments>
</file>

<file path=xl/threadedComments/threadedComment3.xml><?xml version="1.0" encoding="utf-8"?>
<ThreadedComments xmlns="http://schemas.microsoft.com/office/spreadsheetml/2018/threadedcomments" xmlns:x="http://schemas.openxmlformats.org/spreadsheetml/2006/main">
  <threadedComment ref="AO2" dT="2021-06-29T21:49:59.41" personId="{9B9E531B-8500-4308-9BEB-65DE703B6A2F}" id="{CF5613DB-9324-40E1-9642-3C15ED4FB41F}">
    <text>no aplica para los niveles de riesgo residual bajo</text>
  </threadedComment>
  <threadedComment ref="A3" dT="2021-03-29T20:54:26.08" personId="{AB29597E-2A4A-4F52-B242-BC7AEF526BC1}" id="{A0F40E4A-CDA8-4878-A493-E60F7B0AFC8A}">
    <text>Permite definir un consecutivo de riesgos, para garantizar la identificación única de los riesgos.</text>
  </threadedComment>
  <threadedComment ref="E3" dT="2021-03-29T20:59:18.35" personId="{AB29597E-2A4A-4F52-B242-BC7AEF526BC1}" id="{6593243C-C5F9-4652-9655-496C347F5776}">
    <text>Consolida o resume los análisis sobre impacto + causa inmediata + causa raíz, permitiendo contar con una redacción clara y concreta del riesgo indentificado. Tenga en cuenta la estructura de alto nivel establecida en al guía, inicia con POSIBILIDAD DE + Impacto para la entidad (Qué) + Causa Inmediata (Cómo) + Causa Raíz (Por qué)</text>
  </threadedComment>
  <threadedComment ref="M3" dT="2021-03-29T20:59:56.68" personId="{AB29597E-2A4A-4F52-B242-BC7AEF526BC1}" id="{CB8F8CAA-134A-4FFA-AF13-A8E93F7D7E25}">
    <text>Defina el # de veces que se ejecuta la actividad durante el año, (Recuerde la probabilidad e ocurrencia del riesgo se defien como el No. de veces que se pasa por el punto de riesgo en el periodo de 1 año)</text>
  </threadedComment>
  <threadedComment ref="P3" dT="2021-06-15T20:49:09.16" personId="{9B9E531B-8500-4308-9BEB-65DE703B6A2F}" id="{94FA8504-6652-4FA5-874C-66194A4DBED8}">
    <text>Si se presentan criterios económicos y reputacionales se debe escoger el que mayor impacto genere</text>
  </threadedComment>
  <threadedComment ref="V3" dT="2021-03-29T21:00:38.56" personId="{AB29597E-2A4A-4F52-B242-BC7AEF526BC1}" id="{47BFCE5E-A1B2-452E-9DB3-820630843F31}">
    <text>Recuerde que el control se define como la medida que permite reducir o mitigar un riesgo. Defina el control (es) que atacan la causa raíz del riesgo, considere la estructura explicada en la guía: Responsable de ejecutar el control + Acción + Complemento</text>
  </threadedComment>
  <threadedComment ref="AN3" dT="2021-03-29T21:01:49.73" personId="{AB29597E-2A4A-4F52-B242-BC7AEF526BC1}" id="{DC2871C3-606F-485E-9A68-BE71B4A7CB82}">
    <text>Tener en cuenta lo definido en el capitulo de niveles de aceptabilidad de la política de administración de riesgos</text>
  </threadedComment>
  <threadedComment ref="AB4" dT="2021-03-29T21:04:35.62" personId="{AB29597E-2A4A-4F52-B242-BC7AEF526BC1}" id="{621EB540-0783-4BB5-8C69-3B13944D5A09}">
    <text>Preventivo: Va hacia las causas del riesgo, aseguran el resultado final esperado.
Detectivo: Detecta que algo ocurre y devuelve el proceso a los controles preventivos. Se pueden generar reprocesos.
Correctivo: Dado que permiten reducir el impacto de la materialización del riesgo, tienen un costo en su implementación.</text>
  </threadedComment>
  <threadedComment ref="AC4" dT="2021-03-29T21:05:46.11" personId="{AB29597E-2A4A-4F52-B242-BC7AEF526BC1}" id="{5675C234-D6B0-4BBE-9D58-A3A1F3CB1645}">
    <text>Automático: Son actividades de procesamiento o validación de información que se ejecutan por un sistema o aplicativo de manera automática sin la intervención de personas para su realización.
Manual: Controles que son ejecutados por una persona., tiene implícito el error humano.</text>
  </threadedComment>
</ThreadedComments>
</file>

<file path=xl/threadedComments/threadedComment4.xml><?xml version="1.0" encoding="utf-8"?>
<ThreadedComments xmlns="http://schemas.microsoft.com/office/spreadsheetml/2018/threadedcomments" xmlns:x="http://schemas.openxmlformats.org/spreadsheetml/2006/main">
  <threadedComment ref="A3" dT="2021-03-29T20:54:26.08" personId="{AB29597E-2A4A-4F52-B242-BC7AEF526BC1}" id="{1634ABC0-2786-4E18-A6EB-F4EC3F7DCCE4}">
    <text>Permite definir un consecutivo de riesgos, para garantizar la identificación única de los riesgos.</text>
  </threadedComment>
  <threadedComment ref="F3" dT="2021-03-29T20:58:53.90" personId="{AB29597E-2A4A-4F52-B242-BC7AEF526BC1}" id="{F17C01B4-72EF-42CB-8755-2A8F12E22615}">
    <text>Circunstancias bajo las cuales se presenta la oportunidad, verifique los resultados positivos del analisi de cotxto, redacte de la forma más concreta posible.</text>
  </threadedComment>
  <threadedComment ref="G3" dT="2021-03-29T20:59:18.35" personId="{AB29597E-2A4A-4F52-B242-BC7AEF526BC1}" id="{FEFB968F-83AB-44C4-B6C8-529BDE7BE3C6}">
    <text>Consolida o resume los análisis sobre impacto + causa inmediata + causa raíz, permitiendo contar con una redacción clara y concreta del riesgo indentificado. Tenga en cuenta la estructura de alto nivel establecida en al guía, inicia con POSIBILIDAD DE + Impacto para la entidad (Qué) + Causa Inmediata (Cómo) + Causa Raíz (Por qué)</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vmlDrawing" Target="../drawings/vmlDrawing2.vml"/><Relationship Id="rId1" Type="http://schemas.openxmlformats.org/officeDocument/2006/relationships/printerSettings" Target="../printerSettings/printerSettings3.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vmlDrawing" Target="../drawings/vmlDrawing4.vml"/><Relationship Id="rId1" Type="http://schemas.openxmlformats.org/officeDocument/2006/relationships/printerSettings" Target="../printerSettings/printerSettings4.bin"/><Relationship Id="rId5" Type="http://schemas.microsoft.com/office/2017/10/relationships/threadedComment" Target="../threadedComments/threadedComment2.xml"/><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vmlDrawing" Target="../drawings/vmlDrawing6.vml"/><Relationship Id="rId1" Type="http://schemas.openxmlformats.org/officeDocument/2006/relationships/printerSettings" Target="../printerSettings/printerSettings5.bin"/><Relationship Id="rId5" Type="http://schemas.microsoft.com/office/2017/10/relationships/threadedComment" Target="../threadedComments/threadedComment3.xml"/><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vmlDrawing" Target="../drawings/vmlDrawing8.vml"/><Relationship Id="rId1" Type="http://schemas.openxmlformats.org/officeDocument/2006/relationships/printerSettings" Target="../printerSettings/printerSettings6.bin"/><Relationship Id="rId5" Type="http://schemas.microsoft.com/office/2017/10/relationships/threadedComment" Target="../threadedComments/threadedComment4.xml"/><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H45"/>
  <sheetViews>
    <sheetView topLeftCell="A31" zoomScale="110" zoomScaleNormal="110" workbookViewId="0">
      <selection activeCell="E35" sqref="E35:F35"/>
    </sheetView>
  </sheetViews>
  <sheetFormatPr baseColWidth="10" defaultRowHeight="15" x14ac:dyDescent="0.25"/>
  <cols>
    <col min="1" max="1" width="2.85546875" style="58" customWidth="1"/>
    <col min="2" max="3" width="24.7109375" style="58" customWidth="1"/>
    <col min="4" max="4" width="16" style="58" customWidth="1"/>
    <col min="5" max="5" width="24.7109375" style="58" customWidth="1"/>
    <col min="6" max="6" width="27.7109375" style="58" customWidth="1"/>
    <col min="7" max="8" width="24.7109375" style="58" customWidth="1"/>
    <col min="9" max="16384" width="11.42578125" style="58"/>
  </cols>
  <sheetData>
    <row r="1" spans="2:8" ht="15.75" thickBot="1" x14ac:dyDescent="0.3"/>
    <row r="2" spans="2:8" ht="18" x14ac:dyDescent="0.25">
      <c r="B2" s="262" t="s">
        <v>155</v>
      </c>
      <c r="C2" s="263"/>
      <c r="D2" s="263"/>
      <c r="E2" s="263"/>
      <c r="F2" s="263"/>
      <c r="G2" s="263"/>
      <c r="H2" s="264"/>
    </row>
    <row r="3" spans="2:8" x14ac:dyDescent="0.25">
      <c r="B3" s="59"/>
      <c r="C3" s="60"/>
      <c r="D3" s="60"/>
      <c r="E3" s="60"/>
      <c r="F3" s="60"/>
      <c r="G3" s="60"/>
      <c r="H3" s="61"/>
    </row>
    <row r="4" spans="2:8" ht="63" customHeight="1" x14ac:dyDescent="0.25">
      <c r="B4" s="265" t="s">
        <v>198</v>
      </c>
      <c r="C4" s="266"/>
      <c r="D4" s="266"/>
      <c r="E4" s="266"/>
      <c r="F4" s="266"/>
      <c r="G4" s="266"/>
      <c r="H4" s="267"/>
    </row>
    <row r="5" spans="2:8" ht="63" customHeight="1" x14ac:dyDescent="0.25">
      <c r="B5" s="268"/>
      <c r="C5" s="269"/>
      <c r="D5" s="269"/>
      <c r="E5" s="269"/>
      <c r="F5" s="269"/>
      <c r="G5" s="269"/>
      <c r="H5" s="270"/>
    </row>
    <row r="6" spans="2:8" ht="16.5" x14ac:dyDescent="0.25">
      <c r="B6" s="271" t="s">
        <v>153</v>
      </c>
      <c r="C6" s="272"/>
      <c r="D6" s="272"/>
      <c r="E6" s="272"/>
      <c r="F6" s="272"/>
      <c r="G6" s="272"/>
      <c r="H6" s="273"/>
    </row>
    <row r="7" spans="2:8" ht="95.25" customHeight="1" x14ac:dyDescent="0.25">
      <c r="B7" s="281" t="s">
        <v>158</v>
      </c>
      <c r="C7" s="282"/>
      <c r="D7" s="282"/>
      <c r="E7" s="282"/>
      <c r="F7" s="282"/>
      <c r="G7" s="282"/>
      <c r="H7" s="283"/>
    </row>
    <row r="8" spans="2:8" ht="16.5" x14ac:dyDescent="0.25">
      <c r="B8" s="92"/>
      <c r="C8" s="93"/>
      <c r="D8" s="93"/>
      <c r="E8" s="93"/>
      <c r="F8" s="93"/>
      <c r="G8" s="93"/>
      <c r="H8" s="94"/>
    </row>
    <row r="9" spans="2:8" ht="16.5" customHeight="1" x14ac:dyDescent="0.25">
      <c r="B9" s="274" t="s">
        <v>191</v>
      </c>
      <c r="C9" s="275"/>
      <c r="D9" s="275"/>
      <c r="E9" s="275"/>
      <c r="F9" s="275"/>
      <c r="G9" s="275"/>
      <c r="H9" s="276"/>
    </row>
    <row r="10" spans="2:8" ht="44.25" customHeight="1" x14ac:dyDescent="0.25">
      <c r="B10" s="274"/>
      <c r="C10" s="275"/>
      <c r="D10" s="275"/>
      <c r="E10" s="275"/>
      <c r="F10" s="275"/>
      <c r="G10" s="275"/>
      <c r="H10" s="276"/>
    </row>
    <row r="11" spans="2:8" ht="15.75" thickBot="1" x14ac:dyDescent="0.3">
      <c r="B11" s="80"/>
      <c r="C11" s="83"/>
      <c r="D11" s="88"/>
      <c r="E11" s="89"/>
      <c r="F11" s="89"/>
      <c r="G11" s="90"/>
      <c r="H11" s="91"/>
    </row>
    <row r="12" spans="2:8" ht="15.75" thickTop="1" x14ac:dyDescent="0.25">
      <c r="B12" s="80"/>
      <c r="C12" s="277" t="s">
        <v>154</v>
      </c>
      <c r="D12" s="278"/>
      <c r="E12" s="279" t="s">
        <v>192</v>
      </c>
      <c r="F12" s="280"/>
      <c r="G12" s="83"/>
      <c r="H12" s="84"/>
    </row>
    <row r="13" spans="2:8" ht="35.25" customHeight="1" x14ac:dyDescent="0.25">
      <c r="B13" s="80"/>
      <c r="C13" s="284" t="s">
        <v>185</v>
      </c>
      <c r="D13" s="285"/>
      <c r="E13" s="286" t="s">
        <v>190</v>
      </c>
      <c r="F13" s="287"/>
      <c r="G13" s="83"/>
      <c r="H13" s="84"/>
    </row>
    <row r="14" spans="2:8" ht="17.25" customHeight="1" x14ac:dyDescent="0.25">
      <c r="B14" s="80"/>
      <c r="C14" s="284" t="s">
        <v>186</v>
      </c>
      <c r="D14" s="285"/>
      <c r="E14" s="286" t="s">
        <v>188</v>
      </c>
      <c r="F14" s="287"/>
      <c r="G14" s="83"/>
      <c r="H14" s="84"/>
    </row>
    <row r="15" spans="2:8" ht="19.5" customHeight="1" x14ac:dyDescent="0.25">
      <c r="B15" s="80"/>
      <c r="C15" s="284" t="s">
        <v>187</v>
      </c>
      <c r="D15" s="285"/>
      <c r="E15" s="286" t="s">
        <v>189</v>
      </c>
      <c r="F15" s="287"/>
      <c r="G15" s="83"/>
      <c r="H15" s="84"/>
    </row>
    <row r="16" spans="2:8" ht="69.75" customHeight="1" x14ac:dyDescent="0.25">
      <c r="B16" s="80"/>
      <c r="C16" s="284" t="s">
        <v>156</v>
      </c>
      <c r="D16" s="285"/>
      <c r="E16" s="286" t="s">
        <v>157</v>
      </c>
      <c r="F16" s="287"/>
      <c r="G16" s="83"/>
      <c r="H16" s="84"/>
    </row>
    <row r="17" spans="2:8" ht="34.5" customHeight="1" x14ac:dyDescent="0.25">
      <c r="B17" s="80"/>
      <c r="C17" s="288" t="s">
        <v>2</v>
      </c>
      <c r="D17" s="289"/>
      <c r="E17" s="290" t="s">
        <v>199</v>
      </c>
      <c r="F17" s="291"/>
      <c r="G17" s="83"/>
      <c r="H17" s="84"/>
    </row>
    <row r="18" spans="2:8" ht="27.75" customHeight="1" x14ac:dyDescent="0.25">
      <c r="B18" s="80"/>
      <c r="C18" s="288" t="s">
        <v>3</v>
      </c>
      <c r="D18" s="289"/>
      <c r="E18" s="290" t="s">
        <v>200</v>
      </c>
      <c r="F18" s="291"/>
      <c r="G18" s="83"/>
      <c r="H18" s="84"/>
    </row>
    <row r="19" spans="2:8" ht="28.5" customHeight="1" x14ac:dyDescent="0.25">
      <c r="B19" s="80"/>
      <c r="C19" s="288" t="s">
        <v>38</v>
      </c>
      <c r="D19" s="289"/>
      <c r="E19" s="290" t="s">
        <v>201</v>
      </c>
      <c r="F19" s="291"/>
      <c r="G19" s="83"/>
      <c r="H19" s="84"/>
    </row>
    <row r="20" spans="2:8" ht="72.75" customHeight="1" x14ac:dyDescent="0.25">
      <c r="B20" s="80"/>
      <c r="C20" s="288" t="s">
        <v>1</v>
      </c>
      <c r="D20" s="289"/>
      <c r="E20" s="290" t="s">
        <v>202</v>
      </c>
      <c r="F20" s="291"/>
      <c r="G20" s="83"/>
      <c r="H20" s="84"/>
    </row>
    <row r="21" spans="2:8" ht="64.5" customHeight="1" x14ac:dyDescent="0.25">
      <c r="B21" s="80"/>
      <c r="C21" s="288" t="s">
        <v>44</v>
      </c>
      <c r="D21" s="289"/>
      <c r="E21" s="290" t="s">
        <v>160</v>
      </c>
      <c r="F21" s="291"/>
      <c r="G21" s="83"/>
      <c r="H21" s="84"/>
    </row>
    <row r="22" spans="2:8" ht="71.25" customHeight="1" x14ac:dyDescent="0.25">
      <c r="B22" s="80"/>
      <c r="C22" s="288" t="s">
        <v>159</v>
      </c>
      <c r="D22" s="289"/>
      <c r="E22" s="290" t="s">
        <v>161</v>
      </c>
      <c r="F22" s="291"/>
      <c r="G22" s="83"/>
      <c r="H22" s="84"/>
    </row>
    <row r="23" spans="2:8" ht="55.5" customHeight="1" x14ac:dyDescent="0.25">
      <c r="B23" s="80"/>
      <c r="C23" s="295" t="s">
        <v>162</v>
      </c>
      <c r="D23" s="296"/>
      <c r="E23" s="290" t="s">
        <v>163</v>
      </c>
      <c r="F23" s="291"/>
      <c r="G23" s="83"/>
      <c r="H23" s="84"/>
    </row>
    <row r="24" spans="2:8" ht="42" customHeight="1" x14ac:dyDescent="0.25">
      <c r="B24" s="80"/>
      <c r="C24" s="295" t="s">
        <v>42</v>
      </c>
      <c r="D24" s="296"/>
      <c r="E24" s="290" t="s">
        <v>164</v>
      </c>
      <c r="F24" s="291"/>
      <c r="G24" s="83"/>
      <c r="H24" s="84"/>
    </row>
    <row r="25" spans="2:8" ht="59.25" customHeight="1" x14ac:dyDescent="0.25">
      <c r="B25" s="80"/>
      <c r="C25" s="295" t="s">
        <v>152</v>
      </c>
      <c r="D25" s="296"/>
      <c r="E25" s="290" t="s">
        <v>165</v>
      </c>
      <c r="F25" s="291"/>
      <c r="G25" s="83"/>
      <c r="H25" s="84"/>
    </row>
    <row r="26" spans="2:8" ht="23.25" customHeight="1" x14ac:dyDescent="0.25">
      <c r="B26" s="80"/>
      <c r="C26" s="295" t="s">
        <v>12</v>
      </c>
      <c r="D26" s="296"/>
      <c r="E26" s="290" t="s">
        <v>166</v>
      </c>
      <c r="F26" s="291"/>
      <c r="G26" s="83"/>
      <c r="H26" s="84"/>
    </row>
    <row r="27" spans="2:8" ht="30.75" customHeight="1" x14ac:dyDescent="0.25">
      <c r="B27" s="80"/>
      <c r="C27" s="295" t="s">
        <v>170</v>
      </c>
      <c r="D27" s="296"/>
      <c r="E27" s="290" t="s">
        <v>167</v>
      </c>
      <c r="F27" s="291"/>
      <c r="G27" s="83"/>
      <c r="H27" s="84"/>
    </row>
    <row r="28" spans="2:8" ht="35.25" customHeight="1" x14ac:dyDescent="0.25">
      <c r="B28" s="80"/>
      <c r="C28" s="295" t="s">
        <v>171</v>
      </c>
      <c r="D28" s="296"/>
      <c r="E28" s="290" t="s">
        <v>168</v>
      </c>
      <c r="F28" s="291"/>
      <c r="G28" s="83"/>
      <c r="H28" s="84"/>
    </row>
    <row r="29" spans="2:8" ht="33" customHeight="1" x14ac:dyDescent="0.25">
      <c r="B29" s="80"/>
      <c r="C29" s="295" t="s">
        <v>171</v>
      </c>
      <c r="D29" s="296"/>
      <c r="E29" s="290" t="s">
        <v>168</v>
      </c>
      <c r="F29" s="291"/>
      <c r="G29" s="83"/>
      <c r="H29" s="84"/>
    </row>
    <row r="30" spans="2:8" ht="30" customHeight="1" x14ac:dyDescent="0.25">
      <c r="B30" s="80"/>
      <c r="C30" s="295" t="s">
        <v>172</v>
      </c>
      <c r="D30" s="296"/>
      <c r="E30" s="290" t="s">
        <v>169</v>
      </c>
      <c r="F30" s="291"/>
      <c r="G30" s="83"/>
      <c r="H30" s="84"/>
    </row>
    <row r="31" spans="2:8" ht="35.25" customHeight="1" x14ac:dyDescent="0.25">
      <c r="B31" s="80"/>
      <c r="C31" s="295" t="s">
        <v>173</v>
      </c>
      <c r="D31" s="296"/>
      <c r="E31" s="290" t="s">
        <v>174</v>
      </c>
      <c r="F31" s="291"/>
      <c r="G31" s="83"/>
      <c r="H31" s="84"/>
    </row>
    <row r="32" spans="2:8" ht="31.5" customHeight="1" x14ac:dyDescent="0.25">
      <c r="B32" s="80"/>
      <c r="C32" s="295" t="s">
        <v>175</v>
      </c>
      <c r="D32" s="296"/>
      <c r="E32" s="290" t="s">
        <v>176</v>
      </c>
      <c r="F32" s="291"/>
      <c r="G32" s="83"/>
      <c r="H32" s="84"/>
    </row>
    <row r="33" spans="2:8" ht="35.25" customHeight="1" x14ac:dyDescent="0.25">
      <c r="B33" s="80"/>
      <c r="C33" s="295" t="s">
        <v>177</v>
      </c>
      <c r="D33" s="296"/>
      <c r="E33" s="290" t="s">
        <v>178</v>
      </c>
      <c r="F33" s="291"/>
      <c r="G33" s="83"/>
      <c r="H33" s="84"/>
    </row>
    <row r="34" spans="2:8" ht="59.25" customHeight="1" x14ac:dyDescent="0.25">
      <c r="B34" s="80"/>
      <c r="C34" s="295" t="s">
        <v>179</v>
      </c>
      <c r="D34" s="296"/>
      <c r="E34" s="290" t="s">
        <v>180</v>
      </c>
      <c r="F34" s="291"/>
      <c r="G34" s="83"/>
      <c r="H34" s="84"/>
    </row>
    <row r="35" spans="2:8" ht="29.25" customHeight="1" x14ac:dyDescent="0.25">
      <c r="B35" s="80"/>
      <c r="C35" s="295" t="s">
        <v>27</v>
      </c>
      <c r="D35" s="296"/>
      <c r="E35" s="290" t="s">
        <v>181</v>
      </c>
      <c r="F35" s="291"/>
      <c r="G35" s="83"/>
      <c r="H35" s="84"/>
    </row>
    <row r="36" spans="2:8" ht="82.5" customHeight="1" x14ac:dyDescent="0.25">
      <c r="B36" s="80"/>
      <c r="C36" s="295" t="s">
        <v>183</v>
      </c>
      <c r="D36" s="296"/>
      <c r="E36" s="290" t="s">
        <v>182</v>
      </c>
      <c r="F36" s="291"/>
      <c r="G36" s="83"/>
      <c r="H36" s="84"/>
    </row>
    <row r="37" spans="2:8" ht="46.5" customHeight="1" x14ac:dyDescent="0.25">
      <c r="B37" s="80"/>
      <c r="C37" s="295" t="s">
        <v>35</v>
      </c>
      <c r="D37" s="296"/>
      <c r="E37" s="290" t="s">
        <v>184</v>
      </c>
      <c r="F37" s="291"/>
      <c r="G37" s="83"/>
      <c r="H37" s="84"/>
    </row>
    <row r="38" spans="2:8" ht="6.75" customHeight="1" thickBot="1" x14ac:dyDescent="0.3">
      <c r="B38" s="80"/>
      <c r="C38" s="297"/>
      <c r="D38" s="298"/>
      <c r="E38" s="299"/>
      <c r="F38" s="300"/>
      <c r="G38" s="83"/>
      <c r="H38" s="84"/>
    </row>
    <row r="39" spans="2:8" ht="15.75" thickTop="1" x14ac:dyDescent="0.25">
      <c r="B39" s="80"/>
      <c r="C39" s="81"/>
      <c r="D39" s="81"/>
      <c r="E39" s="82"/>
      <c r="F39" s="82"/>
      <c r="G39" s="83"/>
      <c r="H39" s="84"/>
    </row>
    <row r="40" spans="2:8" ht="21" customHeight="1" x14ac:dyDescent="0.25">
      <c r="B40" s="292" t="s">
        <v>193</v>
      </c>
      <c r="C40" s="293"/>
      <c r="D40" s="293"/>
      <c r="E40" s="293"/>
      <c r="F40" s="293"/>
      <c r="G40" s="293"/>
      <c r="H40" s="294"/>
    </row>
    <row r="41" spans="2:8" ht="20.25" customHeight="1" x14ac:dyDescent="0.25">
      <c r="B41" s="292" t="s">
        <v>194</v>
      </c>
      <c r="C41" s="293"/>
      <c r="D41" s="293"/>
      <c r="E41" s="293"/>
      <c r="F41" s="293"/>
      <c r="G41" s="293"/>
      <c r="H41" s="294"/>
    </row>
    <row r="42" spans="2:8" ht="20.25" customHeight="1" x14ac:dyDescent="0.25">
      <c r="B42" s="292" t="s">
        <v>195</v>
      </c>
      <c r="C42" s="293"/>
      <c r="D42" s="293"/>
      <c r="E42" s="293"/>
      <c r="F42" s="293"/>
      <c r="G42" s="293"/>
      <c r="H42" s="294"/>
    </row>
    <row r="43" spans="2:8" ht="20.25" customHeight="1" x14ac:dyDescent="0.25">
      <c r="B43" s="292" t="s">
        <v>196</v>
      </c>
      <c r="C43" s="293"/>
      <c r="D43" s="293"/>
      <c r="E43" s="293"/>
      <c r="F43" s="293"/>
      <c r="G43" s="293"/>
      <c r="H43" s="294"/>
    </row>
    <row r="44" spans="2:8" x14ac:dyDescent="0.25">
      <c r="B44" s="292" t="s">
        <v>197</v>
      </c>
      <c r="C44" s="293"/>
      <c r="D44" s="293"/>
      <c r="E44" s="293"/>
      <c r="F44" s="293"/>
      <c r="G44" s="293"/>
      <c r="H44" s="294"/>
    </row>
    <row r="45" spans="2:8" ht="15.75" thickBot="1" x14ac:dyDescent="0.3">
      <c r="B45" s="85"/>
      <c r="C45" s="86"/>
      <c r="D45" s="86"/>
      <c r="E45" s="86"/>
      <c r="F45" s="86"/>
      <c r="G45" s="86"/>
      <c r="H45" s="87"/>
    </row>
  </sheetData>
  <mergeCells count="64">
    <mergeCell ref="E28:F28"/>
    <mergeCell ref="C28:D28"/>
    <mergeCell ref="C16:D16"/>
    <mergeCell ref="E16:F16"/>
    <mergeCell ref="C14:D14"/>
    <mergeCell ref="E14:F14"/>
    <mergeCell ref="C15:D15"/>
    <mergeCell ref="E15:F15"/>
    <mergeCell ref="E22:F22"/>
    <mergeCell ref="C22:D22"/>
    <mergeCell ref="C25:D25"/>
    <mergeCell ref="E25:F25"/>
    <mergeCell ref="B41:H41"/>
    <mergeCell ref="C38:D38"/>
    <mergeCell ref="E38:F38"/>
    <mergeCell ref="C37:D37"/>
    <mergeCell ref="E37:F37"/>
    <mergeCell ref="C33:D33"/>
    <mergeCell ref="B40:H40"/>
    <mergeCell ref="C29:D29"/>
    <mergeCell ref="E29:F29"/>
    <mergeCell ref="C30:D30"/>
    <mergeCell ref="E30:F30"/>
    <mergeCell ref="E33:F33"/>
    <mergeCell ref="C34:D34"/>
    <mergeCell ref="C35:D35"/>
    <mergeCell ref="E35:F35"/>
    <mergeCell ref="C36:D36"/>
    <mergeCell ref="E36:F36"/>
    <mergeCell ref="B42:H42"/>
    <mergeCell ref="B43:H43"/>
    <mergeCell ref="B44:H44"/>
    <mergeCell ref="E23:F23"/>
    <mergeCell ref="C23:D23"/>
    <mergeCell ref="C24:D24"/>
    <mergeCell ref="E24:F24"/>
    <mergeCell ref="C26:D26"/>
    <mergeCell ref="E26:F26"/>
    <mergeCell ref="E34:F34"/>
    <mergeCell ref="C32:D32"/>
    <mergeCell ref="C31:D31"/>
    <mergeCell ref="E31:F31"/>
    <mergeCell ref="E32:F32"/>
    <mergeCell ref="C27:D27"/>
    <mergeCell ref="E27:F27"/>
    <mergeCell ref="C13:D13"/>
    <mergeCell ref="E13:F13"/>
    <mergeCell ref="C17:D17"/>
    <mergeCell ref="E17:F17"/>
    <mergeCell ref="C21:D21"/>
    <mergeCell ref="C18:D18"/>
    <mergeCell ref="C19:D19"/>
    <mergeCell ref="C20:D20"/>
    <mergeCell ref="E18:F18"/>
    <mergeCell ref="E19:F19"/>
    <mergeCell ref="E20:F20"/>
    <mergeCell ref="E21:F21"/>
    <mergeCell ref="B2:H2"/>
    <mergeCell ref="B4:H5"/>
    <mergeCell ref="B6:H6"/>
    <mergeCell ref="B9:H10"/>
    <mergeCell ref="C12:D12"/>
    <mergeCell ref="E12:F12"/>
    <mergeCell ref="B7:H7"/>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6" tint="-0.249977111117893"/>
  </sheetPr>
  <dimension ref="A1:U232"/>
  <sheetViews>
    <sheetView zoomScale="60" zoomScaleNormal="60" workbookViewId="0">
      <selection activeCell="D15" sqref="D15"/>
    </sheetView>
  </sheetViews>
  <sheetFormatPr baseColWidth="10" defaultColWidth="16.42578125" defaultRowHeight="15" x14ac:dyDescent="0.25"/>
  <cols>
    <col min="1" max="1" width="12.28515625" customWidth="1"/>
    <col min="2" max="2" width="46.140625" customWidth="1"/>
    <col min="3" max="3" width="85.5703125" customWidth="1"/>
    <col min="4" max="4" width="154.28515625" customWidth="1"/>
    <col min="5" max="5" width="165.42578125" customWidth="1"/>
    <col min="6" max="21" width="12.28515625" customWidth="1"/>
  </cols>
  <sheetData>
    <row r="1" spans="1:21" ht="33.75" x14ac:dyDescent="0.25">
      <c r="A1" s="243"/>
      <c r="B1" s="550" t="s">
        <v>57</v>
      </c>
      <c r="C1" s="551"/>
      <c r="D1" s="551"/>
      <c r="E1" s="243"/>
      <c r="F1" s="243"/>
      <c r="G1" s="243"/>
      <c r="H1" s="243"/>
      <c r="I1" s="243"/>
      <c r="J1" s="243"/>
      <c r="K1" s="243"/>
      <c r="L1" s="243"/>
      <c r="M1" s="243"/>
      <c r="N1" s="243"/>
      <c r="O1" s="243"/>
      <c r="P1" s="243"/>
      <c r="Q1" s="243"/>
      <c r="R1" s="243"/>
      <c r="S1" s="243"/>
      <c r="T1" s="243"/>
      <c r="U1" s="243"/>
    </row>
    <row r="2" spans="1:21" x14ac:dyDescent="0.25">
      <c r="A2" s="243"/>
      <c r="B2" s="243"/>
      <c r="C2" s="243"/>
      <c r="D2" s="243"/>
      <c r="E2" s="243"/>
      <c r="F2" s="243"/>
      <c r="G2" s="243"/>
      <c r="H2" s="243"/>
      <c r="I2" s="243"/>
      <c r="J2" s="243"/>
      <c r="K2" s="243"/>
      <c r="L2" s="243"/>
      <c r="M2" s="243"/>
      <c r="N2" s="243"/>
      <c r="O2" s="243"/>
      <c r="P2" s="243"/>
      <c r="Q2" s="243"/>
      <c r="R2" s="243"/>
      <c r="S2" s="243"/>
      <c r="T2" s="243"/>
      <c r="U2" s="243"/>
    </row>
    <row r="3" spans="1:21" ht="30" x14ac:dyDescent="0.25">
      <c r="A3" s="243"/>
      <c r="B3" s="244"/>
      <c r="C3" s="245" t="s">
        <v>50</v>
      </c>
      <c r="D3" s="245" t="s">
        <v>51</v>
      </c>
      <c r="E3" s="243"/>
      <c r="F3" s="243"/>
      <c r="G3" s="243"/>
      <c r="H3" s="243"/>
      <c r="I3" s="243"/>
      <c r="J3" s="243"/>
      <c r="K3" s="243"/>
      <c r="L3" s="243"/>
      <c r="M3" s="243"/>
      <c r="N3" s="243"/>
      <c r="O3" s="243"/>
      <c r="P3" s="243"/>
      <c r="Q3" s="243"/>
      <c r="R3" s="243"/>
      <c r="S3" s="243"/>
      <c r="T3" s="243"/>
      <c r="U3" s="243"/>
    </row>
    <row r="4" spans="1:21" ht="33.75" x14ac:dyDescent="0.25">
      <c r="A4" s="243" t="s">
        <v>77</v>
      </c>
      <c r="B4" s="246" t="s">
        <v>95</v>
      </c>
      <c r="C4" s="18" t="s">
        <v>147</v>
      </c>
      <c r="D4" s="247" t="s">
        <v>91</v>
      </c>
      <c r="E4" s="243"/>
      <c r="F4" s="243"/>
      <c r="G4" s="243"/>
      <c r="H4" s="243"/>
      <c r="I4" s="243"/>
      <c r="J4" s="243"/>
      <c r="K4" s="243"/>
      <c r="L4" s="243"/>
      <c r="M4" s="243"/>
      <c r="N4" s="243"/>
      <c r="O4" s="243"/>
      <c r="P4" s="243"/>
      <c r="Q4" s="243"/>
      <c r="R4" s="243"/>
      <c r="S4" s="243"/>
      <c r="T4" s="243"/>
      <c r="U4" s="243"/>
    </row>
    <row r="5" spans="1:21" ht="67.5" x14ac:dyDescent="0.25">
      <c r="A5" s="243" t="s">
        <v>78</v>
      </c>
      <c r="B5" s="248" t="s">
        <v>53</v>
      </c>
      <c r="C5" s="19" t="s">
        <v>87</v>
      </c>
      <c r="D5" s="249" t="s">
        <v>92</v>
      </c>
      <c r="E5" s="243"/>
      <c r="F5" s="243"/>
      <c r="G5" s="243"/>
      <c r="H5" s="243"/>
      <c r="I5" s="243"/>
      <c r="J5" s="243"/>
      <c r="K5" s="243"/>
      <c r="L5" s="243"/>
      <c r="M5" s="243"/>
      <c r="N5" s="243"/>
      <c r="O5" s="243"/>
      <c r="P5" s="243"/>
      <c r="Q5" s="243"/>
      <c r="R5" s="243"/>
      <c r="S5" s="243"/>
      <c r="T5" s="243"/>
      <c r="U5" s="243"/>
    </row>
    <row r="6" spans="1:21" ht="67.5" x14ac:dyDescent="0.25">
      <c r="A6" s="243" t="s">
        <v>75</v>
      </c>
      <c r="B6" s="250" t="s">
        <v>54</v>
      </c>
      <c r="C6" s="19" t="s">
        <v>88</v>
      </c>
      <c r="D6" s="249" t="s">
        <v>94</v>
      </c>
      <c r="E6" s="243"/>
      <c r="F6" s="243"/>
      <c r="G6" s="243"/>
      <c r="H6" s="243"/>
      <c r="I6" s="243"/>
      <c r="J6" s="243"/>
      <c r="K6" s="243"/>
      <c r="L6" s="243"/>
      <c r="M6" s="243"/>
      <c r="N6" s="243"/>
      <c r="O6" s="243"/>
      <c r="P6" s="243"/>
      <c r="Q6" s="243"/>
      <c r="R6" s="243"/>
      <c r="S6" s="243"/>
      <c r="T6" s="243"/>
      <c r="U6" s="243"/>
    </row>
    <row r="7" spans="1:21" ht="67.5" x14ac:dyDescent="0.25">
      <c r="A7" s="243" t="s">
        <v>7</v>
      </c>
      <c r="B7" s="251" t="s">
        <v>55</v>
      </c>
      <c r="C7" s="19" t="s">
        <v>89</v>
      </c>
      <c r="D7" s="249" t="s">
        <v>93</v>
      </c>
      <c r="E7" s="243"/>
      <c r="F7" s="243"/>
      <c r="G7" s="243"/>
      <c r="H7" s="243"/>
      <c r="I7" s="243"/>
      <c r="J7" s="243"/>
      <c r="K7" s="243"/>
      <c r="L7" s="243"/>
      <c r="M7" s="243"/>
      <c r="N7" s="243"/>
      <c r="O7" s="243"/>
      <c r="P7" s="243"/>
      <c r="Q7" s="243"/>
      <c r="R7" s="243"/>
      <c r="S7" s="243"/>
      <c r="T7" s="243"/>
      <c r="U7" s="243"/>
    </row>
    <row r="8" spans="1:21" ht="67.5" x14ac:dyDescent="0.25">
      <c r="A8" s="243" t="s">
        <v>79</v>
      </c>
      <c r="B8" s="252" t="s">
        <v>56</v>
      </c>
      <c r="C8" s="19" t="s">
        <v>90</v>
      </c>
      <c r="D8" s="249" t="s">
        <v>112</v>
      </c>
      <c r="E8" s="243"/>
      <c r="F8" s="243"/>
      <c r="G8" s="243"/>
      <c r="H8" s="243"/>
      <c r="I8" s="243"/>
      <c r="J8" s="243"/>
      <c r="K8" s="243"/>
      <c r="L8" s="243"/>
      <c r="M8" s="243"/>
      <c r="N8" s="243"/>
      <c r="O8" s="243"/>
      <c r="P8" s="243"/>
      <c r="Q8" s="243"/>
      <c r="R8" s="243"/>
      <c r="S8" s="243"/>
      <c r="T8" s="243"/>
      <c r="U8" s="243"/>
    </row>
    <row r="9" spans="1:21" ht="20.25" x14ac:dyDescent="0.25">
      <c r="A9" s="243"/>
      <c r="B9" s="243"/>
      <c r="C9" s="253"/>
      <c r="D9" s="253"/>
      <c r="E9" s="243"/>
      <c r="F9" s="243"/>
      <c r="G9" s="243"/>
      <c r="H9" s="243"/>
      <c r="I9" s="243"/>
      <c r="J9" s="243"/>
      <c r="K9" s="243"/>
      <c r="L9" s="243"/>
      <c r="M9" s="243"/>
      <c r="N9" s="243"/>
      <c r="O9" s="243"/>
      <c r="P9" s="243"/>
      <c r="Q9" s="243"/>
      <c r="R9" s="243"/>
      <c r="S9" s="243"/>
      <c r="T9" s="243"/>
      <c r="U9" s="243"/>
    </row>
    <row r="10" spans="1:21" ht="16.5" x14ac:dyDescent="0.25">
      <c r="A10" s="243"/>
      <c r="B10" s="254"/>
      <c r="C10" s="254"/>
      <c r="D10" s="254"/>
      <c r="E10" s="243"/>
      <c r="F10" s="243"/>
      <c r="G10" s="243"/>
      <c r="H10" s="243"/>
      <c r="I10" s="243"/>
      <c r="J10" s="243"/>
      <c r="K10" s="243"/>
      <c r="L10" s="243"/>
      <c r="M10" s="243"/>
      <c r="N10" s="243"/>
      <c r="O10" s="243"/>
      <c r="P10" s="243"/>
      <c r="Q10" s="243"/>
      <c r="R10" s="243"/>
      <c r="S10" s="243"/>
      <c r="T10" s="243"/>
      <c r="U10" s="243"/>
    </row>
    <row r="11" spans="1:21" x14ac:dyDescent="0.25">
      <c r="A11" s="243"/>
      <c r="B11" s="243" t="s">
        <v>85</v>
      </c>
      <c r="C11" s="243" t="s">
        <v>136</v>
      </c>
      <c r="D11" s="243" t="s">
        <v>143</v>
      </c>
      <c r="E11" s="243"/>
      <c r="F11" s="243"/>
      <c r="G11" s="243"/>
      <c r="H11" s="243"/>
      <c r="I11" s="243"/>
      <c r="J11" s="243"/>
      <c r="K11" s="243"/>
      <c r="L11" s="243"/>
      <c r="M11" s="243"/>
      <c r="N11" s="243"/>
      <c r="O11" s="243"/>
      <c r="P11" s="243"/>
      <c r="Q11" s="243"/>
      <c r="R11" s="243"/>
      <c r="S11" s="243"/>
      <c r="T11" s="243"/>
      <c r="U11" s="243"/>
    </row>
    <row r="12" spans="1:21" x14ac:dyDescent="0.25">
      <c r="A12" s="243"/>
      <c r="B12" s="243" t="s">
        <v>83</v>
      </c>
      <c r="C12" s="243" t="s">
        <v>140</v>
      </c>
      <c r="D12" s="243" t="s">
        <v>144</v>
      </c>
      <c r="E12" s="243"/>
      <c r="F12" s="243"/>
      <c r="G12" s="243"/>
      <c r="H12" s="243"/>
      <c r="I12" s="243"/>
      <c r="J12" s="243"/>
      <c r="K12" s="243"/>
      <c r="L12" s="243"/>
      <c r="M12" s="243"/>
      <c r="N12" s="243"/>
      <c r="O12" s="243"/>
      <c r="P12" s="243"/>
      <c r="Q12" s="243"/>
      <c r="R12" s="243"/>
      <c r="S12" s="243"/>
      <c r="T12" s="243"/>
      <c r="U12" s="243"/>
    </row>
    <row r="13" spans="1:21" x14ac:dyDescent="0.25">
      <c r="A13" s="243"/>
      <c r="B13" s="243"/>
      <c r="C13" s="243" t="s">
        <v>139</v>
      </c>
      <c r="D13" s="243" t="s">
        <v>145</v>
      </c>
      <c r="E13" s="243"/>
      <c r="F13" s="243"/>
      <c r="G13" s="243"/>
      <c r="H13" s="243"/>
      <c r="I13" s="243"/>
      <c r="J13" s="243"/>
      <c r="K13" s="243"/>
      <c r="L13" s="243"/>
      <c r="M13" s="243"/>
      <c r="N13" s="243"/>
      <c r="O13" s="243"/>
      <c r="P13" s="243"/>
      <c r="Q13" s="243"/>
      <c r="R13" s="243"/>
      <c r="S13" s="243"/>
      <c r="T13" s="243"/>
      <c r="U13" s="243"/>
    </row>
    <row r="14" spans="1:21" x14ac:dyDescent="0.25">
      <c r="A14" s="243"/>
      <c r="B14" s="243"/>
      <c r="C14" s="243" t="s">
        <v>141</v>
      </c>
      <c r="D14" s="243" t="s">
        <v>481</v>
      </c>
      <c r="E14" s="243"/>
      <c r="F14" s="243"/>
      <c r="G14" s="243"/>
      <c r="H14" s="243"/>
      <c r="I14" s="243"/>
      <c r="J14" s="243"/>
      <c r="K14" s="243"/>
      <c r="L14" s="243"/>
      <c r="M14" s="243"/>
      <c r="N14" s="243"/>
      <c r="O14" s="243"/>
      <c r="P14" s="243"/>
      <c r="Q14" s="243"/>
      <c r="R14" s="243"/>
      <c r="S14" s="243"/>
      <c r="T14" s="243"/>
      <c r="U14" s="243"/>
    </row>
    <row r="15" spans="1:21" x14ac:dyDescent="0.25">
      <c r="A15" s="243"/>
      <c r="B15" s="243"/>
      <c r="C15" s="243" t="s">
        <v>142</v>
      </c>
      <c r="D15" s="243" t="s">
        <v>146</v>
      </c>
      <c r="E15" s="243"/>
      <c r="F15" s="243"/>
      <c r="G15" s="243"/>
      <c r="H15" s="243"/>
      <c r="I15" s="243"/>
      <c r="J15" s="243"/>
      <c r="K15" s="243"/>
      <c r="L15" s="243"/>
      <c r="M15" s="243"/>
      <c r="N15" s="243"/>
      <c r="O15" s="243"/>
      <c r="P15" s="243"/>
      <c r="Q15" s="243"/>
      <c r="R15" s="243"/>
      <c r="S15" s="243"/>
      <c r="T15" s="243"/>
      <c r="U15" s="243"/>
    </row>
    <row r="16" spans="1:21" x14ac:dyDescent="0.25">
      <c r="A16" s="243"/>
      <c r="B16" s="243"/>
      <c r="C16" s="243"/>
      <c r="D16" s="243"/>
      <c r="E16" s="243"/>
      <c r="F16" s="243"/>
      <c r="G16" s="243"/>
      <c r="H16" s="243"/>
      <c r="I16" s="243"/>
      <c r="J16" s="243"/>
      <c r="K16" s="243"/>
      <c r="L16" s="243"/>
      <c r="M16" s="243"/>
      <c r="N16" s="243"/>
      <c r="O16" s="243"/>
    </row>
    <row r="17" spans="1:15" x14ac:dyDescent="0.25">
      <c r="A17" s="243"/>
      <c r="B17" s="243"/>
      <c r="C17" s="243"/>
      <c r="D17" s="243"/>
      <c r="E17" s="243"/>
      <c r="F17" s="243"/>
      <c r="G17" s="243"/>
      <c r="H17" s="243"/>
      <c r="I17" s="243"/>
      <c r="J17" s="243"/>
      <c r="K17" s="243"/>
      <c r="L17" s="243"/>
      <c r="M17" s="243"/>
      <c r="N17" s="243"/>
      <c r="O17" s="243"/>
    </row>
    <row r="18" spans="1:15" x14ac:dyDescent="0.25">
      <c r="A18" s="243"/>
      <c r="B18" s="243"/>
      <c r="C18" s="243"/>
      <c r="D18" s="243"/>
      <c r="E18" s="243"/>
      <c r="F18" s="243"/>
      <c r="G18" s="243"/>
      <c r="H18" s="243"/>
      <c r="I18" s="243"/>
      <c r="J18" s="243"/>
      <c r="K18" s="243"/>
      <c r="L18" s="243"/>
      <c r="M18" s="243"/>
      <c r="N18" s="243"/>
      <c r="O18" s="243"/>
    </row>
    <row r="19" spans="1:15" x14ac:dyDescent="0.25">
      <c r="A19" s="243"/>
      <c r="B19" s="243"/>
      <c r="C19" s="243"/>
      <c r="D19" s="243"/>
      <c r="E19" s="243"/>
      <c r="F19" s="243"/>
      <c r="G19" s="243"/>
      <c r="H19" s="243"/>
      <c r="I19" s="243"/>
      <c r="J19" s="243"/>
      <c r="K19" s="243"/>
      <c r="L19" s="243"/>
      <c r="M19" s="243"/>
      <c r="N19" s="243"/>
      <c r="O19" s="243"/>
    </row>
    <row r="20" spans="1:15" x14ac:dyDescent="0.25">
      <c r="A20" s="243"/>
      <c r="B20" s="243"/>
      <c r="C20" s="243"/>
      <c r="D20" s="243"/>
      <c r="E20" s="243"/>
      <c r="F20" s="243"/>
      <c r="G20" s="243"/>
      <c r="H20" s="243"/>
      <c r="I20" s="243"/>
      <c r="J20" s="243"/>
      <c r="K20" s="243"/>
      <c r="L20" s="243"/>
      <c r="M20" s="243"/>
      <c r="N20" s="243"/>
      <c r="O20" s="243"/>
    </row>
    <row r="21" spans="1:15" ht="15.75" customHeight="1" x14ac:dyDescent="0.25">
      <c r="A21" s="243"/>
      <c r="B21" s="243"/>
      <c r="C21" s="243"/>
      <c r="D21" s="243"/>
      <c r="E21" s="243"/>
      <c r="F21" s="243"/>
      <c r="G21" s="243"/>
      <c r="H21" s="243"/>
      <c r="I21" s="243"/>
      <c r="J21" s="243"/>
      <c r="K21" s="243"/>
      <c r="L21" s="243"/>
      <c r="M21" s="243"/>
      <c r="N21" s="243"/>
      <c r="O21" s="243"/>
    </row>
    <row r="22" spans="1:15" ht="15.75" customHeight="1" x14ac:dyDescent="0.25">
      <c r="A22" s="243"/>
      <c r="B22" s="243"/>
      <c r="C22" s="253"/>
      <c r="D22" s="253"/>
      <c r="E22" s="243"/>
      <c r="F22" s="243"/>
      <c r="G22" s="243"/>
      <c r="H22" s="243"/>
      <c r="I22" s="243"/>
      <c r="J22" s="243"/>
      <c r="K22" s="243"/>
      <c r="L22" s="243"/>
      <c r="M22" s="243"/>
      <c r="N22" s="243"/>
      <c r="O22" s="243"/>
    </row>
    <row r="23" spans="1:15" ht="15.75" customHeight="1" x14ac:dyDescent="0.25">
      <c r="A23" s="243"/>
      <c r="B23" s="243"/>
      <c r="C23" s="253"/>
      <c r="D23" s="253"/>
      <c r="E23" s="243"/>
      <c r="F23" s="243"/>
      <c r="G23" s="243"/>
      <c r="H23" s="243"/>
      <c r="I23" s="243"/>
      <c r="J23" s="243"/>
      <c r="K23" s="243"/>
      <c r="L23" s="243"/>
      <c r="M23" s="243"/>
      <c r="N23" s="243"/>
      <c r="O23" s="243"/>
    </row>
    <row r="24" spans="1:15" ht="15.75" customHeight="1" x14ac:dyDescent="0.25">
      <c r="A24" s="243"/>
      <c r="B24" s="243"/>
      <c r="C24" s="253"/>
      <c r="D24" s="253"/>
      <c r="E24" s="243"/>
      <c r="F24" s="243"/>
      <c r="G24" s="243"/>
      <c r="H24" s="243"/>
      <c r="I24" s="243"/>
      <c r="J24" s="243"/>
      <c r="K24" s="243"/>
      <c r="L24" s="243"/>
      <c r="M24" s="243"/>
      <c r="N24" s="243"/>
      <c r="O24" s="243"/>
    </row>
    <row r="25" spans="1:15" ht="15.75" customHeight="1" x14ac:dyDescent="0.25">
      <c r="A25" s="243"/>
      <c r="B25" s="243"/>
      <c r="C25" s="253"/>
      <c r="D25" s="253"/>
      <c r="E25" s="243"/>
      <c r="F25" s="243"/>
      <c r="G25" s="243"/>
      <c r="H25" s="243"/>
      <c r="I25" s="243"/>
      <c r="J25" s="243"/>
      <c r="K25" s="243"/>
      <c r="L25" s="243"/>
      <c r="M25" s="243"/>
      <c r="N25" s="243"/>
      <c r="O25" s="243"/>
    </row>
    <row r="26" spans="1:15" ht="15.75" customHeight="1" x14ac:dyDescent="0.25">
      <c r="A26" s="243"/>
      <c r="B26" s="243"/>
      <c r="C26" s="253"/>
      <c r="D26" s="253"/>
      <c r="E26" s="243"/>
      <c r="F26" s="243"/>
      <c r="G26" s="243"/>
      <c r="H26" s="243"/>
      <c r="I26" s="243"/>
      <c r="J26" s="243"/>
      <c r="K26" s="243"/>
      <c r="L26" s="243"/>
      <c r="M26" s="243"/>
      <c r="N26" s="243"/>
      <c r="O26" s="243"/>
    </row>
    <row r="27" spans="1:15" ht="15.75" customHeight="1" x14ac:dyDescent="0.25">
      <c r="A27" s="243"/>
      <c r="B27" s="243"/>
      <c r="C27" s="253"/>
      <c r="D27" s="253"/>
      <c r="E27" s="243"/>
      <c r="F27" s="243"/>
      <c r="G27" s="243"/>
      <c r="H27" s="243"/>
      <c r="I27" s="243"/>
      <c r="J27" s="243"/>
      <c r="K27" s="243"/>
      <c r="L27" s="243"/>
      <c r="M27" s="243"/>
      <c r="N27" s="243"/>
      <c r="O27" s="243"/>
    </row>
    <row r="28" spans="1:15" ht="15.75" customHeight="1" x14ac:dyDescent="0.25">
      <c r="A28" s="243"/>
      <c r="B28" s="243"/>
      <c r="C28" s="253"/>
      <c r="D28" s="253"/>
      <c r="E28" s="243"/>
      <c r="F28" s="243"/>
      <c r="G28" s="243"/>
      <c r="H28" s="243"/>
      <c r="I28" s="243"/>
      <c r="J28" s="243"/>
      <c r="K28" s="243"/>
      <c r="L28" s="243"/>
      <c r="M28" s="243"/>
      <c r="N28" s="243"/>
      <c r="O28" s="243"/>
    </row>
    <row r="29" spans="1:15" ht="15.75" customHeight="1" x14ac:dyDescent="0.25">
      <c r="A29" s="243"/>
      <c r="B29" s="243"/>
      <c r="C29" s="253"/>
      <c r="D29" s="253"/>
      <c r="E29" s="243"/>
      <c r="F29" s="243"/>
      <c r="G29" s="243"/>
      <c r="H29" s="243"/>
      <c r="I29" s="243"/>
      <c r="J29" s="243"/>
      <c r="K29" s="243"/>
      <c r="L29" s="243"/>
      <c r="M29" s="243"/>
      <c r="N29" s="243"/>
      <c r="O29" s="243"/>
    </row>
    <row r="30" spans="1:15" ht="15.75" customHeight="1" x14ac:dyDescent="0.25">
      <c r="A30" s="243"/>
      <c r="B30" s="243"/>
      <c r="C30" s="253"/>
      <c r="D30" s="253"/>
      <c r="E30" s="243"/>
      <c r="F30" s="243"/>
      <c r="G30" s="243"/>
      <c r="H30" s="243"/>
      <c r="I30" s="243"/>
      <c r="J30" s="243"/>
      <c r="K30" s="243"/>
      <c r="L30" s="243"/>
      <c r="M30" s="243"/>
      <c r="N30" s="243"/>
      <c r="O30" s="243"/>
    </row>
    <row r="31" spans="1:15" ht="15.75" customHeight="1" x14ac:dyDescent="0.25">
      <c r="A31" s="243"/>
      <c r="B31" s="243"/>
      <c r="C31" s="253"/>
      <c r="D31" s="253"/>
      <c r="E31" s="243"/>
      <c r="F31" s="243"/>
      <c r="G31" s="243"/>
      <c r="H31" s="243"/>
      <c r="I31" s="243"/>
      <c r="J31" s="243"/>
      <c r="K31" s="243"/>
      <c r="L31" s="243"/>
      <c r="M31" s="243"/>
      <c r="N31" s="243"/>
      <c r="O31" s="243"/>
    </row>
    <row r="32" spans="1:15" ht="15.75" customHeight="1" x14ac:dyDescent="0.25">
      <c r="A32" s="243"/>
      <c r="B32" s="243"/>
      <c r="C32" s="253"/>
      <c r="D32" s="253"/>
      <c r="E32" s="243"/>
      <c r="F32" s="243"/>
      <c r="G32" s="243"/>
      <c r="H32" s="243"/>
      <c r="I32" s="243"/>
      <c r="J32" s="243"/>
      <c r="K32" s="243"/>
      <c r="L32" s="243"/>
      <c r="M32" s="243"/>
      <c r="N32" s="243"/>
      <c r="O32" s="243"/>
    </row>
    <row r="33" spans="1:15" ht="15.75" customHeight="1" x14ac:dyDescent="0.25">
      <c r="A33" s="243"/>
      <c r="B33" s="243"/>
      <c r="C33" s="253"/>
      <c r="D33" s="253"/>
      <c r="E33" s="243"/>
      <c r="F33" s="243"/>
      <c r="G33" s="243"/>
      <c r="H33" s="243"/>
      <c r="I33" s="243"/>
      <c r="J33" s="243"/>
      <c r="K33" s="243"/>
      <c r="L33" s="243"/>
      <c r="M33" s="243"/>
      <c r="N33" s="243"/>
      <c r="O33" s="243"/>
    </row>
    <row r="34" spans="1:15" ht="15.75" customHeight="1" x14ac:dyDescent="0.25">
      <c r="A34" s="243"/>
      <c r="B34" s="243"/>
      <c r="C34" s="253"/>
      <c r="D34" s="253"/>
      <c r="E34" s="243"/>
      <c r="F34" s="243"/>
      <c r="G34" s="243"/>
      <c r="H34" s="243"/>
      <c r="I34" s="243"/>
      <c r="J34" s="243"/>
      <c r="K34" s="243"/>
      <c r="L34" s="243"/>
      <c r="M34" s="243"/>
      <c r="N34" s="243"/>
      <c r="O34" s="243"/>
    </row>
    <row r="35" spans="1:15" ht="15.75" customHeight="1" x14ac:dyDescent="0.25">
      <c r="A35" s="243"/>
      <c r="B35" s="243"/>
      <c r="C35" s="253"/>
      <c r="D35" s="253"/>
      <c r="E35" s="243"/>
      <c r="F35" s="243"/>
      <c r="G35" s="243"/>
      <c r="H35" s="243"/>
      <c r="I35" s="243"/>
      <c r="J35" s="243"/>
      <c r="K35" s="243"/>
      <c r="L35" s="243"/>
      <c r="M35" s="243"/>
      <c r="N35" s="243"/>
      <c r="O35" s="243"/>
    </row>
    <row r="36" spans="1:15" ht="15.75" customHeight="1" x14ac:dyDescent="0.25">
      <c r="A36" s="243"/>
      <c r="B36" s="243"/>
      <c r="C36" s="253"/>
      <c r="D36" s="253"/>
      <c r="E36" s="243"/>
      <c r="F36" s="243"/>
      <c r="G36" s="243"/>
      <c r="H36" s="243"/>
      <c r="I36" s="243"/>
      <c r="J36" s="243"/>
      <c r="K36" s="243"/>
      <c r="L36" s="243"/>
      <c r="M36" s="243"/>
      <c r="N36" s="243"/>
      <c r="O36" s="243"/>
    </row>
    <row r="37" spans="1:15" ht="15.75" customHeight="1" x14ac:dyDescent="0.25">
      <c r="A37" s="243"/>
      <c r="B37" s="243"/>
      <c r="C37" s="253"/>
      <c r="D37" s="253"/>
      <c r="E37" s="243"/>
      <c r="F37" s="243"/>
      <c r="G37" s="243"/>
      <c r="H37" s="243"/>
      <c r="I37" s="243"/>
      <c r="J37" s="243"/>
      <c r="K37" s="243"/>
      <c r="L37" s="243"/>
      <c r="M37" s="243"/>
      <c r="N37" s="243"/>
      <c r="O37" s="243"/>
    </row>
    <row r="38" spans="1:15" ht="15.75" customHeight="1" x14ac:dyDescent="0.25">
      <c r="A38" s="243"/>
      <c r="B38" s="243"/>
      <c r="C38" s="253"/>
      <c r="D38" s="253"/>
      <c r="E38" s="243"/>
      <c r="F38" s="243"/>
      <c r="G38" s="243"/>
      <c r="H38" s="243"/>
      <c r="I38" s="243"/>
      <c r="J38" s="243"/>
      <c r="K38" s="243"/>
      <c r="L38" s="243"/>
      <c r="M38" s="243"/>
      <c r="N38" s="243"/>
      <c r="O38" s="243"/>
    </row>
    <row r="39" spans="1:15" ht="15.75" customHeight="1" x14ac:dyDescent="0.25">
      <c r="A39" s="243"/>
      <c r="B39" s="243"/>
      <c r="C39" s="253"/>
      <c r="D39" s="253"/>
      <c r="E39" s="243"/>
      <c r="F39" s="243"/>
      <c r="G39" s="243"/>
      <c r="H39" s="243"/>
      <c r="I39" s="243"/>
      <c r="J39" s="243"/>
      <c r="K39" s="243"/>
      <c r="L39" s="243"/>
      <c r="M39" s="243"/>
      <c r="N39" s="243"/>
      <c r="O39" s="243"/>
    </row>
    <row r="40" spans="1:15" ht="15.75" customHeight="1" x14ac:dyDescent="0.25">
      <c r="A40" s="243"/>
      <c r="B40" s="243"/>
      <c r="C40" s="253"/>
      <c r="D40" s="253"/>
      <c r="E40" s="243"/>
      <c r="F40" s="243"/>
      <c r="G40" s="243"/>
      <c r="H40" s="243"/>
      <c r="I40" s="243"/>
      <c r="J40" s="243"/>
      <c r="K40" s="243"/>
      <c r="L40" s="243"/>
      <c r="M40" s="243"/>
      <c r="N40" s="243"/>
      <c r="O40" s="243"/>
    </row>
    <row r="41" spans="1:15" ht="15.75" customHeight="1" x14ac:dyDescent="0.25">
      <c r="A41" s="243"/>
      <c r="B41" s="243"/>
      <c r="C41" s="253"/>
      <c r="D41" s="253"/>
      <c r="E41" s="243"/>
      <c r="F41" s="243"/>
      <c r="G41" s="243"/>
      <c r="H41" s="243"/>
      <c r="I41" s="243"/>
      <c r="J41" s="243"/>
      <c r="K41" s="243"/>
      <c r="L41" s="243"/>
      <c r="M41" s="243"/>
      <c r="N41" s="243"/>
      <c r="O41" s="243"/>
    </row>
    <row r="42" spans="1:15" ht="15.75" customHeight="1" x14ac:dyDescent="0.25">
      <c r="A42" s="243"/>
      <c r="B42" s="243"/>
      <c r="C42" s="253"/>
      <c r="D42" s="253"/>
      <c r="E42" s="243"/>
      <c r="F42" s="243"/>
      <c r="G42" s="243"/>
      <c r="H42" s="243"/>
      <c r="I42" s="243"/>
      <c r="J42" s="243"/>
      <c r="K42" s="243"/>
      <c r="L42" s="243"/>
      <c r="M42" s="243"/>
      <c r="N42" s="243"/>
      <c r="O42" s="243"/>
    </row>
    <row r="43" spans="1:15" ht="15.75" customHeight="1" x14ac:dyDescent="0.25">
      <c r="A43" s="243"/>
      <c r="B43" s="243"/>
      <c r="C43" s="253"/>
      <c r="D43" s="253"/>
      <c r="E43" s="243"/>
      <c r="F43" s="243"/>
      <c r="G43" s="243"/>
      <c r="H43" s="243"/>
      <c r="I43" s="243"/>
      <c r="J43" s="243"/>
      <c r="K43" s="243"/>
      <c r="L43" s="243"/>
      <c r="M43" s="243"/>
      <c r="N43" s="243"/>
      <c r="O43" s="243"/>
    </row>
    <row r="44" spans="1:15" ht="15.75" customHeight="1" x14ac:dyDescent="0.25">
      <c r="A44" s="243"/>
      <c r="B44" s="243"/>
      <c r="C44" s="253"/>
      <c r="D44" s="253"/>
      <c r="E44" s="243"/>
      <c r="F44" s="243"/>
      <c r="G44" s="243"/>
      <c r="H44" s="243"/>
      <c r="I44" s="243"/>
      <c r="J44" s="243"/>
      <c r="K44" s="243"/>
      <c r="L44" s="243"/>
      <c r="M44" s="243"/>
      <c r="N44" s="243"/>
      <c r="O44" s="243"/>
    </row>
    <row r="45" spans="1:15" ht="15.75" customHeight="1" x14ac:dyDescent="0.25">
      <c r="A45" s="243"/>
      <c r="B45" s="243"/>
      <c r="C45" s="253"/>
      <c r="D45" s="253"/>
      <c r="E45" s="243"/>
      <c r="F45" s="243"/>
      <c r="G45" s="243"/>
      <c r="H45" s="243"/>
      <c r="I45" s="243"/>
      <c r="J45" s="243"/>
      <c r="K45" s="243"/>
      <c r="L45" s="243"/>
      <c r="M45" s="243"/>
      <c r="N45" s="243"/>
      <c r="O45" s="243"/>
    </row>
    <row r="46" spans="1:15" ht="15.75" customHeight="1" x14ac:dyDescent="0.25">
      <c r="A46" s="243"/>
      <c r="B46" s="243"/>
      <c r="C46" s="253"/>
      <c r="D46" s="253"/>
      <c r="E46" s="243"/>
      <c r="F46" s="243"/>
      <c r="G46" s="243"/>
      <c r="H46" s="243"/>
      <c r="I46" s="243"/>
      <c r="J46" s="243"/>
      <c r="K46" s="243"/>
      <c r="L46" s="243"/>
      <c r="M46" s="243"/>
      <c r="N46" s="243"/>
      <c r="O46" s="243"/>
    </row>
    <row r="47" spans="1:15" ht="15.75" customHeight="1" x14ac:dyDescent="0.25">
      <c r="A47" s="243"/>
      <c r="B47" s="243"/>
      <c r="C47" s="253"/>
      <c r="D47" s="253"/>
      <c r="E47" s="243"/>
      <c r="F47" s="243"/>
      <c r="G47" s="243"/>
      <c r="H47" s="243"/>
      <c r="I47" s="243"/>
      <c r="J47" s="243"/>
      <c r="K47" s="243"/>
      <c r="L47" s="243"/>
      <c r="M47" s="243"/>
      <c r="N47" s="243"/>
      <c r="O47" s="243"/>
    </row>
    <row r="48" spans="1:15" ht="15.75" customHeight="1" x14ac:dyDescent="0.25">
      <c r="A48" s="243"/>
      <c r="B48" s="243"/>
      <c r="C48" s="253"/>
      <c r="D48" s="253"/>
      <c r="E48" s="243"/>
      <c r="F48" s="243"/>
      <c r="G48" s="243"/>
      <c r="H48" s="243"/>
      <c r="I48" s="243"/>
      <c r="J48" s="243"/>
      <c r="K48" s="243"/>
      <c r="L48" s="243"/>
      <c r="M48" s="243"/>
      <c r="N48" s="243"/>
      <c r="O48" s="243"/>
    </row>
    <row r="49" spans="1:15" ht="15.75" customHeight="1" x14ac:dyDescent="0.25">
      <c r="A49" s="243"/>
      <c r="B49" s="243"/>
      <c r="C49" s="253"/>
      <c r="D49" s="253"/>
      <c r="E49" s="243"/>
      <c r="F49" s="243"/>
      <c r="G49" s="243"/>
      <c r="H49" s="243"/>
      <c r="I49" s="243"/>
      <c r="J49" s="243"/>
      <c r="K49" s="243"/>
      <c r="L49" s="243"/>
      <c r="M49" s="243"/>
      <c r="N49" s="243"/>
      <c r="O49" s="243"/>
    </row>
    <row r="50" spans="1:15" ht="15.75" customHeight="1" x14ac:dyDescent="0.25">
      <c r="A50" s="243"/>
      <c r="B50" s="243"/>
      <c r="C50" s="253"/>
      <c r="D50" s="253"/>
      <c r="E50" s="243"/>
      <c r="F50" s="243"/>
      <c r="G50" s="243"/>
      <c r="H50" s="243"/>
      <c r="I50" s="243"/>
      <c r="J50" s="243"/>
      <c r="K50" s="243"/>
      <c r="L50" s="243"/>
      <c r="M50" s="243"/>
      <c r="N50" s="243"/>
      <c r="O50" s="243"/>
    </row>
    <row r="51" spans="1:15" ht="15.75" customHeight="1" x14ac:dyDescent="0.25">
      <c r="A51" s="243"/>
      <c r="B51" s="243"/>
      <c r="C51" s="253"/>
      <c r="D51" s="253"/>
      <c r="E51" s="243"/>
      <c r="F51" s="243"/>
      <c r="G51" s="243"/>
      <c r="H51" s="243"/>
      <c r="I51" s="243"/>
      <c r="J51" s="243"/>
      <c r="K51" s="243"/>
      <c r="L51" s="243"/>
      <c r="M51" s="243"/>
      <c r="N51" s="243"/>
      <c r="O51" s="243"/>
    </row>
    <row r="52" spans="1:15" ht="15.75" customHeight="1" x14ac:dyDescent="0.25">
      <c r="A52" s="243"/>
      <c r="B52" s="243"/>
      <c r="C52" s="253"/>
      <c r="D52" s="253"/>
    </row>
    <row r="53" spans="1:15" ht="15.75" customHeight="1" x14ac:dyDescent="0.25">
      <c r="A53" s="243"/>
      <c r="B53" s="243"/>
      <c r="C53" s="253"/>
      <c r="D53" s="253"/>
    </row>
    <row r="54" spans="1:15" ht="15.75" customHeight="1" x14ac:dyDescent="0.25">
      <c r="A54" s="243"/>
      <c r="B54" s="243"/>
      <c r="C54" s="253"/>
      <c r="D54" s="253"/>
    </row>
    <row r="55" spans="1:15" ht="15.75" customHeight="1" x14ac:dyDescent="0.25">
      <c r="A55" s="243"/>
      <c r="B55" s="243"/>
      <c r="C55" s="253"/>
      <c r="D55" s="253"/>
    </row>
    <row r="56" spans="1:15" ht="15.75" customHeight="1" x14ac:dyDescent="0.25">
      <c r="A56" s="243"/>
      <c r="B56" s="243"/>
      <c r="C56" s="253"/>
      <c r="D56" s="253"/>
    </row>
    <row r="57" spans="1:15" ht="15.75" customHeight="1" x14ac:dyDescent="0.25">
      <c r="A57" s="243"/>
      <c r="B57" s="243"/>
      <c r="C57" s="253"/>
      <c r="D57" s="253"/>
    </row>
    <row r="58" spans="1:15" ht="15.75" customHeight="1" x14ac:dyDescent="0.25">
      <c r="A58" s="243"/>
      <c r="B58" s="243"/>
      <c r="C58" s="253"/>
      <c r="D58" s="253"/>
    </row>
    <row r="59" spans="1:15" ht="15.75" customHeight="1" x14ac:dyDescent="0.25">
      <c r="A59" s="243"/>
      <c r="B59" s="243"/>
      <c r="C59" s="253"/>
      <c r="D59" s="253"/>
    </row>
    <row r="60" spans="1:15" ht="15.75" customHeight="1" x14ac:dyDescent="0.25">
      <c r="A60" s="243"/>
      <c r="B60" s="243"/>
      <c r="C60" s="253"/>
      <c r="D60" s="253"/>
    </row>
    <row r="61" spans="1:15" ht="15.75" customHeight="1" x14ac:dyDescent="0.25">
      <c r="A61" s="243"/>
      <c r="B61" s="243"/>
      <c r="C61" s="253"/>
      <c r="D61" s="253"/>
    </row>
    <row r="62" spans="1:15" ht="15.75" customHeight="1" x14ac:dyDescent="0.25">
      <c r="A62" s="243"/>
      <c r="B62" s="243"/>
      <c r="C62" s="253"/>
      <c r="D62" s="253"/>
    </row>
    <row r="63" spans="1:15" ht="15.75" customHeight="1" x14ac:dyDescent="0.25">
      <c r="A63" s="243"/>
      <c r="B63" s="243"/>
      <c r="C63" s="253"/>
      <c r="D63" s="253"/>
    </row>
    <row r="64" spans="1:15" ht="15.75" customHeight="1" x14ac:dyDescent="0.25">
      <c r="A64" s="243"/>
      <c r="B64" s="243"/>
      <c r="C64" s="253"/>
      <c r="D64" s="253"/>
    </row>
    <row r="65" spans="1:4" ht="15.75" customHeight="1" x14ac:dyDescent="0.25">
      <c r="A65" s="243"/>
      <c r="B65" s="243"/>
      <c r="C65" s="253"/>
      <c r="D65" s="253"/>
    </row>
    <row r="66" spans="1:4" ht="15.75" customHeight="1" x14ac:dyDescent="0.25">
      <c r="A66" s="243"/>
      <c r="B66" s="243"/>
      <c r="C66" s="253"/>
      <c r="D66" s="253"/>
    </row>
    <row r="67" spans="1:4" ht="15.75" customHeight="1" x14ac:dyDescent="0.25">
      <c r="A67" s="243"/>
      <c r="B67" s="243"/>
      <c r="C67" s="253"/>
      <c r="D67" s="253"/>
    </row>
    <row r="68" spans="1:4" ht="15.75" customHeight="1" x14ac:dyDescent="0.25">
      <c r="A68" s="243"/>
      <c r="B68" s="243"/>
      <c r="C68" s="253"/>
      <c r="D68" s="253"/>
    </row>
    <row r="69" spans="1:4" ht="15.75" customHeight="1" x14ac:dyDescent="0.25">
      <c r="A69" s="243"/>
      <c r="B69" s="243"/>
      <c r="C69" s="253"/>
      <c r="D69" s="253"/>
    </row>
    <row r="70" spans="1:4" ht="15.75" customHeight="1" x14ac:dyDescent="0.25">
      <c r="A70" s="243"/>
      <c r="B70" s="243"/>
      <c r="C70" s="253"/>
      <c r="D70" s="253"/>
    </row>
    <row r="71" spans="1:4" ht="15.75" customHeight="1" x14ac:dyDescent="0.25">
      <c r="A71" s="243"/>
      <c r="B71" s="243"/>
      <c r="C71" s="253"/>
      <c r="D71" s="253"/>
    </row>
    <row r="72" spans="1:4" ht="15.75" customHeight="1" x14ac:dyDescent="0.25">
      <c r="A72" s="243"/>
      <c r="B72" s="243"/>
      <c r="C72" s="253"/>
      <c r="D72" s="253"/>
    </row>
    <row r="73" spans="1:4" ht="15.75" customHeight="1" x14ac:dyDescent="0.25">
      <c r="A73" s="243"/>
      <c r="B73" s="243"/>
      <c r="C73" s="253"/>
      <c r="D73" s="253"/>
    </row>
    <row r="74" spans="1:4" ht="15.75" customHeight="1" x14ac:dyDescent="0.25">
      <c r="A74" s="243"/>
      <c r="B74" s="243"/>
      <c r="C74" s="253"/>
      <c r="D74" s="253"/>
    </row>
    <row r="75" spans="1:4" ht="15.75" customHeight="1" x14ac:dyDescent="0.25">
      <c r="A75" s="243"/>
      <c r="B75" s="243"/>
      <c r="C75" s="253"/>
      <c r="D75" s="253"/>
    </row>
    <row r="76" spans="1:4" ht="15.75" customHeight="1" x14ac:dyDescent="0.25">
      <c r="A76" s="243"/>
      <c r="B76" s="243"/>
      <c r="C76" s="253"/>
      <c r="D76" s="253"/>
    </row>
    <row r="77" spans="1:4" ht="15.75" customHeight="1" x14ac:dyDescent="0.25">
      <c r="A77" s="243"/>
      <c r="B77" s="243"/>
      <c r="C77" s="253"/>
      <c r="D77" s="253"/>
    </row>
    <row r="78" spans="1:4" ht="15.75" customHeight="1" x14ac:dyDescent="0.25">
      <c r="A78" s="243"/>
      <c r="B78" s="243"/>
      <c r="C78" s="253"/>
      <c r="D78" s="253"/>
    </row>
    <row r="79" spans="1:4" ht="15.75" customHeight="1" x14ac:dyDescent="0.25">
      <c r="A79" s="243"/>
      <c r="B79" s="243"/>
      <c r="C79" s="253"/>
      <c r="D79" s="253"/>
    </row>
    <row r="80" spans="1:4" ht="15.75" customHeight="1" x14ac:dyDescent="0.25">
      <c r="A80" s="243"/>
      <c r="B80" s="243"/>
      <c r="C80" s="253"/>
      <c r="D80" s="253"/>
    </row>
    <row r="81" spans="1:4" ht="15.75" customHeight="1" x14ac:dyDescent="0.25">
      <c r="A81" s="243"/>
      <c r="B81" s="243"/>
      <c r="C81" s="253"/>
      <c r="D81" s="253"/>
    </row>
    <row r="82" spans="1:4" ht="15.75" customHeight="1" x14ac:dyDescent="0.25">
      <c r="A82" s="243"/>
      <c r="B82" s="243"/>
      <c r="C82" s="253"/>
      <c r="D82" s="253"/>
    </row>
    <row r="83" spans="1:4" ht="15.75" customHeight="1" x14ac:dyDescent="0.25">
      <c r="A83" s="243"/>
      <c r="B83" s="243"/>
      <c r="C83" s="253"/>
      <c r="D83" s="253"/>
    </row>
    <row r="84" spans="1:4" ht="15.75" customHeight="1" x14ac:dyDescent="0.25">
      <c r="A84" s="243"/>
      <c r="B84" s="243"/>
      <c r="C84" s="253"/>
      <c r="D84" s="253"/>
    </row>
    <row r="85" spans="1:4" ht="15.75" customHeight="1" x14ac:dyDescent="0.25">
      <c r="A85" s="243"/>
      <c r="B85" s="243"/>
      <c r="C85" s="253"/>
      <c r="D85" s="253"/>
    </row>
    <row r="86" spans="1:4" ht="15.75" customHeight="1" x14ac:dyDescent="0.25">
      <c r="A86" s="243"/>
      <c r="B86" s="243"/>
      <c r="C86" s="253"/>
      <c r="D86" s="253"/>
    </row>
    <row r="87" spans="1:4" ht="15.75" customHeight="1" x14ac:dyDescent="0.25">
      <c r="A87" s="243"/>
      <c r="B87" s="243"/>
      <c r="C87" s="253"/>
      <c r="D87" s="253"/>
    </row>
    <row r="88" spans="1:4" ht="15.75" customHeight="1" x14ac:dyDescent="0.25">
      <c r="A88" s="243"/>
      <c r="B88" s="243"/>
      <c r="C88" s="253"/>
      <c r="D88" s="253"/>
    </row>
    <row r="89" spans="1:4" ht="15.75" customHeight="1" x14ac:dyDescent="0.25">
      <c r="A89" s="243"/>
      <c r="B89" s="243"/>
      <c r="C89" s="253"/>
      <c r="D89" s="253"/>
    </row>
    <row r="90" spans="1:4" ht="15.75" customHeight="1" x14ac:dyDescent="0.25">
      <c r="A90" s="243"/>
      <c r="B90" s="243"/>
      <c r="C90" s="253"/>
      <c r="D90" s="253"/>
    </row>
    <row r="91" spans="1:4" ht="15.75" customHeight="1" x14ac:dyDescent="0.25">
      <c r="A91" s="243"/>
      <c r="B91" s="243"/>
      <c r="C91" s="253"/>
      <c r="D91" s="253"/>
    </row>
    <row r="92" spans="1:4" ht="15.75" customHeight="1" x14ac:dyDescent="0.25">
      <c r="A92" s="243"/>
      <c r="B92" s="243"/>
      <c r="C92" s="253"/>
      <c r="D92" s="253"/>
    </row>
    <row r="93" spans="1:4" ht="15.75" customHeight="1" x14ac:dyDescent="0.25">
      <c r="A93" s="243"/>
      <c r="B93" s="243"/>
      <c r="C93" s="253"/>
      <c r="D93" s="253"/>
    </row>
    <row r="94" spans="1:4" ht="15.75" customHeight="1" x14ac:dyDescent="0.25">
      <c r="A94" s="243"/>
      <c r="B94" s="243"/>
      <c r="C94" s="253"/>
      <c r="D94" s="253"/>
    </row>
    <row r="95" spans="1:4" ht="15.75" customHeight="1" x14ac:dyDescent="0.25">
      <c r="A95" s="243"/>
      <c r="B95" s="243"/>
      <c r="C95" s="253"/>
      <c r="D95" s="253"/>
    </row>
    <row r="96" spans="1:4" ht="15.75" customHeight="1" x14ac:dyDescent="0.25">
      <c r="A96" s="243"/>
      <c r="B96" s="243"/>
      <c r="C96" s="253"/>
      <c r="D96" s="253"/>
    </row>
    <row r="97" spans="1:4" ht="15.75" customHeight="1" x14ac:dyDescent="0.25">
      <c r="A97" s="243"/>
      <c r="B97" s="243"/>
      <c r="C97" s="253"/>
      <c r="D97" s="253"/>
    </row>
    <row r="98" spans="1:4" ht="15.75" customHeight="1" x14ac:dyDescent="0.25">
      <c r="A98" s="243"/>
      <c r="B98" s="243"/>
      <c r="C98" s="253"/>
      <c r="D98" s="253"/>
    </row>
    <row r="99" spans="1:4" ht="15.75" customHeight="1" x14ac:dyDescent="0.25">
      <c r="A99" s="243"/>
      <c r="B99" s="243"/>
      <c r="C99" s="253"/>
      <c r="D99" s="253"/>
    </row>
    <row r="100" spans="1:4" ht="15.75" customHeight="1" x14ac:dyDescent="0.25">
      <c r="A100" s="243"/>
      <c r="B100" s="243"/>
      <c r="C100" s="253"/>
      <c r="D100" s="253"/>
    </row>
    <row r="101" spans="1:4" ht="15.75" customHeight="1" x14ac:dyDescent="0.25">
      <c r="A101" s="243"/>
      <c r="B101" s="243"/>
      <c r="C101" s="253"/>
      <c r="D101" s="253"/>
    </row>
    <row r="102" spans="1:4" ht="15.75" customHeight="1" x14ac:dyDescent="0.25">
      <c r="A102" s="243"/>
      <c r="B102" s="243"/>
      <c r="C102" s="253"/>
      <c r="D102" s="253"/>
    </row>
    <row r="103" spans="1:4" ht="15.75" customHeight="1" x14ac:dyDescent="0.25">
      <c r="A103" s="243"/>
      <c r="B103" s="243"/>
      <c r="C103" s="253"/>
      <c r="D103" s="253"/>
    </row>
    <row r="104" spans="1:4" ht="15.75" customHeight="1" x14ac:dyDescent="0.25">
      <c r="A104" s="243"/>
      <c r="B104" s="243"/>
      <c r="C104" s="253"/>
      <c r="D104" s="253"/>
    </row>
    <row r="105" spans="1:4" ht="15.75" customHeight="1" x14ac:dyDescent="0.25">
      <c r="A105" s="243"/>
      <c r="B105" s="243"/>
      <c r="C105" s="253"/>
      <c r="D105" s="253"/>
    </row>
    <row r="106" spans="1:4" ht="15.75" customHeight="1" x14ac:dyDescent="0.25">
      <c r="A106" s="243"/>
      <c r="B106" s="243"/>
      <c r="C106" s="253"/>
      <c r="D106" s="253"/>
    </row>
    <row r="107" spans="1:4" ht="15.75" customHeight="1" x14ac:dyDescent="0.25">
      <c r="A107" s="243"/>
      <c r="B107" s="243"/>
      <c r="C107" s="253"/>
      <c r="D107" s="253"/>
    </row>
    <row r="108" spans="1:4" ht="15.75" customHeight="1" x14ac:dyDescent="0.25">
      <c r="A108" s="243"/>
      <c r="B108" s="243"/>
      <c r="C108" s="253"/>
      <c r="D108" s="253"/>
    </row>
    <row r="109" spans="1:4" ht="15.75" customHeight="1" x14ac:dyDescent="0.25">
      <c r="A109" s="243"/>
      <c r="B109" s="243"/>
      <c r="C109" s="253"/>
      <c r="D109" s="253"/>
    </row>
    <row r="110" spans="1:4" ht="15.75" customHeight="1" x14ac:dyDescent="0.25">
      <c r="A110" s="243"/>
      <c r="B110" s="243"/>
      <c r="C110" s="253"/>
      <c r="D110" s="253"/>
    </row>
    <row r="111" spans="1:4" ht="15.75" customHeight="1" x14ac:dyDescent="0.25">
      <c r="A111" s="243"/>
      <c r="B111" s="243"/>
      <c r="C111" s="253"/>
      <c r="D111" s="253"/>
    </row>
    <row r="112" spans="1:4" ht="15.75" customHeight="1" x14ac:dyDescent="0.25">
      <c r="A112" s="243"/>
      <c r="B112" s="243"/>
      <c r="C112" s="253"/>
      <c r="D112" s="253"/>
    </row>
    <row r="113" spans="1:4" ht="15.75" customHeight="1" x14ac:dyDescent="0.25">
      <c r="A113" s="243"/>
      <c r="B113" s="243"/>
      <c r="C113" s="253"/>
      <c r="D113" s="253"/>
    </row>
    <row r="114" spans="1:4" ht="15.75" customHeight="1" x14ac:dyDescent="0.25">
      <c r="A114" s="243"/>
      <c r="B114" s="243"/>
      <c r="C114" s="253"/>
      <c r="D114" s="253"/>
    </row>
    <row r="115" spans="1:4" ht="15.75" customHeight="1" x14ac:dyDescent="0.25">
      <c r="A115" s="243"/>
      <c r="B115" s="243"/>
      <c r="C115" s="253"/>
      <c r="D115" s="253"/>
    </row>
    <row r="116" spans="1:4" ht="15.75" customHeight="1" x14ac:dyDescent="0.25">
      <c r="A116" s="243"/>
      <c r="B116" s="243"/>
      <c r="C116" s="253"/>
      <c r="D116" s="253"/>
    </row>
    <row r="117" spans="1:4" ht="15.75" customHeight="1" x14ac:dyDescent="0.25">
      <c r="A117" s="243"/>
      <c r="B117" s="243"/>
      <c r="C117" s="253"/>
      <c r="D117" s="253"/>
    </row>
    <row r="118" spans="1:4" ht="15.75" customHeight="1" x14ac:dyDescent="0.25">
      <c r="A118" s="243"/>
      <c r="B118" s="243"/>
      <c r="C118" s="253"/>
      <c r="D118" s="253"/>
    </row>
    <row r="119" spans="1:4" ht="15.75" customHeight="1" x14ac:dyDescent="0.25">
      <c r="A119" s="243"/>
      <c r="B119" s="243"/>
      <c r="C119" s="253"/>
      <c r="D119" s="253"/>
    </row>
    <row r="120" spans="1:4" ht="15.75" customHeight="1" x14ac:dyDescent="0.25">
      <c r="A120" s="243"/>
      <c r="B120" s="243"/>
      <c r="C120" s="253"/>
      <c r="D120" s="253"/>
    </row>
    <row r="121" spans="1:4" ht="15.75" customHeight="1" x14ac:dyDescent="0.25">
      <c r="A121" s="243"/>
      <c r="B121" s="243"/>
      <c r="C121" s="253"/>
      <c r="D121" s="253"/>
    </row>
    <row r="122" spans="1:4" ht="15.75" customHeight="1" x14ac:dyDescent="0.25">
      <c r="A122" s="243"/>
      <c r="B122" s="243"/>
      <c r="C122" s="253"/>
      <c r="D122" s="253"/>
    </row>
    <row r="123" spans="1:4" ht="15.75" customHeight="1" x14ac:dyDescent="0.25">
      <c r="A123" s="243"/>
      <c r="B123" s="243"/>
      <c r="C123" s="253"/>
      <c r="D123" s="253"/>
    </row>
    <row r="124" spans="1:4" ht="15.75" customHeight="1" x14ac:dyDescent="0.25">
      <c r="A124" s="243"/>
      <c r="B124" s="243"/>
      <c r="C124" s="253"/>
      <c r="D124" s="253"/>
    </row>
    <row r="125" spans="1:4" ht="15.75" customHeight="1" x14ac:dyDescent="0.25">
      <c r="A125" s="243"/>
      <c r="B125" s="243"/>
      <c r="C125" s="253"/>
      <c r="D125" s="253"/>
    </row>
    <row r="126" spans="1:4" ht="15.75" customHeight="1" x14ac:dyDescent="0.25">
      <c r="A126" s="243"/>
      <c r="B126" s="243"/>
      <c r="C126" s="253"/>
      <c r="D126" s="253"/>
    </row>
    <row r="127" spans="1:4" ht="15.75" customHeight="1" x14ac:dyDescent="0.25">
      <c r="A127" s="243"/>
      <c r="B127" s="243"/>
      <c r="C127" s="253"/>
      <c r="D127" s="253"/>
    </row>
    <row r="128" spans="1:4" ht="15.75" customHeight="1" x14ac:dyDescent="0.25">
      <c r="A128" s="243"/>
      <c r="B128" s="243"/>
      <c r="C128" s="253"/>
      <c r="D128" s="253"/>
    </row>
    <row r="129" spans="1:4" ht="15.75" customHeight="1" x14ac:dyDescent="0.25">
      <c r="A129" s="243"/>
      <c r="B129" s="243"/>
      <c r="C129" s="253"/>
      <c r="D129" s="253"/>
    </row>
    <row r="130" spans="1:4" ht="15.75" customHeight="1" x14ac:dyDescent="0.25">
      <c r="A130" s="243"/>
      <c r="B130" s="243"/>
      <c r="C130" s="253"/>
      <c r="D130" s="253"/>
    </row>
    <row r="131" spans="1:4" ht="15.75" customHeight="1" x14ac:dyDescent="0.25">
      <c r="A131" s="243"/>
      <c r="B131" s="243"/>
      <c r="C131" s="253"/>
      <c r="D131" s="253"/>
    </row>
    <row r="132" spans="1:4" ht="15.75" customHeight="1" x14ac:dyDescent="0.25">
      <c r="A132" s="243"/>
      <c r="B132" s="243"/>
      <c r="C132" s="253"/>
      <c r="D132" s="253"/>
    </row>
    <row r="133" spans="1:4" ht="15.75" customHeight="1" x14ac:dyDescent="0.25">
      <c r="A133" s="243"/>
      <c r="B133" s="243"/>
      <c r="C133" s="253"/>
      <c r="D133" s="253"/>
    </row>
    <row r="134" spans="1:4" ht="15.75" customHeight="1" x14ac:dyDescent="0.25">
      <c r="A134" s="243"/>
      <c r="B134" s="243"/>
      <c r="C134" s="253"/>
      <c r="D134" s="253"/>
    </row>
    <row r="135" spans="1:4" ht="15.75" customHeight="1" x14ac:dyDescent="0.25">
      <c r="A135" s="243"/>
      <c r="B135" s="243"/>
      <c r="C135" s="253"/>
      <c r="D135" s="253"/>
    </row>
    <row r="136" spans="1:4" ht="15.75" customHeight="1" x14ac:dyDescent="0.25">
      <c r="A136" s="243"/>
      <c r="B136" s="243"/>
      <c r="C136" s="253"/>
      <c r="D136" s="253"/>
    </row>
    <row r="137" spans="1:4" ht="15.75" customHeight="1" x14ac:dyDescent="0.25">
      <c r="A137" s="243"/>
      <c r="B137" s="243"/>
      <c r="C137" s="253"/>
      <c r="D137" s="253"/>
    </row>
    <row r="138" spans="1:4" ht="15.75" customHeight="1" x14ac:dyDescent="0.25">
      <c r="A138" s="243"/>
      <c r="B138" s="243"/>
      <c r="C138" s="253"/>
      <c r="D138" s="253"/>
    </row>
    <row r="139" spans="1:4" ht="15.75" customHeight="1" x14ac:dyDescent="0.25">
      <c r="A139" s="243"/>
      <c r="B139" s="243"/>
      <c r="C139" s="253"/>
      <c r="D139" s="253"/>
    </row>
    <row r="140" spans="1:4" ht="15.75" customHeight="1" x14ac:dyDescent="0.25">
      <c r="A140" s="243"/>
      <c r="B140" s="243"/>
      <c r="C140" s="253"/>
      <c r="D140" s="253"/>
    </row>
    <row r="141" spans="1:4" ht="15.75" customHeight="1" x14ac:dyDescent="0.25">
      <c r="A141" s="243"/>
      <c r="B141" s="243"/>
      <c r="C141" s="253"/>
      <c r="D141" s="253"/>
    </row>
    <row r="142" spans="1:4" ht="15.75" customHeight="1" x14ac:dyDescent="0.25">
      <c r="A142" s="243"/>
      <c r="B142" s="243"/>
      <c r="C142" s="253"/>
      <c r="D142" s="253"/>
    </row>
    <row r="143" spans="1:4" ht="15.75" customHeight="1" x14ac:dyDescent="0.25">
      <c r="A143" s="243"/>
      <c r="B143" s="243"/>
      <c r="C143" s="253"/>
      <c r="D143" s="253"/>
    </row>
    <row r="144" spans="1:4" ht="15.75" customHeight="1" x14ac:dyDescent="0.25">
      <c r="A144" s="243"/>
      <c r="B144" s="243"/>
      <c r="C144" s="253"/>
      <c r="D144" s="253"/>
    </row>
    <row r="145" spans="1:4" ht="15.75" customHeight="1" x14ac:dyDescent="0.25">
      <c r="A145" s="243"/>
      <c r="B145" s="243"/>
      <c r="C145" s="253"/>
      <c r="D145" s="253"/>
    </row>
    <row r="146" spans="1:4" ht="15.75" customHeight="1" x14ac:dyDescent="0.25">
      <c r="A146" s="243"/>
      <c r="B146" s="243"/>
      <c r="C146" s="253"/>
      <c r="D146" s="253"/>
    </row>
    <row r="147" spans="1:4" ht="15.75" customHeight="1" x14ac:dyDescent="0.25">
      <c r="A147" s="243"/>
      <c r="B147" s="243"/>
      <c r="C147" s="253"/>
      <c r="D147" s="253"/>
    </row>
    <row r="148" spans="1:4" ht="15.75" customHeight="1" x14ac:dyDescent="0.25">
      <c r="A148" s="243"/>
      <c r="B148" s="243"/>
      <c r="C148" s="253"/>
      <c r="D148" s="253"/>
    </row>
    <row r="149" spans="1:4" ht="15.75" customHeight="1" x14ac:dyDescent="0.25">
      <c r="A149" s="243"/>
      <c r="B149" s="243"/>
      <c r="C149" s="253"/>
      <c r="D149" s="253"/>
    </row>
    <row r="150" spans="1:4" ht="15.75" customHeight="1" x14ac:dyDescent="0.25">
      <c r="A150" s="243"/>
      <c r="B150" s="243"/>
      <c r="C150" s="253"/>
      <c r="D150" s="253"/>
    </row>
    <row r="151" spans="1:4" ht="15.75" customHeight="1" x14ac:dyDescent="0.25">
      <c r="A151" s="243"/>
      <c r="B151" s="243"/>
      <c r="C151" s="253"/>
      <c r="D151" s="253"/>
    </row>
    <row r="152" spans="1:4" ht="15.75" customHeight="1" x14ac:dyDescent="0.25">
      <c r="A152" s="243"/>
      <c r="B152" s="243"/>
      <c r="C152" s="253"/>
      <c r="D152" s="253"/>
    </row>
    <row r="153" spans="1:4" ht="15.75" customHeight="1" x14ac:dyDescent="0.25">
      <c r="A153" s="243"/>
      <c r="B153" s="243"/>
      <c r="C153" s="253"/>
      <c r="D153" s="253"/>
    </row>
    <row r="154" spans="1:4" ht="15.75" customHeight="1" x14ac:dyDescent="0.25">
      <c r="A154" s="243"/>
      <c r="B154" s="243"/>
      <c r="C154" s="253"/>
      <c r="D154" s="253"/>
    </row>
    <row r="155" spans="1:4" ht="15.75" customHeight="1" x14ac:dyDescent="0.25">
      <c r="A155" s="243"/>
      <c r="B155" s="243"/>
      <c r="C155" s="253"/>
      <c r="D155" s="253"/>
    </row>
    <row r="156" spans="1:4" ht="15.75" customHeight="1" x14ac:dyDescent="0.25">
      <c r="A156" s="243"/>
      <c r="B156" s="243"/>
      <c r="C156" s="253"/>
      <c r="D156" s="253"/>
    </row>
    <row r="157" spans="1:4" ht="15.75" customHeight="1" x14ac:dyDescent="0.25">
      <c r="A157" s="243"/>
      <c r="B157" s="243"/>
      <c r="C157" s="253"/>
      <c r="D157" s="253"/>
    </row>
    <row r="158" spans="1:4" ht="15.75" customHeight="1" x14ac:dyDescent="0.25">
      <c r="A158" s="243"/>
      <c r="B158" s="243"/>
      <c r="C158" s="253"/>
      <c r="D158" s="253"/>
    </row>
    <row r="159" spans="1:4" ht="15.75" customHeight="1" x14ac:dyDescent="0.25">
      <c r="A159" s="243"/>
      <c r="B159" s="243"/>
      <c r="C159" s="253"/>
      <c r="D159" s="253"/>
    </row>
    <row r="160" spans="1:4" ht="15.75" customHeight="1" x14ac:dyDescent="0.25">
      <c r="A160" s="243"/>
      <c r="B160" s="243"/>
      <c r="C160" s="253"/>
      <c r="D160" s="253"/>
    </row>
    <row r="161" spans="1:4" ht="15.75" customHeight="1" x14ac:dyDescent="0.25">
      <c r="A161" s="243"/>
      <c r="B161" s="243"/>
      <c r="C161" s="253"/>
      <c r="D161" s="253"/>
    </row>
    <row r="162" spans="1:4" ht="15.75" customHeight="1" x14ac:dyDescent="0.25">
      <c r="A162" s="243"/>
      <c r="B162" s="243"/>
      <c r="C162" s="253"/>
      <c r="D162" s="253"/>
    </row>
    <row r="163" spans="1:4" ht="15.75" customHeight="1" x14ac:dyDescent="0.25">
      <c r="A163" s="243"/>
      <c r="B163" s="243"/>
      <c r="C163" s="253"/>
      <c r="D163" s="253"/>
    </row>
    <row r="164" spans="1:4" ht="15.75" customHeight="1" x14ac:dyDescent="0.25">
      <c r="A164" s="243"/>
      <c r="B164" s="243"/>
      <c r="C164" s="253"/>
      <c r="D164" s="253"/>
    </row>
    <row r="165" spans="1:4" ht="15.75" customHeight="1" x14ac:dyDescent="0.25">
      <c r="A165" s="243"/>
      <c r="B165" s="243"/>
      <c r="C165" s="253"/>
      <c r="D165" s="253"/>
    </row>
    <row r="166" spans="1:4" ht="15.75" customHeight="1" x14ac:dyDescent="0.25">
      <c r="A166" s="243"/>
      <c r="B166" s="243"/>
      <c r="C166" s="253"/>
      <c r="D166" s="253"/>
    </row>
    <row r="167" spans="1:4" ht="15.75" customHeight="1" x14ac:dyDescent="0.25">
      <c r="A167" s="243"/>
      <c r="B167" s="243"/>
      <c r="C167" s="253"/>
      <c r="D167" s="253"/>
    </row>
    <row r="168" spans="1:4" ht="15.75" customHeight="1" x14ac:dyDescent="0.25">
      <c r="A168" s="243"/>
      <c r="B168" s="243"/>
      <c r="C168" s="253"/>
      <c r="D168" s="253"/>
    </row>
    <row r="169" spans="1:4" ht="15.75" customHeight="1" x14ac:dyDescent="0.25">
      <c r="A169" s="243"/>
      <c r="B169" s="243"/>
      <c r="C169" s="253"/>
      <c r="D169" s="253"/>
    </row>
    <row r="170" spans="1:4" ht="15.75" customHeight="1" x14ac:dyDescent="0.25">
      <c r="A170" s="243"/>
      <c r="B170" s="243"/>
      <c r="C170" s="253"/>
      <c r="D170" s="253"/>
    </row>
    <row r="171" spans="1:4" ht="15.75" customHeight="1" x14ac:dyDescent="0.25">
      <c r="A171" s="243"/>
      <c r="B171" s="243"/>
      <c r="C171" s="253"/>
      <c r="D171" s="253"/>
    </row>
    <row r="172" spans="1:4" ht="15.75" customHeight="1" x14ac:dyDescent="0.25">
      <c r="A172" s="243"/>
      <c r="B172" s="243"/>
      <c r="C172" s="253"/>
      <c r="D172" s="253"/>
    </row>
    <row r="173" spans="1:4" ht="15.75" customHeight="1" x14ac:dyDescent="0.25">
      <c r="A173" s="243"/>
      <c r="B173" s="243"/>
      <c r="C173" s="253"/>
      <c r="D173" s="253"/>
    </row>
    <row r="174" spans="1:4" ht="15.75" customHeight="1" x14ac:dyDescent="0.25">
      <c r="A174" s="243"/>
      <c r="B174" s="243"/>
      <c r="C174" s="253"/>
      <c r="D174" s="253"/>
    </row>
    <row r="175" spans="1:4" ht="15.75" customHeight="1" x14ac:dyDescent="0.25">
      <c r="A175" s="243"/>
      <c r="B175" s="243"/>
      <c r="C175" s="253"/>
      <c r="D175" s="253"/>
    </row>
    <row r="176" spans="1:4" ht="15.75" customHeight="1" x14ac:dyDescent="0.25">
      <c r="A176" s="243"/>
      <c r="B176" s="243"/>
      <c r="C176" s="253"/>
      <c r="D176" s="253"/>
    </row>
    <row r="177" spans="1:4" ht="15.75" customHeight="1" x14ac:dyDescent="0.25">
      <c r="A177" s="243"/>
      <c r="B177" s="243"/>
      <c r="C177" s="253"/>
      <c r="D177" s="253"/>
    </row>
    <row r="178" spans="1:4" ht="15.75" customHeight="1" x14ac:dyDescent="0.25">
      <c r="A178" s="243"/>
      <c r="B178" s="243"/>
      <c r="C178" s="253"/>
      <c r="D178" s="253"/>
    </row>
    <row r="179" spans="1:4" ht="15.75" customHeight="1" x14ac:dyDescent="0.25">
      <c r="A179" s="243"/>
      <c r="B179" s="243"/>
      <c r="C179" s="253"/>
      <c r="D179" s="253"/>
    </row>
    <row r="180" spans="1:4" ht="20.25" x14ac:dyDescent="0.25">
      <c r="A180" s="243"/>
      <c r="B180" s="243"/>
      <c r="C180" s="253"/>
      <c r="D180" s="253"/>
    </row>
    <row r="181" spans="1:4" ht="20.25" x14ac:dyDescent="0.25">
      <c r="A181" s="243"/>
      <c r="B181" s="243"/>
      <c r="C181" s="253"/>
      <c r="D181" s="253"/>
    </row>
    <row r="182" spans="1:4" ht="20.25" x14ac:dyDescent="0.25">
      <c r="A182" s="243"/>
      <c r="B182" s="243"/>
      <c r="C182" s="253"/>
      <c r="D182" s="253"/>
    </row>
    <row r="183" spans="1:4" ht="20.25" x14ac:dyDescent="0.25">
      <c r="A183" s="243"/>
      <c r="B183" s="243"/>
      <c r="C183" s="253"/>
      <c r="D183" s="253"/>
    </row>
    <row r="184" spans="1:4" ht="20.25" x14ac:dyDescent="0.25">
      <c r="A184" s="243"/>
      <c r="B184" s="243"/>
      <c r="C184" s="253"/>
      <c r="D184" s="253"/>
    </row>
    <row r="185" spans="1:4" ht="20.25" x14ac:dyDescent="0.25">
      <c r="A185" s="243"/>
      <c r="B185" s="243"/>
      <c r="C185" s="253"/>
      <c r="D185" s="253"/>
    </row>
    <row r="186" spans="1:4" ht="20.25" x14ac:dyDescent="0.25">
      <c r="A186" s="243"/>
      <c r="B186" s="243"/>
      <c r="C186" s="253"/>
      <c r="D186" s="253"/>
    </row>
    <row r="187" spans="1:4" ht="20.25" x14ac:dyDescent="0.25">
      <c r="A187" s="243"/>
      <c r="B187" s="243"/>
      <c r="C187" s="253"/>
      <c r="D187" s="253"/>
    </row>
    <row r="188" spans="1:4" ht="20.25" x14ac:dyDescent="0.25">
      <c r="A188" s="243"/>
      <c r="B188" s="243"/>
      <c r="C188" s="253"/>
      <c r="D188" s="253"/>
    </row>
    <row r="189" spans="1:4" ht="20.25" x14ac:dyDescent="0.25">
      <c r="A189" s="243"/>
      <c r="B189" s="243"/>
      <c r="C189" s="253"/>
      <c r="D189" s="253"/>
    </row>
    <row r="190" spans="1:4" ht="20.25" x14ac:dyDescent="0.25">
      <c r="A190" s="243"/>
      <c r="B190" s="243"/>
      <c r="C190" s="253"/>
      <c r="D190" s="253"/>
    </row>
    <row r="191" spans="1:4" ht="20.25" x14ac:dyDescent="0.25">
      <c r="A191" s="243"/>
      <c r="B191" s="243"/>
      <c r="C191" s="253"/>
      <c r="D191" s="253"/>
    </row>
    <row r="192" spans="1:4" ht="20.25" x14ac:dyDescent="0.25">
      <c r="A192" s="243"/>
      <c r="B192" s="243"/>
      <c r="C192" s="253"/>
      <c r="D192" s="253"/>
    </row>
    <row r="193" spans="1:4" ht="20.25" x14ac:dyDescent="0.25">
      <c r="A193" s="243"/>
      <c r="B193" s="243"/>
      <c r="C193" s="253"/>
      <c r="D193" s="253"/>
    </row>
    <row r="194" spans="1:4" ht="20.25" x14ac:dyDescent="0.25">
      <c r="A194" s="243"/>
      <c r="B194" s="243"/>
      <c r="C194" s="253"/>
      <c r="D194" s="253"/>
    </row>
    <row r="195" spans="1:4" ht="20.25" x14ac:dyDescent="0.25">
      <c r="A195" s="243"/>
      <c r="B195" s="243"/>
      <c r="C195" s="253"/>
      <c r="D195" s="253"/>
    </row>
    <row r="196" spans="1:4" ht="20.25" x14ac:dyDescent="0.25">
      <c r="A196" s="243"/>
      <c r="B196" s="243"/>
      <c r="C196" s="253"/>
      <c r="D196" s="253"/>
    </row>
    <row r="197" spans="1:4" ht="20.25" x14ac:dyDescent="0.25">
      <c r="A197" s="243"/>
      <c r="B197" s="243"/>
      <c r="C197" s="253"/>
      <c r="D197" s="253"/>
    </row>
    <row r="198" spans="1:4" ht="20.25" x14ac:dyDescent="0.25">
      <c r="A198" s="243"/>
      <c r="B198" s="243"/>
      <c r="C198" s="253"/>
      <c r="D198" s="253"/>
    </row>
    <row r="199" spans="1:4" ht="20.25" x14ac:dyDescent="0.25">
      <c r="A199" s="243"/>
      <c r="B199" s="243"/>
      <c r="C199" s="253"/>
      <c r="D199" s="253"/>
    </row>
    <row r="200" spans="1:4" ht="20.25" x14ac:dyDescent="0.25">
      <c r="A200" s="243"/>
      <c r="B200" s="243"/>
      <c r="C200" s="253"/>
      <c r="D200" s="253"/>
    </row>
    <row r="201" spans="1:4" ht="20.25" x14ac:dyDescent="0.25">
      <c r="A201" s="243"/>
      <c r="B201" s="243"/>
      <c r="C201" s="253"/>
      <c r="D201" s="253"/>
    </row>
    <row r="202" spans="1:4" ht="20.25" x14ac:dyDescent="0.25">
      <c r="A202" s="243"/>
      <c r="B202" s="243"/>
      <c r="C202" s="253"/>
      <c r="D202" s="253"/>
    </row>
    <row r="203" spans="1:4" ht="20.25" x14ac:dyDescent="0.25">
      <c r="A203" s="243"/>
      <c r="B203" s="243"/>
      <c r="C203" s="253"/>
      <c r="D203" s="253"/>
    </row>
    <row r="204" spans="1:4" ht="20.25" x14ac:dyDescent="0.25">
      <c r="A204" s="243"/>
      <c r="B204" s="243"/>
      <c r="C204" s="253"/>
      <c r="D204" s="253"/>
    </row>
    <row r="205" spans="1:4" ht="20.25" x14ac:dyDescent="0.25">
      <c r="A205" s="243"/>
      <c r="B205" s="243"/>
      <c r="C205" s="253"/>
      <c r="D205" s="253"/>
    </row>
    <row r="206" spans="1:4" ht="20.25" x14ac:dyDescent="0.25">
      <c r="A206" s="243"/>
      <c r="B206" s="243"/>
      <c r="C206" s="253"/>
      <c r="D206" s="253"/>
    </row>
    <row r="207" spans="1:4" ht="20.25" x14ac:dyDescent="0.25">
      <c r="A207" s="243"/>
      <c r="B207" s="243"/>
      <c r="C207" s="253"/>
      <c r="D207" s="253"/>
    </row>
    <row r="208" spans="1:4" x14ac:dyDescent="0.25">
      <c r="A208" s="243"/>
      <c r="B208" s="243"/>
      <c r="C208" s="243"/>
      <c r="D208" s="243"/>
    </row>
    <row r="209" spans="1:8" ht="20.25" x14ac:dyDescent="0.25">
      <c r="A209" s="243"/>
      <c r="B209" s="255" t="s">
        <v>82</v>
      </c>
      <c r="C209" s="255" t="s">
        <v>135</v>
      </c>
      <c r="D209" s="243" t="s">
        <v>82</v>
      </c>
      <c r="E209" s="243" t="s">
        <v>135</v>
      </c>
    </row>
    <row r="210" spans="1:8" ht="20.25" x14ac:dyDescent="0.3">
      <c r="A210" s="243"/>
      <c r="B210" s="256" t="s">
        <v>84</v>
      </c>
      <c r="C210" s="256" t="s">
        <v>52</v>
      </c>
      <c r="D210" t="s">
        <v>84</v>
      </c>
      <c r="F210" t="str">
        <f t="shared" ref="F210:F221" si="0">IF(NOT(ISBLANK(D210)),D210,IF(NOT(ISBLANK(E210)),"     "&amp;E210,FALSE))</f>
        <v>Afectación Económica o presupuestal</v>
      </c>
      <c r="G210" t="s">
        <v>84</v>
      </c>
      <c r="H210" t="str">
        <f ca="1">IF(NOT(ISERROR(MATCH(G210,ANCHORARRAY(B221),0))),F223&amp;"Por favor no seleccionar los criterios de impacto",G210)</f>
        <v>Afectación Económica o presupuestal</v>
      </c>
    </row>
    <row r="211" spans="1:8" ht="20.25" x14ac:dyDescent="0.3">
      <c r="A211" s="243"/>
      <c r="B211" s="256" t="s">
        <v>84</v>
      </c>
      <c r="C211" s="256" t="s">
        <v>87</v>
      </c>
      <c r="E211" t="s">
        <v>52</v>
      </c>
      <c r="F211" t="str">
        <f t="shared" si="0"/>
        <v xml:space="preserve">     Afectación menor a 10 SMLMV .</v>
      </c>
    </row>
    <row r="212" spans="1:8" ht="20.25" x14ac:dyDescent="0.3">
      <c r="A212" s="243"/>
      <c r="B212" s="256" t="s">
        <v>84</v>
      </c>
      <c r="C212" s="256" t="s">
        <v>88</v>
      </c>
      <c r="E212" t="s">
        <v>87</v>
      </c>
      <c r="F212" t="str">
        <f t="shared" si="0"/>
        <v xml:space="preserve">     Entre 10 y 50 SMLMV </v>
      </c>
    </row>
    <row r="213" spans="1:8" ht="20.25" x14ac:dyDescent="0.3">
      <c r="A213" s="243"/>
      <c r="B213" s="256" t="s">
        <v>84</v>
      </c>
      <c r="C213" s="256" t="s">
        <v>89</v>
      </c>
      <c r="E213" t="s">
        <v>88</v>
      </c>
      <c r="F213" t="str">
        <f t="shared" si="0"/>
        <v xml:space="preserve">     Entre 50 y 100 SMLMV </v>
      </c>
    </row>
    <row r="214" spans="1:8" ht="20.25" x14ac:dyDescent="0.3">
      <c r="A214" s="243"/>
      <c r="B214" s="256" t="s">
        <v>84</v>
      </c>
      <c r="C214" s="256" t="s">
        <v>90</v>
      </c>
      <c r="E214" t="s">
        <v>89</v>
      </c>
      <c r="F214" t="str">
        <f t="shared" si="0"/>
        <v xml:space="preserve">     Entre 100 y 500 SMLMV </v>
      </c>
    </row>
    <row r="215" spans="1:8" ht="20.25" x14ac:dyDescent="0.3">
      <c r="A215" s="243"/>
      <c r="B215" s="256" t="s">
        <v>51</v>
      </c>
      <c r="C215" s="256" t="s">
        <v>91</v>
      </c>
      <c r="E215" t="s">
        <v>90</v>
      </c>
      <c r="F215" t="str">
        <f t="shared" si="0"/>
        <v xml:space="preserve">     Mayor a 500 SMLMV </v>
      </c>
    </row>
    <row r="216" spans="1:8" ht="20.25" x14ac:dyDescent="0.3">
      <c r="A216" s="243"/>
      <c r="B216" s="256" t="s">
        <v>51</v>
      </c>
      <c r="C216" s="256" t="s">
        <v>92</v>
      </c>
      <c r="D216" t="s">
        <v>51</v>
      </c>
      <c r="F216" t="str">
        <f t="shared" si="0"/>
        <v>Pérdida Reputacional</v>
      </c>
    </row>
    <row r="217" spans="1:8" ht="20.25" x14ac:dyDescent="0.3">
      <c r="A217" s="243"/>
      <c r="B217" s="256" t="s">
        <v>51</v>
      </c>
      <c r="C217" s="256" t="s">
        <v>94</v>
      </c>
      <c r="E217" t="s">
        <v>91</v>
      </c>
      <c r="F217" t="str">
        <f t="shared" si="0"/>
        <v xml:space="preserve">     El riesgo afecta la imagen de alguna área de la organización</v>
      </c>
    </row>
    <row r="218" spans="1:8" ht="20.25" x14ac:dyDescent="0.3">
      <c r="A218" s="243"/>
      <c r="B218" s="256" t="s">
        <v>51</v>
      </c>
      <c r="C218" s="256" t="s">
        <v>93</v>
      </c>
      <c r="E218" t="s">
        <v>92</v>
      </c>
      <c r="F218" t="str">
        <f t="shared" si="0"/>
        <v xml:space="preserve">     El riesgo afecta la imagen de la entidad internamente, de conocimiento general, nivel interno, de junta dircetiva y accionistas y/o de provedores</v>
      </c>
    </row>
    <row r="219" spans="1:8" ht="20.25" x14ac:dyDescent="0.3">
      <c r="A219" s="243"/>
      <c r="B219" s="256" t="s">
        <v>51</v>
      </c>
      <c r="C219" s="256" t="s">
        <v>112</v>
      </c>
      <c r="E219" t="s">
        <v>94</v>
      </c>
      <c r="F219" t="str">
        <f t="shared" si="0"/>
        <v xml:space="preserve">     El riesgo afecta la imagen de la entidad con algunos usuarios de relevancia frente al logro de los objetivos</v>
      </c>
    </row>
    <row r="220" spans="1:8" x14ac:dyDescent="0.25">
      <c r="A220" s="243"/>
      <c r="B220" s="257"/>
      <c r="C220" s="257"/>
      <c r="E220" t="s">
        <v>475</v>
      </c>
      <c r="F220" t="str">
        <f t="shared" si="0"/>
        <v xml:space="preserve">     El riesgo afecta la imagen de la entidad con efecto publicitario sostenido a nivel de sector administrativo, nivel departamental o municipal</v>
      </c>
    </row>
    <row r="221" spans="1:8" x14ac:dyDescent="0.25">
      <c r="A221" s="243"/>
      <c r="B221" s="257" t="str">
        <f ca="1">IFERROR(__xludf.DUMMYFUNCTION("ARRAY_CONSTRAIN(ARRAYFORMULA(UNIQUE('Tabla Impacto'!$B$209:$B$219)), 3, 1)"),"Criterios")</f>
        <v>Criterios</v>
      </c>
      <c r="C221" s="257"/>
      <c r="E221" t="s">
        <v>112</v>
      </c>
      <c r="F221" t="str">
        <f t="shared" si="0"/>
        <v xml:space="preserve">     El riesgo afecta la imagen de la entidad a nivel nacional, con efecto publicitarios sostenible a nivel país</v>
      </c>
    </row>
    <row r="222" spans="1:8" x14ac:dyDescent="0.25">
      <c r="A222" s="243"/>
      <c r="B222" s="257" t="str">
        <f ca="1">IFERROR(__xludf.DUMMYFUNCTION("""COMPUTED_VALUE"""),"Afectación Económica o presupuestal")</f>
        <v>Afectación Económica o presupuestal</v>
      </c>
      <c r="C222" s="257"/>
    </row>
    <row r="223" spans="1:8" x14ac:dyDescent="0.25">
      <c r="B223" s="257" t="str">
        <f ca="1">IFERROR(__xludf.DUMMYFUNCTION("""COMPUTED_VALUE"""),"Pérdida Reputacional")</f>
        <v>Pérdida Reputacional</v>
      </c>
      <c r="C223" s="257"/>
      <c r="F223" s="17" t="s">
        <v>137</v>
      </c>
    </row>
    <row r="224" spans="1:8" x14ac:dyDescent="0.25">
      <c r="B224" s="243"/>
      <c r="C224" s="243"/>
      <c r="F224" s="17" t="s">
        <v>138</v>
      </c>
    </row>
    <row r="225" spans="2:4" x14ac:dyDescent="0.25">
      <c r="B225" s="243"/>
      <c r="C225" s="243"/>
    </row>
    <row r="226" spans="2:4" x14ac:dyDescent="0.25">
      <c r="B226" s="243"/>
      <c r="C226" s="243"/>
    </row>
    <row r="227" spans="2:4" x14ac:dyDescent="0.25">
      <c r="B227" s="243"/>
      <c r="C227" s="243"/>
      <c r="D227" s="243"/>
    </row>
    <row r="228" spans="2:4" x14ac:dyDescent="0.25">
      <c r="B228" s="243"/>
      <c r="C228" s="243"/>
      <c r="D228" s="243"/>
    </row>
    <row r="229" spans="2:4" x14ac:dyDescent="0.25">
      <c r="B229" s="243"/>
      <c r="C229" s="243"/>
      <c r="D229" s="243"/>
    </row>
    <row r="230" spans="2:4" x14ac:dyDescent="0.25">
      <c r="B230" s="243"/>
      <c r="C230" s="243"/>
      <c r="D230" s="243"/>
    </row>
    <row r="231" spans="2:4" x14ac:dyDescent="0.25">
      <c r="B231" s="243"/>
      <c r="C231" s="243"/>
      <c r="D231" s="243"/>
    </row>
    <row r="232" spans="2:4" x14ac:dyDescent="0.25">
      <c r="B232" s="243"/>
      <c r="C232" s="243"/>
      <c r="D232" s="243"/>
    </row>
  </sheetData>
  <mergeCells count="1">
    <mergeCell ref="B1:D1"/>
  </mergeCells>
  <dataValidations disablePrompts="1" count="1">
    <dataValidation type="list" allowBlank="1" showErrorMessage="1" sqref="G210" xr:uid="{46207671-8EF8-4B76-A443-8C67C5B8D3DA}">
      <formula1>$F$210:$F$221</formula1>
    </dataValidation>
  </dataValidations>
  <pageMargins left="0.7" right="0.7" top="0.75" bottom="0.75" header="0.3" footer="0.3"/>
  <pageSetup orientation="portrait" r:id="rId1"/>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7" tint="-0.249977111117893"/>
  </sheetPr>
  <dimension ref="B1:F16"/>
  <sheetViews>
    <sheetView topLeftCell="A10" workbookViewId="0">
      <selection activeCell="G9" sqref="G9"/>
    </sheetView>
  </sheetViews>
  <sheetFormatPr baseColWidth="10" defaultColWidth="14.28515625" defaultRowHeight="12.75" x14ac:dyDescent="0.2"/>
  <cols>
    <col min="1" max="2" width="14.28515625" style="63"/>
    <col min="3" max="3" width="17" style="63" customWidth="1"/>
    <col min="4" max="4" width="14.28515625" style="63"/>
    <col min="5" max="5" width="46" style="63" customWidth="1"/>
    <col min="6" max="16384" width="14.28515625" style="63"/>
  </cols>
  <sheetData>
    <row r="1" spans="2:6" ht="24" customHeight="1" thickBot="1" x14ac:dyDescent="0.25">
      <c r="B1" s="552" t="s">
        <v>72</v>
      </c>
      <c r="C1" s="553"/>
      <c r="D1" s="553"/>
      <c r="E1" s="553"/>
      <c r="F1" s="554"/>
    </row>
    <row r="2" spans="2:6" ht="16.5" thickBot="1" x14ac:dyDescent="0.3">
      <c r="B2" s="64"/>
      <c r="C2" s="64"/>
      <c r="D2" s="64"/>
      <c r="E2" s="64"/>
      <c r="F2" s="64"/>
    </row>
    <row r="3" spans="2:6" ht="16.5" thickBot="1" x14ac:dyDescent="0.25">
      <c r="B3" s="556" t="s">
        <v>58</v>
      </c>
      <c r="C3" s="557"/>
      <c r="D3" s="557"/>
      <c r="E3" s="76" t="s">
        <v>59</v>
      </c>
      <c r="F3" s="77" t="s">
        <v>60</v>
      </c>
    </row>
    <row r="4" spans="2:6" ht="31.5" x14ac:dyDescent="0.2">
      <c r="B4" s="558" t="s">
        <v>61</v>
      </c>
      <c r="C4" s="560" t="s">
        <v>13</v>
      </c>
      <c r="D4" s="65" t="s">
        <v>14</v>
      </c>
      <c r="E4" s="66" t="s">
        <v>62</v>
      </c>
      <c r="F4" s="67">
        <v>0.25</v>
      </c>
    </row>
    <row r="5" spans="2:6" ht="47.25" x14ac:dyDescent="0.2">
      <c r="B5" s="559"/>
      <c r="C5" s="561"/>
      <c r="D5" s="68" t="s">
        <v>15</v>
      </c>
      <c r="E5" s="69" t="s">
        <v>63</v>
      </c>
      <c r="F5" s="70">
        <v>0.15</v>
      </c>
    </row>
    <row r="6" spans="2:6" ht="47.25" x14ac:dyDescent="0.2">
      <c r="B6" s="559"/>
      <c r="C6" s="561"/>
      <c r="D6" s="68" t="s">
        <v>16</v>
      </c>
      <c r="E6" s="69" t="s">
        <v>64</v>
      </c>
      <c r="F6" s="70">
        <v>0.1</v>
      </c>
    </row>
    <row r="7" spans="2:6" ht="63" x14ac:dyDescent="0.2">
      <c r="B7" s="559"/>
      <c r="C7" s="561" t="s">
        <v>17</v>
      </c>
      <c r="D7" s="68" t="s">
        <v>10</v>
      </c>
      <c r="E7" s="69" t="s">
        <v>65</v>
      </c>
      <c r="F7" s="70">
        <v>0.25</v>
      </c>
    </row>
    <row r="8" spans="2:6" ht="31.5" x14ac:dyDescent="0.2">
      <c r="B8" s="559"/>
      <c r="C8" s="561"/>
      <c r="D8" s="68" t="s">
        <v>9</v>
      </c>
      <c r="E8" s="69" t="s">
        <v>66</v>
      </c>
      <c r="F8" s="70">
        <v>0.15</v>
      </c>
    </row>
    <row r="9" spans="2:6" ht="47.25" x14ac:dyDescent="0.2">
      <c r="B9" s="559" t="s">
        <v>151</v>
      </c>
      <c r="C9" s="561" t="s">
        <v>18</v>
      </c>
      <c r="D9" s="68" t="s">
        <v>19</v>
      </c>
      <c r="E9" s="69" t="s">
        <v>67</v>
      </c>
      <c r="F9" s="71" t="s">
        <v>68</v>
      </c>
    </row>
    <row r="10" spans="2:6" ht="63" x14ac:dyDescent="0.2">
      <c r="B10" s="559"/>
      <c r="C10" s="561"/>
      <c r="D10" s="68" t="s">
        <v>20</v>
      </c>
      <c r="E10" s="69" t="s">
        <v>69</v>
      </c>
      <c r="F10" s="71" t="s">
        <v>68</v>
      </c>
    </row>
    <row r="11" spans="2:6" ht="47.25" x14ac:dyDescent="0.2">
      <c r="B11" s="559"/>
      <c r="C11" s="561" t="s">
        <v>21</v>
      </c>
      <c r="D11" s="68" t="s">
        <v>22</v>
      </c>
      <c r="E11" s="69" t="s">
        <v>70</v>
      </c>
      <c r="F11" s="71" t="s">
        <v>68</v>
      </c>
    </row>
    <row r="12" spans="2:6" ht="47.25" x14ac:dyDescent="0.2">
      <c r="B12" s="559"/>
      <c r="C12" s="561"/>
      <c r="D12" s="68" t="s">
        <v>23</v>
      </c>
      <c r="E12" s="69" t="s">
        <v>71</v>
      </c>
      <c r="F12" s="71" t="s">
        <v>68</v>
      </c>
    </row>
    <row r="13" spans="2:6" ht="31.5" x14ac:dyDescent="0.2">
      <c r="B13" s="559"/>
      <c r="C13" s="561" t="s">
        <v>24</v>
      </c>
      <c r="D13" s="68" t="s">
        <v>113</v>
      </c>
      <c r="E13" s="69" t="s">
        <v>116</v>
      </c>
      <c r="F13" s="71" t="s">
        <v>68</v>
      </c>
    </row>
    <row r="14" spans="2:6" ht="32.25" thickBot="1" x14ac:dyDescent="0.25">
      <c r="B14" s="562"/>
      <c r="C14" s="563"/>
      <c r="D14" s="72" t="s">
        <v>114</v>
      </c>
      <c r="E14" s="73" t="s">
        <v>115</v>
      </c>
      <c r="F14" s="74" t="s">
        <v>68</v>
      </c>
    </row>
    <row r="15" spans="2:6" ht="49.5" customHeight="1" x14ac:dyDescent="0.2">
      <c r="B15" s="555" t="s">
        <v>148</v>
      </c>
      <c r="C15" s="555"/>
      <c r="D15" s="555"/>
      <c r="E15" s="555"/>
      <c r="F15" s="555"/>
    </row>
    <row r="16" spans="2:6" ht="27" customHeight="1" x14ac:dyDescent="0.25">
      <c r="B16" s="75"/>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B115"/>
  <sheetViews>
    <sheetView topLeftCell="A92" workbookViewId="0">
      <selection activeCell="B6" sqref="B6"/>
    </sheetView>
  </sheetViews>
  <sheetFormatPr baseColWidth="10" defaultRowHeight="16.5" x14ac:dyDescent="0.3"/>
  <cols>
    <col min="1" max="1" width="36.42578125" style="114" customWidth="1"/>
    <col min="2" max="2" width="155.5703125" style="114" customWidth="1"/>
    <col min="3" max="16384" width="11.42578125" style="114"/>
  </cols>
  <sheetData>
    <row r="1" spans="1:2" ht="17.25" thickBot="1" x14ac:dyDescent="0.35">
      <c r="A1" s="112" t="s">
        <v>311</v>
      </c>
      <c r="B1" s="113" t="s">
        <v>312</v>
      </c>
    </row>
    <row r="2" spans="1:2" ht="41.25" customHeight="1" x14ac:dyDescent="0.3">
      <c r="A2" s="115" t="s">
        <v>313</v>
      </c>
      <c r="B2" s="116" t="s">
        <v>314</v>
      </c>
    </row>
    <row r="3" spans="1:2" x14ac:dyDescent="0.3">
      <c r="A3" s="117" t="s">
        <v>315</v>
      </c>
      <c r="B3" s="118" t="s">
        <v>316</v>
      </c>
    </row>
    <row r="4" spans="1:2" x14ac:dyDescent="0.3">
      <c r="A4" s="117" t="s">
        <v>317</v>
      </c>
      <c r="B4" s="119" t="s">
        <v>318</v>
      </c>
    </row>
    <row r="5" spans="1:2" ht="31.5" customHeight="1" x14ac:dyDescent="0.3">
      <c r="A5" s="117" t="s">
        <v>319</v>
      </c>
      <c r="B5" s="118" t="s">
        <v>320</v>
      </c>
    </row>
    <row r="6" spans="1:2" ht="25.5" x14ac:dyDescent="0.3">
      <c r="A6" s="117" t="s">
        <v>321</v>
      </c>
      <c r="B6" s="118" t="s">
        <v>322</v>
      </c>
    </row>
    <row r="7" spans="1:2" ht="33.75" customHeight="1" x14ac:dyDescent="0.3">
      <c r="A7" s="117" t="s">
        <v>323</v>
      </c>
      <c r="B7" s="118" t="s">
        <v>324</v>
      </c>
    </row>
    <row r="8" spans="1:2" ht="25.5" x14ac:dyDescent="0.3">
      <c r="A8" s="117" t="s">
        <v>325</v>
      </c>
      <c r="B8" s="118" t="s">
        <v>326</v>
      </c>
    </row>
    <row r="9" spans="1:2" ht="17.25" thickBot="1" x14ac:dyDescent="0.35">
      <c r="A9" s="120" t="s">
        <v>327</v>
      </c>
      <c r="B9" s="121" t="s">
        <v>328</v>
      </c>
    </row>
    <row r="10" spans="1:2" ht="17.25" thickBot="1" x14ac:dyDescent="0.35"/>
    <row r="11" spans="1:2" x14ac:dyDescent="0.3">
      <c r="A11" s="573" t="s">
        <v>329</v>
      </c>
      <c r="B11" s="574"/>
    </row>
    <row r="12" spans="1:2" ht="17.25" thickBot="1" x14ac:dyDescent="0.35">
      <c r="A12" s="122" t="s">
        <v>330</v>
      </c>
      <c r="B12" s="123" t="s">
        <v>331</v>
      </c>
    </row>
    <row r="13" spans="1:2" x14ac:dyDescent="0.3">
      <c r="A13" s="569" t="s">
        <v>332</v>
      </c>
      <c r="B13" s="124" t="s">
        <v>333</v>
      </c>
    </row>
    <row r="14" spans="1:2" ht="17.25" thickBot="1" x14ac:dyDescent="0.35">
      <c r="A14" s="570"/>
      <c r="B14" s="125" t="s">
        <v>334</v>
      </c>
    </row>
    <row r="15" spans="1:2" x14ac:dyDescent="0.3">
      <c r="A15" s="564" t="s">
        <v>335</v>
      </c>
      <c r="B15" s="124" t="s">
        <v>336</v>
      </c>
    </row>
    <row r="16" spans="1:2" ht="17.25" thickBot="1" x14ac:dyDescent="0.35">
      <c r="A16" s="566"/>
      <c r="B16" s="125" t="s">
        <v>337</v>
      </c>
    </row>
    <row r="17" spans="1:2" x14ac:dyDescent="0.3">
      <c r="A17" s="567" t="s">
        <v>338</v>
      </c>
      <c r="B17" s="124" t="s">
        <v>339</v>
      </c>
    </row>
    <row r="18" spans="1:2" x14ac:dyDescent="0.3">
      <c r="A18" s="575"/>
      <c r="B18" s="126" t="s">
        <v>340</v>
      </c>
    </row>
    <row r="19" spans="1:2" ht="17.25" thickBot="1" x14ac:dyDescent="0.35">
      <c r="A19" s="568"/>
      <c r="B19" s="125" t="s">
        <v>341</v>
      </c>
    </row>
    <row r="20" spans="1:2" x14ac:dyDescent="0.3">
      <c r="A20" s="564" t="s">
        <v>342</v>
      </c>
      <c r="B20" s="124" t="s">
        <v>343</v>
      </c>
    </row>
    <row r="21" spans="1:2" x14ac:dyDescent="0.3">
      <c r="A21" s="565"/>
      <c r="B21" s="126" t="s">
        <v>344</v>
      </c>
    </row>
    <row r="22" spans="1:2" x14ac:dyDescent="0.3">
      <c r="A22" s="565"/>
      <c r="B22" s="126" t="s">
        <v>345</v>
      </c>
    </row>
    <row r="23" spans="1:2" x14ac:dyDescent="0.3">
      <c r="A23" s="565"/>
      <c r="B23" s="126" t="s">
        <v>346</v>
      </c>
    </row>
    <row r="24" spans="1:2" x14ac:dyDescent="0.3">
      <c r="A24" s="565"/>
      <c r="B24" s="126" t="s">
        <v>347</v>
      </c>
    </row>
    <row r="25" spans="1:2" x14ac:dyDescent="0.3">
      <c r="A25" s="565"/>
      <c r="B25" s="126" t="s">
        <v>348</v>
      </c>
    </row>
    <row r="26" spans="1:2" x14ac:dyDescent="0.3">
      <c r="A26" s="565"/>
      <c r="B26" s="126" t="s">
        <v>349</v>
      </c>
    </row>
    <row r="27" spans="1:2" x14ac:dyDescent="0.3">
      <c r="A27" s="565"/>
      <c r="B27" s="126" t="s">
        <v>350</v>
      </c>
    </row>
    <row r="28" spans="1:2" x14ac:dyDescent="0.3">
      <c r="A28" s="565"/>
      <c r="B28" s="126" t="s">
        <v>351</v>
      </c>
    </row>
    <row r="29" spans="1:2" x14ac:dyDescent="0.3">
      <c r="A29" s="565"/>
      <c r="B29" s="126" t="s">
        <v>352</v>
      </c>
    </row>
    <row r="30" spans="1:2" ht="17.25" thickBot="1" x14ac:dyDescent="0.35">
      <c r="A30" s="566"/>
      <c r="B30" s="125" t="s">
        <v>353</v>
      </c>
    </row>
    <row r="31" spans="1:2" x14ac:dyDescent="0.3">
      <c r="A31" s="567" t="s">
        <v>354</v>
      </c>
      <c r="B31" s="124" t="s">
        <v>355</v>
      </c>
    </row>
    <row r="32" spans="1:2" x14ac:dyDescent="0.3">
      <c r="A32" s="575"/>
      <c r="B32" s="126" t="s">
        <v>356</v>
      </c>
    </row>
    <row r="33" spans="1:2" x14ac:dyDescent="0.3">
      <c r="A33" s="575"/>
      <c r="B33" s="126" t="s">
        <v>357</v>
      </c>
    </row>
    <row r="34" spans="1:2" x14ac:dyDescent="0.3">
      <c r="A34" s="575"/>
      <c r="B34" s="126" t="s">
        <v>358</v>
      </c>
    </row>
    <row r="35" spans="1:2" x14ac:dyDescent="0.3">
      <c r="A35" s="575"/>
      <c r="B35" s="126" t="s">
        <v>359</v>
      </c>
    </row>
    <row r="36" spans="1:2" x14ac:dyDescent="0.3">
      <c r="A36" s="575"/>
      <c r="B36" s="126" t="s">
        <v>360</v>
      </c>
    </row>
    <row r="37" spans="1:2" x14ac:dyDescent="0.3">
      <c r="A37" s="575"/>
      <c r="B37" s="126" t="s">
        <v>361</v>
      </c>
    </row>
    <row r="38" spans="1:2" x14ac:dyDescent="0.3">
      <c r="A38" s="575"/>
      <c r="B38" s="126" t="s">
        <v>362</v>
      </c>
    </row>
    <row r="39" spans="1:2" x14ac:dyDescent="0.3">
      <c r="A39" s="575"/>
      <c r="B39" s="126" t="s">
        <v>363</v>
      </c>
    </row>
    <row r="40" spans="1:2" x14ac:dyDescent="0.3">
      <c r="A40" s="575"/>
      <c r="B40" s="126" t="s">
        <v>364</v>
      </c>
    </row>
    <row r="41" spans="1:2" x14ac:dyDescent="0.3">
      <c r="A41" s="575"/>
      <c r="B41" s="126" t="s">
        <v>365</v>
      </c>
    </row>
    <row r="42" spans="1:2" x14ac:dyDescent="0.3">
      <c r="A42" s="575"/>
      <c r="B42" s="126" t="s">
        <v>366</v>
      </c>
    </row>
    <row r="43" spans="1:2" x14ac:dyDescent="0.3">
      <c r="A43" s="575"/>
      <c r="B43" s="126" t="s">
        <v>367</v>
      </c>
    </row>
    <row r="44" spans="1:2" x14ac:dyDescent="0.3">
      <c r="A44" s="575"/>
      <c r="B44" s="126" t="s">
        <v>368</v>
      </c>
    </row>
    <row r="45" spans="1:2" ht="17.25" thickBot="1" x14ac:dyDescent="0.35">
      <c r="A45" s="568"/>
      <c r="B45" s="125" t="s">
        <v>369</v>
      </c>
    </row>
    <row r="46" spans="1:2" x14ac:dyDescent="0.3">
      <c r="A46" s="567" t="s">
        <v>370</v>
      </c>
      <c r="B46" s="124" t="s">
        <v>371</v>
      </c>
    </row>
    <row r="47" spans="1:2" ht="17.25" thickBot="1" x14ac:dyDescent="0.35">
      <c r="A47" s="568"/>
      <c r="B47" s="125" t="s">
        <v>372</v>
      </c>
    </row>
    <row r="48" spans="1:2" x14ac:dyDescent="0.3">
      <c r="A48" s="569" t="s">
        <v>373</v>
      </c>
      <c r="B48" s="127" t="s">
        <v>374</v>
      </c>
    </row>
    <row r="49" spans="1:2" ht="17.25" thickBot="1" x14ac:dyDescent="0.35">
      <c r="A49" s="570"/>
      <c r="B49" s="128" t="s">
        <v>375</v>
      </c>
    </row>
    <row r="50" spans="1:2" x14ac:dyDescent="0.3">
      <c r="A50" s="571" t="s">
        <v>376</v>
      </c>
      <c r="B50" s="127" t="s">
        <v>377</v>
      </c>
    </row>
    <row r="51" spans="1:2" ht="17.25" thickBot="1" x14ac:dyDescent="0.35">
      <c r="A51" s="572"/>
      <c r="B51" s="128" t="s">
        <v>378</v>
      </c>
    </row>
    <row r="52" spans="1:2" ht="17.25" thickBot="1" x14ac:dyDescent="0.35"/>
    <row r="53" spans="1:2" x14ac:dyDescent="0.3">
      <c r="A53" s="573" t="s">
        <v>379</v>
      </c>
      <c r="B53" s="574"/>
    </row>
    <row r="54" spans="1:2" ht="17.25" thickBot="1" x14ac:dyDescent="0.35">
      <c r="A54" s="122" t="s">
        <v>330</v>
      </c>
      <c r="B54" s="129" t="s">
        <v>380</v>
      </c>
    </row>
    <row r="55" spans="1:2" x14ac:dyDescent="0.3">
      <c r="A55" s="564" t="s">
        <v>261</v>
      </c>
      <c r="B55" s="127" t="s">
        <v>381</v>
      </c>
    </row>
    <row r="56" spans="1:2" x14ac:dyDescent="0.3">
      <c r="A56" s="565"/>
      <c r="B56" s="130" t="s">
        <v>382</v>
      </c>
    </row>
    <row r="57" spans="1:2" x14ac:dyDescent="0.3">
      <c r="A57" s="565"/>
      <c r="B57" s="130" t="s">
        <v>383</v>
      </c>
    </row>
    <row r="58" spans="1:2" x14ac:dyDescent="0.3">
      <c r="A58" s="565"/>
      <c r="B58" s="130" t="s">
        <v>384</v>
      </c>
    </row>
    <row r="59" spans="1:2" x14ac:dyDescent="0.3">
      <c r="A59" s="565"/>
      <c r="B59" s="130" t="s">
        <v>385</v>
      </c>
    </row>
    <row r="60" spans="1:2" x14ac:dyDescent="0.3">
      <c r="A60" s="565"/>
      <c r="B60" s="130" t="s">
        <v>386</v>
      </c>
    </row>
    <row r="61" spans="1:2" x14ac:dyDescent="0.3">
      <c r="A61" s="565"/>
      <c r="B61" s="130" t="s">
        <v>387</v>
      </c>
    </row>
    <row r="62" spans="1:2" x14ac:dyDescent="0.3">
      <c r="A62" s="565"/>
      <c r="B62" s="130" t="s">
        <v>388</v>
      </c>
    </row>
    <row r="63" spans="1:2" x14ac:dyDescent="0.3">
      <c r="A63" s="565"/>
      <c r="B63" s="130" t="s">
        <v>389</v>
      </c>
    </row>
    <row r="64" spans="1:2" x14ac:dyDescent="0.3">
      <c r="A64" s="565"/>
      <c r="B64" s="130" t="s">
        <v>390</v>
      </c>
    </row>
    <row r="65" spans="1:2" x14ac:dyDescent="0.3">
      <c r="A65" s="565"/>
      <c r="B65" s="130" t="s">
        <v>391</v>
      </c>
    </row>
    <row r="66" spans="1:2" x14ac:dyDescent="0.3">
      <c r="A66" s="565"/>
      <c r="B66" s="130" t="s">
        <v>392</v>
      </c>
    </row>
    <row r="67" spans="1:2" x14ac:dyDescent="0.3">
      <c r="A67" s="565"/>
      <c r="B67" s="130" t="s">
        <v>393</v>
      </c>
    </row>
    <row r="68" spans="1:2" ht="17.25" thickBot="1" x14ac:dyDescent="0.35">
      <c r="A68" s="566"/>
      <c r="B68" s="128" t="s">
        <v>394</v>
      </c>
    </row>
    <row r="69" spans="1:2" x14ac:dyDescent="0.3">
      <c r="A69" s="564" t="s">
        <v>395</v>
      </c>
      <c r="B69" s="127" t="s">
        <v>396</v>
      </c>
    </row>
    <row r="70" spans="1:2" x14ac:dyDescent="0.3">
      <c r="A70" s="565"/>
      <c r="B70" s="130" t="s">
        <v>397</v>
      </c>
    </row>
    <row r="71" spans="1:2" x14ac:dyDescent="0.3">
      <c r="A71" s="565"/>
      <c r="B71" s="130" t="s">
        <v>398</v>
      </c>
    </row>
    <row r="72" spans="1:2" x14ac:dyDescent="0.3">
      <c r="A72" s="565"/>
      <c r="B72" s="130" t="s">
        <v>399</v>
      </c>
    </row>
    <row r="73" spans="1:2" x14ac:dyDescent="0.3">
      <c r="A73" s="565"/>
      <c r="B73" s="130" t="s">
        <v>400</v>
      </c>
    </row>
    <row r="74" spans="1:2" x14ac:dyDescent="0.3">
      <c r="A74" s="565"/>
      <c r="B74" s="130" t="s">
        <v>401</v>
      </c>
    </row>
    <row r="75" spans="1:2" x14ac:dyDescent="0.3">
      <c r="A75" s="565"/>
      <c r="B75" s="130" t="s">
        <v>402</v>
      </c>
    </row>
    <row r="76" spans="1:2" x14ac:dyDescent="0.3">
      <c r="A76" s="565"/>
      <c r="B76" s="130" t="s">
        <v>403</v>
      </c>
    </row>
    <row r="77" spans="1:2" x14ac:dyDescent="0.3">
      <c r="A77" s="565"/>
      <c r="B77" s="130" t="s">
        <v>404</v>
      </c>
    </row>
    <row r="78" spans="1:2" x14ac:dyDescent="0.3">
      <c r="A78" s="565"/>
      <c r="B78" s="130" t="s">
        <v>405</v>
      </c>
    </row>
    <row r="79" spans="1:2" x14ac:dyDescent="0.3">
      <c r="A79" s="565"/>
      <c r="B79" s="130" t="s">
        <v>406</v>
      </c>
    </row>
    <row r="80" spans="1:2" x14ac:dyDescent="0.3">
      <c r="A80" s="565"/>
      <c r="B80" s="130" t="s">
        <v>407</v>
      </c>
    </row>
    <row r="81" spans="1:2" x14ac:dyDescent="0.3">
      <c r="A81" s="565"/>
      <c r="B81" s="130" t="s">
        <v>408</v>
      </c>
    </row>
    <row r="82" spans="1:2" x14ac:dyDescent="0.3">
      <c r="A82" s="565"/>
      <c r="B82" s="130" t="s">
        <v>409</v>
      </c>
    </row>
    <row r="83" spans="1:2" x14ac:dyDescent="0.3">
      <c r="A83" s="565"/>
      <c r="B83" s="130" t="s">
        <v>410</v>
      </c>
    </row>
    <row r="84" spans="1:2" ht="17.25" thickBot="1" x14ac:dyDescent="0.35">
      <c r="A84" s="566"/>
      <c r="B84" s="128" t="s">
        <v>411</v>
      </c>
    </row>
    <row r="85" spans="1:2" x14ac:dyDescent="0.3">
      <c r="A85" s="564" t="s">
        <v>412</v>
      </c>
      <c r="B85" s="127" t="s">
        <v>413</v>
      </c>
    </row>
    <row r="86" spans="1:2" x14ac:dyDescent="0.3">
      <c r="A86" s="565"/>
      <c r="B86" s="130" t="s">
        <v>414</v>
      </c>
    </row>
    <row r="87" spans="1:2" x14ac:dyDescent="0.3">
      <c r="A87" s="565"/>
      <c r="B87" s="130" t="s">
        <v>415</v>
      </c>
    </row>
    <row r="88" spans="1:2" x14ac:dyDescent="0.3">
      <c r="A88" s="565"/>
      <c r="B88" s="130" t="s">
        <v>416</v>
      </c>
    </row>
    <row r="89" spans="1:2" x14ac:dyDescent="0.3">
      <c r="A89" s="565"/>
      <c r="B89" s="130" t="s">
        <v>417</v>
      </c>
    </row>
    <row r="90" spans="1:2" ht="16.5" customHeight="1" x14ac:dyDescent="0.3">
      <c r="A90" s="565"/>
      <c r="B90" s="131" t="s">
        <v>418</v>
      </c>
    </row>
    <row r="91" spans="1:2" ht="17.25" thickBot="1" x14ac:dyDescent="0.35">
      <c r="A91" s="566"/>
      <c r="B91" s="128" t="s">
        <v>419</v>
      </c>
    </row>
    <row r="92" spans="1:2" x14ac:dyDescent="0.3">
      <c r="A92" s="564" t="s">
        <v>257</v>
      </c>
      <c r="B92" s="127" t="s">
        <v>420</v>
      </c>
    </row>
    <row r="93" spans="1:2" ht="15" customHeight="1" x14ac:dyDescent="0.3">
      <c r="A93" s="565"/>
      <c r="B93" s="131" t="s">
        <v>421</v>
      </c>
    </row>
    <row r="94" spans="1:2" ht="16.5" customHeight="1" x14ac:dyDescent="0.3">
      <c r="A94" s="565"/>
      <c r="B94" s="131" t="s">
        <v>422</v>
      </c>
    </row>
    <row r="95" spans="1:2" x14ac:dyDescent="0.3">
      <c r="A95" s="565"/>
      <c r="B95" s="130" t="s">
        <v>423</v>
      </c>
    </row>
    <row r="96" spans="1:2" x14ac:dyDescent="0.3">
      <c r="A96" s="565"/>
      <c r="B96" s="130" t="s">
        <v>424</v>
      </c>
    </row>
    <row r="97" spans="1:2" ht="17.25" thickBot="1" x14ac:dyDescent="0.35">
      <c r="A97" s="566"/>
      <c r="B97" s="128" t="s">
        <v>425</v>
      </c>
    </row>
    <row r="98" spans="1:2" x14ac:dyDescent="0.3">
      <c r="A98" s="564" t="s">
        <v>426</v>
      </c>
      <c r="B98" s="132" t="s">
        <v>427</v>
      </c>
    </row>
    <row r="99" spans="1:2" x14ac:dyDescent="0.3">
      <c r="A99" s="565"/>
      <c r="B99" s="130" t="s">
        <v>428</v>
      </c>
    </row>
    <row r="100" spans="1:2" x14ac:dyDescent="0.3">
      <c r="A100" s="565"/>
      <c r="B100" s="130" t="s">
        <v>429</v>
      </c>
    </row>
    <row r="101" spans="1:2" x14ac:dyDescent="0.3">
      <c r="A101" s="565"/>
      <c r="B101" s="130" t="s">
        <v>430</v>
      </c>
    </row>
    <row r="102" spans="1:2" x14ac:dyDescent="0.3">
      <c r="A102" s="565"/>
      <c r="B102" s="130" t="s">
        <v>431</v>
      </c>
    </row>
    <row r="103" spans="1:2" ht="17.25" thickBot="1" x14ac:dyDescent="0.35">
      <c r="A103" s="566"/>
      <c r="B103" s="133" t="s">
        <v>432</v>
      </c>
    </row>
    <row r="104" spans="1:2" x14ac:dyDescent="0.3">
      <c r="A104" s="564" t="s">
        <v>433</v>
      </c>
      <c r="B104" s="132" t="s">
        <v>434</v>
      </c>
    </row>
    <row r="105" spans="1:2" x14ac:dyDescent="0.3">
      <c r="A105" s="565"/>
      <c r="B105" s="130" t="s">
        <v>435</v>
      </c>
    </row>
    <row r="106" spans="1:2" x14ac:dyDescent="0.3">
      <c r="A106" s="565"/>
      <c r="B106" s="130" t="s">
        <v>436</v>
      </c>
    </row>
    <row r="107" spans="1:2" x14ac:dyDescent="0.3">
      <c r="A107" s="565"/>
      <c r="B107" s="130" t="s">
        <v>437</v>
      </c>
    </row>
    <row r="108" spans="1:2" x14ac:dyDescent="0.3">
      <c r="A108" s="565"/>
      <c r="B108" s="130" t="s">
        <v>438</v>
      </c>
    </row>
    <row r="109" spans="1:2" ht="17.25" thickBot="1" x14ac:dyDescent="0.35">
      <c r="A109" s="566"/>
      <c r="B109" s="133" t="s">
        <v>439</v>
      </c>
    </row>
    <row r="110" spans="1:2" ht="17.25" thickBot="1" x14ac:dyDescent="0.35">
      <c r="A110" s="134" t="s">
        <v>440</v>
      </c>
      <c r="B110" s="135" t="s">
        <v>441</v>
      </c>
    </row>
    <row r="111" spans="1:2" ht="15" customHeight="1" x14ac:dyDescent="0.3"/>
    <row r="112" spans="1:2" x14ac:dyDescent="0.3">
      <c r="A112" s="136" t="s">
        <v>442</v>
      </c>
    </row>
    <row r="113" spans="1:1" x14ac:dyDescent="0.3">
      <c r="A113" s="137" t="s">
        <v>443</v>
      </c>
    </row>
    <row r="114" spans="1:1" x14ac:dyDescent="0.3">
      <c r="A114" s="137" t="s">
        <v>444</v>
      </c>
    </row>
    <row r="115" spans="1:1" x14ac:dyDescent="0.3">
      <c r="A115" s="137" t="s">
        <v>445</v>
      </c>
    </row>
  </sheetData>
  <mergeCells count="16">
    <mergeCell ref="A31:A45"/>
    <mergeCell ref="A11:B11"/>
    <mergeCell ref="A13:A14"/>
    <mergeCell ref="A15:A16"/>
    <mergeCell ref="A17:A19"/>
    <mergeCell ref="A20:A30"/>
    <mergeCell ref="A85:A91"/>
    <mergeCell ref="A92:A97"/>
    <mergeCell ref="A98:A103"/>
    <mergeCell ref="A104:A109"/>
    <mergeCell ref="A46:A47"/>
    <mergeCell ref="A48:A49"/>
    <mergeCell ref="A50:A51"/>
    <mergeCell ref="A53:B53"/>
    <mergeCell ref="A55:A68"/>
    <mergeCell ref="A69:A84"/>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2:E29"/>
  <sheetViews>
    <sheetView workbookViewId="0">
      <selection activeCell="B29" sqref="B29"/>
    </sheetView>
  </sheetViews>
  <sheetFormatPr baseColWidth="10" defaultRowHeight="15" x14ac:dyDescent="0.25"/>
  <sheetData>
    <row r="2" spans="2:5" x14ac:dyDescent="0.25">
      <c r="B2" t="s">
        <v>29</v>
      </c>
      <c r="E2" t="s">
        <v>125</v>
      </c>
    </row>
    <row r="3" spans="2:5" x14ac:dyDescent="0.25">
      <c r="B3" t="s">
        <v>30</v>
      </c>
      <c r="E3" t="s">
        <v>124</v>
      </c>
    </row>
    <row r="4" spans="2:5" x14ac:dyDescent="0.25">
      <c r="B4" t="s">
        <v>129</v>
      </c>
      <c r="E4" t="s">
        <v>126</v>
      </c>
    </row>
    <row r="5" spans="2:5" x14ac:dyDescent="0.25">
      <c r="B5" t="s">
        <v>128</v>
      </c>
    </row>
    <row r="8" spans="2:5" x14ac:dyDescent="0.25">
      <c r="B8" t="s">
        <v>80</v>
      </c>
    </row>
    <row r="9" spans="2:5" x14ac:dyDescent="0.25">
      <c r="B9" t="s">
        <v>36</v>
      </c>
    </row>
    <row r="10" spans="2:5" x14ac:dyDescent="0.25">
      <c r="B10" t="s">
        <v>37</v>
      </c>
    </row>
    <row r="13" spans="2:5" x14ac:dyDescent="0.25">
      <c r="B13" t="s">
        <v>123</v>
      </c>
    </row>
    <row r="14" spans="2:5" x14ac:dyDescent="0.25">
      <c r="B14" t="s">
        <v>117</v>
      </c>
    </row>
    <row r="15" spans="2:5" x14ac:dyDescent="0.25">
      <c r="B15" t="s">
        <v>120</v>
      </c>
    </row>
    <row r="16" spans="2:5" x14ac:dyDescent="0.25">
      <c r="B16" t="s">
        <v>121</v>
      </c>
    </row>
    <row r="17" spans="2:2" x14ac:dyDescent="0.25">
      <c r="B17" t="s">
        <v>122</v>
      </c>
    </row>
    <row r="20" spans="2:2" x14ac:dyDescent="0.25">
      <c r="B20" t="s">
        <v>37</v>
      </c>
    </row>
    <row r="21" spans="2:2" x14ac:dyDescent="0.25">
      <c r="B21" t="s">
        <v>210</v>
      </c>
    </row>
    <row r="22" spans="2:2" x14ac:dyDescent="0.25">
      <c r="B22" t="s">
        <v>211</v>
      </c>
    </row>
    <row r="24" spans="2:2" x14ac:dyDescent="0.25">
      <c r="B24" t="s">
        <v>118</v>
      </c>
    </row>
    <row r="25" spans="2:2" x14ac:dyDescent="0.25">
      <c r="B25" t="s">
        <v>119</v>
      </c>
    </row>
    <row r="26" spans="2:2" x14ac:dyDescent="0.25">
      <c r="B26" t="s">
        <v>299</v>
      </c>
    </row>
    <row r="27" spans="2:2" x14ac:dyDescent="0.25">
      <c r="B27" t="s">
        <v>459</v>
      </c>
    </row>
    <row r="28" spans="2:2" x14ac:dyDescent="0.25">
      <c r="B28" t="s">
        <v>305</v>
      </c>
    </row>
    <row r="29" spans="2:2" x14ac:dyDescent="0.25">
      <c r="B29" t="s">
        <v>306</v>
      </c>
    </row>
  </sheetData>
  <sortState xmlns:xlrd2="http://schemas.microsoft.com/office/spreadsheetml/2017/richdata2" ref="B2:B5">
    <sortCondition ref="B2:B5"/>
  </sortState>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3:D66"/>
  <sheetViews>
    <sheetView topLeftCell="A13" workbookViewId="0">
      <selection activeCell="A28" sqref="A28"/>
    </sheetView>
  </sheetViews>
  <sheetFormatPr baseColWidth="10" defaultRowHeight="12.75" x14ac:dyDescent="0.2"/>
  <cols>
    <col min="1" max="1" width="32.85546875" style="4" customWidth="1"/>
    <col min="2" max="16384" width="11.42578125" style="4"/>
  </cols>
  <sheetData>
    <row r="3" spans="1:1" x14ac:dyDescent="0.2">
      <c r="A3" s="5" t="s">
        <v>14</v>
      </c>
    </row>
    <row r="4" spans="1:1" x14ac:dyDescent="0.2">
      <c r="A4" s="5" t="s">
        <v>15</v>
      </c>
    </row>
    <row r="5" spans="1:1" x14ac:dyDescent="0.2">
      <c r="A5" s="5" t="s">
        <v>16</v>
      </c>
    </row>
    <row r="6" spans="1:1" x14ac:dyDescent="0.2">
      <c r="A6" s="5" t="s">
        <v>10</v>
      </c>
    </row>
    <row r="7" spans="1:1" x14ac:dyDescent="0.2">
      <c r="A7" s="5" t="s">
        <v>9</v>
      </c>
    </row>
    <row r="8" spans="1:1" x14ac:dyDescent="0.2">
      <c r="A8" s="5" t="s">
        <v>19</v>
      </c>
    </row>
    <row r="9" spans="1:1" x14ac:dyDescent="0.2">
      <c r="A9" s="5" t="s">
        <v>20</v>
      </c>
    </row>
    <row r="10" spans="1:1" x14ac:dyDescent="0.2">
      <c r="A10" s="5" t="s">
        <v>22</v>
      </c>
    </row>
    <row r="11" spans="1:1" x14ac:dyDescent="0.2">
      <c r="A11" s="5" t="s">
        <v>23</v>
      </c>
    </row>
    <row r="12" spans="1:1" x14ac:dyDescent="0.2">
      <c r="A12" s="5" t="s">
        <v>458</v>
      </c>
    </row>
    <row r="13" spans="1:1" x14ac:dyDescent="0.2">
      <c r="A13" s="5" t="s">
        <v>25</v>
      </c>
    </row>
    <row r="14" spans="1:1" x14ac:dyDescent="0.2">
      <c r="A14" s="5"/>
    </row>
    <row r="16" spans="1:1" x14ac:dyDescent="0.2">
      <c r="A16" s="5" t="s">
        <v>28</v>
      </c>
    </row>
    <row r="17" spans="1:2" x14ac:dyDescent="0.2">
      <c r="A17" s="5" t="s">
        <v>29</v>
      </c>
    </row>
    <row r="18" spans="1:2" x14ac:dyDescent="0.2">
      <c r="A18" s="5" t="s">
        <v>30</v>
      </c>
    </row>
    <row r="20" spans="1:2" x14ac:dyDescent="0.2">
      <c r="A20" s="5" t="s">
        <v>36</v>
      </c>
    </row>
    <row r="21" spans="1:2" x14ac:dyDescent="0.2">
      <c r="A21" s="5" t="s">
        <v>37</v>
      </c>
    </row>
    <row r="23" spans="1:2" x14ac:dyDescent="0.2">
      <c r="A23" s="4" t="s">
        <v>203</v>
      </c>
    </row>
    <row r="24" spans="1:2" x14ac:dyDescent="0.2">
      <c r="A24" s="4" t="s">
        <v>204</v>
      </c>
    </row>
    <row r="26" spans="1:2" x14ac:dyDescent="0.2">
      <c r="A26" s="96" t="s">
        <v>216</v>
      </c>
      <c r="B26" s="98" t="s">
        <v>229</v>
      </c>
    </row>
    <row r="27" spans="1:2" x14ac:dyDescent="0.2">
      <c r="A27" s="96" t="s">
        <v>217</v>
      </c>
      <c r="B27" s="98" t="s">
        <v>230</v>
      </c>
    </row>
    <row r="28" spans="1:2" ht="25.5" x14ac:dyDescent="0.2">
      <c r="A28" s="96" t="s">
        <v>455</v>
      </c>
      <c r="B28" s="98" t="s">
        <v>456</v>
      </c>
    </row>
    <row r="29" spans="1:2" x14ac:dyDescent="0.2">
      <c r="A29" s="97" t="s">
        <v>218</v>
      </c>
      <c r="B29" s="99" t="s">
        <v>233</v>
      </c>
    </row>
    <row r="30" spans="1:2" x14ac:dyDescent="0.2">
      <c r="A30" s="96" t="s">
        <v>219</v>
      </c>
      <c r="B30" s="99" t="s">
        <v>232</v>
      </c>
    </row>
    <row r="31" spans="1:2" x14ac:dyDescent="0.2">
      <c r="A31" s="96" t="s">
        <v>220</v>
      </c>
      <c r="B31" s="98" t="s">
        <v>231</v>
      </c>
    </row>
    <row r="32" spans="1:2" x14ac:dyDescent="0.2">
      <c r="A32" s="96" t="s">
        <v>221</v>
      </c>
      <c r="B32" s="98" t="s">
        <v>235</v>
      </c>
    </row>
    <row r="33" spans="1:4" x14ac:dyDescent="0.2">
      <c r="A33" s="96" t="s">
        <v>222</v>
      </c>
      <c r="B33" s="98" t="s">
        <v>240</v>
      </c>
    </row>
    <row r="34" spans="1:4" x14ac:dyDescent="0.2">
      <c r="A34" s="96" t="s">
        <v>223</v>
      </c>
      <c r="B34" s="98" t="s">
        <v>236</v>
      </c>
    </row>
    <row r="35" spans="1:4" x14ac:dyDescent="0.2">
      <c r="A35" s="96" t="s">
        <v>224</v>
      </c>
      <c r="B35" s="98" t="s">
        <v>237</v>
      </c>
    </row>
    <row r="36" spans="1:4" x14ac:dyDescent="0.2">
      <c r="A36" s="96" t="s">
        <v>225</v>
      </c>
      <c r="B36" s="98" t="s">
        <v>241</v>
      </c>
    </row>
    <row r="37" spans="1:4" ht="15.75" customHeight="1" x14ac:dyDescent="0.2">
      <c r="A37" s="96" t="s">
        <v>226</v>
      </c>
      <c r="B37" s="98" t="s">
        <v>238</v>
      </c>
    </row>
    <row r="38" spans="1:4" x14ac:dyDescent="0.2">
      <c r="A38" s="96" t="s">
        <v>227</v>
      </c>
      <c r="B38" s="98" t="s">
        <v>239</v>
      </c>
    </row>
    <row r="39" spans="1:4" x14ac:dyDescent="0.2">
      <c r="A39" s="96" t="s">
        <v>228</v>
      </c>
      <c r="B39" s="98" t="s">
        <v>234</v>
      </c>
    </row>
    <row r="43" spans="1:4" x14ac:dyDescent="0.2">
      <c r="A43" s="4">
        <v>1</v>
      </c>
    </row>
    <row r="44" spans="1:4" x14ac:dyDescent="0.2">
      <c r="A44" s="4">
        <v>2</v>
      </c>
    </row>
    <row r="45" spans="1:4" x14ac:dyDescent="0.2">
      <c r="A45" s="4">
        <v>3</v>
      </c>
      <c r="B45" s="4">
        <v>3</v>
      </c>
    </row>
    <row r="46" spans="1:4" x14ac:dyDescent="0.2">
      <c r="A46" s="4">
        <v>4</v>
      </c>
      <c r="B46" s="4">
        <v>4</v>
      </c>
    </row>
    <row r="47" spans="1:4" x14ac:dyDescent="0.2">
      <c r="A47" s="4">
        <v>5</v>
      </c>
      <c r="B47" s="4">
        <v>5</v>
      </c>
      <c r="C47" s="4">
        <f>25*4</f>
        <v>100</v>
      </c>
      <c r="D47" s="4">
        <f>5*4</f>
        <v>20</v>
      </c>
    </row>
    <row r="48" spans="1:4" x14ac:dyDescent="0.2">
      <c r="C48" s="4">
        <f>12*4</f>
        <v>48</v>
      </c>
      <c r="D48" s="4">
        <f>4*4</f>
        <v>16</v>
      </c>
    </row>
    <row r="49" spans="1:4" x14ac:dyDescent="0.2">
      <c r="C49" s="4">
        <f>6*4</f>
        <v>24</v>
      </c>
      <c r="D49" s="4">
        <f>3*4</f>
        <v>12</v>
      </c>
    </row>
    <row r="52" spans="1:4" x14ac:dyDescent="0.2">
      <c r="A52" s="4">
        <v>0</v>
      </c>
      <c r="B52" s="4">
        <v>15</v>
      </c>
      <c r="C52" s="4">
        <v>0</v>
      </c>
    </row>
    <row r="53" spans="1:4" x14ac:dyDescent="0.2">
      <c r="A53" s="4">
        <v>10</v>
      </c>
      <c r="B53" s="4">
        <v>0</v>
      </c>
      <c r="C53" s="4">
        <v>5</v>
      </c>
    </row>
    <row r="54" spans="1:4" x14ac:dyDescent="0.2">
      <c r="A54" s="4">
        <v>15</v>
      </c>
      <c r="C54" s="4">
        <v>10</v>
      </c>
    </row>
    <row r="56" spans="1:4" x14ac:dyDescent="0.2">
      <c r="A56" s="107" t="s">
        <v>274</v>
      </c>
    </row>
    <row r="57" spans="1:4" x14ac:dyDescent="0.2">
      <c r="A57" s="107" t="s">
        <v>285</v>
      </c>
    </row>
    <row r="58" spans="1:4" x14ac:dyDescent="0.2">
      <c r="A58" s="107" t="s">
        <v>286</v>
      </c>
    </row>
    <row r="60" spans="1:4" x14ac:dyDescent="0.2">
      <c r="A60" s="4" t="s">
        <v>291</v>
      </c>
      <c r="B60" s="4" t="s">
        <v>291</v>
      </c>
    </row>
    <row r="61" spans="1:4" x14ac:dyDescent="0.2">
      <c r="A61" s="4" t="s">
        <v>292</v>
      </c>
      <c r="B61" s="4" t="s">
        <v>294</v>
      </c>
    </row>
    <row r="62" spans="1:4" x14ac:dyDescent="0.2">
      <c r="B62" s="4" t="s">
        <v>292</v>
      </c>
    </row>
    <row r="64" spans="1:4" x14ac:dyDescent="0.2">
      <c r="A64" s="4" t="s">
        <v>28</v>
      </c>
    </row>
    <row r="65" spans="1:1" x14ac:dyDescent="0.2">
      <c r="A65" s="4" t="s">
        <v>30</v>
      </c>
    </row>
    <row r="66" spans="1:1" x14ac:dyDescent="0.2">
      <c r="A66" s="4" t="s">
        <v>298</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147"/>
  <sheetViews>
    <sheetView zoomScale="70" zoomScaleNormal="70" zoomScalePageLayoutView="55" workbookViewId="0">
      <selection activeCell="A9" sqref="A9"/>
    </sheetView>
  </sheetViews>
  <sheetFormatPr baseColWidth="10" defaultColWidth="17.42578125" defaultRowHeight="12.75" x14ac:dyDescent="0.2"/>
  <cols>
    <col min="1" max="1" width="17.42578125" style="200"/>
    <col min="2" max="2" width="36.28515625" style="200" customWidth="1"/>
    <col min="3" max="3" width="23" style="200" customWidth="1"/>
    <col min="4" max="4" width="38.7109375" style="200" customWidth="1"/>
    <col min="5" max="5" width="22.42578125" style="200" customWidth="1"/>
    <col min="6" max="6" width="30.42578125" style="200" customWidth="1"/>
    <col min="7" max="7" width="22.42578125" style="200" customWidth="1"/>
    <col min="8" max="8" width="41.42578125" style="200" customWidth="1"/>
    <col min="9" max="10" width="17.42578125" style="200"/>
    <col min="11" max="11" width="44.5703125" style="200" customWidth="1"/>
    <col min="12" max="16384" width="17.42578125" style="200"/>
  </cols>
  <sheetData>
    <row r="1" spans="1:11" s="193" customFormat="1" ht="39" customHeight="1" x14ac:dyDescent="0.2">
      <c r="A1" s="192" t="s">
        <v>242</v>
      </c>
      <c r="B1" s="240"/>
      <c r="C1" s="312" t="s">
        <v>243</v>
      </c>
      <c r="D1" s="312"/>
      <c r="E1" s="312"/>
      <c r="F1" s="312"/>
      <c r="G1" s="312"/>
      <c r="H1" s="312"/>
      <c r="I1" s="312"/>
      <c r="J1" s="312"/>
      <c r="K1" s="312"/>
    </row>
    <row r="2" spans="1:11" s="194" customFormat="1" ht="25.5" customHeight="1" x14ac:dyDescent="0.2">
      <c r="A2" s="301" t="s">
        <v>244</v>
      </c>
      <c r="B2" s="304" t="s">
        <v>245</v>
      </c>
      <c r="C2" s="305"/>
      <c r="D2" s="305"/>
      <c r="E2" s="305"/>
      <c r="F2" s="305"/>
      <c r="G2" s="305"/>
      <c r="H2" s="305"/>
      <c r="I2" s="306"/>
      <c r="J2" s="301" t="s">
        <v>449</v>
      </c>
      <c r="K2" s="301" t="s">
        <v>246</v>
      </c>
    </row>
    <row r="3" spans="1:11" s="194" customFormat="1" ht="22.5" customHeight="1" x14ac:dyDescent="0.2">
      <c r="A3" s="302"/>
      <c r="B3" s="307" t="s">
        <v>247</v>
      </c>
      <c r="C3" s="307"/>
      <c r="D3" s="307" t="s">
        <v>248</v>
      </c>
      <c r="E3" s="307"/>
      <c r="F3" s="307" t="s">
        <v>249</v>
      </c>
      <c r="G3" s="307"/>
      <c r="H3" s="307" t="s">
        <v>250</v>
      </c>
      <c r="I3" s="307"/>
      <c r="J3" s="302"/>
      <c r="K3" s="302"/>
    </row>
    <row r="4" spans="1:11" s="195" customFormat="1" ht="27" customHeight="1" x14ac:dyDescent="0.2">
      <c r="A4" s="303"/>
      <c r="B4" s="190" t="s">
        <v>13</v>
      </c>
      <c r="C4" s="191" t="s">
        <v>251</v>
      </c>
      <c r="D4" s="190" t="s">
        <v>13</v>
      </c>
      <c r="E4" s="191" t="s">
        <v>251</v>
      </c>
      <c r="F4" s="190" t="s">
        <v>13</v>
      </c>
      <c r="G4" s="191" t="s">
        <v>251</v>
      </c>
      <c r="H4" s="190" t="s">
        <v>13</v>
      </c>
      <c r="I4" s="191" t="s">
        <v>251</v>
      </c>
      <c r="J4" s="303"/>
      <c r="K4" s="303"/>
    </row>
    <row r="5" spans="1:11" ht="76.5" x14ac:dyDescent="0.2">
      <c r="A5" s="196" t="s">
        <v>219</v>
      </c>
      <c r="B5" s="197" t="s">
        <v>253</v>
      </c>
      <c r="C5" s="198" t="s">
        <v>487</v>
      </c>
      <c r="D5" s="197" t="s">
        <v>262</v>
      </c>
      <c r="E5" s="199" t="s">
        <v>492</v>
      </c>
      <c r="F5" s="197" t="s">
        <v>254</v>
      </c>
      <c r="G5" s="198" t="s">
        <v>494</v>
      </c>
      <c r="H5" s="196"/>
      <c r="I5" s="226"/>
      <c r="J5" s="308" t="s">
        <v>516</v>
      </c>
      <c r="K5" s="308" t="s">
        <v>500</v>
      </c>
    </row>
    <row r="6" spans="1:11" ht="73.5" customHeight="1" x14ac:dyDescent="0.2">
      <c r="A6" s="196" t="s">
        <v>219</v>
      </c>
      <c r="B6" s="197" t="s">
        <v>257</v>
      </c>
      <c r="C6" s="197" t="s">
        <v>483</v>
      </c>
      <c r="D6" s="197" t="s">
        <v>479</v>
      </c>
      <c r="E6" s="239" t="s">
        <v>493</v>
      </c>
      <c r="F6" s="197" t="s">
        <v>266</v>
      </c>
      <c r="G6" s="197" t="s">
        <v>497</v>
      </c>
      <c r="H6" s="196"/>
      <c r="I6" s="227"/>
      <c r="J6" s="309"/>
      <c r="K6" s="309"/>
    </row>
    <row r="7" spans="1:11" ht="87" customHeight="1" x14ac:dyDescent="0.2">
      <c r="A7" s="196" t="s">
        <v>219</v>
      </c>
      <c r="B7" s="197" t="s">
        <v>249</v>
      </c>
      <c r="C7" s="197" t="s">
        <v>488</v>
      </c>
      <c r="D7" s="197" t="s">
        <v>256</v>
      </c>
      <c r="E7" s="239" t="s">
        <v>495</v>
      </c>
      <c r="F7" s="197" t="s">
        <v>264</v>
      </c>
      <c r="G7" s="197" t="s">
        <v>496</v>
      </c>
      <c r="H7" s="196"/>
      <c r="I7" s="227"/>
      <c r="J7" s="309"/>
      <c r="K7" s="309"/>
    </row>
    <row r="8" spans="1:11" ht="129.75" customHeight="1" x14ac:dyDescent="0.2">
      <c r="A8" s="196" t="s">
        <v>219</v>
      </c>
      <c r="B8" s="197" t="s">
        <v>249</v>
      </c>
      <c r="C8" s="214" t="s">
        <v>489</v>
      </c>
      <c r="D8" s="227" t="s">
        <v>477</v>
      </c>
      <c r="E8" s="199" t="s">
        <v>491</v>
      </c>
      <c r="F8" s="237" t="s">
        <v>258</v>
      </c>
      <c r="G8" s="197" t="s">
        <v>484</v>
      </c>
      <c r="H8" s="196"/>
      <c r="I8" s="228"/>
      <c r="J8" s="309"/>
      <c r="K8" s="309"/>
    </row>
    <row r="9" spans="1:11" ht="128.25" customHeight="1" x14ac:dyDescent="0.2">
      <c r="A9" s="196" t="s">
        <v>219</v>
      </c>
      <c r="B9" s="214" t="s">
        <v>263</v>
      </c>
      <c r="C9" s="214" t="s">
        <v>490</v>
      </c>
      <c r="D9" s="229" t="s">
        <v>477</v>
      </c>
      <c r="E9" s="199" t="s">
        <v>499</v>
      </c>
      <c r="F9" s="238"/>
      <c r="G9" s="214"/>
      <c r="H9" s="213"/>
      <c r="I9" s="229"/>
      <c r="J9" s="310"/>
      <c r="K9" s="310"/>
    </row>
    <row r="10" spans="1:11" ht="82.5" customHeight="1" x14ac:dyDescent="0.2">
      <c r="A10" s="196" t="s">
        <v>219</v>
      </c>
      <c r="B10" s="214" t="s">
        <v>257</v>
      </c>
      <c r="C10" s="214" t="s">
        <v>498</v>
      </c>
      <c r="D10" s="229" t="s">
        <v>477</v>
      </c>
      <c r="E10" s="199" t="s">
        <v>485</v>
      </c>
      <c r="F10" s="197" t="s">
        <v>264</v>
      </c>
      <c r="G10" s="197" t="s">
        <v>496</v>
      </c>
      <c r="H10" s="213"/>
      <c r="I10" s="229"/>
      <c r="J10" s="308" t="s">
        <v>501</v>
      </c>
      <c r="K10" s="233"/>
    </row>
    <row r="11" spans="1:11" ht="36" customHeight="1" x14ac:dyDescent="0.2">
      <c r="A11" s="196" t="s">
        <v>219</v>
      </c>
      <c r="B11" s="214"/>
      <c r="C11" s="197"/>
      <c r="D11" s="214"/>
      <c r="E11" s="199"/>
      <c r="F11" s="197" t="s">
        <v>254</v>
      </c>
      <c r="G11" s="198" t="s">
        <v>494</v>
      </c>
      <c r="H11" s="213"/>
      <c r="I11" s="229"/>
      <c r="J11" s="309"/>
      <c r="K11" s="233"/>
    </row>
    <row r="12" spans="1:11" ht="88.5" customHeight="1" x14ac:dyDescent="0.2">
      <c r="A12" s="196" t="s">
        <v>219</v>
      </c>
      <c r="B12" s="214"/>
      <c r="C12" s="214"/>
      <c r="D12" s="214"/>
      <c r="E12" s="199"/>
      <c r="F12" s="214" t="s">
        <v>266</v>
      </c>
      <c r="G12" s="214" t="s">
        <v>486</v>
      </c>
      <c r="H12" s="213"/>
      <c r="I12" s="230"/>
      <c r="J12" s="310"/>
      <c r="K12" s="233"/>
    </row>
    <row r="13" spans="1:11" ht="36" customHeight="1" x14ac:dyDescent="0.2">
      <c r="A13" s="213"/>
      <c r="B13" s="214"/>
      <c r="C13" s="214"/>
      <c r="D13" s="214"/>
      <c r="E13" s="242"/>
      <c r="F13" s="197"/>
      <c r="G13" s="197"/>
      <c r="H13" s="213"/>
      <c r="I13" s="229"/>
      <c r="J13" s="233"/>
      <c r="K13" s="233"/>
    </row>
    <row r="14" spans="1:11" ht="36" customHeight="1" x14ac:dyDescent="0.2">
      <c r="A14" s="213"/>
      <c r="B14" s="214"/>
      <c r="C14" s="214"/>
      <c r="D14" s="214"/>
      <c r="E14" s="242"/>
      <c r="F14" s="214"/>
      <c r="G14" s="214"/>
      <c r="H14" s="213"/>
      <c r="I14" s="229"/>
      <c r="J14" s="233"/>
      <c r="K14" s="233"/>
    </row>
    <row r="15" spans="1:11" ht="36" customHeight="1" x14ac:dyDescent="0.2">
      <c r="A15" s="213"/>
      <c r="B15" s="214"/>
      <c r="C15" s="214"/>
      <c r="D15" s="214"/>
      <c r="E15" s="242"/>
      <c r="F15" s="214"/>
      <c r="G15" s="214"/>
      <c r="H15" s="213"/>
      <c r="I15" s="229"/>
      <c r="J15" s="233"/>
      <c r="K15" s="233"/>
    </row>
    <row r="16" spans="1:11" ht="36" customHeight="1" x14ac:dyDescent="0.2">
      <c r="A16" s="213"/>
      <c r="B16" s="214"/>
      <c r="C16" s="214"/>
      <c r="D16" s="214"/>
      <c r="E16" s="242"/>
      <c r="F16" s="214"/>
      <c r="G16" s="216"/>
      <c r="H16" s="215"/>
      <c r="I16" s="230"/>
      <c r="J16" s="233"/>
      <c r="K16" s="233"/>
    </row>
    <row r="17" spans="1:11" ht="36" customHeight="1" x14ac:dyDescent="0.2">
      <c r="A17" s="213"/>
      <c r="B17" s="214"/>
      <c r="C17" s="214"/>
      <c r="D17" s="198"/>
      <c r="E17" s="242"/>
      <c r="F17" s="214"/>
      <c r="G17" s="214"/>
      <c r="H17" s="213"/>
      <c r="I17" s="229"/>
      <c r="J17" s="197"/>
      <c r="K17" s="234"/>
    </row>
    <row r="18" spans="1:11" ht="36" customHeight="1" x14ac:dyDescent="0.2">
      <c r="A18" s="213"/>
      <c r="B18" s="214"/>
      <c r="C18" s="214"/>
      <c r="D18" s="214"/>
      <c r="E18" s="242"/>
      <c r="F18" s="214"/>
      <c r="G18" s="214"/>
      <c r="H18" s="213"/>
      <c r="I18" s="229"/>
      <c r="J18" s="197"/>
      <c r="K18" s="234"/>
    </row>
    <row r="19" spans="1:11" ht="36" customHeight="1" x14ac:dyDescent="0.2">
      <c r="A19" s="213"/>
      <c r="B19" s="214"/>
      <c r="C19" s="214"/>
      <c r="D19" s="214"/>
      <c r="E19" s="242"/>
      <c r="F19" s="214"/>
      <c r="G19" s="214"/>
      <c r="H19" s="213"/>
      <c r="I19" s="229"/>
      <c r="J19" s="197"/>
      <c r="K19" s="234"/>
    </row>
    <row r="20" spans="1:11" ht="36" customHeight="1" x14ac:dyDescent="0.2">
      <c r="A20" s="213"/>
      <c r="B20" s="214"/>
      <c r="C20" s="214"/>
      <c r="D20" s="214"/>
      <c r="E20" s="242"/>
      <c r="F20" s="214"/>
      <c r="G20" s="214"/>
      <c r="H20" s="215"/>
      <c r="I20" s="230"/>
      <c r="J20" s="197"/>
      <c r="K20" s="234"/>
    </row>
    <row r="21" spans="1:11" ht="36" customHeight="1" x14ac:dyDescent="0.2">
      <c r="A21" s="196"/>
      <c r="B21" s="214"/>
      <c r="C21" s="198"/>
      <c r="D21" s="214"/>
      <c r="F21" s="214"/>
      <c r="G21" s="198"/>
      <c r="H21" s="215"/>
      <c r="I21" s="226"/>
      <c r="J21" s="233"/>
      <c r="K21" s="197"/>
    </row>
    <row r="22" spans="1:11" ht="36" customHeight="1" x14ac:dyDescent="0.2">
      <c r="A22" s="196"/>
      <c r="B22" s="214"/>
      <c r="C22" s="197"/>
      <c r="D22" s="214"/>
      <c r="E22" s="199"/>
      <c r="F22" s="214"/>
      <c r="G22" s="197"/>
      <c r="H22" s="215"/>
      <c r="I22" s="227"/>
      <c r="J22" s="233"/>
      <c r="K22" s="197"/>
    </row>
    <row r="23" spans="1:11" ht="36" customHeight="1" x14ac:dyDescent="0.2">
      <c r="A23" s="196"/>
      <c r="B23" s="214"/>
      <c r="C23" s="197"/>
      <c r="D23" s="214"/>
      <c r="F23" s="214"/>
      <c r="G23" s="197"/>
      <c r="H23" s="215"/>
      <c r="I23" s="227"/>
      <c r="J23" s="233"/>
      <c r="K23" s="197"/>
    </row>
    <row r="24" spans="1:11" ht="36" customHeight="1" x14ac:dyDescent="0.2">
      <c r="A24" s="196"/>
      <c r="B24" s="214"/>
      <c r="C24" s="198"/>
      <c r="D24" s="214"/>
      <c r="E24" s="199"/>
      <c r="F24" s="214"/>
      <c r="G24" s="201"/>
      <c r="H24" s="215"/>
      <c r="I24" s="228"/>
      <c r="J24" s="233"/>
      <c r="K24" s="197"/>
    </row>
    <row r="25" spans="1:11" ht="36" customHeight="1" x14ac:dyDescent="0.2">
      <c r="A25" s="196"/>
      <c r="B25" s="214"/>
      <c r="C25" s="197"/>
      <c r="D25" s="214"/>
      <c r="F25" s="214"/>
      <c r="G25" s="197"/>
      <c r="H25" s="215"/>
      <c r="I25" s="227"/>
      <c r="J25" s="233"/>
      <c r="K25" s="197"/>
    </row>
    <row r="26" spans="1:11" ht="36" customHeight="1" x14ac:dyDescent="0.2">
      <c r="A26" s="196"/>
      <c r="B26" s="214"/>
      <c r="C26" s="197"/>
      <c r="D26" s="214"/>
      <c r="E26" s="199"/>
      <c r="F26" s="214"/>
      <c r="G26" s="197"/>
      <c r="H26" s="215"/>
      <c r="I26" s="228"/>
      <c r="J26" s="233"/>
      <c r="K26" s="197"/>
    </row>
    <row r="27" spans="1:11" ht="36" customHeight="1" x14ac:dyDescent="0.2">
      <c r="A27" s="196"/>
      <c r="B27" s="214"/>
      <c r="C27" s="197"/>
      <c r="D27" s="214"/>
      <c r="E27" s="199"/>
      <c r="F27" s="214"/>
      <c r="H27" s="215"/>
      <c r="I27" s="227"/>
      <c r="J27" s="233"/>
      <c r="K27" s="197"/>
    </row>
    <row r="28" spans="1:11" ht="36" customHeight="1" x14ac:dyDescent="0.2">
      <c r="A28" s="196"/>
      <c r="B28" s="197"/>
      <c r="C28" s="198"/>
      <c r="D28" s="214"/>
      <c r="E28" s="198"/>
      <c r="F28" s="214"/>
      <c r="G28" s="198"/>
      <c r="H28" s="223"/>
      <c r="I28" s="226"/>
      <c r="J28" s="233"/>
      <c r="K28" s="197"/>
    </row>
    <row r="29" spans="1:11" ht="36" customHeight="1" x14ac:dyDescent="0.2">
      <c r="A29" s="196"/>
      <c r="B29" s="197"/>
      <c r="C29" s="197"/>
      <c r="D29" s="214"/>
      <c r="E29" s="199"/>
      <c r="F29" s="214"/>
      <c r="G29" s="197"/>
      <c r="H29" s="223"/>
      <c r="I29" s="227"/>
      <c r="J29" s="235"/>
      <c r="K29" s="235"/>
    </row>
    <row r="30" spans="1:11" ht="36" customHeight="1" x14ac:dyDescent="0.2">
      <c r="A30" s="196"/>
      <c r="B30" s="197"/>
      <c r="C30" s="197"/>
      <c r="D30" s="214"/>
      <c r="E30" s="199"/>
      <c r="F30" s="214"/>
      <c r="G30" s="197"/>
      <c r="H30" s="223"/>
      <c r="I30" s="227"/>
      <c r="J30" s="235"/>
      <c r="K30" s="235"/>
    </row>
    <row r="31" spans="1:11" ht="36" customHeight="1" x14ac:dyDescent="0.2">
      <c r="A31" s="196"/>
      <c r="B31" s="197"/>
      <c r="C31" s="198"/>
      <c r="D31" s="224"/>
      <c r="E31" s="199"/>
      <c r="F31" s="214"/>
      <c r="G31" s="225"/>
      <c r="H31" s="223"/>
      <c r="I31" s="231"/>
      <c r="J31" s="235"/>
      <c r="K31" s="235"/>
    </row>
    <row r="32" spans="1:11" ht="36" customHeight="1" x14ac:dyDescent="0.2">
      <c r="A32" s="196"/>
      <c r="B32" s="197"/>
      <c r="C32" s="197"/>
      <c r="D32" s="224"/>
      <c r="E32" s="199"/>
      <c r="F32" s="214"/>
      <c r="G32" s="197"/>
      <c r="H32" s="223"/>
      <c r="I32" s="232"/>
      <c r="J32" s="197"/>
      <c r="K32" s="197"/>
    </row>
    <row r="33" spans="1:11" ht="36" customHeight="1" x14ac:dyDescent="0.2">
      <c r="A33" s="196"/>
      <c r="B33" s="197"/>
      <c r="C33" s="197"/>
      <c r="D33" s="224"/>
      <c r="E33" s="199"/>
      <c r="F33" s="214"/>
      <c r="G33" s="197"/>
      <c r="H33" s="223"/>
      <c r="I33" s="231"/>
      <c r="J33" s="235"/>
      <c r="K33" s="235"/>
    </row>
    <row r="34" spans="1:11" ht="36" customHeight="1" x14ac:dyDescent="0.2">
      <c r="A34" s="196"/>
      <c r="B34" s="214"/>
      <c r="C34" s="202"/>
      <c r="D34" s="197"/>
      <c r="E34" s="199"/>
      <c r="F34" s="214"/>
      <c r="G34" s="201"/>
      <c r="H34" s="201"/>
      <c r="I34" s="228"/>
      <c r="J34" s="203"/>
      <c r="K34" s="199"/>
    </row>
    <row r="35" spans="1:11" ht="36" customHeight="1" x14ac:dyDescent="0.2">
      <c r="A35" s="196"/>
      <c r="B35" s="214"/>
      <c r="C35" s="202"/>
      <c r="D35" s="197"/>
      <c r="E35" s="199"/>
      <c r="F35" s="197"/>
      <c r="G35" s="201"/>
      <c r="H35" s="201"/>
      <c r="I35" s="228"/>
      <c r="J35" s="203"/>
      <c r="K35" s="199"/>
    </row>
    <row r="36" spans="1:11" ht="36.950000000000003" customHeight="1" x14ac:dyDescent="0.2">
      <c r="A36" s="196"/>
      <c r="B36" s="214"/>
      <c r="C36" s="202"/>
      <c r="D36" s="197"/>
      <c r="E36" s="199"/>
      <c r="F36" s="197"/>
      <c r="G36" s="201"/>
      <c r="H36" s="201"/>
      <c r="I36" s="228"/>
      <c r="J36" s="203"/>
      <c r="K36" s="199"/>
    </row>
    <row r="37" spans="1:11" ht="36.950000000000003" customHeight="1" x14ac:dyDescent="0.2">
      <c r="A37" s="196"/>
      <c r="B37" s="214"/>
      <c r="C37" s="202"/>
      <c r="D37" s="197"/>
      <c r="E37" s="199"/>
      <c r="F37" s="197"/>
      <c r="G37" s="201"/>
      <c r="H37" s="201"/>
      <c r="I37" s="228"/>
      <c r="J37" s="203"/>
      <c r="K37" s="199"/>
    </row>
    <row r="38" spans="1:11" ht="36.950000000000003" customHeight="1" x14ac:dyDescent="0.2">
      <c r="A38" s="196"/>
      <c r="B38" s="214"/>
      <c r="C38" s="202"/>
      <c r="D38" s="197"/>
      <c r="E38" s="199"/>
      <c r="F38" s="197"/>
      <c r="G38" s="201"/>
      <c r="H38" s="201"/>
      <c r="I38" s="228"/>
      <c r="J38" s="203"/>
      <c r="K38" s="199"/>
    </row>
    <row r="39" spans="1:11" ht="36.950000000000003" customHeight="1" x14ac:dyDescent="0.2">
      <c r="A39" s="196"/>
      <c r="B39" s="214"/>
      <c r="C39" s="202"/>
      <c r="D39" s="197"/>
      <c r="E39" s="199"/>
      <c r="F39" s="197"/>
      <c r="G39" s="201"/>
      <c r="H39" s="201"/>
      <c r="I39" s="228"/>
      <c r="J39" s="203"/>
      <c r="K39" s="199"/>
    </row>
    <row r="40" spans="1:11" ht="36.950000000000003" customHeight="1" x14ac:dyDescent="0.2">
      <c r="A40" s="196"/>
      <c r="B40" s="214"/>
      <c r="C40" s="202"/>
      <c r="D40" s="197"/>
      <c r="E40" s="199"/>
      <c r="F40" s="197"/>
      <c r="G40" s="201"/>
      <c r="H40" s="201"/>
      <c r="I40" s="228"/>
      <c r="J40" s="203"/>
      <c r="K40" s="199"/>
    </row>
    <row r="41" spans="1:11" ht="36.950000000000003" customHeight="1" x14ac:dyDescent="0.2">
      <c r="A41" s="196"/>
      <c r="B41" s="214"/>
      <c r="C41" s="202"/>
      <c r="D41" s="197"/>
      <c r="E41" s="199"/>
      <c r="F41" s="197"/>
      <c r="G41" s="201"/>
      <c r="H41" s="201"/>
      <c r="I41" s="228"/>
      <c r="J41" s="203"/>
      <c r="K41" s="199"/>
    </row>
    <row r="42" spans="1:11" ht="36.950000000000003" customHeight="1" x14ac:dyDescent="0.2">
      <c r="A42" s="196"/>
      <c r="B42" s="214"/>
      <c r="C42" s="202"/>
      <c r="D42" s="197"/>
      <c r="E42" s="199"/>
      <c r="F42" s="197"/>
      <c r="G42" s="201"/>
      <c r="H42" s="201"/>
      <c r="I42" s="228"/>
      <c r="J42" s="203"/>
      <c r="K42" s="199"/>
    </row>
    <row r="43" spans="1:11" ht="36.950000000000003" customHeight="1" x14ac:dyDescent="0.2">
      <c r="A43" s="196"/>
      <c r="B43" s="214"/>
      <c r="C43" s="202"/>
      <c r="D43" s="197"/>
      <c r="E43" s="199"/>
      <c r="F43" s="197"/>
      <c r="G43" s="201"/>
      <c r="H43" s="201"/>
      <c r="I43" s="228"/>
      <c r="J43" s="203"/>
      <c r="K43" s="199"/>
    </row>
    <row r="44" spans="1:11" ht="36.950000000000003" customHeight="1" x14ac:dyDescent="0.2">
      <c r="A44" s="196"/>
      <c r="B44" s="214"/>
      <c r="C44" s="202"/>
      <c r="D44" s="197"/>
      <c r="E44" s="199"/>
      <c r="F44" s="197"/>
      <c r="G44" s="201"/>
      <c r="H44" s="201"/>
      <c r="I44" s="228"/>
      <c r="J44" s="203"/>
      <c r="K44" s="199"/>
    </row>
    <row r="45" spans="1:11" ht="42.95" customHeight="1" x14ac:dyDescent="0.2">
      <c r="A45" s="236" t="s">
        <v>252</v>
      </c>
      <c r="B45" s="311"/>
      <c r="C45" s="311"/>
      <c r="D45" s="311"/>
      <c r="E45" s="311"/>
      <c r="F45" s="311"/>
      <c r="G45" s="311"/>
      <c r="H45" s="311"/>
      <c r="I45" s="311"/>
      <c r="J45" s="311"/>
      <c r="K45" s="311"/>
    </row>
    <row r="49" spans="1:8" hidden="1" x14ac:dyDescent="0.2">
      <c r="A49" s="200" t="s">
        <v>476</v>
      </c>
      <c r="B49" s="200" t="s">
        <v>253</v>
      </c>
      <c r="C49" s="200" t="s">
        <v>254</v>
      </c>
      <c r="D49" s="200" t="s">
        <v>255</v>
      </c>
      <c r="F49" s="200" t="s">
        <v>255</v>
      </c>
      <c r="H49" s="200" t="s">
        <v>255</v>
      </c>
    </row>
    <row r="50" spans="1:8" hidden="1" x14ac:dyDescent="0.2">
      <c r="A50" s="200" t="s">
        <v>256</v>
      </c>
      <c r="B50" s="200" t="s">
        <v>257</v>
      </c>
      <c r="C50" s="200" t="s">
        <v>258</v>
      </c>
      <c r="D50" s="200" t="s">
        <v>259</v>
      </c>
      <c r="F50" s="200" t="s">
        <v>259</v>
      </c>
      <c r="H50" s="200" t="s">
        <v>259</v>
      </c>
    </row>
    <row r="51" spans="1:8" hidden="1" x14ac:dyDescent="0.2">
      <c r="A51" s="200" t="s">
        <v>477</v>
      </c>
      <c r="B51" s="200" t="s">
        <v>249</v>
      </c>
      <c r="C51" s="200" t="s">
        <v>260</v>
      </c>
      <c r="D51" s="200" t="s">
        <v>261</v>
      </c>
      <c r="F51" s="200" t="s">
        <v>261</v>
      </c>
      <c r="H51" s="200" t="s">
        <v>261</v>
      </c>
    </row>
    <row r="52" spans="1:8" hidden="1" x14ac:dyDescent="0.2">
      <c r="A52" s="200" t="s">
        <v>262</v>
      </c>
      <c r="B52" s="200" t="s">
        <v>263</v>
      </c>
      <c r="C52" s="200" t="s">
        <v>264</v>
      </c>
    </row>
    <row r="53" spans="1:8" hidden="1" x14ac:dyDescent="0.2">
      <c r="A53" s="200" t="s">
        <v>478</v>
      </c>
      <c r="B53" s="200" t="s">
        <v>265</v>
      </c>
      <c r="C53" s="200" t="s">
        <v>266</v>
      </c>
    </row>
    <row r="54" spans="1:8" hidden="1" x14ac:dyDescent="0.2">
      <c r="A54" s="200" t="s">
        <v>479</v>
      </c>
      <c r="B54" s="200" t="s">
        <v>267</v>
      </c>
      <c r="C54" s="200" t="s">
        <v>268</v>
      </c>
    </row>
    <row r="55" spans="1:8" hidden="1" x14ac:dyDescent="0.2"/>
    <row r="56" spans="1:8" s="204" customFormat="1" x14ac:dyDescent="0.2"/>
    <row r="57" spans="1:8" s="204" customFormat="1" x14ac:dyDescent="0.2"/>
    <row r="58" spans="1:8" s="204" customFormat="1" ht="15" x14ac:dyDescent="0.25">
      <c r="A58" s="205"/>
      <c r="B58" s="205"/>
      <c r="C58" s="205"/>
    </row>
    <row r="59" spans="1:8" s="204" customFormat="1" ht="14.25" x14ac:dyDescent="0.2">
      <c r="A59" s="206"/>
      <c r="B59" s="207"/>
      <c r="C59" s="208"/>
    </row>
    <row r="60" spans="1:8" s="204" customFormat="1" ht="14.25" x14ac:dyDescent="0.2">
      <c r="A60" s="206"/>
      <c r="B60" s="207"/>
      <c r="C60" s="208"/>
    </row>
    <row r="61" spans="1:8" s="204" customFormat="1" ht="14.25" x14ac:dyDescent="0.2">
      <c r="A61" s="206"/>
      <c r="B61" s="207"/>
      <c r="C61" s="208"/>
    </row>
    <row r="62" spans="1:8" s="204" customFormat="1" ht="14.25" x14ac:dyDescent="0.2">
      <c r="A62" s="206"/>
      <c r="B62" s="207"/>
      <c r="C62" s="208"/>
    </row>
    <row r="63" spans="1:8" s="204" customFormat="1" ht="14.25" x14ac:dyDescent="0.2">
      <c r="A63" s="206"/>
      <c r="B63" s="207"/>
      <c r="C63" s="208"/>
    </row>
    <row r="64" spans="1:8" ht="14.25" x14ac:dyDescent="0.2">
      <c r="A64" s="209"/>
      <c r="B64" s="210"/>
      <c r="C64" s="211"/>
    </row>
    <row r="65" spans="1:3" ht="14.25" x14ac:dyDescent="0.2">
      <c r="A65" s="209"/>
      <c r="B65" s="210"/>
      <c r="C65" s="211"/>
    </row>
    <row r="66" spans="1:3" ht="14.25" x14ac:dyDescent="0.2">
      <c r="A66" s="209"/>
      <c r="B66" s="210"/>
      <c r="C66" s="211"/>
    </row>
    <row r="67" spans="1:3" ht="14.25" x14ac:dyDescent="0.2">
      <c r="A67" s="209"/>
      <c r="B67" s="210"/>
      <c r="C67" s="211"/>
    </row>
    <row r="68" spans="1:3" ht="14.25" x14ac:dyDescent="0.2">
      <c r="A68" s="209"/>
      <c r="B68" s="210"/>
      <c r="C68" s="211"/>
    </row>
    <row r="69" spans="1:3" ht="14.25" x14ac:dyDescent="0.2">
      <c r="A69" s="209"/>
      <c r="B69" s="210"/>
      <c r="C69" s="211"/>
    </row>
    <row r="70" spans="1:3" ht="14.25" x14ac:dyDescent="0.2">
      <c r="A70" s="209"/>
      <c r="B70" s="210"/>
    </row>
    <row r="71" spans="1:3" ht="14.25" x14ac:dyDescent="0.2">
      <c r="A71" s="209"/>
      <c r="B71" s="210"/>
    </row>
    <row r="72" spans="1:3" ht="14.25" x14ac:dyDescent="0.2">
      <c r="A72" s="209"/>
      <c r="B72" s="210"/>
    </row>
    <row r="144" s="212" customFormat="1" ht="25.5" customHeight="1" x14ac:dyDescent="0.2"/>
    <row r="145" s="212" customFormat="1" ht="24" customHeight="1" x14ac:dyDescent="0.2"/>
    <row r="146" s="212" customFormat="1" ht="22.5" customHeight="1" x14ac:dyDescent="0.2"/>
    <row r="147" s="200" customFormat="1" ht="31.5" customHeight="1" x14ac:dyDescent="0.2"/>
  </sheetData>
  <sheetProtection formatCells="0" formatColumns="0" formatRows="0"/>
  <mergeCells count="13">
    <mergeCell ref="K5:K9"/>
    <mergeCell ref="B45:K45"/>
    <mergeCell ref="J2:J4"/>
    <mergeCell ref="K2:K4"/>
    <mergeCell ref="C1:K1"/>
    <mergeCell ref="J5:J9"/>
    <mergeCell ref="J10:J12"/>
    <mergeCell ref="A2:A4"/>
    <mergeCell ref="B2:I2"/>
    <mergeCell ref="B3:C3"/>
    <mergeCell ref="D3:E3"/>
    <mergeCell ref="F3:G3"/>
    <mergeCell ref="H3:I3"/>
  </mergeCells>
  <dataValidations count="7">
    <dataValidation type="list" allowBlank="1" showInputMessage="1" showErrorMessage="1" sqref="H34:H44 H5:H27" xr:uid="{2D34C4E7-9D48-4FFB-841A-82D68755C1EA}">
      <formula1>$D$49:$D$51</formula1>
    </dataValidation>
    <dataValidation type="list" allowBlank="1" showInputMessage="1" showErrorMessage="1" sqref="B34:B44 B5:B27" xr:uid="{698B2120-12C5-4352-A2BA-F3891FCBE2FC}">
      <formula1>$B$49:$B$54</formula1>
    </dataValidation>
    <dataValidation type="list" allowBlank="1" showInputMessage="1" showErrorMessage="1" sqref="D34:D44 D5:D30" xr:uid="{D7CA491D-CAED-43B4-A5C1-E9B4484E33CA}">
      <formula1>$A$49:$A$54</formula1>
    </dataValidation>
    <dataValidation type="list" allowBlank="1" showInputMessage="1" showErrorMessage="1" sqref="D31:D33" xr:uid="{E5C15AFC-84AC-42EC-8349-6327A5CC8C9B}">
      <formula1>$A$27:$A$32</formula1>
    </dataValidation>
    <dataValidation type="list" allowBlank="1" showInputMessage="1" showErrorMessage="1" sqref="B28:B33" xr:uid="{4BBA365E-6120-4E04-82C4-47E74E913375}">
      <formula1>$B$27:$B$32</formula1>
    </dataValidation>
    <dataValidation type="list" allowBlank="1" showInputMessage="1" showErrorMessage="1" sqref="H28:H33" xr:uid="{CEEE81E0-7C6A-443F-83E7-CEBC4062B5E0}">
      <formula1>$D$27:$D$29</formula1>
    </dataValidation>
    <dataValidation type="list" allowBlank="1" showInputMessage="1" showErrorMessage="1" sqref="F5:F44" xr:uid="{FD2EF114-7144-4929-A623-9D45CCC9FA6E}">
      <formula1>$C$49:$C$54</formula1>
    </dataValidation>
  </dataValidations>
  <pageMargins left="0.70866141732283472" right="0.70866141732283472" top="1.2204724409448819" bottom="0.74803149606299213" header="0.31496062992125984" footer="0.31496062992125984"/>
  <pageSetup paperSize="9" scale="44" orientation="landscape" r:id="rId1"/>
  <headerFooter>
    <oddHeader>&amp;L&amp;G&amp;C&amp;"Arial,Negrita"&amp;12MAPA Y PLAN DE MANEJO DE RIESGOS Y OPORTUNIDADES</oddHeader>
    <oddFooter>&amp;L&amp;G&amp;C&amp;N&amp;RDES-FM-12
V11</oddFooter>
  </headerFooter>
  <legacyDrawingHF r:id="rId2"/>
  <extLst>
    <ext xmlns:x14="http://schemas.microsoft.com/office/spreadsheetml/2009/9/main" uri="{CCE6A557-97BC-4b89-ADB6-D9C93CAAB3DF}">
      <x14:dataValidations xmlns:xm="http://schemas.microsoft.com/office/excel/2006/main" count="2">
        <x14:dataValidation type="list" allowBlank="1" showInputMessage="1" showErrorMessage="1" xr:uid="{97B07F75-97DA-4C66-B2A4-56B67E711903}">
          <x14:formula1>
            <xm:f>Hoja1!$B$26:$B$39</xm:f>
          </x14:formula1>
          <xm:sqref>B45:K45</xm:sqref>
        </x14:dataValidation>
        <x14:dataValidation type="list" allowBlank="1" showInputMessage="1" showErrorMessage="1" xr:uid="{6A79F4B0-8222-4F70-8F59-6F3F46BC1838}">
          <x14:formula1>
            <xm:f>Hoja1!$A$26:$A$39</xm:f>
          </x14:formula1>
          <xm:sqref>A5:A44</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2060"/>
  </sheetPr>
  <dimension ref="A1:DB64"/>
  <sheetViews>
    <sheetView tabSelected="1" view="pageBreakPreview" topLeftCell="A5" zoomScale="115" zoomScaleNormal="100" zoomScaleSheetLayoutView="115" zoomScalePageLayoutView="55" workbookViewId="0">
      <selection activeCell="G5" sqref="G5:G10"/>
    </sheetView>
  </sheetViews>
  <sheetFormatPr baseColWidth="10" defaultRowHeight="16.5" customHeight="1" x14ac:dyDescent="0.3"/>
  <cols>
    <col min="1" max="1" width="4" style="170" bestFit="1" customWidth="1"/>
    <col min="2" max="3" width="18.7109375" style="171" customWidth="1"/>
    <col min="4" max="4" width="18.7109375" style="185" customWidth="1"/>
    <col min="5" max="5" width="32.42578125" style="163" customWidth="1"/>
    <col min="6" max="6" width="18.42578125" style="170" customWidth="1"/>
    <col min="7" max="7" width="16.42578125" style="170" customWidth="1"/>
    <col min="8" max="8" width="16.140625" style="170" customWidth="1"/>
    <col min="9" max="9" width="19" style="172" customWidth="1"/>
    <col min="10" max="10" width="24.42578125" style="163" customWidth="1"/>
    <col min="11" max="11" width="16.5703125" style="163" customWidth="1"/>
    <col min="12" max="12" width="6.28515625" style="163" bestFit="1" customWidth="1"/>
    <col min="13" max="13" width="27" style="163" customWidth="1"/>
    <col min="14" max="14" width="11" style="163" hidden="1" customWidth="1"/>
    <col min="15" max="15" width="17.5703125" style="163" customWidth="1"/>
    <col min="16" max="16" width="6.28515625" style="163" bestFit="1" customWidth="1"/>
    <col min="17" max="17" width="20.42578125" style="163" customWidth="1"/>
    <col min="18" max="18" width="5.85546875" style="163" customWidth="1"/>
    <col min="19" max="19" width="31" style="163" customWidth="1"/>
    <col min="20" max="20" width="15.140625" style="163" bestFit="1" customWidth="1"/>
    <col min="21" max="21" width="18.42578125" style="163" customWidth="1"/>
    <col min="22" max="22" width="21" style="163" customWidth="1"/>
    <col min="23" max="23" width="19.28515625" style="163" customWidth="1"/>
    <col min="24" max="24" width="28.42578125" style="163" customWidth="1"/>
    <col min="25" max="25" width="6.85546875" style="163" customWidth="1"/>
    <col min="26" max="26" width="5" style="163" customWidth="1"/>
    <col min="27" max="27" width="5.5703125" style="163" customWidth="1"/>
    <col min="28" max="28" width="7.140625" style="163" customWidth="1"/>
    <col min="29" max="29" width="6.7109375" style="163" customWidth="1"/>
    <col min="30" max="30" width="7.5703125" style="163" customWidth="1"/>
    <col min="31" max="31" width="15.28515625" style="163" customWidth="1"/>
    <col min="32" max="32" width="12" style="163" customWidth="1"/>
    <col min="33" max="33" width="10.42578125" style="163" customWidth="1"/>
    <col min="34" max="34" width="9.28515625" style="163" customWidth="1"/>
    <col min="35" max="35" width="9.140625" style="163" customWidth="1"/>
    <col min="36" max="36" width="8.42578125" style="163" customWidth="1"/>
    <col min="37" max="37" width="7.28515625" style="163" customWidth="1"/>
    <col min="38" max="38" width="23" style="163" customWidth="1"/>
    <col min="39" max="39" width="18.85546875" style="163" customWidth="1"/>
    <col min="40" max="40" width="22.140625" style="163" customWidth="1"/>
    <col min="41" max="41" width="20.5703125" style="163" customWidth="1"/>
    <col min="42" max="42" width="18.5703125" style="163" customWidth="1"/>
    <col min="43" max="43" width="20.5703125" style="163" customWidth="1"/>
    <col min="44" max="44" width="18.5703125" style="163" customWidth="1"/>
    <col min="45" max="45" width="20.5703125" style="163" customWidth="1"/>
    <col min="46" max="46" width="18.5703125" style="163" customWidth="1"/>
    <col min="47" max="47" width="20.5703125" style="163" customWidth="1"/>
    <col min="48" max="48" width="18.5703125" style="163" customWidth="1"/>
    <col min="49" max="49" width="21" style="163" customWidth="1"/>
    <col min="50" max="51" width="23" style="163" customWidth="1"/>
    <col min="52" max="52" width="18.85546875" style="163" customWidth="1"/>
    <col min="53" max="53" width="16.85546875" style="163" customWidth="1"/>
    <col min="54" max="54" width="19.5703125" style="163" customWidth="1"/>
    <col min="55" max="56" width="23" style="163" customWidth="1"/>
    <col min="57" max="57" width="18.85546875" style="163" customWidth="1"/>
    <col min="58" max="58" width="16.85546875" style="163" customWidth="1"/>
    <col min="59" max="59" width="19.5703125" style="163" customWidth="1"/>
    <col min="60" max="61" width="23" style="163" customWidth="1"/>
    <col min="62" max="62" width="18.85546875" style="163" customWidth="1"/>
    <col min="63" max="63" width="16.85546875" style="163" customWidth="1"/>
    <col min="64" max="64" width="19.5703125" style="163" customWidth="1"/>
    <col min="65" max="66" width="23" style="163" customWidth="1"/>
    <col min="67" max="67" width="18.85546875" style="163" customWidth="1"/>
    <col min="68" max="68" width="16.85546875" style="163" customWidth="1"/>
    <col min="69" max="69" width="19.5703125" style="163" customWidth="1"/>
    <col min="70" max="70" width="20.5703125" style="189" customWidth="1"/>
    <col min="71" max="72" width="23" style="163" customWidth="1"/>
    <col min="73" max="73" width="18.5703125" style="163" customWidth="1"/>
    <col min="74" max="74" width="20.5703125" style="163" customWidth="1"/>
    <col min="75" max="75" width="23" style="163" customWidth="1"/>
    <col min="76" max="76" width="18.5703125" style="163" customWidth="1"/>
    <col min="77" max="77" width="20.5703125" style="163" customWidth="1"/>
    <col min="78" max="78" width="23" style="163" customWidth="1"/>
    <col min="79" max="79" width="18.85546875" style="163" customWidth="1"/>
    <col min="80" max="80" width="18.5703125" style="163" customWidth="1"/>
    <col min="81" max="16384" width="11.42578125" style="163"/>
  </cols>
  <sheetData>
    <row r="1" spans="1:106" ht="16.5" customHeight="1" x14ac:dyDescent="0.3">
      <c r="A1" s="158"/>
      <c r="B1" s="159"/>
      <c r="C1" s="159"/>
      <c r="E1" s="160"/>
      <c r="F1" s="161"/>
      <c r="G1" s="158"/>
      <c r="H1" s="158"/>
      <c r="I1" s="162"/>
      <c r="J1" s="160"/>
      <c r="K1" s="160"/>
      <c r="L1" s="160"/>
      <c r="M1" s="160"/>
      <c r="N1" s="160"/>
      <c r="O1" s="160"/>
      <c r="P1" s="160"/>
      <c r="Q1" s="160"/>
      <c r="R1" s="160"/>
      <c r="S1" s="160"/>
      <c r="T1" s="160"/>
      <c r="U1" s="160"/>
      <c r="V1" s="160"/>
      <c r="W1" s="160"/>
      <c r="X1" s="160"/>
      <c r="Y1" s="160"/>
      <c r="Z1" s="160"/>
      <c r="AA1" s="160"/>
      <c r="AB1" s="160"/>
      <c r="AC1" s="160"/>
      <c r="AD1" s="160"/>
      <c r="AE1" s="160"/>
      <c r="AF1" s="160"/>
      <c r="AG1" s="160"/>
      <c r="AH1" s="160"/>
      <c r="AI1" s="160"/>
      <c r="AJ1" s="160"/>
      <c r="AK1" s="160"/>
      <c r="AL1" s="160"/>
      <c r="AM1" s="160"/>
      <c r="AN1" s="160"/>
      <c r="AO1" s="160"/>
      <c r="AP1" s="160"/>
      <c r="AQ1" s="160"/>
      <c r="AR1" s="160"/>
      <c r="AS1" s="160"/>
      <c r="AT1" s="160"/>
      <c r="AU1" s="160"/>
      <c r="AV1" s="160"/>
      <c r="AW1" s="160"/>
      <c r="AX1" s="160"/>
      <c r="AY1" s="160"/>
      <c r="AZ1" s="160"/>
      <c r="BA1" s="160"/>
      <c r="BB1" s="160"/>
      <c r="BC1" s="160"/>
      <c r="BD1" s="160"/>
      <c r="BE1" s="160"/>
      <c r="BF1" s="160"/>
      <c r="BG1" s="160"/>
      <c r="BH1" s="160"/>
      <c r="BI1" s="160"/>
      <c r="BJ1" s="160"/>
      <c r="BK1" s="160"/>
      <c r="BL1" s="160"/>
      <c r="BM1" s="160"/>
      <c r="BN1" s="160"/>
      <c r="BO1" s="160"/>
      <c r="BP1" s="160"/>
      <c r="BQ1" s="160"/>
      <c r="BR1" s="186"/>
      <c r="BS1" s="160"/>
      <c r="BT1" s="160"/>
      <c r="BU1" s="160"/>
      <c r="BV1" s="160"/>
      <c r="BW1" s="160"/>
      <c r="BX1" s="160"/>
      <c r="BY1" s="160"/>
      <c r="BZ1" s="160"/>
      <c r="CA1" s="160"/>
      <c r="CB1" s="160"/>
      <c r="CC1" s="160"/>
      <c r="CD1" s="160"/>
      <c r="CE1" s="160"/>
      <c r="CF1" s="160"/>
      <c r="CG1" s="160"/>
      <c r="CH1" s="160"/>
      <c r="CI1" s="160"/>
      <c r="CJ1" s="160"/>
      <c r="CK1" s="160"/>
      <c r="CL1" s="160"/>
      <c r="CM1" s="160"/>
      <c r="CN1" s="160"/>
      <c r="CO1" s="160"/>
      <c r="CP1" s="160"/>
      <c r="CQ1" s="160"/>
      <c r="CR1" s="160"/>
      <c r="CS1" s="160"/>
      <c r="CT1" s="160"/>
      <c r="CU1" s="160"/>
      <c r="CV1" s="160"/>
      <c r="CW1" s="160"/>
      <c r="CX1" s="160"/>
      <c r="CY1" s="160"/>
      <c r="CZ1" s="160"/>
      <c r="DA1" s="160"/>
      <c r="DB1" s="160"/>
    </row>
    <row r="2" spans="1:106" ht="16.5" customHeight="1" x14ac:dyDescent="0.3">
      <c r="A2" s="358" t="s">
        <v>131</v>
      </c>
      <c r="B2" s="359"/>
      <c r="C2" s="359"/>
      <c r="D2" s="359"/>
      <c r="E2" s="359"/>
      <c r="F2" s="359"/>
      <c r="G2" s="359"/>
      <c r="H2" s="359"/>
      <c r="I2" s="360"/>
      <c r="J2" s="358" t="s">
        <v>132</v>
      </c>
      <c r="K2" s="359"/>
      <c r="L2" s="359"/>
      <c r="M2" s="359"/>
      <c r="N2" s="359"/>
      <c r="O2" s="359"/>
      <c r="P2" s="359"/>
      <c r="Q2" s="360"/>
      <c r="R2" s="323" t="s">
        <v>133</v>
      </c>
      <c r="S2" s="323"/>
      <c r="T2" s="323"/>
      <c r="U2" s="323"/>
      <c r="V2" s="323"/>
      <c r="W2" s="323"/>
      <c r="X2" s="323"/>
      <c r="Y2" s="323"/>
      <c r="Z2" s="323"/>
      <c r="AA2" s="323"/>
      <c r="AB2" s="323"/>
      <c r="AC2" s="323"/>
      <c r="AD2" s="323"/>
      <c r="AE2" s="323" t="s">
        <v>134</v>
      </c>
      <c r="AF2" s="323"/>
      <c r="AG2" s="323"/>
      <c r="AH2" s="323"/>
      <c r="AI2" s="323"/>
      <c r="AJ2" s="323"/>
      <c r="AK2" s="323"/>
      <c r="AL2" s="324" t="s">
        <v>206</v>
      </c>
      <c r="AM2" s="324"/>
      <c r="AN2" s="324"/>
      <c r="AO2" s="324"/>
      <c r="AP2" s="324"/>
      <c r="AQ2" s="324"/>
      <c r="AR2" s="324"/>
      <c r="AS2" s="324"/>
      <c r="AT2" s="324"/>
      <c r="AU2" s="324"/>
      <c r="AV2" s="324"/>
      <c r="AW2" s="324"/>
      <c r="AX2" s="329" t="s">
        <v>464</v>
      </c>
      <c r="AY2" s="329"/>
      <c r="AZ2" s="329"/>
      <c r="BA2" s="329"/>
      <c r="BB2" s="329"/>
      <c r="BC2" s="329" t="s">
        <v>465</v>
      </c>
      <c r="BD2" s="329"/>
      <c r="BE2" s="329"/>
      <c r="BF2" s="329"/>
      <c r="BG2" s="329"/>
      <c r="BH2" s="329" t="s">
        <v>466</v>
      </c>
      <c r="BI2" s="329"/>
      <c r="BJ2" s="329"/>
      <c r="BK2" s="329"/>
      <c r="BL2" s="329"/>
      <c r="BM2" s="329" t="s">
        <v>467</v>
      </c>
      <c r="BN2" s="329"/>
      <c r="BO2" s="329"/>
      <c r="BP2" s="329"/>
      <c r="BQ2" s="329"/>
      <c r="BR2" s="321" t="s">
        <v>212</v>
      </c>
      <c r="BS2" s="321"/>
      <c r="BT2" s="321"/>
      <c r="BU2" s="321"/>
      <c r="BV2" s="361" t="s">
        <v>280</v>
      </c>
      <c r="BW2" s="361"/>
      <c r="BX2" s="361"/>
      <c r="BY2" s="355" t="s">
        <v>450</v>
      </c>
      <c r="BZ2" s="356"/>
      <c r="CA2" s="356"/>
      <c r="CB2" s="357"/>
      <c r="CC2" s="160"/>
      <c r="CD2" s="160"/>
      <c r="CE2" s="160"/>
      <c r="CF2" s="160"/>
      <c r="CG2" s="160"/>
      <c r="CH2" s="160"/>
      <c r="CI2" s="160"/>
      <c r="CJ2" s="160"/>
      <c r="CK2" s="160"/>
      <c r="CL2" s="160"/>
      <c r="CM2" s="160"/>
      <c r="CN2" s="160"/>
      <c r="CO2" s="160"/>
      <c r="CP2" s="160"/>
      <c r="CQ2" s="160"/>
      <c r="CR2" s="160"/>
      <c r="CS2" s="160"/>
      <c r="CT2" s="160"/>
      <c r="CU2" s="160"/>
      <c r="CV2" s="160"/>
      <c r="CW2" s="160"/>
      <c r="CX2" s="160"/>
      <c r="CY2" s="160"/>
      <c r="CZ2" s="160"/>
      <c r="DA2" s="160"/>
      <c r="DB2" s="160"/>
    </row>
    <row r="3" spans="1:106" ht="16.5" customHeight="1" x14ac:dyDescent="0.3">
      <c r="A3" s="343" t="s">
        <v>0</v>
      </c>
      <c r="B3" s="318" t="s">
        <v>185</v>
      </c>
      <c r="C3" s="318" t="s">
        <v>186</v>
      </c>
      <c r="D3" s="322" t="s">
        <v>448</v>
      </c>
      <c r="E3" s="322" t="s">
        <v>1</v>
      </c>
      <c r="F3" s="323" t="s">
        <v>2</v>
      </c>
      <c r="G3" s="318" t="s">
        <v>3</v>
      </c>
      <c r="H3" s="318" t="s">
        <v>457</v>
      </c>
      <c r="I3" s="318" t="s">
        <v>44</v>
      </c>
      <c r="J3" s="318" t="s">
        <v>127</v>
      </c>
      <c r="K3" s="318" t="s">
        <v>31</v>
      </c>
      <c r="L3" s="322" t="s">
        <v>5</v>
      </c>
      <c r="M3" s="318" t="s">
        <v>81</v>
      </c>
      <c r="N3" s="325" t="s">
        <v>86</v>
      </c>
      <c r="O3" s="318" t="s">
        <v>39</v>
      </c>
      <c r="P3" s="323" t="s">
        <v>5</v>
      </c>
      <c r="Q3" s="318" t="s">
        <v>42</v>
      </c>
      <c r="R3" s="317" t="s">
        <v>11</v>
      </c>
      <c r="S3" s="318" t="s">
        <v>152</v>
      </c>
      <c r="T3" s="318" t="s">
        <v>12</v>
      </c>
      <c r="U3" s="344" t="s">
        <v>300</v>
      </c>
      <c r="V3" s="345"/>
      <c r="W3" s="345"/>
      <c r="X3" s="346"/>
      <c r="Y3" s="318" t="s">
        <v>8</v>
      </c>
      <c r="Z3" s="318"/>
      <c r="AA3" s="318"/>
      <c r="AB3" s="318"/>
      <c r="AC3" s="318"/>
      <c r="AD3" s="318"/>
      <c r="AE3" s="317" t="s">
        <v>130</v>
      </c>
      <c r="AF3" s="317" t="s">
        <v>40</v>
      </c>
      <c r="AG3" s="317" t="s">
        <v>5</v>
      </c>
      <c r="AH3" s="317" t="s">
        <v>41</v>
      </c>
      <c r="AI3" s="317" t="s">
        <v>5</v>
      </c>
      <c r="AJ3" s="317" t="s">
        <v>43</v>
      </c>
      <c r="AK3" s="317" t="s">
        <v>27</v>
      </c>
      <c r="AL3" s="319" t="s">
        <v>208</v>
      </c>
      <c r="AM3" s="319" t="s">
        <v>32</v>
      </c>
      <c r="AN3" s="319" t="s">
        <v>209</v>
      </c>
      <c r="AO3" s="319" t="s">
        <v>34</v>
      </c>
      <c r="AP3" s="319" t="s">
        <v>460</v>
      </c>
      <c r="AQ3" s="319" t="s">
        <v>34</v>
      </c>
      <c r="AR3" s="327" t="s">
        <v>461</v>
      </c>
      <c r="AS3" s="319" t="s">
        <v>34</v>
      </c>
      <c r="AT3" s="319" t="s">
        <v>462</v>
      </c>
      <c r="AU3" s="319" t="s">
        <v>34</v>
      </c>
      <c r="AV3" s="327" t="s">
        <v>463</v>
      </c>
      <c r="AW3" s="319" t="s">
        <v>35</v>
      </c>
      <c r="AX3" s="320" t="s">
        <v>207</v>
      </c>
      <c r="AY3" s="320" t="s">
        <v>33</v>
      </c>
      <c r="AZ3" s="320" t="s">
        <v>32</v>
      </c>
      <c r="BA3" s="320" t="s">
        <v>24</v>
      </c>
      <c r="BB3" s="320" t="s">
        <v>205</v>
      </c>
      <c r="BC3" s="320" t="s">
        <v>207</v>
      </c>
      <c r="BD3" s="320" t="s">
        <v>33</v>
      </c>
      <c r="BE3" s="320" t="s">
        <v>32</v>
      </c>
      <c r="BF3" s="320" t="s">
        <v>24</v>
      </c>
      <c r="BG3" s="320" t="s">
        <v>205</v>
      </c>
      <c r="BH3" s="320" t="s">
        <v>207</v>
      </c>
      <c r="BI3" s="320" t="s">
        <v>33</v>
      </c>
      <c r="BJ3" s="320" t="s">
        <v>32</v>
      </c>
      <c r="BK3" s="320" t="s">
        <v>24</v>
      </c>
      <c r="BL3" s="320" t="s">
        <v>205</v>
      </c>
      <c r="BM3" s="320" t="s">
        <v>207</v>
      </c>
      <c r="BN3" s="320" t="s">
        <v>33</v>
      </c>
      <c r="BO3" s="320" t="s">
        <v>32</v>
      </c>
      <c r="BP3" s="320" t="s">
        <v>24</v>
      </c>
      <c r="BQ3" s="320" t="s">
        <v>205</v>
      </c>
      <c r="BR3" s="316" t="s">
        <v>447</v>
      </c>
      <c r="BS3" s="316" t="s">
        <v>213</v>
      </c>
      <c r="BT3" s="316" t="s">
        <v>215</v>
      </c>
      <c r="BU3" s="316" t="s">
        <v>33</v>
      </c>
      <c r="BV3" s="362" t="s">
        <v>34</v>
      </c>
      <c r="BW3" s="362" t="s">
        <v>281</v>
      </c>
      <c r="BX3" s="362" t="s">
        <v>282</v>
      </c>
      <c r="BY3" s="315" t="s">
        <v>451</v>
      </c>
      <c r="BZ3" s="315" t="s">
        <v>452</v>
      </c>
      <c r="CA3" s="315" t="s">
        <v>454</v>
      </c>
      <c r="CB3" s="315" t="s">
        <v>453</v>
      </c>
      <c r="CC3" s="160"/>
      <c r="CD3" s="160"/>
      <c r="CE3" s="160"/>
      <c r="CF3" s="160"/>
      <c r="CG3" s="160"/>
      <c r="CH3" s="160"/>
      <c r="CI3" s="160"/>
      <c r="CJ3" s="160"/>
      <c r="CK3" s="160"/>
      <c r="CL3" s="160"/>
      <c r="CM3" s="160"/>
      <c r="CN3" s="160"/>
      <c r="CO3" s="160"/>
      <c r="CP3" s="160"/>
      <c r="CQ3" s="160"/>
      <c r="CR3" s="160"/>
      <c r="CS3" s="160"/>
      <c r="CT3" s="160"/>
      <c r="CU3" s="160"/>
      <c r="CV3" s="160"/>
      <c r="CW3" s="160"/>
      <c r="CX3" s="160"/>
      <c r="CY3" s="160"/>
      <c r="CZ3" s="160"/>
      <c r="DA3" s="160"/>
      <c r="DB3" s="160"/>
    </row>
    <row r="4" spans="1:106" s="165" customFormat="1" ht="67.5" customHeight="1" x14ac:dyDescent="0.25">
      <c r="A4" s="343"/>
      <c r="B4" s="318"/>
      <c r="C4" s="318"/>
      <c r="D4" s="322"/>
      <c r="E4" s="322"/>
      <c r="F4" s="323"/>
      <c r="G4" s="318"/>
      <c r="H4" s="318"/>
      <c r="I4" s="318"/>
      <c r="J4" s="318"/>
      <c r="K4" s="318"/>
      <c r="L4" s="322"/>
      <c r="M4" s="318"/>
      <c r="N4" s="326"/>
      <c r="O4" s="323"/>
      <c r="P4" s="323"/>
      <c r="Q4" s="318"/>
      <c r="R4" s="317"/>
      <c r="S4" s="318"/>
      <c r="T4" s="318"/>
      <c r="U4" s="173" t="s">
        <v>480</v>
      </c>
      <c r="V4" s="173" t="s">
        <v>482</v>
      </c>
      <c r="W4" s="173" t="s">
        <v>303</v>
      </c>
      <c r="X4" s="173" t="s">
        <v>304</v>
      </c>
      <c r="Y4" s="174" t="s">
        <v>13</v>
      </c>
      <c r="Z4" s="174" t="s">
        <v>17</v>
      </c>
      <c r="AA4" s="174" t="s">
        <v>26</v>
      </c>
      <c r="AB4" s="174" t="s">
        <v>18</v>
      </c>
      <c r="AC4" s="174" t="s">
        <v>21</v>
      </c>
      <c r="AD4" s="174" t="s">
        <v>24</v>
      </c>
      <c r="AE4" s="317"/>
      <c r="AF4" s="317"/>
      <c r="AG4" s="317"/>
      <c r="AH4" s="317"/>
      <c r="AI4" s="317"/>
      <c r="AJ4" s="317"/>
      <c r="AK4" s="317"/>
      <c r="AL4" s="319"/>
      <c r="AM4" s="319"/>
      <c r="AN4" s="319"/>
      <c r="AO4" s="319"/>
      <c r="AP4" s="319"/>
      <c r="AQ4" s="319"/>
      <c r="AR4" s="328"/>
      <c r="AS4" s="319"/>
      <c r="AT4" s="319"/>
      <c r="AU4" s="319"/>
      <c r="AV4" s="328"/>
      <c r="AW4" s="319"/>
      <c r="AX4" s="320"/>
      <c r="AY4" s="320"/>
      <c r="AZ4" s="320"/>
      <c r="BA4" s="320"/>
      <c r="BB4" s="320"/>
      <c r="BC4" s="320"/>
      <c r="BD4" s="320"/>
      <c r="BE4" s="320"/>
      <c r="BF4" s="320"/>
      <c r="BG4" s="320"/>
      <c r="BH4" s="320"/>
      <c r="BI4" s="320"/>
      <c r="BJ4" s="320"/>
      <c r="BK4" s="320"/>
      <c r="BL4" s="320"/>
      <c r="BM4" s="320"/>
      <c r="BN4" s="320"/>
      <c r="BO4" s="320"/>
      <c r="BP4" s="320"/>
      <c r="BQ4" s="320"/>
      <c r="BR4" s="316"/>
      <c r="BS4" s="316"/>
      <c r="BT4" s="316"/>
      <c r="BU4" s="316"/>
      <c r="BV4" s="362"/>
      <c r="BW4" s="362"/>
      <c r="BX4" s="362"/>
      <c r="BY4" s="315"/>
      <c r="BZ4" s="315"/>
      <c r="CA4" s="315"/>
      <c r="CB4" s="315"/>
      <c r="CC4" s="164"/>
      <c r="CD4" s="164"/>
      <c r="CE4" s="164"/>
      <c r="CF4" s="164"/>
      <c r="CG4" s="164"/>
      <c r="CH4" s="164"/>
      <c r="CI4" s="164"/>
      <c r="CJ4" s="164"/>
      <c r="CK4" s="164"/>
      <c r="CL4" s="164"/>
      <c r="CM4" s="164"/>
      <c r="CN4" s="164"/>
      <c r="CO4" s="164"/>
      <c r="CP4" s="164"/>
      <c r="CQ4" s="164"/>
      <c r="CR4" s="164"/>
      <c r="CS4" s="164"/>
      <c r="CT4" s="164"/>
      <c r="CU4" s="164"/>
      <c r="CV4" s="164"/>
      <c r="CW4" s="164"/>
      <c r="CX4" s="164"/>
      <c r="CY4" s="164"/>
      <c r="CZ4" s="164"/>
      <c r="DA4" s="164"/>
      <c r="DB4" s="164"/>
    </row>
    <row r="5" spans="1:106" s="187" customFormat="1" ht="173.25" customHeight="1" x14ac:dyDescent="0.25">
      <c r="A5" s="332">
        <v>1</v>
      </c>
      <c r="B5" s="314" t="s">
        <v>219</v>
      </c>
      <c r="C5" s="314" t="s">
        <v>232</v>
      </c>
      <c r="D5" s="314" t="s">
        <v>502</v>
      </c>
      <c r="E5" s="333" t="s">
        <v>521</v>
      </c>
      <c r="F5" s="314" t="s">
        <v>126</v>
      </c>
      <c r="G5" s="314" t="s">
        <v>520</v>
      </c>
      <c r="H5" s="314" t="s">
        <v>522</v>
      </c>
      <c r="I5" s="314" t="s">
        <v>117</v>
      </c>
      <c r="J5" s="330">
        <v>1</v>
      </c>
      <c r="K5" s="331" t="str">
        <f>IF(J5&lt;=0,"",IF(J5&lt;=2,"Muy Baja",IF(J5&lt;=24,"Baja",IF(J5&lt;=500,"Media",IF(J5&lt;=5000,"Alta","Muy Alta")))))</f>
        <v>Muy Baja</v>
      </c>
      <c r="L5" s="335">
        <f>IF(K5="","",IF(K5="Muy Baja",0.2,IF(K5="Baja",0.4,IF(K5="Media",0.6,IF(K5="Alta",0.8,IF(K5="Muy Alta",1,))))))</f>
        <v>0.2</v>
      </c>
      <c r="M5" s="336" t="s">
        <v>481</v>
      </c>
      <c r="N5" s="339" t="str">
        <f ca="1">IF(NOT(ISERROR(MATCH(M5,'Tabla Impacto'!$B$221:$B$223,0))),'Tabla Impacto'!$F$223&amp;"Por favor no seleccionar los criterios de impacto(Afectación Económica o presupuestal y Pérdida Reputacional)",M5)</f>
        <v xml:space="preserve">     El riesgo afecta la imagen de la entidad con efecto publicitario sostenido a nivel de sector administrativo, nivel departamental o municipal</v>
      </c>
      <c r="O5" s="342" t="str">
        <f ca="1">IF(OR(N5='Tabla Impacto'!$C$11,N5='Tabla Impacto'!$D$11),"Leve",IF(OR(N5='Tabla Impacto'!$C$12,N5='Tabla Impacto'!$D$12),"Menor",IF(OR(N5='Tabla Impacto'!$C$13,N5='Tabla Impacto'!$D$13),"Moderado",IF(OR(N5='Tabla Impacto'!$C$14,N5='Tabla Impacto'!$D$14),"Mayor",IF(OR(N5='Tabla Impacto'!$C$15,N5='Tabla Impacto'!$D$15),"Catastrófico","")))))</f>
        <v>Mayor</v>
      </c>
      <c r="P5" s="339">
        <f ca="1">IF(O5="","",IF(O5="Leve",0.2,IF(O5="Menor",0.4,IF(O5="Moderado",0.6,IF(O5="Mayor",0.8,IF(O5="Catastrófico",1,))))))</f>
        <v>0.8</v>
      </c>
      <c r="Q5" s="334" t="str">
        <f ca="1">IF(OR(AND(K5="Muy Baja",O5="Leve"),AND(K5="Muy Baja",O5="Menor"),AND(K5="Baja",O5="Leve")),"Bajo",IF(OR(AND(K5="Muy baja",O5="Moderado"),AND(K5="Baja",O5="Menor"),AND(K5="Baja",O5="Moderado"),AND(K5="Media",O5="Leve"),AND(K5="Media",O5="Menor"),AND(K5="Media",O5="Moderado"),AND(K5="Alta",O5="Leve"),AND(K5="Alta",O5="Menor")),"Moderado",IF(OR(AND(K5="Muy Baja",O5="Mayor"),AND(K5="Baja",O5="Mayor"),AND(K5="Media",O5="Mayor"),AND(K5="Alta",O5="Moderado"),AND(K5="Alta",O5="Mayor"),AND(K5="Muy Alta",O5="Leve"),AND(K5="Muy Alta",O5="Menor"),AND(K5="Muy Alta",O5="Moderado"),AND(K5="Muy Alta",O5="Mayor")),"Alto",IF(OR(AND(K5="Muy Baja",O5="Catastrófico"),AND(K5="Baja",O5="Catastrófico"),AND(K5="Media",O5="Catastrófico"),AND(K5="Alta",O5="Catastrófico"),AND(K5="Muy Alta",O5="Catastrófico")),"Extremo",""))))</f>
        <v>Alto</v>
      </c>
      <c r="R5" s="147">
        <v>1</v>
      </c>
      <c r="S5" s="139" t="s">
        <v>523</v>
      </c>
      <c r="T5" s="151" t="str">
        <f t="shared" ref="T5:T37" si="0">IF(OR(Y5="Preventivo",Y5="Detectivo"),"Probabilidad",IF(Y5="Correctivo","Impacto",""))</f>
        <v>Probabilidad</v>
      </c>
      <c r="U5" s="166" t="s">
        <v>305</v>
      </c>
      <c r="V5" s="166" t="s">
        <v>305</v>
      </c>
      <c r="W5" s="166" t="s">
        <v>305</v>
      </c>
      <c r="X5" s="166" t="s">
        <v>305</v>
      </c>
      <c r="Y5" s="140" t="s">
        <v>14</v>
      </c>
      <c r="Z5" s="140" t="s">
        <v>9</v>
      </c>
      <c r="AA5" s="141" t="str">
        <f t="shared" ref="AA5:AA36" si="1">IF(AND(Y5="Preventivo",Z5="Automático"),"50%",IF(AND(Y5="Preventivo",Z5="Manual"),"40%",IF(AND(Y5="Detectivo",Z5="Automático"),"40%",IF(AND(Y5="Detectivo",Z5="Manual"),"30%",IF(AND(Y5="Correctivo",Z5="Automático"),"35%",IF(AND(Y5="Correctivo",Z5="Manual"),"25%",""))))))</f>
        <v>40%</v>
      </c>
      <c r="AB5" s="140" t="s">
        <v>19</v>
      </c>
      <c r="AC5" s="140" t="s">
        <v>22</v>
      </c>
      <c r="AD5" s="140" t="s">
        <v>458</v>
      </c>
      <c r="AE5" s="183">
        <f>IFERROR(IF(T5="Probabilidad",(L5-(+L5*AA5)),IF(T5="Impacto",L5,"")),"")</f>
        <v>0.12</v>
      </c>
      <c r="AF5" s="142" t="str">
        <f>IFERROR(IF(AE5="","",IF(AE5&lt;=0.2,"Muy Baja",IF(AE5&lt;=0.4,"Baja",IF(AE5&lt;=0.6,"Media",IF(AE5&lt;=0.8,"Alta","Muy Alta"))))),"")</f>
        <v>Muy Baja</v>
      </c>
      <c r="AG5" s="141">
        <f t="shared" ref="AG5:AG36" si="2">+AE5</f>
        <v>0.12</v>
      </c>
      <c r="AH5" s="142" t="str">
        <f ca="1">IFERROR(IF(AI5="","",IF(AI5&lt;=0.2,"Leve",IF(AI5&lt;=0.4,"Menor",IF(AI5&lt;=0.6,"Moderado",IF(AI5&lt;=0.8,"Mayor","Catastrófico"))))),"")</f>
        <v>Mayor</v>
      </c>
      <c r="AI5" s="141">
        <f ca="1">IFERROR(IF(T5="Impacto",(P5-(+P5*AA5)),IF(T5="Probabilidad",P5,"")),"")</f>
        <v>0.8</v>
      </c>
      <c r="AJ5" s="143" t="str">
        <f t="shared" ref="AJ5:AJ36" ca="1" si="3">IFERROR(IF(OR(AND(AF5="Muy Baja",AH5="Leve"),AND(AF5="Muy Baja",AH5="Menor"),AND(AF5="Baja",AH5="Leve")),"Bajo",IF(OR(AND(AF5="Muy baja",AH5="Moderado"),AND(AF5="Baja",AH5="Menor"),AND(AF5="Baja",AH5="Moderado"),AND(AF5="Media",AH5="Leve"),AND(AF5="Media",AH5="Menor"),AND(AF5="Media",AH5="Moderado"),AND(AF5="Alta",AH5="Leve"),AND(AF5="Alta",AH5="Menor")),"Moderado",IF(OR(AND(AF5="Muy Baja",AH5="Mayor"),AND(AF5="Baja",AH5="Mayor"),AND(AF5="Media",AH5="Mayor"),AND(AF5="Alta",AH5="Moderado"),AND(AF5="Alta",AH5="Mayor"),AND(AF5="Muy Alta",AH5="Leve"),AND(AF5="Muy Alta",AH5="Menor"),AND(AF5="Muy Alta",AH5="Moderado"),AND(AF5="Muy Alta",AH5="Mayor")),"Alto",IF(OR(AND(AF5="Muy Baja",AH5="Catastrófico"),AND(AF5="Baja",AH5="Catastrófico"),AND(AF5="Media",AH5="Catastrófico"),AND(AF5="Alta",AH5="Catastrófico"),AND(AF5="Muy Alta",AH5="Catastrófico")),"Extremo","")))),"")</f>
        <v>Alto</v>
      </c>
      <c r="AK5" s="363" t="s">
        <v>128</v>
      </c>
      <c r="AL5" s="261" t="s">
        <v>508</v>
      </c>
      <c r="AM5" s="258" t="s">
        <v>507</v>
      </c>
      <c r="AN5" s="144">
        <v>44926</v>
      </c>
      <c r="AO5" s="156"/>
      <c r="AP5" s="154"/>
      <c r="AQ5" s="156"/>
      <c r="AR5" s="154"/>
      <c r="AS5" s="144"/>
      <c r="AT5" s="146"/>
      <c r="AU5" s="144"/>
      <c r="AV5" s="146"/>
      <c r="AW5" s="147"/>
      <c r="AX5" s="146"/>
      <c r="AY5" s="146"/>
      <c r="AZ5" s="147"/>
      <c r="BA5" s="144"/>
      <c r="BB5" s="144"/>
      <c r="BC5" s="146"/>
      <c r="BD5" s="146"/>
      <c r="BE5" s="147"/>
      <c r="BF5" s="144"/>
      <c r="BG5" s="144"/>
      <c r="BH5" s="146"/>
      <c r="BI5" s="146"/>
      <c r="BJ5" s="147"/>
      <c r="BK5" s="144"/>
      <c r="BL5" s="144"/>
      <c r="BM5" s="146"/>
      <c r="BN5" s="146"/>
      <c r="BO5" s="147"/>
      <c r="BP5" s="144"/>
      <c r="BQ5" s="144"/>
      <c r="BR5" s="241" t="s">
        <v>511</v>
      </c>
      <c r="BS5" s="146"/>
      <c r="BT5" s="146"/>
      <c r="BU5" s="146"/>
      <c r="BV5" s="144"/>
      <c r="BW5" s="146"/>
      <c r="BX5" s="146"/>
      <c r="BY5" s="144"/>
      <c r="BZ5" s="146"/>
      <c r="CA5" s="147"/>
      <c r="CB5" s="146"/>
    </row>
    <row r="6" spans="1:106" s="188" customFormat="1" ht="62.25" customHeight="1" x14ac:dyDescent="0.3">
      <c r="A6" s="332"/>
      <c r="B6" s="314"/>
      <c r="C6" s="314"/>
      <c r="D6" s="314"/>
      <c r="E6" s="333"/>
      <c r="F6" s="314"/>
      <c r="G6" s="314"/>
      <c r="H6" s="314"/>
      <c r="I6" s="314"/>
      <c r="J6" s="330"/>
      <c r="K6" s="331"/>
      <c r="L6" s="335"/>
      <c r="M6" s="337"/>
      <c r="N6" s="340"/>
      <c r="O6" s="340"/>
      <c r="P6" s="340"/>
      <c r="Q6" s="334"/>
      <c r="R6" s="147">
        <v>2</v>
      </c>
      <c r="S6" s="139"/>
      <c r="T6" s="151" t="str">
        <f t="shared" si="0"/>
        <v/>
      </c>
      <c r="U6" s="166"/>
      <c r="V6" s="166"/>
      <c r="W6" s="166"/>
      <c r="X6" s="166"/>
      <c r="Y6" s="140"/>
      <c r="Z6" s="140"/>
      <c r="AA6" s="141" t="str">
        <f t="shared" si="1"/>
        <v/>
      </c>
      <c r="AB6" s="140"/>
      <c r="AC6" s="140"/>
      <c r="AD6" s="140"/>
      <c r="AE6" s="183" t="str">
        <f>IFERROR(IF(AND(T5="Probabilidad",T6="Probabilidad"),(AG5-(+AG5*AA6)),IF(T6="Probabilidad",(L5-(+L5*AA6)),IF(T6="Impacto",AG5,""))),"")</f>
        <v/>
      </c>
      <c r="AF6" s="142" t="str">
        <f t="shared" ref="AF6:AF64" si="4">IFERROR(IF(AE6="","",IF(AE6&lt;=0.2,"Muy Baja",IF(AE6&lt;=0.4,"Baja",IF(AE6&lt;=0.6,"Media",IF(AE6&lt;=0.8,"Alta","Muy Alta"))))),"")</f>
        <v/>
      </c>
      <c r="AG6" s="141" t="str">
        <f t="shared" si="2"/>
        <v/>
      </c>
      <c r="AH6" s="142" t="str">
        <f t="shared" ref="AH6:AH64" si="5">IFERROR(IF(AI6="","",IF(AI6&lt;=0.2,"Leve",IF(AI6&lt;=0.4,"Menor",IF(AI6&lt;=0.6,"Moderado",IF(AI6&lt;=0.8,"Mayor","Catastrófico"))))),"")</f>
        <v/>
      </c>
      <c r="AI6" s="141" t="str">
        <f>IFERROR(IF(AND(T5="Impacto",T6="Impacto"),(AI5-(+AI5*AA6)),IF(T6="Impacto",($P$5-(+$P$5*AA6)),IF(T6="Probabilidad",AI5,""))),"")</f>
        <v/>
      </c>
      <c r="AJ6" s="143" t="str">
        <f t="shared" si="3"/>
        <v/>
      </c>
      <c r="AK6" s="364"/>
      <c r="AL6" s="259"/>
      <c r="AM6" s="258"/>
      <c r="AN6" s="144"/>
      <c r="AO6" s="144"/>
      <c r="AP6" s="146"/>
      <c r="AQ6" s="144"/>
      <c r="AR6" s="146"/>
      <c r="AS6" s="144"/>
      <c r="AT6" s="146"/>
      <c r="AU6" s="144"/>
      <c r="AV6" s="146"/>
      <c r="AW6" s="147"/>
      <c r="AX6" s="146"/>
      <c r="AY6" s="146"/>
      <c r="AZ6" s="147"/>
      <c r="BA6" s="144"/>
      <c r="BB6" s="144"/>
      <c r="BC6" s="146"/>
      <c r="BD6" s="146"/>
      <c r="BE6" s="147"/>
      <c r="BF6" s="144"/>
      <c r="BG6" s="144"/>
      <c r="BH6" s="146"/>
      <c r="BI6" s="146"/>
      <c r="BJ6" s="147"/>
      <c r="BK6" s="144"/>
      <c r="BL6" s="144"/>
      <c r="BM6" s="146"/>
      <c r="BN6" s="146"/>
      <c r="BO6" s="147"/>
      <c r="BP6" s="144"/>
      <c r="BQ6" s="144"/>
      <c r="BR6" s="241"/>
      <c r="BS6" s="146"/>
      <c r="BT6" s="146"/>
      <c r="BU6" s="146"/>
      <c r="BV6" s="144"/>
      <c r="BW6" s="146"/>
      <c r="BX6" s="146"/>
      <c r="BY6" s="144"/>
      <c r="BZ6" s="146"/>
      <c r="CA6" s="147"/>
      <c r="CB6" s="146"/>
    </row>
    <row r="7" spans="1:106" s="188" customFormat="1" ht="64.5" customHeight="1" x14ac:dyDescent="0.3">
      <c r="A7" s="332"/>
      <c r="B7" s="314"/>
      <c r="C7" s="314"/>
      <c r="D7" s="314"/>
      <c r="E7" s="333"/>
      <c r="F7" s="314"/>
      <c r="G7" s="314"/>
      <c r="H7" s="314"/>
      <c r="I7" s="314"/>
      <c r="J7" s="330"/>
      <c r="K7" s="331"/>
      <c r="L7" s="335"/>
      <c r="M7" s="337"/>
      <c r="N7" s="340"/>
      <c r="O7" s="340"/>
      <c r="P7" s="340"/>
      <c r="Q7" s="334"/>
      <c r="R7" s="147">
        <v>3</v>
      </c>
      <c r="S7" s="139"/>
      <c r="T7" s="151" t="str">
        <f t="shared" si="0"/>
        <v/>
      </c>
      <c r="U7" s="166"/>
      <c r="V7" s="166"/>
      <c r="W7" s="166"/>
      <c r="X7" s="166"/>
      <c r="Y7" s="140"/>
      <c r="Z7" s="140"/>
      <c r="AA7" s="141" t="str">
        <f t="shared" si="1"/>
        <v/>
      </c>
      <c r="AB7" s="140"/>
      <c r="AC7" s="140"/>
      <c r="AD7" s="140"/>
      <c r="AE7" s="183" t="str">
        <f>IFERROR(IF(AND(T6="Probabilidad",T7="Probabilidad"),(AG6-(+AG6*AA7)),IF(AND(T6="Impacto",T7="Probabilidad"),(AG5-(+AG5*AA7)),IF(T7="Impacto",AG6,""))),"")</f>
        <v/>
      </c>
      <c r="AF7" s="142" t="str">
        <f t="shared" si="4"/>
        <v/>
      </c>
      <c r="AG7" s="141" t="str">
        <f t="shared" si="2"/>
        <v/>
      </c>
      <c r="AH7" s="142" t="str">
        <f t="shared" si="5"/>
        <v/>
      </c>
      <c r="AI7" s="141" t="str">
        <f>IFERROR(IF(AND(T6="Impacto",T7="Impacto"),(AI6-(+AI6*AA7)),IF(AND(T6="Probabilidad",T7="Impacto"),(AI5-(+AI5*AA7)),IF(T7="Probabilidad",AI6,""))),"")</f>
        <v/>
      </c>
      <c r="AJ7" s="143" t="str">
        <f t="shared" si="3"/>
        <v/>
      </c>
      <c r="AK7" s="364"/>
      <c r="AL7" s="259"/>
      <c r="AM7" s="258"/>
      <c r="AN7" s="144"/>
      <c r="AO7" s="144"/>
      <c r="AP7" s="146"/>
      <c r="AQ7" s="144"/>
      <c r="AR7" s="146"/>
      <c r="AS7" s="144"/>
      <c r="AT7" s="146"/>
      <c r="AU7" s="144"/>
      <c r="AV7" s="146"/>
      <c r="AW7" s="147"/>
      <c r="AX7" s="146"/>
      <c r="AY7" s="146"/>
      <c r="AZ7" s="147"/>
      <c r="BA7" s="144"/>
      <c r="BB7" s="144"/>
      <c r="BC7" s="146"/>
      <c r="BD7" s="146"/>
      <c r="BE7" s="147"/>
      <c r="BF7" s="144"/>
      <c r="BG7" s="144"/>
      <c r="BH7" s="146"/>
      <c r="BI7" s="146"/>
      <c r="BJ7" s="147"/>
      <c r="BK7" s="144"/>
      <c r="BL7" s="144"/>
      <c r="BM7" s="146"/>
      <c r="BN7" s="146"/>
      <c r="BO7" s="147"/>
      <c r="BP7" s="144"/>
      <c r="BQ7" s="144"/>
      <c r="BR7" s="155"/>
      <c r="BS7" s="146"/>
      <c r="BT7" s="146"/>
      <c r="BU7" s="146"/>
      <c r="BV7" s="144"/>
      <c r="BW7" s="146"/>
      <c r="BX7" s="146"/>
      <c r="BY7" s="144"/>
      <c r="BZ7" s="146"/>
      <c r="CA7" s="147"/>
      <c r="CB7" s="146"/>
    </row>
    <row r="8" spans="1:106" s="188" customFormat="1" ht="36" customHeight="1" x14ac:dyDescent="0.3">
      <c r="A8" s="332"/>
      <c r="B8" s="314"/>
      <c r="C8" s="314"/>
      <c r="D8" s="314"/>
      <c r="E8" s="333"/>
      <c r="F8" s="314"/>
      <c r="G8" s="314"/>
      <c r="H8" s="314"/>
      <c r="I8" s="314"/>
      <c r="J8" s="330"/>
      <c r="K8" s="331"/>
      <c r="L8" s="335"/>
      <c r="M8" s="337"/>
      <c r="N8" s="340"/>
      <c r="O8" s="340"/>
      <c r="P8" s="340"/>
      <c r="Q8" s="334"/>
      <c r="R8" s="147">
        <v>4</v>
      </c>
      <c r="S8" s="139"/>
      <c r="T8" s="151" t="str">
        <f t="shared" si="0"/>
        <v/>
      </c>
      <c r="U8" s="166"/>
      <c r="V8" s="166"/>
      <c r="W8" s="166"/>
      <c r="X8" s="166"/>
      <c r="Y8" s="140"/>
      <c r="Z8" s="140"/>
      <c r="AA8" s="141" t="str">
        <f t="shared" si="1"/>
        <v/>
      </c>
      <c r="AB8" s="140"/>
      <c r="AC8" s="140"/>
      <c r="AD8" s="140"/>
      <c r="AE8" s="183" t="str">
        <f>IFERROR(IF(AND(T7="Probabilidad",T8="Probabilidad"),(AG7-(+AG7*AA8)),IF(AND(T7="Impacto",T8="Probabilidad"),(AG6-(+AG6*AA8)),IF(T8="Impacto",AG7,""))),"")</f>
        <v/>
      </c>
      <c r="AF8" s="142" t="str">
        <f t="shared" si="4"/>
        <v/>
      </c>
      <c r="AG8" s="141" t="str">
        <f t="shared" si="2"/>
        <v/>
      </c>
      <c r="AH8" s="142" t="str">
        <f t="shared" si="5"/>
        <v/>
      </c>
      <c r="AI8" s="141" t="str">
        <f>IFERROR(IF(AND(T7="Impacto",T8="Impacto"),(AI7-(+AI7*AA8)),IF(AND(T7="Probabilidad",T8="Impacto"),(AI6-(+AI6*AA8)),IF(T8="Probabilidad",AI7,""))),"")</f>
        <v/>
      </c>
      <c r="AJ8" s="143" t="str">
        <f t="shared" si="3"/>
        <v/>
      </c>
      <c r="AK8" s="364"/>
      <c r="AL8" s="146"/>
      <c r="AM8" s="147"/>
      <c r="AN8" s="144"/>
      <c r="AO8" s="144"/>
      <c r="AP8" s="146"/>
      <c r="AQ8" s="144"/>
      <c r="AR8" s="146"/>
      <c r="AS8" s="144"/>
      <c r="AT8" s="146"/>
      <c r="AU8" s="144"/>
      <c r="AV8" s="146"/>
      <c r="AW8" s="147"/>
      <c r="AX8" s="146"/>
      <c r="AY8" s="146"/>
      <c r="AZ8" s="147"/>
      <c r="BA8" s="144"/>
      <c r="BB8" s="144"/>
      <c r="BC8" s="146"/>
      <c r="BD8" s="146"/>
      <c r="BE8" s="147"/>
      <c r="BF8" s="144"/>
      <c r="BG8" s="144"/>
      <c r="BH8" s="146"/>
      <c r="BI8" s="146"/>
      <c r="BJ8" s="147"/>
      <c r="BK8" s="144"/>
      <c r="BL8" s="144"/>
      <c r="BM8" s="146"/>
      <c r="BN8" s="146"/>
      <c r="BO8" s="147"/>
      <c r="BP8" s="144"/>
      <c r="BQ8" s="144"/>
      <c r="BR8" s="155"/>
      <c r="BS8" s="146"/>
      <c r="BT8" s="146"/>
      <c r="BU8" s="146"/>
      <c r="BV8" s="144"/>
      <c r="BW8" s="146"/>
      <c r="BX8" s="146"/>
      <c r="BY8" s="144"/>
      <c r="BZ8" s="146"/>
      <c r="CA8" s="147"/>
      <c r="CB8" s="146"/>
    </row>
    <row r="9" spans="1:106" s="188" customFormat="1" ht="16.5" customHeight="1" x14ac:dyDescent="0.3">
      <c r="A9" s="332"/>
      <c r="B9" s="314"/>
      <c r="C9" s="314"/>
      <c r="D9" s="314"/>
      <c r="E9" s="333"/>
      <c r="F9" s="314"/>
      <c r="G9" s="314"/>
      <c r="H9" s="314"/>
      <c r="I9" s="314"/>
      <c r="J9" s="330"/>
      <c r="K9" s="331"/>
      <c r="L9" s="335"/>
      <c r="M9" s="337"/>
      <c r="N9" s="340"/>
      <c r="O9" s="340"/>
      <c r="P9" s="340"/>
      <c r="Q9" s="334"/>
      <c r="R9" s="147">
        <v>5</v>
      </c>
      <c r="S9" s="139"/>
      <c r="T9" s="151" t="str">
        <f t="shared" si="0"/>
        <v/>
      </c>
      <c r="U9" s="166"/>
      <c r="V9" s="166"/>
      <c r="W9" s="166"/>
      <c r="X9" s="166"/>
      <c r="Y9" s="140"/>
      <c r="Z9" s="140"/>
      <c r="AA9" s="141" t="str">
        <f t="shared" si="1"/>
        <v/>
      </c>
      <c r="AB9" s="140"/>
      <c r="AC9" s="140"/>
      <c r="AD9" s="140"/>
      <c r="AE9" s="183" t="str">
        <f>IFERROR(IF(AND(T8="Probabilidad",T9="Probabilidad"),(AG8-(+AG8*AA9)),IF(AND(T8="Impacto",T9="Probabilidad"),(AG7-(+AG7*AA9)),IF(T9="Impacto",AG8,""))),"")</f>
        <v/>
      </c>
      <c r="AF9" s="142" t="str">
        <f t="shared" si="4"/>
        <v/>
      </c>
      <c r="AG9" s="141" t="str">
        <f t="shared" si="2"/>
        <v/>
      </c>
      <c r="AH9" s="142" t="str">
        <f t="shared" si="5"/>
        <v/>
      </c>
      <c r="AI9" s="141" t="str">
        <f>IFERROR(IF(AND(T8="Impacto",T9="Impacto"),(AI8-(+AI8*AA9)),IF(AND(T8="Probabilidad",T9="Impacto"),(AI7-(+AI7*AA9)),IF(T9="Probabilidad",AI8,""))),"")</f>
        <v/>
      </c>
      <c r="AJ9" s="143" t="str">
        <f t="shared" si="3"/>
        <v/>
      </c>
      <c r="AK9" s="364"/>
      <c r="AL9" s="146"/>
      <c r="AM9" s="147"/>
      <c r="AN9" s="144"/>
      <c r="AO9" s="144"/>
      <c r="AP9" s="146"/>
      <c r="AQ9" s="144"/>
      <c r="AR9" s="146"/>
      <c r="AS9" s="144"/>
      <c r="AT9" s="146"/>
      <c r="AU9" s="144"/>
      <c r="AV9" s="146"/>
      <c r="AW9" s="147"/>
      <c r="AX9" s="146"/>
      <c r="AY9" s="146"/>
      <c r="AZ9" s="147"/>
      <c r="BA9" s="144"/>
      <c r="BB9" s="144"/>
      <c r="BC9" s="146"/>
      <c r="BD9" s="146"/>
      <c r="BE9" s="147"/>
      <c r="BF9" s="144"/>
      <c r="BG9" s="144"/>
      <c r="BH9" s="146"/>
      <c r="BI9" s="146"/>
      <c r="BJ9" s="147"/>
      <c r="BK9" s="144"/>
      <c r="BL9" s="144"/>
      <c r="BM9" s="146"/>
      <c r="BN9" s="146"/>
      <c r="BO9" s="147"/>
      <c r="BP9" s="144"/>
      <c r="BQ9" s="144"/>
      <c r="BR9" s="155"/>
      <c r="BS9" s="146"/>
      <c r="BT9" s="146"/>
      <c r="BU9" s="146"/>
      <c r="BV9" s="144"/>
      <c r="BW9" s="146"/>
      <c r="BX9" s="146"/>
      <c r="BY9" s="144"/>
      <c r="BZ9" s="146"/>
      <c r="CA9" s="147"/>
      <c r="CB9" s="146"/>
    </row>
    <row r="10" spans="1:106" s="188" customFormat="1" ht="24.75" customHeight="1" x14ac:dyDescent="0.3">
      <c r="A10" s="332"/>
      <c r="B10" s="314"/>
      <c r="C10" s="314"/>
      <c r="D10" s="314"/>
      <c r="E10" s="333"/>
      <c r="F10" s="314"/>
      <c r="G10" s="314"/>
      <c r="H10" s="314"/>
      <c r="I10" s="314"/>
      <c r="J10" s="330"/>
      <c r="K10" s="331"/>
      <c r="L10" s="335"/>
      <c r="M10" s="338"/>
      <c r="N10" s="341"/>
      <c r="O10" s="341"/>
      <c r="P10" s="341"/>
      <c r="Q10" s="334"/>
      <c r="R10" s="147">
        <v>6</v>
      </c>
      <c r="S10" s="139"/>
      <c r="T10" s="151" t="str">
        <f t="shared" si="0"/>
        <v/>
      </c>
      <c r="U10" s="166"/>
      <c r="V10" s="166"/>
      <c r="W10" s="166"/>
      <c r="X10" s="166"/>
      <c r="Y10" s="140"/>
      <c r="Z10" s="140"/>
      <c r="AA10" s="141" t="str">
        <f t="shared" si="1"/>
        <v/>
      </c>
      <c r="AB10" s="140"/>
      <c r="AC10" s="140"/>
      <c r="AD10" s="140"/>
      <c r="AE10" s="183" t="str">
        <f>IFERROR(IF(AND(T9="Probabilidad",T10="Probabilidad"),(AG9-(+AG9*AA10)),IF(AND(T9="Impacto",T10="Probabilidad"),(AG8-(+AG8*AA10)),IF(T10="Impacto",AG9,""))),"")</f>
        <v/>
      </c>
      <c r="AF10" s="142" t="str">
        <f t="shared" si="4"/>
        <v/>
      </c>
      <c r="AG10" s="141" t="str">
        <f t="shared" si="2"/>
        <v/>
      </c>
      <c r="AH10" s="142" t="str">
        <f t="shared" si="5"/>
        <v/>
      </c>
      <c r="AI10" s="141" t="str">
        <f>IFERROR(IF(AND(T9="Impacto",T10="Impacto"),(AI9-(+AI9*AA10)),IF(AND(T9="Probabilidad",T10="Impacto"),(AI8-(+AI8*AA10)),IF(T10="Probabilidad",AI9,""))),"")</f>
        <v/>
      </c>
      <c r="AJ10" s="143" t="str">
        <f t="shared" si="3"/>
        <v/>
      </c>
      <c r="AK10" s="365"/>
      <c r="AL10" s="146"/>
      <c r="AM10" s="147"/>
      <c r="AN10" s="144"/>
      <c r="AO10" s="144"/>
      <c r="AP10" s="146"/>
      <c r="AQ10" s="144"/>
      <c r="AR10" s="146"/>
      <c r="AS10" s="144"/>
      <c r="AT10" s="146"/>
      <c r="AU10" s="144"/>
      <c r="AV10" s="146"/>
      <c r="AW10" s="147"/>
      <c r="AX10" s="146"/>
      <c r="AY10" s="146"/>
      <c r="AZ10" s="147"/>
      <c r="BA10" s="144"/>
      <c r="BB10" s="144"/>
      <c r="BC10" s="146"/>
      <c r="BD10" s="146"/>
      <c r="BE10" s="147"/>
      <c r="BF10" s="144"/>
      <c r="BG10" s="144"/>
      <c r="BH10" s="146"/>
      <c r="BI10" s="146"/>
      <c r="BJ10" s="147"/>
      <c r="BK10" s="144"/>
      <c r="BL10" s="144"/>
      <c r="BM10" s="146"/>
      <c r="BN10" s="146"/>
      <c r="BO10" s="147"/>
      <c r="BP10" s="144"/>
      <c r="BQ10" s="144"/>
      <c r="BR10" s="155"/>
      <c r="BS10" s="146"/>
      <c r="BT10" s="146"/>
      <c r="BU10" s="146"/>
      <c r="BV10" s="144"/>
      <c r="BW10" s="146"/>
      <c r="BX10" s="146"/>
      <c r="BY10" s="144"/>
      <c r="BZ10" s="146"/>
      <c r="CA10" s="147"/>
      <c r="CB10" s="146"/>
    </row>
    <row r="11" spans="1:106" ht="47.25" customHeight="1" x14ac:dyDescent="0.3">
      <c r="A11" s="349">
        <v>2</v>
      </c>
      <c r="B11" s="348"/>
      <c r="C11" s="348"/>
      <c r="D11" s="348"/>
      <c r="E11" s="348"/>
      <c r="F11" s="348"/>
      <c r="G11" s="348"/>
      <c r="H11" s="348"/>
      <c r="I11" s="348"/>
      <c r="J11" s="349"/>
      <c r="K11" s="350" t="str">
        <f>IF(J11&lt;=0,"",IF(J11&lt;=2,"Muy Baja",IF(J11&lt;=24,"Baja",IF(J11&lt;=500,"Media",IF(J11&lt;=5000,"Alta","Muy Alta")))))</f>
        <v/>
      </c>
      <c r="L11" s="347" t="str">
        <f>IF(K11="","",IF(K11="Muy Baja",0.2,IF(K11="Baja",0.4,IF(K11="Media",0.6,IF(K11="Alta",0.8,IF(K11="Muy Alta",1,))))))</f>
        <v/>
      </c>
      <c r="M11" s="336"/>
      <c r="N11" s="339">
        <f ca="1">IF(NOT(ISERROR(MATCH(M11,'Tabla Impacto'!$B$221:$B$223,0))),'Tabla Impacto'!$F$223&amp;"Por favor no seleccionar los criterios de impacto(Afectación Económica o presupuestal y Pérdida Reputacional)",M11)</f>
        <v>0</v>
      </c>
      <c r="O11" s="342" t="str">
        <f ca="1">IF(OR(N11='Tabla Impacto'!$C$11,N11='Tabla Impacto'!$D$11),"Leve",IF(OR(N11='Tabla Impacto'!$C$12,N11='Tabla Impacto'!$D$12),"Menor",IF(OR(N11='Tabla Impacto'!$C$13,N11='Tabla Impacto'!$D$13),"Moderado",IF(OR(N11='Tabla Impacto'!$C$14,N11='Tabla Impacto'!$D$14),"Mayor",IF(OR(N11='Tabla Impacto'!$C$15,N11='Tabla Impacto'!$D$15),"Catastrófico","")))))</f>
        <v/>
      </c>
      <c r="P11" s="347" t="str">
        <f ca="1">IF(O11="","",IF(O11="Leve",0.2,IF(O11="Menor",0.4,IF(O11="Moderado",0.6,IF(O11="Mayor",0.8,IF(O11="Catastrófico",1,))))))</f>
        <v/>
      </c>
      <c r="Q11" s="334" t="str">
        <f t="shared" ref="Q11" ca="1" si="6">IF(OR(AND(K11="Muy Baja",O11="Leve"),AND(K11="Muy Baja",O11="Menor"),AND(K11="Baja",O11="Leve")),"Bajo",IF(OR(AND(K11="Muy baja",O11="Moderado"),AND(K11="Baja",O11="Menor"),AND(K11="Baja",O11="Moderado"),AND(K11="Media",O11="Leve"),AND(K11="Media",O11="Menor"),AND(K11="Media",O11="Moderado"),AND(K11="Alta",O11="Leve"),AND(K11="Alta",O11="Menor")),"Moderado",IF(OR(AND(K11="Muy Baja",O11="Mayor"),AND(K11="Baja",O11="Mayor"),AND(K11="Media",O11="Mayor"),AND(K11="Alta",O11="Moderado"),AND(K11="Alta",O11="Mayor"),AND(K11="Muy Alta",O11="Leve"),AND(K11="Muy Alta",O11="Menor"),AND(K11="Muy Alta",O11="Moderado"),AND(K11="Muy Alta",O11="Mayor")),"Alto",IF(OR(AND(K11="Muy Baja",O11="Catastrófico"),AND(K11="Baja",O11="Catastrófico"),AND(K11="Media",O11="Catastrófico"),AND(K11="Alta",O11="Catastrófico"),AND(K11="Muy Alta",O11="Catastrófico")),"Extremo",""))))</f>
        <v/>
      </c>
      <c r="R11" s="148">
        <v>1</v>
      </c>
      <c r="S11" s="217"/>
      <c r="T11" s="150" t="str">
        <f t="shared" si="0"/>
        <v/>
      </c>
      <c r="U11" s="219"/>
      <c r="V11" s="219"/>
      <c r="W11" s="219"/>
      <c r="X11" s="219"/>
      <c r="Y11" s="220"/>
      <c r="Z11" s="220"/>
      <c r="AA11" s="102" t="str">
        <f t="shared" si="1"/>
        <v/>
      </c>
      <c r="AB11" s="220"/>
      <c r="AC11" s="220"/>
      <c r="AD11" s="220"/>
      <c r="AE11" s="184" t="str">
        <f>IFERROR(IF(T11="Probabilidad",(L11-(+L11*AA11)),IF(T11="Impacto",L11,"")),"")</f>
        <v/>
      </c>
      <c r="AF11" s="138" t="str">
        <f>IFERROR(IF(AE11="","",IF(AE11&lt;=0.2,"Muy Baja",IF(AE11&lt;=0.4,"Baja",IF(AE11&lt;=0.6,"Media",IF(AE11&lt;=0.8,"Alta","Muy Alta"))))),"")</f>
        <v/>
      </c>
      <c r="AG11" s="102" t="str">
        <f t="shared" si="2"/>
        <v/>
      </c>
      <c r="AH11" s="138" t="str">
        <f>IFERROR(IF(AI11="","",IF(AI11&lt;=0.2,"Leve",IF(AI11&lt;=0.4,"Menor",IF(AI11&lt;=0.6,"Moderado",IF(AI11&lt;=0.8,"Mayor","Catastrófico"))))),"")</f>
        <v/>
      </c>
      <c r="AI11" s="102" t="str">
        <f>IFERROR(IF(T11="Impacto",(P11-(+P11*AA11)),IF(T11="Probabilidad",P11,"")),"")</f>
        <v/>
      </c>
      <c r="AJ11" s="103" t="str">
        <f t="shared" si="3"/>
        <v/>
      </c>
      <c r="AK11" s="366"/>
      <c r="AL11" s="221"/>
      <c r="AM11" s="219"/>
      <c r="AN11" s="222"/>
      <c r="AO11" s="222"/>
      <c r="AP11" s="221"/>
      <c r="AQ11" s="222"/>
      <c r="AR11" s="221"/>
      <c r="AS11" s="222"/>
      <c r="AT11" s="221"/>
      <c r="AU11" s="222"/>
      <c r="AV11" s="221"/>
      <c r="AW11" s="219"/>
      <c r="AX11" s="221"/>
      <c r="AY11" s="221"/>
      <c r="AZ11" s="219"/>
      <c r="BA11" s="222"/>
      <c r="BB11" s="222"/>
      <c r="BC11" s="221"/>
      <c r="BD11" s="221"/>
      <c r="BE11" s="219"/>
      <c r="BF11" s="222"/>
      <c r="BG11" s="222"/>
      <c r="BH11" s="221"/>
      <c r="BI11" s="221"/>
      <c r="BJ11" s="219"/>
      <c r="BK11" s="222"/>
      <c r="BL11" s="222"/>
      <c r="BM11" s="221"/>
      <c r="BN11" s="221"/>
      <c r="BO11" s="219"/>
      <c r="BP11" s="222"/>
      <c r="BQ11" s="222"/>
      <c r="BR11" s="222"/>
      <c r="BS11" s="221"/>
      <c r="BT11" s="221"/>
      <c r="BU11" s="221"/>
      <c r="BV11" s="222"/>
      <c r="BW11" s="221"/>
      <c r="BX11" s="221"/>
      <c r="BY11" s="222"/>
      <c r="BZ11" s="221"/>
      <c r="CA11" s="219"/>
      <c r="CB11" s="221"/>
      <c r="CC11" s="160"/>
      <c r="CD11" s="160"/>
      <c r="CE11" s="160"/>
      <c r="CF11" s="160"/>
      <c r="CG11" s="160"/>
      <c r="CH11" s="160"/>
      <c r="CI11" s="160"/>
      <c r="CJ11" s="160"/>
      <c r="CK11" s="160"/>
      <c r="CL11" s="160"/>
      <c r="CM11" s="160"/>
      <c r="CN11" s="160"/>
      <c r="CO11" s="160"/>
      <c r="CP11" s="160"/>
      <c r="CQ11" s="160"/>
      <c r="CR11" s="160"/>
      <c r="CS11" s="160"/>
      <c r="CT11" s="160"/>
      <c r="CU11" s="160"/>
      <c r="CV11" s="160"/>
      <c r="CW11" s="160"/>
      <c r="CX11" s="160"/>
      <c r="CY11" s="160"/>
      <c r="CZ11" s="160"/>
      <c r="DA11" s="160"/>
      <c r="DB11" s="160"/>
    </row>
    <row r="12" spans="1:106" ht="16.5" customHeight="1" x14ac:dyDescent="0.3">
      <c r="A12" s="349"/>
      <c r="B12" s="337"/>
      <c r="C12" s="337"/>
      <c r="D12" s="337"/>
      <c r="E12" s="337"/>
      <c r="F12" s="337"/>
      <c r="G12" s="337"/>
      <c r="H12" s="337"/>
      <c r="I12" s="337"/>
      <c r="J12" s="349"/>
      <c r="K12" s="350"/>
      <c r="L12" s="347"/>
      <c r="M12" s="337"/>
      <c r="N12" s="340"/>
      <c r="O12" s="340"/>
      <c r="P12" s="347"/>
      <c r="Q12" s="334"/>
      <c r="R12" s="148">
        <v>2</v>
      </c>
      <c r="S12" s="100"/>
      <c r="T12" s="150" t="str">
        <f t="shared" si="0"/>
        <v/>
      </c>
      <c r="U12" s="169"/>
      <c r="V12" s="169"/>
      <c r="W12" s="169"/>
      <c r="X12" s="169"/>
      <c r="Y12" s="101"/>
      <c r="Z12" s="101"/>
      <c r="AA12" s="102" t="str">
        <f t="shared" si="1"/>
        <v/>
      </c>
      <c r="AB12" s="101"/>
      <c r="AC12" s="101"/>
      <c r="AD12" s="101"/>
      <c r="AE12" s="184" t="str">
        <f>IFERROR(IF(AND(T11="Probabilidad",T12="Probabilidad"),(AG11-(+AG11*AA12)),IF(T12="Probabilidad",(L11-(+L11*AA12)),IF(T12="Impacto",AG11,""))),"")</f>
        <v/>
      </c>
      <c r="AF12" s="138" t="str">
        <f t="shared" si="4"/>
        <v/>
      </c>
      <c r="AG12" s="102" t="str">
        <f t="shared" si="2"/>
        <v/>
      </c>
      <c r="AH12" s="138" t="str">
        <f t="shared" si="5"/>
        <v/>
      </c>
      <c r="AI12" s="102" t="str">
        <f>IFERROR(IF(AND(T11="Impacto",T12="Impacto"),(AI5-(+AI5*AA12)),IF(T12="Impacto",($P$11-(+$P$11*AA12)),IF(T12="Probabilidad",AI5,""))),"")</f>
        <v/>
      </c>
      <c r="AJ12" s="103" t="str">
        <f t="shared" si="3"/>
        <v/>
      </c>
      <c r="AK12" s="337"/>
      <c r="AL12" s="149"/>
      <c r="AM12" s="148"/>
      <c r="AN12" s="104"/>
      <c r="AO12" s="104"/>
      <c r="AP12" s="149"/>
      <c r="AQ12" s="104"/>
      <c r="AR12" s="149"/>
      <c r="AS12" s="104"/>
      <c r="AT12" s="149"/>
      <c r="AU12" s="104"/>
      <c r="AV12" s="149"/>
      <c r="AW12" s="147"/>
      <c r="AX12" s="149"/>
      <c r="AY12" s="149"/>
      <c r="AZ12" s="148"/>
      <c r="BA12" s="104"/>
      <c r="BB12" s="144"/>
      <c r="BC12" s="149"/>
      <c r="BD12" s="149"/>
      <c r="BE12" s="148"/>
      <c r="BF12" s="104"/>
      <c r="BG12" s="144"/>
      <c r="BH12" s="149"/>
      <c r="BI12" s="149"/>
      <c r="BJ12" s="148"/>
      <c r="BK12" s="104"/>
      <c r="BL12" s="144"/>
      <c r="BM12" s="149"/>
      <c r="BN12" s="149"/>
      <c r="BO12" s="148"/>
      <c r="BP12" s="104"/>
      <c r="BQ12" s="144"/>
      <c r="BR12" s="157"/>
      <c r="BS12" s="149"/>
      <c r="BT12" s="149"/>
      <c r="BU12" s="149"/>
      <c r="BV12" s="104"/>
      <c r="BW12" s="149"/>
      <c r="BX12" s="149"/>
      <c r="BY12" s="104"/>
      <c r="BZ12" s="149"/>
      <c r="CA12" s="148"/>
      <c r="CB12" s="149"/>
      <c r="CC12" s="160"/>
      <c r="CD12" s="160"/>
      <c r="CE12" s="160"/>
      <c r="CF12" s="160"/>
      <c r="CG12" s="160"/>
      <c r="CH12" s="160"/>
      <c r="CI12" s="160"/>
      <c r="CJ12" s="160"/>
      <c r="CK12" s="160"/>
      <c r="CL12" s="160"/>
      <c r="CM12" s="160"/>
      <c r="CN12" s="160"/>
      <c r="CO12" s="160"/>
      <c r="CP12" s="160"/>
      <c r="CQ12" s="160"/>
      <c r="CR12" s="160"/>
      <c r="CS12" s="160"/>
      <c r="CT12" s="160"/>
      <c r="CU12" s="160"/>
      <c r="CV12" s="160"/>
      <c r="CW12" s="160"/>
      <c r="CX12" s="160"/>
      <c r="CY12" s="160"/>
      <c r="CZ12" s="160"/>
      <c r="DA12" s="160"/>
      <c r="DB12" s="160"/>
    </row>
    <row r="13" spans="1:106" ht="16.5" customHeight="1" x14ac:dyDescent="0.3">
      <c r="A13" s="349"/>
      <c r="B13" s="337"/>
      <c r="C13" s="337"/>
      <c r="D13" s="337"/>
      <c r="E13" s="337"/>
      <c r="F13" s="337"/>
      <c r="G13" s="337"/>
      <c r="H13" s="337"/>
      <c r="I13" s="337"/>
      <c r="J13" s="349"/>
      <c r="K13" s="350"/>
      <c r="L13" s="347"/>
      <c r="M13" s="337"/>
      <c r="N13" s="340"/>
      <c r="O13" s="340"/>
      <c r="P13" s="347"/>
      <c r="Q13" s="334"/>
      <c r="R13" s="148">
        <v>3</v>
      </c>
      <c r="S13" s="218"/>
      <c r="T13" s="150" t="str">
        <f t="shared" si="0"/>
        <v/>
      </c>
      <c r="U13" s="169"/>
      <c r="V13" s="169"/>
      <c r="W13" s="169"/>
      <c r="X13" s="169"/>
      <c r="Y13" s="101"/>
      <c r="Z13" s="101"/>
      <c r="AA13" s="102" t="str">
        <f t="shared" si="1"/>
        <v/>
      </c>
      <c r="AB13" s="101"/>
      <c r="AC13" s="101"/>
      <c r="AD13" s="101"/>
      <c r="AE13" s="184" t="str">
        <f>IFERROR(IF(AND(T12="Probabilidad",T13="Probabilidad"),(AG12-(+AG12*AA13)),IF(AND(T12="Impacto",T13="Probabilidad"),(AG11-(+AG11*AA13)),IF(T13="Impacto",AG12,""))),"")</f>
        <v/>
      </c>
      <c r="AF13" s="138" t="str">
        <f t="shared" si="4"/>
        <v/>
      </c>
      <c r="AG13" s="102" t="str">
        <f t="shared" si="2"/>
        <v/>
      </c>
      <c r="AH13" s="138" t="str">
        <f t="shared" si="5"/>
        <v/>
      </c>
      <c r="AI13" s="102" t="str">
        <f>IFERROR(IF(AND(T12="Impacto",T13="Impacto"),(AI12-(+AI12*AA13)),IF(AND(T12="Probabilidad",T13="Impacto"),(AI11-(+AI11*AA13)),IF(T13="Probabilidad",AI12,""))),"")</f>
        <v/>
      </c>
      <c r="AJ13" s="103" t="str">
        <f t="shared" si="3"/>
        <v/>
      </c>
      <c r="AK13" s="337"/>
      <c r="AL13" s="149"/>
      <c r="AM13" s="148"/>
      <c r="AN13" s="104"/>
      <c r="AO13" s="104"/>
      <c r="AP13" s="149"/>
      <c r="AQ13" s="104"/>
      <c r="AR13" s="149"/>
      <c r="AS13" s="104"/>
      <c r="AT13" s="149"/>
      <c r="AU13" s="104"/>
      <c r="AV13" s="149"/>
      <c r="AW13" s="147"/>
      <c r="AX13" s="149"/>
      <c r="AY13" s="149"/>
      <c r="AZ13" s="148"/>
      <c r="BA13" s="104"/>
      <c r="BB13" s="144"/>
      <c r="BC13" s="149"/>
      <c r="BD13" s="149"/>
      <c r="BE13" s="148"/>
      <c r="BF13" s="104"/>
      <c r="BG13" s="144"/>
      <c r="BH13" s="149"/>
      <c r="BI13" s="149"/>
      <c r="BJ13" s="148"/>
      <c r="BK13" s="104"/>
      <c r="BL13" s="144"/>
      <c r="BM13" s="149"/>
      <c r="BN13" s="149"/>
      <c r="BO13" s="148"/>
      <c r="BP13" s="104"/>
      <c r="BQ13" s="144"/>
      <c r="BR13" s="157"/>
      <c r="BS13" s="149"/>
      <c r="BT13" s="149"/>
      <c r="BU13" s="149"/>
      <c r="BV13" s="104"/>
      <c r="BW13" s="149"/>
      <c r="BX13" s="149"/>
      <c r="BY13" s="104"/>
      <c r="BZ13" s="149"/>
      <c r="CA13" s="148"/>
      <c r="CB13" s="149"/>
      <c r="CC13" s="160"/>
      <c r="CD13" s="160"/>
      <c r="CE13" s="160"/>
      <c r="CF13" s="160"/>
      <c r="CG13" s="160"/>
      <c r="CH13" s="160"/>
      <c r="CI13" s="160"/>
      <c r="CJ13" s="160"/>
      <c r="CK13" s="160"/>
      <c r="CL13" s="160"/>
      <c r="CM13" s="160"/>
      <c r="CN13" s="160"/>
      <c r="CO13" s="160"/>
      <c r="CP13" s="160"/>
      <c r="CQ13" s="160"/>
      <c r="CR13" s="160"/>
      <c r="CS13" s="160"/>
      <c r="CT13" s="160"/>
      <c r="CU13" s="160"/>
      <c r="CV13" s="160"/>
      <c r="CW13" s="160"/>
      <c r="CX13" s="160"/>
      <c r="CY13" s="160"/>
      <c r="CZ13" s="160"/>
      <c r="DA13" s="160"/>
      <c r="DB13" s="160"/>
    </row>
    <row r="14" spans="1:106" ht="16.5" customHeight="1" x14ac:dyDescent="0.3">
      <c r="A14" s="349"/>
      <c r="B14" s="337"/>
      <c r="C14" s="337"/>
      <c r="D14" s="337"/>
      <c r="E14" s="337"/>
      <c r="F14" s="337"/>
      <c r="G14" s="337"/>
      <c r="H14" s="337"/>
      <c r="I14" s="337"/>
      <c r="J14" s="349"/>
      <c r="K14" s="350"/>
      <c r="L14" s="347"/>
      <c r="M14" s="337"/>
      <c r="N14" s="340"/>
      <c r="O14" s="340"/>
      <c r="P14" s="347"/>
      <c r="Q14" s="334"/>
      <c r="R14" s="148">
        <v>4</v>
      </c>
      <c r="S14" s="100"/>
      <c r="T14" s="150" t="str">
        <f t="shared" si="0"/>
        <v/>
      </c>
      <c r="U14" s="169"/>
      <c r="V14" s="169"/>
      <c r="W14" s="169"/>
      <c r="X14" s="169"/>
      <c r="Y14" s="101"/>
      <c r="Z14" s="101"/>
      <c r="AA14" s="102" t="str">
        <f t="shared" si="1"/>
        <v/>
      </c>
      <c r="AB14" s="101"/>
      <c r="AC14" s="101"/>
      <c r="AD14" s="101"/>
      <c r="AE14" s="184" t="str">
        <f>IFERROR(IF(AND(T13="Probabilidad",T14="Probabilidad"),(AG13-(+AG13*AA14)),IF(AND(T13="Impacto",T14="Probabilidad"),(AG12-(+AG12*AA14)),IF(T14="Impacto",AG13,""))),"")</f>
        <v/>
      </c>
      <c r="AF14" s="138" t="str">
        <f t="shared" si="4"/>
        <v/>
      </c>
      <c r="AG14" s="102" t="str">
        <f t="shared" si="2"/>
        <v/>
      </c>
      <c r="AH14" s="138" t="str">
        <f t="shared" si="5"/>
        <v/>
      </c>
      <c r="AI14" s="102" t="str">
        <f>IFERROR(IF(AND(T13="Impacto",T14="Impacto"),(AI13-(+AI13*AA14)),IF(AND(T13="Probabilidad",T14="Impacto"),(AI12-(+AI12*AA14)),IF(T14="Probabilidad",AI13,""))),"")</f>
        <v/>
      </c>
      <c r="AJ14" s="103" t="str">
        <f t="shared" si="3"/>
        <v/>
      </c>
      <c r="AK14" s="337"/>
      <c r="AL14" s="149"/>
      <c r="AM14" s="148"/>
      <c r="AN14" s="104"/>
      <c r="AO14" s="104"/>
      <c r="AP14" s="149"/>
      <c r="AQ14" s="104"/>
      <c r="AR14" s="149"/>
      <c r="AS14" s="104"/>
      <c r="AT14" s="149"/>
      <c r="AU14" s="104"/>
      <c r="AV14" s="149"/>
      <c r="AW14" s="147"/>
      <c r="AX14" s="149"/>
      <c r="AY14" s="149"/>
      <c r="AZ14" s="148"/>
      <c r="BA14" s="104"/>
      <c r="BB14" s="144"/>
      <c r="BC14" s="149"/>
      <c r="BD14" s="149"/>
      <c r="BE14" s="148"/>
      <c r="BF14" s="104"/>
      <c r="BG14" s="144"/>
      <c r="BH14" s="149"/>
      <c r="BI14" s="149"/>
      <c r="BJ14" s="148"/>
      <c r="BK14" s="104"/>
      <c r="BL14" s="144"/>
      <c r="BM14" s="149"/>
      <c r="BN14" s="149"/>
      <c r="BO14" s="148"/>
      <c r="BP14" s="104"/>
      <c r="BQ14" s="144"/>
      <c r="BR14" s="157"/>
      <c r="BS14" s="149"/>
      <c r="BT14" s="149"/>
      <c r="BU14" s="149"/>
      <c r="BV14" s="104"/>
      <c r="BW14" s="149"/>
      <c r="BX14" s="149"/>
      <c r="BY14" s="104"/>
      <c r="BZ14" s="149"/>
      <c r="CA14" s="148"/>
      <c r="CB14" s="149"/>
      <c r="CC14" s="160"/>
      <c r="CD14" s="160"/>
      <c r="CE14" s="160"/>
      <c r="CF14" s="160"/>
      <c r="CG14" s="160"/>
      <c r="CH14" s="160"/>
      <c r="CI14" s="160"/>
      <c r="CJ14" s="160"/>
      <c r="CK14" s="160"/>
      <c r="CL14" s="160"/>
      <c r="CM14" s="160"/>
      <c r="CN14" s="160"/>
      <c r="CO14" s="160"/>
      <c r="CP14" s="160"/>
      <c r="CQ14" s="160"/>
      <c r="CR14" s="160"/>
      <c r="CS14" s="160"/>
      <c r="CT14" s="160"/>
      <c r="CU14" s="160"/>
      <c r="CV14" s="160"/>
      <c r="CW14" s="160"/>
      <c r="CX14" s="160"/>
      <c r="CY14" s="160"/>
      <c r="CZ14" s="160"/>
      <c r="DA14" s="160"/>
      <c r="DB14" s="160"/>
    </row>
    <row r="15" spans="1:106" ht="16.5" customHeight="1" x14ac:dyDescent="0.3">
      <c r="A15" s="349"/>
      <c r="B15" s="337"/>
      <c r="C15" s="337"/>
      <c r="D15" s="337"/>
      <c r="E15" s="337"/>
      <c r="F15" s="337"/>
      <c r="G15" s="337"/>
      <c r="H15" s="337"/>
      <c r="I15" s="337"/>
      <c r="J15" s="349"/>
      <c r="K15" s="350"/>
      <c r="L15" s="347"/>
      <c r="M15" s="337"/>
      <c r="N15" s="340"/>
      <c r="O15" s="340"/>
      <c r="P15" s="347"/>
      <c r="Q15" s="334"/>
      <c r="R15" s="148">
        <v>5</v>
      </c>
      <c r="S15" s="100"/>
      <c r="T15" s="150" t="str">
        <f t="shared" si="0"/>
        <v/>
      </c>
      <c r="U15" s="169"/>
      <c r="V15" s="169"/>
      <c r="W15" s="169"/>
      <c r="X15" s="169"/>
      <c r="Y15" s="101"/>
      <c r="Z15" s="101"/>
      <c r="AA15" s="102" t="str">
        <f t="shared" si="1"/>
        <v/>
      </c>
      <c r="AB15" s="101"/>
      <c r="AC15" s="101"/>
      <c r="AD15" s="101"/>
      <c r="AE15" s="184" t="str">
        <f>IFERROR(IF(AND(T14="Probabilidad",T15="Probabilidad"),(AG14-(+AG14*AA15)),IF(AND(T14="Impacto",T15="Probabilidad"),(AG13-(+AG13*AA15)),IF(T15="Impacto",AG14,""))),"")</f>
        <v/>
      </c>
      <c r="AF15" s="138" t="str">
        <f t="shared" si="4"/>
        <v/>
      </c>
      <c r="AG15" s="102" t="str">
        <f t="shared" si="2"/>
        <v/>
      </c>
      <c r="AH15" s="138" t="str">
        <f t="shared" si="5"/>
        <v/>
      </c>
      <c r="AI15" s="102" t="str">
        <f>IFERROR(IF(AND(T14="Impacto",T15="Impacto"),(AI14-(+AI14*AA15)),IF(AND(T14="Probabilidad",T15="Impacto"),(AI13-(+AI13*AA15)),IF(T15="Probabilidad",AI14,""))),"")</f>
        <v/>
      </c>
      <c r="AJ15" s="103" t="str">
        <f t="shared" si="3"/>
        <v/>
      </c>
      <c r="AK15" s="337"/>
      <c r="AL15" s="149"/>
      <c r="AM15" s="148"/>
      <c r="AN15" s="104"/>
      <c r="AO15" s="104"/>
      <c r="AP15" s="149"/>
      <c r="AQ15" s="104"/>
      <c r="AR15" s="149"/>
      <c r="AS15" s="104"/>
      <c r="AT15" s="149"/>
      <c r="AU15" s="104"/>
      <c r="AV15" s="149"/>
      <c r="AW15" s="147"/>
      <c r="AX15" s="149"/>
      <c r="AY15" s="149"/>
      <c r="AZ15" s="148"/>
      <c r="BA15" s="104"/>
      <c r="BB15" s="144"/>
      <c r="BC15" s="149"/>
      <c r="BD15" s="149"/>
      <c r="BE15" s="148"/>
      <c r="BF15" s="104"/>
      <c r="BG15" s="144"/>
      <c r="BH15" s="149"/>
      <c r="BI15" s="149"/>
      <c r="BJ15" s="148"/>
      <c r="BK15" s="104"/>
      <c r="BL15" s="144"/>
      <c r="BM15" s="149"/>
      <c r="BN15" s="149"/>
      <c r="BO15" s="148"/>
      <c r="BP15" s="104"/>
      <c r="BQ15" s="144"/>
      <c r="BR15" s="157"/>
      <c r="BS15" s="149"/>
      <c r="BT15" s="149"/>
      <c r="BU15" s="149"/>
      <c r="BV15" s="104"/>
      <c r="BW15" s="149"/>
      <c r="BX15" s="149"/>
      <c r="BY15" s="104"/>
      <c r="BZ15" s="149"/>
      <c r="CA15" s="148"/>
      <c r="CB15" s="149"/>
      <c r="CC15" s="160"/>
      <c r="CD15" s="160"/>
      <c r="CE15" s="160"/>
      <c r="CF15" s="160"/>
      <c r="CG15" s="160"/>
      <c r="CH15" s="160"/>
      <c r="CI15" s="160"/>
      <c r="CJ15" s="160"/>
      <c r="CK15" s="160"/>
      <c r="CL15" s="160"/>
      <c r="CM15" s="160"/>
      <c r="CN15" s="160"/>
      <c r="CO15" s="160"/>
      <c r="CP15" s="160"/>
      <c r="CQ15" s="160"/>
      <c r="CR15" s="160"/>
      <c r="CS15" s="160"/>
      <c r="CT15" s="160"/>
      <c r="CU15" s="160"/>
      <c r="CV15" s="160"/>
      <c r="CW15" s="160"/>
      <c r="CX15" s="160"/>
      <c r="CY15" s="160"/>
      <c r="CZ15" s="160"/>
      <c r="DA15" s="160"/>
      <c r="DB15" s="160"/>
    </row>
    <row r="16" spans="1:106" ht="16.5" customHeight="1" x14ac:dyDescent="0.3">
      <c r="A16" s="349"/>
      <c r="B16" s="338"/>
      <c r="C16" s="338"/>
      <c r="D16" s="338"/>
      <c r="E16" s="338"/>
      <c r="F16" s="338"/>
      <c r="G16" s="338"/>
      <c r="H16" s="338"/>
      <c r="I16" s="338"/>
      <c r="J16" s="349"/>
      <c r="K16" s="350"/>
      <c r="L16" s="347"/>
      <c r="M16" s="338"/>
      <c r="N16" s="341"/>
      <c r="O16" s="341"/>
      <c r="P16" s="347"/>
      <c r="Q16" s="334"/>
      <c r="R16" s="148">
        <v>6</v>
      </c>
      <c r="S16" s="100"/>
      <c r="T16" s="150" t="str">
        <f t="shared" si="0"/>
        <v/>
      </c>
      <c r="U16" s="169"/>
      <c r="V16" s="169"/>
      <c r="W16" s="169"/>
      <c r="X16" s="169"/>
      <c r="Y16" s="101"/>
      <c r="Z16" s="101"/>
      <c r="AA16" s="102" t="str">
        <f t="shared" si="1"/>
        <v/>
      </c>
      <c r="AB16" s="101"/>
      <c r="AC16" s="101"/>
      <c r="AD16" s="101"/>
      <c r="AE16" s="184" t="str">
        <f>IFERROR(IF(AND(T15="Probabilidad",T16="Probabilidad"),(AG15-(+AG15*AA16)),IF(AND(T15="Impacto",T16="Probabilidad"),(AG14-(+AG14*AA16)),IF(T16="Impacto",AG15,""))),"")</f>
        <v/>
      </c>
      <c r="AF16" s="138" t="str">
        <f t="shared" si="4"/>
        <v/>
      </c>
      <c r="AG16" s="102" t="str">
        <f t="shared" si="2"/>
        <v/>
      </c>
      <c r="AH16" s="138" t="str">
        <f t="shared" si="5"/>
        <v/>
      </c>
      <c r="AI16" s="102" t="str">
        <f>IFERROR(IF(AND(T15="Impacto",T16="Impacto"),(AI15-(+AI15*AA16)),IF(AND(T15="Probabilidad",T16="Impacto"),(AI14-(+AI14*AA16)),IF(T16="Probabilidad",AI15,""))),"")</f>
        <v/>
      </c>
      <c r="AJ16" s="103" t="str">
        <f t="shared" si="3"/>
        <v/>
      </c>
      <c r="AK16" s="338"/>
      <c r="AL16" s="149"/>
      <c r="AM16" s="148"/>
      <c r="AN16" s="104"/>
      <c r="AO16" s="104"/>
      <c r="AP16" s="149"/>
      <c r="AQ16" s="104"/>
      <c r="AR16" s="149"/>
      <c r="AS16" s="104"/>
      <c r="AT16" s="149"/>
      <c r="AU16" s="104"/>
      <c r="AV16" s="149"/>
      <c r="AW16" s="147"/>
      <c r="AX16" s="149"/>
      <c r="AY16" s="149"/>
      <c r="AZ16" s="148"/>
      <c r="BA16" s="104"/>
      <c r="BB16" s="144"/>
      <c r="BC16" s="149"/>
      <c r="BD16" s="149"/>
      <c r="BE16" s="148"/>
      <c r="BF16" s="104"/>
      <c r="BG16" s="144"/>
      <c r="BH16" s="149"/>
      <c r="BI16" s="149"/>
      <c r="BJ16" s="148"/>
      <c r="BK16" s="104"/>
      <c r="BL16" s="144"/>
      <c r="BM16" s="149"/>
      <c r="BN16" s="149"/>
      <c r="BO16" s="148"/>
      <c r="BP16" s="104"/>
      <c r="BQ16" s="144"/>
      <c r="BR16" s="157"/>
      <c r="BS16" s="149"/>
      <c r="BT16" s="149"/>
      <c r="BU16" s="149"/>
      <c r="BV16" s="104"/>
      <c r="BW16" s="149"/>
      <c r="BX16" s="149"/>
      <c r="BY16" s="104"/>
      <c r="BZ16" s="149"/>
      <c r="CA16" s="148"/>
      <c r="CB16" s="149"/>
      <c r="CC16" s="160"/>
      <c r="CD16" s="160"/>
      <c r="CE16" s="160"/>
      <c r="CF16" s="160"/>
      <c r="CG16" s="160"/>
      <c r="CH16" s="160"/>
      <c r="CI16" s="160"/>
      <c r="CJ16" s="160"/>
      <c r="CK16" s="160"/>
      <c r="CL16" s="160"/>
      <c r="CM16" s="160"/>
      <c r="CN16" s="160"/>
      <c r="CO16" s="160"/>
      <c r="CP16" s="160"/>
      <c r="CQ16" s="160"/>
      <c r="CR16" s="160"/>
      <c r="CS16" s="160"/>
      <c r="CT16" s="160"/>
      <c r="CU16" s="160"/>
      <c r="CV16" s="160"/>
      <c r="CW16" s="160"/>
      <c r="CX16" s="160"/>
      <c r="CY16" s="160"/>
      <c r="CZ16" s="160"/>
      <c r="DA16" s="160"/>
      <c r="DB16" s="160"/>
    </row>
    <row r="17" spans="1:106" ht="27" customHeight="1" x14ac:dyDescent="0.3">
      <c r="A17" s="349">
        <v>3</v>
      </c>
      <c r="B17" s="313"/>
      <c r="C17" s="313"/>
      <c r="D17" s="314"/>
      <c r="E17" s="351"/>
      <c r="F17" s="313"/>
      <c r="G17" s="313"/>
      <c r="H17" s="313"/>
      <c r="I17" s="313"/>
      <c r="J17" s="349"/>
      <c r="K17" s="350" t="str">
        <f>IF(J17&lt;=0,"",IF(J17&lt;=2,"Muy Baja",IF(J17&lt;=24,"Baja",IF(J17&lt;=500,"Media",IF(J17&lt;=5000,"Alta","Muy Alta")))))</f>
        <v/>
      </c>
      <c r="L17" s="347" t="str">
        <f>IF(K17="","",IF(K17="Muy Baja",0.2,IF(K17="Baja",0.4,IF(K17="Media",0.6,IF(K17="Alta",0.8,IF(K17="Muy Alta",1,))))))</f>
        <v/>
      </c>
      <c r="M17" s="336"/>
      <c r="N17" s="339">
        <f ca="1">IF(NOT(ISERROR(MATCH(M17,'Tabla Impacto'!$B$221:$B$223,0))),'Tabla Impacto'!$F$223&amp;"Por favor no seleccionar los criterios de impacto(Afectación Económica o presupuestal y Pérdida Reputacional)",M17)</f>
        <v>0</v>
      </c>
      <c r="O17" s="342" t="str">
        <f ca="1">IF(OR(N17='Tabla Impacto'!$C$11,N17='Tabla Impacto'!$D$11),"Leve",IF(OR(N17='Tabla Impacto'!$C$12,N17='Tabla Impacto'!$D$12),"Menor",IF(OR(N17='Tabla Impacto'!$C$13,N17='Tabla Impacto'!$D$13),"Moderado",IF(OR(N17='Tabla Impacto'!$C$14,N17='Tabla Impacto'!$D$14),"Mayor",IF(OR(N17='Tabla Impacto'!$C$15,N17='Tabla Impacto'!$D$15),"Catastrófico","")))))</f>
        <v/>
      </c>
      <c r="P17" s="347" t="str">
        <f ca="1">IF(O17="","",IF(O17="Leve",0.2,IF(O17="Menor",0.4,IF(O17="Moderado",0.6,IF(O17="Mayor",0.8,IF(O17="Catastrófico",1,))))))</f>
        <v/>
      </c>
      <c r="Q17" s="334" t="str">
        <f t="shared" ref="Q17" ca="1" si="7">IF(OR(AND(K17="Muy Baja",O17="Leve"),AND(K17="Muy Baja",O17="Menor"),AND(K17="Baja",O17="Leve")),"Bajo",IF(OR(AND(K17="Muy baja",O17="Moderado"),AND(K17="Baja",O17="Menor"),AND(K17="Baja",O17="Moderado"),AND(K17="Media",O17="Leve"),AND(K17="Media",O17="Menor"),AND(K17="Media",O17="Moderado"),AND(K17="Alta",O17="Leve"),AND(K17="Alta",O17="Menor")),"Moderado",IF(OR(AND(K17="Muy Baja",O17="Mayor"),AND(K17="Baja",O17="Mayor"),AND(K17="Media",O17="Mayor"),AND(K17="Alta",O17="Moderado"),AND(K17="Alta",O17="Mayor"),AND(K17="Muy Alta",O17="Leve"),AND(K17="Muy Alta",O17="Menor"),AND(K17="Muy Alta",O17="Moderado"),AND(K17="Muy Alta",O17="Mayor")),"Alto",IF(OR(AND(K17="Muy Baja",O17="Catastrófico"),AND(K17="Baja",O17="Catastrófico"),AND(K17="Media",O17="Catastrófico"),AND(K17="Alta",O17="Catastrófico"),AND(K17="Muy Alta",O17="Catastrófico")),"Extremo",""))))</f>
        <v/>
      </c>
      <c r="R17" s="148">
        <v>1</v>
      </c>
      <c r="S17" s="100"/>
      <c r="T17" s="150" t="str">
        <f t="shared" si="0"/>
        <v/>
      </c>
      <c r="U17" s="169"/>
      <c r="V17" s="169"/>
      <c r="W17" s="169"/>
      <c r="X17" s="169"/>
      <c r="Y17" s="101"/>
      <c r="Z17" s="101"/>
      <c r="AA17" s="102" t="str">
        <f t="shared" si="1"/>
        <v/>
      </c>
      <c r="AB17" s="101"/>
      <c r="AC17" s="101"/>
      <c r="AD17" s="101"/>
      <c r="AE17" s="184" t="str">
        <f>IFERROR(IF(T17="Probabilidad",(L17-(+L17*AA17)),IF(T17="Impacto",L17,"")),"")</f>
        <v/>
      </c>
      <c r="AF17" s="138" t="str">
        <f>IFERROR(IF(AE17="","",IF(AE17&lt;=0.2,"Muy Baja",IF(AE17&lt;=0.4,"Baja",IF(AE17&lt;=0.6,"Media",IF(AE17&lt;=0.8,"Alta","Muy Alta"))))),"")</f>
        <v/>
      </c>
      <c r="AG17" s="102" t="str">
        <f t="shared" si="2"/>
        <v/>
      </c>
      <c r="AH17" s="138" t="str">
        <f>IFERROR(IF(AI17="","",IF(AI17&lt;=0.2,"Leve",IF(AI17&lt;=0.4,"Menor",IF(AI17&lt;=0.6,"Moderado",IF(AI17&lt;=0.8,"Mayor","Catastrófico"))))),"")</f>
        <v/>
      </c>
      <c r="AI17" s="102" t="str">
        <f>IFERROR(IF(T17="Impacto",(P17-(+P17*AA17)),IF(T17="Probabilidad",P17,"")),"")</f>
        <v/>
      </c>
      <c r="AJ17" s="103" t="str">
        <f t="shared" si="3"/>
        <v/>
      </c>
      <c r="AK17" s="367"/>
      <c r="AL17" s="149"/>
      <c r="AM17" s="149"/>
      <c r="AN17" s="157"/>
      <c r="AO17" s="157"/>
      <c r="AP17" s="149"/>
      <c r="AQ17" s="157"/>
      <c r="AR17" s="149"/>
      <c r="AS17" s="157"/>
      <c r="AT17" s="149"/>
      <c r="AU17" s="157"/>
      <c r="AV17" s="149"/>
      <c r="AW17" s="149"/>
      <c r="AX17" s="149"/>
      <c r="AY17" s="149"/>
      <c r="AZ17" s="149"/>
      <c r="BA17" s="157"/>
      <c r="BB17" s="157"/>
      <c r="BC17" s="149"/>
      <c r="BD17" s="149"/>
      <c r="BE17" s="149"/>
      <c r="BF17" s="157"/>
      <c r="BG17" s="157"/>
      <c r="BH17" s="149"/>
      <c r="BI17" s="149"/>
      <c r="BJ17" s="149"/>
      <c r="BK17" s="157"/>
      <c r="BL17" s="157"/>
      <c r="BM17" s="149"/>
      <c r="BN17" s="149"/>
      <c r="BO17" s="149"/>
      <c r="BP17" s="157"/>
      <c r="BQ17" s="157"/>
      <c r="BR17" s="157"/>
      <c r="BS17" s="149"/>
      <c r="BT17" s="149"/>
      <c r="BU17" s="149"/>
      <c r="BV17" s="157"/>
      <c r="BW17" s="149"/>
      <c r="BX17" s="149"/>
      <c r="BY17" s="157"/>
      <c r="BZ17" s="149"/>
      <c r="CA17" s="149"/>
      <c r="CB17" s="149"/>
      <c r="CC17" s="160"/>
      <c r="CD17" s="160"/>
      <c r="CE17" s="160"/>
      <c r="CF17" s="160"/>
      <c r="CG17" s="160"/>
      <c r="CH17" s="160"/>
      <c r="CI17" s="160"/>
      <c r="CJ17" s="160"/>
      <c r="CK17" s="160"/>
      <c r="CL17" s="160"/>
      <c r="CM17" s="160"/>
      <c r="CN17" s="160"/>
      <c r="CO17" s="160"/>
      <c r="CP17" s="160"/>
      <c r="CQ17" s="160"/>
      <c r="CR17" s="160"/>
      <c r="CS17" s="160"/>
      <c r="CT17" s="160"/>
      <c r="CU17" s="160"/>
      <c r="CV17" s="160"/>
      <c r="CW17" s="160"/>
      <c r="CX17" s="160"/>
      <c r="CY17" s="160"/>
      <c r="CZ17" s="160"/>
      <c r="DA17" s="160"/>
      <c r="DB17" s="160"/>
    </row>
    <row r="18" spans="1:106" ht="16.5" customHeight="1" x14ac:dyDescent="0.3">
      <c r="A18" s="349"/>
      <c r="B18" s="313"/>
      <c r="C18" s="313"/>
      <c r="D18" s="314"/>
      <c r="E18" s="351"/>
      <c r="F18" s="313"/>
      <c r="G18" s="313"/>
      <c r="H18" s="313"/>
      <c r="I18" s="313"/>
      <c r="J18" s="349"/>
      <c r="K18" s="350"/>
      <c r="L18" s="347"/>
      <c r="M18" s="337"/>
      <c r="N18" s="340"/>
      <c r="O18" s="340"/>
      <c r="P18" s="347"/>
      <c r="Q18" s="334"/>
      <c r="R18" s="148">
        <v>2</v>
      </c>
      <c r="S18" s="100"/>
      <c r="T18" s="150" t="str">
        <f t="shared" si="0"/>
        <v/>
      </c>
      <c r="U18" s="169"/>
      <c r="V18" s="169"/>
      <c r="W18" s="169"/>
      <c r="X18" s="169"/>
      <c r="Y18" s="101"/>
      <c r="Z18" s="101"/>
      <c r="AA18" s="102" t="str">
        <f t="shared" si="1"/>
        <v/>
      </c>
      <c r="AB18" s="101"/>
      <c r="AC18" s="101"/>
      <c r="AD18" s="101"/>
      <c r="AE18" s="183" t="str">
        <f>IFERROR(IF(AND(T17="Probabilidad",T18="Probabilidad"),(AG17-(+AG17*AA18)),IF(T18="Probabilidad",(L17-(+L17*AA18)),IF(T18="Impacto",AG17,""))),"")</f>
        <v/>
      </c>
      <c r="AF18" s="138" t="str">
        <f t="shared" si="4"/>
        <v/>
      </c>
      <c r="AG18" s="102" t="str">
        <f t="shared" si="2"/>
        <v/>
      </c>
      <c r="AH18" s="138" t="str">
        <f t="shared" si="5"/>
        <v/>
      </c>
      <c r="AI18" s="102" t="str">
        <f>IFERROR(IF(AND(T17="Impacto",T18="Impacto"),(AI11-(+AI11*AA18)),IF(T18="Impacto",($P$17-(+$P$17*AA18)),IF(T18="Probabilidad",AI11,""))),"")</f>
        <v/>
      </c>
      <c r="AJ18" s="103" t="str">
        <f t="shared" si="3"/>
        <v/>
      </c>
      <c r="AK18" s="368"/>
      <c r="AL18" s="149"/>
      <c r="AM18" s="149"/>
      <c r="AN18" s="157"/>
      <c r="AO18" s="157"/>
      <c r="AP18" s="149"/>
      <c r="AQ18" s="157"/>
      <c r="AR18" s="149"/>
      <c r="AS18" s="157"/>
      <c r="AT18" s="149"/>
      <c r="AU18" s="157"/>
      <c r="AV18" s="149"/>
      <c r="AW18" s="149"/>
      <c r="AX18" s="149"/>
      <c r="AY18" s="149"/>
      <c r="AZ18" s="149"/>
      <c r="BA18" s="157"/>
      <c r="BB18" s="157"/>
      <c r="BC18" s="149"/>
      <c r="BD18" s="149"/>
      <c r="BE18" s="149"/>
      <c r="BF18" s="157"/>
      <c r="BG18" s="157"/>
      <c r="BH18" s="149"/>
      <c r="BI18" s="149"/>
      <c r="BJ18" s="149"/>
      <c r="BK18" s="157"/>
      <c r="BL18" s="157"/>
      <c r="BM18" s="149"/>
      <c r="BN18" s="149"/>
      <c r="BO18" s="149"/>
      <c r="BP18" s="157"/>
      <c r="BQ18" s="157"/>
      <c r="BR18" s="157"/>
      <c r="BS18" s="149"/>
      <c r="BT18" s="149"/>
      <c r="BU18" s="149"/>
      <c r="BV18" s="157"/>
      <c r="BW18" s="149"/>
      <c r="BX18" s="149"/>
      <c r="BY18" s="157"/>
      <c r="BZ18" s="149"/>
      <c r="CA18" s="149"/>
      <c r="CB18" s="149"/>
      <c r="CC18" s="160"/>
      <c r="CD18" s="160"/>
      <c r="CE18" s="160"/>
      <c r="CF18" s="160"/>
      <c r="CG18" s="160"/>
      <c r="CH18" s="160"/>
      <c r="CI18" s="160"/>
      <c r="CJ18" s="160"/>
      <c r="CK18" s="160"/>
      <c r="CL18" s="160"/>
      <c r="CM18" s="160"/>
      <c r="CN18" s="160"/>
      <c r="CO18" s="160"/>
      <c r="CP18" s="160"/>
      <c r="CQ18" s="160"/>
      <c r="CR18" s="160"/>
      <c r="CS18" s="160"/>
      <c r="CT18" s="160"/>
      <c r="CU18" s="160"/>
      <c r="CV18" s="160"/>
      <c r="CW18" s="160"/>
      <c r="CX18" s="160"/>
      <c r="CY18" s="160"/>
      <c r="CZ18" s="160"/>
      <c r="DA18" s="160"/>
      <c r="DB18" s="160"/>
    </row>
    <row r="19" spans="1:106" ht="16.5" customHeight="1" x14ac:dyDescent="0.3">
      <c r="A19" s="349"/>
      <c r="B19" s="313"/>
      <c r="C19" s="313"/>
      <c r="D19" s="314"/>
      <c r="E19" s="351"/>
      <c r="F19" s="313"/>
      <c r="G19" s="313"/>
      <c r="H19" s="313"/>
      <c r="I19" s="313"/>
      <c r="J19" s="349"/>
      <c r="K19" s="350"/>
      <c r="L19" s="347"/>
      <c r="M19" s="337"/>
      <c r="N19" s="340"/>
      <c r="O19" s="340"/>
      <c r="P19" s="347"/>
      <c r="Q19" s="334"/>
      <c r="R19" s="148">
        <v>3</v>
      </c>
      <c r="S19" s="218"/>
      <c r="T19" s="150" t="str">
        <f t="shared" si="0"/>
        <v/>
      </c>
      <c r="U19" s="169"/>
      <c r="V19" s="169"/>
      <c r="W19" s="169"/>
      <c r="X19" s="169"/>
      <c r="Y19" s="101"/>
      <c r="Z19" s="101"/>
      <c r="AA19" s="102" t="str">
        <f t="shared" si="1"/>
        <v/>
      </c>
      <c r="AB19" s="101"/>
      <c r="AC19" s="101"/>
      <c r="AD19" s="101"/>
      <c r="AE19" s="184" t="str">
        <f>IFERROR(IF(AND(T18="Probabilidad",T19="Probabilidad"),(AG18-(+AG18*AA19)),IF(AND(T18="Impacto",T19="Probabilidad"),(AG17-(+AG17*AA19)),IF(T19="Impacto",AG18,""))),"")</f>
        <v/>
      </c>
      <c r="AF19" s="138" t="str">
        <f t="shared" si="4"/>
        <v/>
      </c>
      <c r="AG19" s="102" t="str">
        <f t="shared" si="2"/>
        <v/>
      </c>
      <c r="AH19" s="138" t="str">
        <f t="shared" si="5"/>
        <v/>
      </c>
      <c r="AI19" s="102" t="str">
        <f>IFERROR(IF(AND(T18="Impacto",T19="Impacto"),(AI18-(+AI18*AA19)),IF(AND(T18="Probabilidad",T19="Impacto"),(AI17-(+AI17*AA19)),IF(T19="Probabilidad",AI18,""))),"")</f>
        <v/>
      </c>
      <c r="AJ19" s="103" t="str">
        <f t="shared" si="3"/>
        <v/>
      </c>
      <c r="AK19" s="368"/>
      <c r="AL19" s="149"/>
      <c r="AM19" s="149"/>
      <c r="AN19" s="157"/>
      <c r="AO19" s="157"/>
      <c r="AP19" s="149"/>
      <c r="AQ19" s="157"/>
      <c r="AR19" s="149"/>
      <c r="AS19" s="157"/>
      <c r="AT19" s="149"/>
      <c r="AU19" s="157"/>
      <c r="AV19" s="149"/>
      <c r="AW19" s="149"/>
      <c r="AX19" s="149"/>
      <c r="AY19" s="149"/>
      <c r="AZ19" s="149"/>
      <c r="BA19" s="157"/>
      <c r="BB19" s="157"/>
      <c r="BC19" s="149"/>
      <c r="BD19" s="149"/>
      <c r="BE19" s="149"/>
      <c r="BF19" s="157"/>
      <c r="BG19" s="157"/>
      <c r="BH19" s="149"/>
      <c r="BI19" s="149"/>
      <c r="BJ19" s="149"/>
      <c r="BK19" s="157"/>
      <c r="BL19" s="157"/>
      <c r="BM19" s="149"/>
      <c r="BN19" s="149"/>
      <c r="BO19" s="149"/>
      <c r="BP19" s="157"/>
      <c r="BQ19" s="157"/>
      <c r="BR19" s="157"/>
      <c r="BS19" s="149"/>
      <c r="BT19" s="149"/>
      <c r="BU19" s="149"/>
      <c r="BV19" s="157"/>
      <c r="BW19" s="149"/>
      <c r="BX19" s="149"/>
      <c r="BY19" s="157"/>
      <c r="BZ19" s="149"/>
      <c r="CA19" s="149"/>
      <c r="CB19" s="149"/>
      <c r="CC19" s="160"/>
      <c r="CD19" s="160"/>
      <c r="CE19" s="160"/>
      <c r="CF19" s="160"/>
      <c r="CG19" s="160"/>
      <c r="CH19" s="160"/>
      <c r="CI19" s="160"/>
      <c r="CJ19" s="160"/>
      <c r="CK19" s="160"/>
      <c r="CL19" s="160"/>
      <c r="CM19" s="160"/>
      <c r="CN19" s="160"/>
      <c r="CO19" s="160"/>
      <c r="CP19" s="160"/>
      <c r="CQ19" s="160"/>
      <c r="CR19" s="160"/>
      <c r="CS19" s="160"/>
      <c r="CT19" s="160"/>
      <c r="CU19" s="160"/>
      <c r="CV19" s="160"/>
      <c r="CW19" s="160"/>
      <c r="CX19" s="160"/>
      <c r="CY19" s="160"/>
      <c r="CZ19" s="160"/>
      <c r="DA19" s="160"/>
      <c r="DB19" s="160"/>
    </row>
    <row r="20" spans="1:106" ht="16.5" customHeight="1" x14ac:dyDescent="0.3">
      <c r="A20" s="349"/>
      <c r="B20" s="313"/>
      <c r="C20" s="313"/>
      <c r="D20" s="314"/>
      <c r="E20" s="351"/>
      <c r="F20" s="313"/>
      <c r="G20" s="313"/>
      <c r="H20" s="313"/>
      <c r="I20" s="313"/>
      <c r="J20" s="349"/>
      <c r="K20" s="350"/>
      <c r="L20" s="347"/>
      <c r="M20" s="337"/>
      <c r="N20" s="340"/>
      <c r="O20" s="340"/>
      <c r="P20" s="347"/>
      <c r="Q20" s="334"/>
      <c r="R20" s="148">
        <v>4</v>
      </c>
      <c r="S20" s="100"/>
      <c r="T20" s="150" t="str">
        <f t="shared" si="0"/>
        <v/>
      </c>
      <c r="U20" s="169"/>
      <c r="V20" s="169"/>
      <c r="W20" s="169"/>
      <c r="X20" s="169"/>
      <c r="Y20" s="101"/>
      <c r="Z20" s="101"/>
      <c r="AA20" s="102" t="str">
        <f t="shared" si="1"/>
        <v/>
      </c>
      <c r="AB20" s="101"/>
      <c r="AC20" s="101"/>
      <c r="AD20" s="101"/>
      <c r="AE20" s="184" t="str">
        <f>IFERROR(IF(AND(T19="Probabilidad",T20="Probabilidad"),(AG19-(+AG19*AA20)),IF(AND(T19="Impacto",T20="Probabilidad"),(AG18-(+AG18*AA20)),IF(T20="Impacto",AG19,""))),"")</f>
        <v/>
      </c>
      <c r="AF20" s="138" t="str">
        <f t="shared" si="4"/>
        <v/>
      </c>
      <c r="AG20" s="102" t="str">
        <f t="shared" si="2"/>
        <v/>
      </c>
      <c r="AH20" s="138" t="str">
        <f t="shared" si="5"/>
        <v/>
      </c>
      <c r="AI20" s="102" t="str">
        <f>IFERROR(IF(AND(T19="Impacto",T20="Impacto"),(AI19-(+AI19*AA20)),IF(AND(T19="Probabilidad",T20="Impacto"),(AI18-(+AI18*AA20)),IF(T20="Probabilidad",AI19,""))),"")</f>
        <v/>
      </c>
      <c r="AJ20" s="103" t="str">
        <f t="shared" si="3"/>
        <v/>
      </c>
      <c r="AK20" s="368"/>
      <c r="AL20" s="149"/>
      <c r="AM20" s="149"/>
      <c r="AN20" s="157"/>
      <c r="AO20" s="157"/>
      <c r="AP20" s="149"/>
      <c r="AQ20" s="157"/>
      <c r="AR20" s="149"/>
      <c r="AS20" s="157"/>
      <c r="AT20" s="149"/>
      <c r="AU20" s="157"/>
      <c r="AV20" s="149"/>
      <c r="AW20" s="149"/>
      <c r="AX20" s="149"/>
      <c r="AY20" s="149"/>
      <c r="AZ20" s="149"/>
      <c r="BA20" s="157"/>
      <c r="BB20" s="157"/>
      <c r="BC20" s="149"/>
      <c r="BD20" s="149"/>
      <c r="BE20" s="149"/>
      <c r="BF20" s="157"/>
      <c r="BG20" s="157"/>
      <c r="BH20" s="149"/>
      <c r="BI20" s="149"/>
      <c r="BJ20" s="149"/>
      <c r="BK20" s="157"/>
      <c r="BL20" s="157"/>
      <c r="BM20" s="149"/>
      <c r="BN20" s="149"/>
      <c r="BO20" s="149"/>
      <c r="BP20" s="157"/>
      <c r="BQ20" s="157"/>
      <c r="BR20" s="157"/>
      <c r="BS20" s="149"/>
      <c r="BT20" s="149"/>
      <c r="BU20" s="149"/>
      <c r="BV20" s="157"/>
      <c r="BW20" s="149"/>
      <c r="BX20" s="149"/>
      <c r="BY20" s="157"/>
      <c r="BZ20" s="149"/>
      <c r="CA20" s="149"/>
      <c r="CB20" s="149"/>
      <c r="CC20" s="160"/>
      <c r="CD20" s="160"/>
      <c r="CE20" s="160"/>
      <c r="CF20" s="160"/>
      <c r="CG20" s="160"/>
      <c r="CH20" s="160"/>
      <c r="CI20" s="160"/>
      <c r="CJ20" s="160"/>
      <c r="CK20" s="160"/>
      <c r="CL20" s="160"/>
      <c r="CM20" s="160"/>
      <c r="CN20" s="160"/>
      <c r="CO20" s="160"/>
      <c r="CP20" s="160"/>
      <c r="CQ20" s="160"/>
      <c r="CR20" s="160"/>
      <c r="CS20" s="160"/>
      <c r="CT20" s="160"/>
      <c r="CU20" s="160"/>
      <c r="CV20" s="160"/>
      <c r="CW20" s="160"/>
      <c r="CX20" s="160"/>
      <c r="CY20" s="160"/>
      <c r="CZ20" s="160"/>
      <c r="DA20" s="160"/>
      <c r="DB20" s="160"/>
    </row>
    <row r="21" spans="1:106" ht="16.5" customHeight="1" x14ac:dyDescent="0.3">
      <c r="A21" s="349"/>
      <c r="B21" s="313"/>
      <c r="C21" s="313"/>
      <c r="D21" s="314"/>
      <c r="E21" s="351"/>
      <c r="F21" s="313"/>
      <c r="G21" s="313"/>
      <c r="H21" s="313"/>
      <c r="I21" s="313"/>
      <c r="J21" s="349"/>
      <c r="K21" s="350"/>
      <c r="L21" s="347"/>
      <c r="M21" s="337"/>
      <c r="N21" s="340"/>
      <c r="O21" s="340"/>
      <c r="P21" s="347"/>
      <c r="Q21" s="334"/>
      <c r="R21" s="148">
        <v>5</v>
      </c>
      <c r="S21" s="100"/>
      <c r="T21" s="150" t="str">
        <f t="shared" si="0"/>
        <v/>
      </c>
      <c r="U21" s="169"/>
      <c r="V21" s="169"/>
      <c r="W21" s="169"/>
      <c r="X21" s="169"/>
      <c r="Y21" s="101"/>
      <c r="Z21" s="101"/>
      <c r="AA21" s="102" t="str">
        <f t="shared" si="1"/>
        <v/>
      </c>
      <c r="AB21" s="101"/>
      <c r="AC21" s="101"/>
      <c r="AD21" s="101"/>
      <c r="AE21" s="184" t="str">
        <f>IFERROR(IF(AND(T20="Probabilidad",T21="Probabilidad"),(AG20-(+AG20*AA21)),IF(AND(T20="Impacto",T21="Probabilidad"),(AG19-(+AG19*AA21)),IF(T21="Impacto",AG20,""))),"")</f>
        <v/>
      </c>
      <c r="AF21" s="138" t="str">
        <f t="shared" si="4"/>
        <v/>
      </c>
      <c r="AG21" s="102" t="str">
        <f t="shared" si="2"/>
        <v/>
      </c>
      <c r="AH21" s="138" t="str">
        <f t="shared" si="5"/>
        <v/>
      </c>
      <c r="AI21" s="102" t="str">
        <f>IFERROR(IF(AND(T20="Impacto",T21="Impacto"),(AI20-(+AI20*AA21)),IF(AND(T20="Probabilidad",T21="Impacto"),(AI19-(+AI19*AA21)),IF(T21="Probabilidad",AI20,""))),"")</f>
        <v/>
      </c>
      <c r="AJ21" s="103" t="str">
        <f t="shared" si="3"/>
        <v/>
      </c>
      <c r="AK21" s="368"/>
      <c r="AL21" s="149"/>
      <c r="AM21" s="149"/>
      <c r="AN21" s="157"/>
      <c r="AO21" s="157"/>
      <c r="AP21" s="149"/>
      <c r="AQ21" s="157"/>
      <c r="AR21" s="149"/>
      <c r="AS21" s="157"/>
      <c r="AT21" s="149"/>
      <c r="AU21" s="157"/>
      <c r="AV21" s="149"/>
      <c r="AW21" s="149"/>
      <c r="AX21" s="149"/>
      <c r="AY21" s="149"/>
      <c r="AZ21" s="149"/>
      <c r="BA21" s="157"/>
      <c r="BB21" s="157"/>
      <c r="BC21" s="149"/>
      <c r="BD21" s="149"/>
      <c r="BE21" s="149"/>
      <c r="BF21" s="157"/>
      <c r="BG21" s="157"/>
      <c r="BH21" s="149"/>
      <c r="BI21" s="149"/>
      <c r="BJ21" s="149"/>
      <c r="BK21" s="157"/>
      <c r="BL21" s="157"/>
      <c r="BM21" s="149"/>
      <c r="BN21" s="149"/>
      <c r="BO21" s="149"/>
      <c r="BP21" s="157"/>
      <c r="BQ21" s="157"/>
      <c r="BR21" s="157"/>
      <c r="BS21" s="149"/>
      <c r="BT21" s="149"/>
      <c r="BU21" s="149"/>
      <c r="BV21" s="157"/>
      <c r="BW21" s="149"/>
      <c r="BX21" s="149"/>
      <c r="BY21" s="157"/>
      <c r="BZ21" s="149"/>
      <c r="CA21" s="149"/>
      <c r="CB21" s="149"/>
      <c r="CC21" s="160"/>
      <c r="CD21" s="160"/>
      <c r="CE21" s="160"/>
      <c r="CF21" s="160"/>
      <c r="CG21" s="160"/>
      <c r="CH21" s="160"/>
      <c r="CI21" s="160"/>
      <c r="CJ21" s="160"/>
      <c r="CK21" s="160"/>
      <c r="CL21" s="160"/>
      <c r="CM21" s="160"/>
      <c r="CN21" s="160"/>
      <c r="CO21" s="160"/>
      <c r="CP21" s="160"/>
      <c r="CQ21" s="160"/>
      <c r="CR21" s="160"/>
      <c r="CS21" s="160"/>
      <c r="CT21" s="160"/>
      <c r="CU21" s="160"/>
      <c r="CV21" s="160"/>
      <c r="CW21" s="160"/>
      <c r="CX21" s="160"/>
      <c r="CY21" s="160"/>
      <c r="CZ21" s="160"/>
      <c r="DA21" s="160"/>
      <c r="DB21" s="160"/>
    </row>
    <row r="22" spans="1:106" ht="16.5" customHeight="1" x14ac:dyDescent="0.3">
      <c r="A22" s="349"/>
      <c r="B22" s="313"/>
      <c r="C22" s="313"/>
      <c r="D22" s="314"/>
      <c r="E22" s="351"/>
      <c r="F22" s="313"/>
      <c r="G22" s="313"/>
      <c r="H22" s="313"/>
      <c r="I22" s="313"/>
      <c r="J22" s="349"/>
      <c r="K22" s="350"/>
      <c r="L22" s="347"/>
      <c r="M22" s="338"/>
      <c r="N22" s="341"/>
      <c r="O22" s="341"/>
      <c r="P22" s="347"/>
      <c r="Q22" s="334"/>
      <c r="R22" s="148">
        <v>6</v>
      </c>
      <c r="S22" s="100"/>
      <c r="T22" s="150" t="str">
        <f t="shared" si="0"/>
        <v/>
      </c>
      <c r="U22" s="169"/>
      <c r="V22" s="169"/>
      <c r="W22" s="169"/>
      <c r="X22" s="169"/>
      <c r="Y22" s="101"/>
      <c r="Z22" s="101"/>
      <c r="AA22" s="102" t="str">
        <f t="shared" si="1"/>
        <v/>
      </c>
      <c r="AB22" s="101"/>
      <c r="AC22" s="101"/>
      <c r="AD22" s="101"/>
      <c r="AE22" s="184" t="str">
        <f>IFERROR(IF(AND(T21="Probabilidad",T22="Probabilidad"),(AG21-(+AG21*AA22)),IF(AND(T21="Impacto",T22="Probabilidad"),(AG20-(+AG20*AA22)),IF(T22="Impacto",AG21,""))),"")</f>
        <v/>
      </c>
      <c r="AF22" s="138" t="str">
        <f t="shared" si="4"/>
        <v/>
      </c>
      <c r="AG22" s="102" t="str">
        <f t="shared" si="2"/>
        <v/>
      </c>
      <c r="AH22" s="138" t="str">
        <f t="shared" si="5"/>
        <v/>
      </c>
      <c r="AI22" s="102" t="str">
        <f>IFERROR(IF(AND(T21="Impacto",T22="Impacto"),(AI21-(+AI21*AA22)),IF(AND(T21="Probabilidad",T22="Impacto"),(AI20-(+AI20*AA22)),IF(T22="Probabilidad",AI21,""))),"")</f>
        <v/>
      </c>
      <c r="AJ22" s="103" t="str">
        <f t="shared" si="3"/>
        <v/>
      </c>
      <c r="AK22" s="369"/>
      <c r="AL22" s="149"/>
      <c r="AM22" s="149"/>
      <c r="AN22" s="157"/>
      <c r="AO22" s="157"/>
      <c r="AP22" s="149"/>
      <c r="AQ22" s="157"/>
      <c r="AR22" s="149"/>
      <c r="AS22" s="157"/>
      <c r="AT22" s="149"/>
      <c r="AU22" s="157"/>
      <c r="AV22" s="149"/>
      <c r="AW22" s="149"/>
      <c r="AX22" s="149"/>
      <c r="AY22" s="149"/>
      <c r="AZ22" s="149"/>
      <c r="BA22" s="157"/>
      <c r="BB22" s="157"/>
      <c r="BC22" s="149"/>
      <c r="BD22" s="149"/>
      <c r="BE22" s="149"/>
      <c r="BF22" s="157"/>
      <c r="BG22" s="157"/>
      <c r="BH22" s="149"/>
      <c r="BI22" s="149"/>
      <c r="BJ22" s="149"/>
      <c r="BK22" s="157"/>
      <c r="BL22" s="157"/>
      <c r="BM22" s="149"/>
      <c r="BN22" s="149"/>
      <c r="BO22" s="149"/>
      <c r="BP22" s="157"/>
      <c r="BQ22" s="157"/>
      <c r="BR22" s="157"/>
      <c r="BS22" s="149"/>
      <c r="BT22" s="149"/>
      <c r="BU22" s="149"/>
      <c r="BV22" s="157"/>
      <c r="BW22" s="149"/>
      <c r="BX22" s="149"/>
      <c r="BY22" s="157"/>
      <c r="BZ22" s="149"/>
      <c r="CA22" s="149"/>
      <c r="CB22" s="149"/>
      <c r="CC22" s="160"/>
      <c r="CD22" s="160"/>
      <c r="CE22" s="160"/>
      <c r="CF22" s="160"/>
      <c r="CG22" s="160"/>
      <c r="CH22" s="160"/>
      <c r="CI22" s="160"/>
      <c r="CJ22" s="160"/>
      <c r="CK22" s="160"/>
      <c r="CL22" s="160"/>
      <c r="CM22" s="160"/>
      <c r="CN22" s="160"/>
      <c r="CO22" s="160"/>
      <c r="CP22" s="160"/>
      <c r="CQ22" s="160"/>
      <c r="CR22" s="160"/>
      <c r="CS22" s="160"/>
      <c r="CT22" s="160"/>
      <c r="CU22" s="160"/>
      <c r="CV22" s="160"/>
      <c r="CW22" s="160"/>
      <c r="CX22" s="160"/>
      <c r="CY22" s="160"/>
      <c r="CZ22" s="160"/>
      <c r="DA22" s="160"/>
      <c r="DB22" s="160"/>
    </row>
    <row r="23" spans="1:106" ht="16.5" customHeight="1" x14ac:dyDescent="0.3">
      <c r="A23" s="349">
        <v>4</v>
      </c>
      <c r="B23" s="313"/>
      <c r="C23" s="313"/>
      <c r="D23" s="313"/>
      <c r="E23" s="351"/>
      <c r="F23" s="313"/>
      <c r="G23" s="313"/>
      <c r="H23" s="313"/>
      <c r="I23" s="314"/>
      <c r="J23" s="349"/>
      <c r="K23" s="350" t="str">
        <f>IF(J23&lt;=0,"",IF(J23&lt;=2,"Muy Baja",IF(J23&lt;=24,"Baja",IF(J23&lt;=500,"Media",IF(J23&lt;=5000,"Alta","Muy Alta")))))</f>
        <v/>
      </c>
      <c r="L23" s="347" t="str">
        <f>IF(K23="","",IF(K23="Muy Baja",0.2,IF(K23="Baja",0.4,IF(K23="Media",0.6,IF(K23="Alta",0.8,IF(K23="Muy Alta",1,))))))</f>
        <v/>
      </c>
      <c r="M23" s="336"/>
      <c r="N23" s="339">
        <f ca="1">IF(NOT(ISERROR(MATCH(M23,'Tabla Impacto'!$B$221:$B$223,0))),'Tabla Impacto'!$F$223&amp;"Por favor no seleccionar los criterios de impacto(Afectación Económica o presupuestal y Pérdida Reputacional)",M23)</f>
        <v>0</v>
      </c>
      <c r="O23" s="342" t="str">
        <f ca="1">IF(OR(N23='Tabla Impacto'!$C$11,N23='Tabla Impacto'!$D$11),"Leve",IF(OR(N23='Tabla Impacto'!$C$12,N23='Tabla Impacto'!$D$12),"Menor",IF(OR(N23='Tabla Impacto'!$C$13,N23='Tabla Impacto'!$D$13),"Moderado",IF(OR(N23='Tabla Impacto'!$C$14,N23='Tabla Impacto'!$D$14),"Mayor",IF(OR(N23='Tabla Impacto'!$C$15,N23='Tabla Impacto'!$D$15),"Catastrófico","")))))</f>
        <v/>
      </c>
      <c r="P23" s="347" t="str">
        <f ca="1">IF(O23="","",IF(O23="Leve",0.2,IF(O23="Menor",0.4,IF(O23="Moderado",0.6,IF(O23="Mayor",0.8,IF(O23="Catastrófico",1,))))))</f>
        <v/>
      </c>
      <c r="Q23" s="334" t="str">
        <f t="shared" ref="Q23" ca="1" si="8">IF(OR(AND(K23="Muy Baja",O23="Leve"),AND(K23="Muy Baja",O23="Menor"),AND(K23="Baja",O23="Leve")),"Bajo",IF(OR(AND(K23="Muy baja",O23="Moderado"),AND(K23="Baja",O23="Menor"),AND(K23="Baja",O23="Moderado"),AND(K23="Media",O23="Leve"),AND(K23="Media",O23="Menor"),AND(K23="Media",O23="Moderado"),AND(K23="Alta",O23="Leve"),AND(K23="Alta",O23="Menor")),"Moderado",IF(OR(AND(K23="Muy Baja",O23="Mayor"),AND(K23="Baja",O23="Mayor"),AND(K23="Media",O23="Mayor"),AND(K23="Alta",O23="Moderado"),AND(K23="Alta",O23="Mayor"),AND(K23="Muy Alta",O23="Leve"),AND(K23="Muy Alta",O23="Menor"),AND(K23="Muy Alta",O23="Moderado"),AND(K23="Muy Alta",O23="Mayor")),"Alto",IF(OR(AND(K23="Muy Baja",O23="Catastrófico"),AND(K23="Baja",O23="Catastrófico"),AND(K23="Media",O23="Catastrófico"),AND(K23="Alta",O23="Catastrófico"),AND(K23="Muy Alta",O23="Catastrófico")),"Extremo",""))))</f>
        <v/>
      </c>
      <c r="R23" s="148">
        <v>1</v>
      </c>
      <c r="S23" s="100"/>
      <c r="T23" s="150" t="str">
        <f t="shared" si="0"/>
        <v/>
      </c>
      <c r="U23" s="169"/>
      <c r="V23" s="169"/>
      <c r="W23" s="169"/>
      <c r="X23" s="169"/>
      <c r="Y23" s="101"/>
      <c r="Z23" s="101"/>
      <c r="AA23" s="102" t="str">
        <f t="shared" si="1"/>
        <v/>
      </c>
      <c r="AB23" s="101"/>
      <c r="AC23" s="101"/>
      <c r="AD23" s="101"/>
      <c r="AE23" s="184" t="str">
        <f>IFERROR(IF(T23="Probabilidad",(L23-(+L23*AA23)),IF(T23="Impacto",L23,"")),"")</f>
        <v/>
      </c>
      <c r="AF23" s="138" t="str">
        <f>IFERROR(IF(AE23="","",IF(AE23&lt;=0.2,"Muy Baja",IF(AE23&lt;=0.4,"Baja",IF(AE23&lt;=0.6,"Media",IF(AE23&lt;=0.8,"Alta","Muy Alta"))))),"")</f>
        <v/>
      </c>
      <c r="AG23" s="102" t="str">
        <f t="shared" si="2"/>
        <v/>
      </c>
      <c r="AH23" s="138" t="str">
        <f>IFERROR(IF(AI23="","",IF(AI23&lt;=0.2,"Leve",IF(AI23&lt;=0.4,"Menor",IF(AI23&lt;=0.6,"Moderado",IF(AI23&lt;=0.8,"Mayor","Catastrófico"))))),"")</f>
        <v/>
      </c>
      <c r="AI23" s="102" t="str">
        <f>IFERROR(IF(T23="Impacto",(P23-(+P23*AA23)),IF(T23="Probabilidad",P23,"")),"")</f>
        <v/>
      </c>
      <c r="AJ23" s="103" t="str">
        <f t="shared" si="3"/>
        <v/>
      </c>
      <c r="AK23" s="352"/>
      <c r="AL23" s="149"/>
      <c r="AM23" s="148"/>
      <c r="AN23" s="104"/>
      <c r="AO23" s="104"/>
      <c r="AP23" s="149"/>
      <c r="AQ23" s="104"/>
      <c r="AR23" s="149"/>
      <c r="AS23" s="104"/>
      <c r="AT23" s="149"/>
      <c r="AU23" s="104"/>
      <c r="AV23" s="149"/>
      <c r="AW23" s="147"/>
      <c r="AX23" s="149"/>
      <c r="AY23" s="149"/>
      <c r="AZ23" s="148"/>
      <c r="BA23" s="104"/>
      <c r="BB23" s="144"/>
      <c r="BC23" s="149"/>
      <c r="BD23" s="149"/>
      <c r="BE23" s="148"/>
      <c r="BF23" s="104"/>
      <c r="BG23" s="144"/>
      <c r="BH23" s="149"/>
      <c r="BI23" s="149"/>
      <c r="BJ23" s="148"/>
      <c r="BK23" s="104"/>
      <c r="BL23" s="144"/>
      <c r="BM23" s="149"/>
      <c r="BN23" s="149"/>
      <c r="BO23" s="148"/>
      <c r="BP23" s="104"/>
      <c r="BQ23" s="144"/>
      <c r="BR23" s="157"/>
      <c r="BS23" s="149"/>
      <c r="BT23" s="149"/>
      <c r="BU23" s="149"/>
      <c r="BV23" s="104"/>
      <c r="BW23" s="149"/>
      <c r="BX23" s="149"/>
      <c r="BY23" s="104"/>
      <c r="BZ23" s="149"/>
      <c r="CA23" s="148"/>
      <c r="CB23" s="149"/>
      <c r="CC23" s="160"/>
      <c r="CD23" s="160"/>
      <c r="CE23" s="160"/>
      <c r="CF23" s="160"/>
      <c r="CG23" s="160"/>
      <c r="CH23" s="160"/>
      <c r="CI23" s="160"/>
      <c r="CJ23" s="160"/>
      <c r="CK23" s="160"/>
      <c r="CL23" s="160"/>
      <c r="CM23" s="160"/>
      <c r="CN23" s="160"/>
      <c r="CO23" s="160"/>
      <c r="CP23" s="160"/>
      <c r="CQ23" s="160"/>
      <c r="CR23" s="160"/>
      <c r="CS23" s="160"/>
      <c r="CT23" s="160"/>
      <c r="CU23" s="160"/>
      <c r="CV23" s="160"/>
      <c r="CW23" s="160"/>
      <c r="CX23" s="160"/>
      <c r="CY23" s="160"/>
      <c r="CZ23" s="160"/>
      <c r="DA23" s="160"/>
      <c r="DB23" s="160"/>
    </row>
    <row r="24" spans="1:106" ht="16.5" customHeight="1" x14ac:dyDescent="0.3">
      <c r="A24" s="349"/>
      <c r="B24" s="313"/>
      <c r="C24" s="313"/>
      <c r="D24" s="313"/>
      <c r="E24" s="351"/>
      <c r="F24" s="313"/>
      <c r="G24" s="313"/>
      <c r="H24" s="313"/>
      <c r="I24" s="314"/>
      <c r="J24" s="349"/>
      <c r="K24" s="350"/>
      <c r="L24" s="347"/>
      <c r="M24" s="337"/>
      <c r="N24" s="340"/>
      <c r="O24" s="340"/>
      <c r="P24" s="347"/>
      <c r="Q24" s="334"/>
      <c r="R24" s="148">
        <v>2</v>
      </c>
      <c r="S24" s="100"/>
      <c r="T24" s="150" t="str">
        <f t="shared" si="0"/>
        <v/>
      </c>
      <c r="U24" s="169"/>
      <c r="V24" s="169"/>
      <c r="W24" s="169"/>
      <c r="X24" s="169"/>
      <c r="Y24" s="101"/>
      <c r="Z24" s="101"/>
      <c r="AA24" s="102" t="str">
        <f t="shared" si="1"/>
        <v/>
      </c>
      <c r="AB24" s="101"/>
      <c r="AC24" s="101"/>
      <c r="AD24" s="101"/>
      <c r="AE24" s="184" t="str">
        <f>IFERROR(IF(AND(T23="Probabilidad",T24="Probabilidad"),(AG23-(+AG23*AA24)),IF(T24="Probabilidad",(L23-(+L23*AA24)),IF(T24="Impacto",AG23,""))),"")</f>
        <v/>
      </c>
      <c r="AF24" s="138" t="str">
        <f t="shared" si="4"/>
        <v/>
      </c>
      <c r="AG24" s="102" t="str">
        <f t="shared" si="2"/>
        <v/>
      </c>
      <c r="AH24" s="138" t="str">
        <f t="shared" si="5"/>
        <v/>
      </c>
      <c r="AI24" s="102" t="str">
        <f>IFERROR(IF(AND(T23="Impacto",T24="Impacto"),(AI17-(+AI17*AA24)),IF(T24="Impacto",($P$23-(+$P$23*AA24)),IF(T24="Probabilidad",AI17,""))),"")</f>
        <v/>
      </c>
      <c r="AJ24" s="103" t="str">
        <f t="shared" si="3"/>
        <v/>
      </c>
      <c r="AK24" s="353"/>
      <c r="AL24" s="149"/>
      <c r="AM24" s="148"/>
      <c r="AN24" s="104"/>
      <c r="AO24" s="104"/>
      <c r="AP24" s="149"/>
      <c r="AQ24" s="104"/>
      <c r="AR24" s="149"/>
      <c r="AS24" s="104"/>
      <c r="AT24" s="149"/>
      <c r="AU24" s="104"/>
      <c r="AV24" s="149"/>
      <c r="AW24" s="147"/>
      <c r="AX24" s="149"/>
      <c r="AY24" s="149"/>
      <c r="AZ24" s="148"/>
      <c r="BA24" s="104"/>
      <c r="BB24" s="144"/>
      <c r="BC24" s="149"/>
      <c r="BD24" s="149"/>
      <c r="BE24" s="148"/>
      <c r="BF24" s="104"/>
      <c r="BG24" s="144"/>
      <c r="BH24" s="149"/>
      <c r="BI24" s="149"/>
      <c r="BJ24" s="148"/>
      <c r="BK24" s="104"/>
      <c r="BL24" s="144"/>
      <c r="BM24" s="149"/>
      <c r="BN24" s="149"/>
      <c r="BO24" s="148"/>
      <c r="BP24" s="104"/>
      <c r="BQ24" s="144"/>
      <c r="BR24" s="157"/>
      <c r="BS24" s="149"/>
      <c r="BT24" s="149"/>
      <c r="BU24" s="149"/>
      <c r="BV24" s="104"/>
      <c r="BW24" s="149"/>
      <c r="BX24" s="149"/>
      <c r="BY24" s="104"/>
      <c r="BZ24" s="149"/>
      <c r="CA24" s="148"/>
      <c r="CB24" s="149"/>
      <c r="CC24" s="160"/>
      <c r="CD24" s="160"/>
      <c r="CE24" s="160"/>
      <c r="CF24" s="160"/>
      <c r="CG24" s="160"/>
      <c r="CH24" s="160"/>
      <c r="CI24" s="160"/>
      <c r="CJ24" s="160"/>
      <c r="CK24" s="160"/>
      <c r="CL24" s="160"/>
      <c r="CM24" s="160"/>
      <c r="CN24" s="160"/>
      <c r="CO24" s="160"/>
      <c r="CP24" s="160"/>
      <c r="CQ24" s="160"/>
      <c r="CR24" s="160"/>
      <c r="CS24" s="160"/>
      <c r="CT24" s="160"/>
      <c r="CU24" s="160"/>
      <c r="CV24" s="160"/>
      <c r="CW24" s="160"/>
      <c r="CX24" s="160"/>
      <c r="CY24" s="160"/>
      <c r="CZ24" s="160"/>
      <c r="DA24" s="160"/>
      <c r="DB24" s="160"/>
    </row>
    <row r="25" spans="1:106" ht="16.5" customHeight="1" x14ac:dyDescent="0.3">
      <c r="A25" s="349"/>
      <c r="B25" s="313"/>
      <c r="C25" s="313"/>
      <c r="D25" s="313"/>
      <c r="E25" s="351"/>
      <c r="F25" s="313"/>
      <c r="G25" s="313"/>
      <c r="H25" s="313"/>
      <c r="I25" s="314"/>
      <c r="J25" s="349"/>
      <c r="K25" s="350"/>
      <c r="L25" s="347"/>
      <c r="M25" s="337"/>
      <c r="N25" s="340"/>
      <c r="O25" s="340"/>
      <c r="P25" s="347"/>
      <c r="Q25" s="334"/>
      <c r="R25" s="148">
        <v>3</v>
      </c>
      <c r="S25" s="218"/>
      <c r="T25" s="150" t="str">
        <f t="shared" si="0"/>
        <v/>
      </c>
      <c r="U25" s="169"/>
      <c r="V25" s="169"/>
      <c r="W25" s="169"/>
      <c r="X25" s="169"/>
      <c r="Y25" s="101"/>
      <c r="Z25" s="101"/>
      <c r="AA25" s="102" t="str">
        <f t="shared" si="1"/>
        <v/>
      </c>
      <c r="AB25" s="101"/>
      <c r="AC25" s="101"/>
      <c r="AD25" s="101"/>
      <c r="AE25" s="184" t="str">
        <f>IFERROR(IF(AND(T24="Probabilidad",T25="Probabilidad"),(AG24-(+AG24*AA25)),IF(AND(T24="Impacto",T25="Probabilidad"),(AG23-(+AG23*AA25)),IF(T25="Impacto",AG24,""))),"")</f>
        <v/>
      </c>
      <c r="AF25" s="138" t="str">
        <f t="shared" si="4"/>
        <v/>
      </c>
      <c r="AG25" s="102" t="str">
        <f t="shared" si="2"/>
        <v/>
      </c>
      <c r="AH25" s="138" t="str">
        <f t="shared" si="5"/>
        <v/>
      </c>
      <c r="AI25" s="102" t="str">
        <f>IFERROR(IF(AND(T24="Impacto",T25="Impacto"),(AI24-(+AI24*AA25)),IF(AND(T24="Probabilidad",T25="Impacto"),(AI23-(+AI23*AA25)),IF(T25="Probabilidad",AI24,""))),"")</f>
        <v/>
      </c>
      <c r="AJ25" s="103" t="str">
        <f t="shared" si="3"/>
        <v/>
      </c>
      <c r="AK25" s="353"/>
      <c r="AL25" s="149"/>
      <c r="AM25" s="148"/>
      <c r="AN25" s="104"/>
      <c r="AO25" s="104"/>
      <c r="AP25" s="149"/>
      <c r="AQ25" s="104"/>
      <c r="AR25" s="149"/>
      <c r="AS25" s="104"/>
      <c r="AT25" s="149"/>
      <c r="AU25" s="104"/>
      <c r="AV25" s="149"/>
      <c r="AW25" s="147"/>
      <c r="AX25" s="149"/>
      <c r="AY25" s="149"/>
      <c r="AZ25" s="148"/>
      <c r="BA25" s="104"/>
      <c r="BB25" s="144"/>
      <c r="BC25" s="149"/>
      <c r="BD25" s="149"/>
      <c r="BE25" s="148"/>
      <c r="BF25" s="104"/>
      <c r="BG25" s="144"/>
      <c r="BH25" s="149"/>
      <c r="BI25" s="149"/>
      <c r="BJ25" s="148"/>
      <c r="BK25" s="104"/>
      <c r="BL25" s="144"/>
      <c r="BM25" s="149"/>
      <c r="BN25" s="149"/>
      <c r="BO25" s="148"/>
      <c r="BP25" s="104"/>
      <c r="BQ25" s="144"/>
      <c r="BR25" s="157"/>
      <c r="BS25" s="149"/>
      <c r="BT25" s="149"/>
      <c r="BU25" s="149"/>
      <c r="BV25" s="104"/>
      <c r="BW25" s="149"/>
      <c r="BX25" s="149"/>
      <c r="BY25" s="104"/>
      <c r="BZ25" s="149"/>
      <c r="CA25" s="148"/>
      <c r="CB25" s="149"/>
      <c r="CC25" s="160"/>
      <c r="CD25" s="160"/>
      <c r="CE25" s="160"/>
      <c r="CF25" s="160"/>
      <c r="CG25" s="160"/>
      <c r="CH25" s="160"/>
      <c r="CI25" s="160"/>
      <c r="CJ25" s="160"/>
      <c r="CK25" s="160"/>
      <c r="CL25" s="160"/>
      <c r="CM25" s="160"/>
      <c r="CN25" s="160"/>
      <c r="CO25" s="160"/>
      <c r="CP25" s="160"/>
      <c r="CQ25" s="160"/>
      <c r="CR25" s="160"/>
      <c r="CS25" s="160"/>
      <c r="CT25" s="160"/>
      <c r="CU25" s="160"/>
      <c r="CV25" s="160"/>
      <c r="CW25" s="160"/>
      <c r="CX25" s="160"/>
      <c r="CY25" s="160"/>
      <c r="CZ25" s="160"/>
      <c r="DA25" s="160"/>
      <c r="DB25" s="160"/>
    </row>
    <row r="26" spans="1:106" ht="16.5" customHeight="1" x14ac:dyDescent="0.3">
      <c r="A26" s="349"/>
      <c r="B26" s="313"/>
      <c r="C26" s="313"/>
      <c r="D26" s="313"/>
      <c r="E26" s="351"/>
      <c r="F26" s="313"/>
      <c r="G26" s="313"/>
      <c r="H26" s="313"/>
      <c r="I26" s="314"/>
      <c r="J26" s="349"/>
      <c r="K26" s="350"/>
      <c r="L26" s="347"/>
      <c r="M26" s="337"/>
      <c r="N26" s="340"/>
      <c r="O26" s="340"/>
      <c r="P26" s="347"/>
      <c r="Q26" s="334"/>
      <c r="R26" s="148">
        <v>4</v>
      </c>
      <c r="S26" s="100"/>
      <c r="T26" s="150" t="str">
        <f t="shared" si="0"/>
        <v/>
      </c>
      <c r="U26" s="169"/>
      <c r="V26" s="169"/>
      <c r="W26" s="169"/>
      <c r="X26" s="169"/>
      <c r="Y26" s="101"/>
      <c r="Z26" s="101"/>
      <c r="AA26" s="102" t="str">
        <f t="shared" si="1"/>
        <v/>
      </c>
      <c r="AB26" s="101"/>
      <c r="AC26" s="101"/>
      <c r="AD26" s="101"/>
      <c r="AE26" s="184" t="str">
        <f>IFERROR(IF(AND(T25="Probabilidad",T26="Probabilidad"),(AG25-(+AG25*AA26)),IF(AND(T25="Impacto",T26="Probabilidad"),(AG24-(+AG24*AA26)),IF(T26="Impacto",AG25,""))),"")</f>
        <v/>
      </c>
      <c r="AF26" s="138" t="str">
        <f t="shared" si="4"/>
        <v/>
      </c>
      <c r="AG26" s="102" t="str">
        <f t="shared" si="2"/>
        <v/>
      </c>
      <c r="AH26" s="138" t="str">
        <f t="shared" si="5"/>
        <v/>
      </c>
      <c r="AI26" s="102" t="str">
        <f>IFERROR(IF(AND(T25="Impacto",T26="Impacto"),(AI25-(+AI25*AA26)),IF(AND(T25="Probabilidad",T26="Impacto"),(AI24-(+AI24*AA26)),IF(T26="Probabilidad",AI25,""))),"")</f>
        <v/>
      </c>
      <c r="AJ26" s="103" t="str">
        <f t="shared" si="3"/>
        <v/>
      </c>
      <c r="AK26" s="353"/>
      <c r="AL26" s="149"/>
      <c r="AM26" s="148"/>
      <c r="AN26" s="104"/>
      <c r="AO26" s="104"/>
      <c r="AP26" s="149"/>
      <c r="AQ26" s="104"/>
      <c r="AR26" s="149"/>
      <c r="AS26" s="104"/>
      <c r="AT26" s="149"/>
      <c r="AU26" s="104"/>
      <c r="AV26" s="149"/>
      <c r="AW26" s="147"/>
      <c r="AX26" s="149"/>
      <c r="AY26" s="149"/>
      <c r="AZ26" s="148"/>
      <c r="BA26" s="104"/>
      <c r="BB26" s="144"/>
      <c r="BC26" s="149"/>
      <c r="BD26" s="149"/>
      <c r="BE26" s="148"/>
      <c r="BF26" s="104"/>
      <c r="BG26" s="144"/>
      <c r="BH26" s="149"/>
      <c r="BI26" s="149"/>
      <c r="BJ26" s="148"/>
      <c r="BK26" s="104"/>
      <c r="BL26" s="144"/>
      <c r="BM26" s="149"/>
      <c r="BN26" s="149"/>
      <c r="BO26" s="148"/>
      <c r="BP26" s="104"/>
      <c r="BQ26" s="144"/>
      <c r="BR26" s="157"/>
      <c r="BS26" s="149"/>
      <c r="BT26" s="149"/>
      <c r="BU26" s="149"/>
      <c r="BV26" s="104"/>
      <c r="BW26" s="149"/>
      <c r="BX26" s="149"/>
      <c r="BY26" s="104"/>
      <c r="BZ26" s="149"/>
      <c r="CA26" s="148"/>
      <c r="CB26" s="149"/>
      <c r="CC26" s="160"/>
      <c r="CD26" s="160"/>
      <c r="CE26" s="160"/>
      <c r="CF26" s="160"/>
      <c r="CG26" s="160"/>
      <c r="CH26" s="160"/>
      <c r="CI26" s="160"/>
      <c r="CJ26" s="160"/>
      <c r="CK26" s="160"/>
      <c r="CL26" s="160"/>
      <c r="CM26" s="160"/>
      <c r="CN26" s="160"/>
      <c r="CO26" s="160"/>
      <c r="CP26" s="160"/>
      <c r="CQ26" s="160"/>
      <c r="CR26" s="160"/>
      <c r="CS26" s="160"/>
      <c r="CT26" s="160"/>
      <c r="CU26" s="160"/>
      <c r="CV26" s="160"/>
      <c r="CW26" s="160"/>
      <c r="CX26" s="160"/>
      <c r="CY26" s="160"/>
      <c r="CZ26" s="160"/>
      <c r="DA26" s="160"/>
      <c r="DB26" s="160"/>
    </row>
    <row r="27" spans="1:106" ht="16.5" customHeight="1" x14ac:dyDescent="0.3">
      <c r="A27" s="349"/>
      <c r="B27" s="313"/>
      <c r="C27" s="313"/>
      <c r="D27" s="313"/>
      <c r="E27" s="351"/>
      <c r="F27" s="313"/>
      <c r="G27" s="313"/>
      <c r="H27" s="313"/>
      <c r="I27" s="314"/>
      <c r="J27" s="349"/>
      <c r="K27" s="350"/>
      <c r="L27" s="347"/>
      <c r="M27" s="337"/>
      <c r="N27" s="340"/>
      <c r="O27" s="340"/>
      <c r="P27" s="347"/>
      <c r="Q27" s="334"/>
      <c r="R27" s="148">
        <v>5</v>
      </c>
      <c r="S27" s="100"/>
      <c r="T27" s="150" t="str">
        <f t="shared" si="0"/>
        <v/>
      </c>
      <c r="U27" s="169"/>
      <c r="V27" s="169"/>
      <c r="W27" s="169"/>
      <c r="X27" s="169"/>
      <c r="Y27" s="101"/>
      <c r="Z27" s="101"/>
      <c r="AA27" s="102" t="str">
        <f t="shared" si="1"/>
        <v/>
      </c>
      <c r="AB27" s="101"/>
      <c r="AC27" s="101"/>
      <c r="AD27" s="101"/>
      <c r="AE27" s="183" t="str">
        <f>IFERROR(IF(AND(T26="Probabilidad",T27="Probabilidad"),(AG26-(+AG26*AA27)),IF(AND(T26="Impacto",T27="Probabilidad"),(AG25-(+AG25*AA27)),IF(T27="Impacto",AG26,""))),"")</f>
        <v/>
      </c>
      <c r="AF27" s="138" t="str">
        <f>IFERROR(IF(AE27="","",IF(AE27&lt;=0.2,"Muy Baja",IF(AE27&lt;=0.4,"Baja",IF(AE27&lt;=0.6,"Media",IF(AE27&lt;=0.8,"Alta","Muy Alta"))))),"")</f>
        <v/>
      </c>
      <c r="AG27" s="102" t="str">
        <f t="shared" si="2"/>
        <v/>
      </c>
      <c r="AH27" s="138" t="str">
        <f t="shared" si="5"/>
        <v/>
      </c>
      <c r="AI27" s="102" t="str">
        <f>IFERROR(IF(AND(T26="Impacto",T27="Impacto"),(AI26-(+AI26*AA27)),IF(AND(T26="Probabilidad",T27="Impacto"),(AI25-(+AI25*AA27)),IF(T27="Probabilidad",AI26,""))),"")</f>
        <v/>
      </c>
      <c r="AJ27" s="103" t="str">
        <f t="shared" si="3"/>
        <v/>
      </c>
      <c r="AK27" s="353"/>
      <c r="AL27" s="149"/>
      <c r="AM27" s="148"/>
      <c r="AN27" s="104"/>
      <c r="AO27" s="104"/>
      <c r="AP27" s="149"/>
      <c r="AQ27" s="104"/>
      <c r="AR27" s="149"/>
      <c r="AS27" s="104"/>
      <c r="AT27" s="149"/>
      <c r="AU27" s="104"/>
      <c r="AV27" s="149"/>
      <c r="AW27" s="147"/>
      <c r="AX27" s="149"/>
      <c r="AY27" s="149"/>
      <c r="AZ27" s="148"/>
      <c r="BA27" s="104"/>
      <c r="BB27" s="144"/>
      <c r="BC27" s="149"/>
      <c r="BD27" s="149"/>
      <c r="BE27" s="148"/>
      <c r="BF27" s="104"/>
      <c r="BG27" s="144"/>
      <c r="BH27" s="149"/>
      <c r="BI27" s="149"/>
      <c r="BJ27" s="148"/>
      <c r="BK27" s="104"/>
      <c r="BL27" s="144"/>
      <c r="BM27" s="149"/>
      <c r="BN27" s="149"/>
      <c r="BO27" s="148"/>
      <c r="BP27" s="104"/>
      <c r="BQ27" s="144"/>
      <c r="BR27" s="157"/>
      <c r="BS27" s="149"/>
      <c r="BT27" s="149"/>
      <c r="BU27" s="149"/>
      <c r="BV27" s="104"/>
      <c r="BW27" s="149"/>
      <c r="BX27" s="149"/>
      <c r="BY27" s="104"/>
      <c r="BZ27" s="149"/>
      <c r="CA27" s="148"/>
      <c r="CB27" s="149"/>
      <c r="CC27" s="160"/>
      <c r="CD27" s="160"/>
      <c r="CE27" s="160"/>
      <c r="CF27" s="160"/>
      <c r="CG27" s="160"/>
      <c r="CH27" s="160"/>
      <c r="CI27" s="160"/>
      <c r="CJ27" s="160"/>
      <c r="CK27" s="160"/>
      <c r="CL27" s="160"/>
      <c r="CM27" s="160"/>
      <c r="CN27" s="160"/>
      <c r="CO27" s="160"/>
      <c r="CP27" s="160"/>
      <c r="CQ27" s="160"/>
      <c r="CR27" s="160"/>
      <c r="CS27" s="160"/>
      <c r="CT27" s="160"/>
      <c r="CU27" s="160"/>
      <c r="CV27" s="160"/>
      <c r="CW27" s="160"/>
      <c r="CX27" s="160"/>
      <c r="CY27" s="160"/>
      <c r="CZ27" s="160"/>
      <c r="DA27" s="160"/>
      <c r="DB27" s="160"/>
    </row>
    <row r="28" spans="1:106" ht="16.5" customHeight="1" x14ac:dyDescent="0.3">
      <c r="A28" s="349"/>
      <c r="B28" s="313"/>
      <c r="C28" s="313"/>
      <c r="D28" s="313"/>
      <c r="E28" s="351"/>
      <c r="F28" s="313"/>
      <c r="G28" s="313"/>
      <c r="H28" s="313"/>
      <c r="I28" s="314"/>
      <c r="J28" s="349"/>
      <c r="K28" s="350"/>
      <c r="L28" s="347"/>
      <c r="M28" s="338"/>
      <c r="N28" s="341"/>
      <c r="O28" s="341"/>
      <c r="P28" s="347"/>
      <c r="Q28" s="334"/>
      <c r="R28" s="148">
        <v>6</v>
      </c>
      <c r="S28" s="100"/>
      <c r="T28" s="150" t="str">
        <f t="shared" si="0"/>
        <v/>
      </c>
      <c r="U28" s="169"/>
      <c r="V28" s="169"/>
      <c r="W28" s="169"/>
      <c r="X28" s="169"/>
      <c r="Y28" s="101"/>
      <c r="Z28" s="101"/>
      <c r="AA28" s="102" t="str">
        <f t="shared" si="1"/>
        <v/>
      </c>
      <c r="AB28" s="101"/>
      <c r="AC28" s="101"/>
      <c r="AD28" s="101"/>
      <c r="AE28" s="184" t="str">
        <f>IFERROR(IF(AND(T27="Probabilidad",T28="Probabilidad"),(AG27-(+AG27*AA28)),IF(AND(T27="Impacto",T28="Probabilidad"),(AG26-(+AG26*AA28)),IF(T28="Impacto",AG27,""))),"")</f>
        <v/>
      </c>
      <c r="AF28" s="138" t="str">
        <f t="shared" si="4"/>
        <v/>
      </c>
      <c r="AG28" s="102" t="str">
        <f t="shared" si="2"/>
        <v/>
      </c>
      <c r="AH28" s="138" t="str">
        <f t="shared" si="5"/>
        <v/>
      </c>
      <c r="AI28" s="102" t="str">
        <f>IFERROR(IF(AND(T27="Impacto",T28="Impacto"),(AI27-(+AI27*AA28)),IF(AND(T27="Probabilidad",T28="Impacto"),(AI26-(+AI26*AA28)),IF(T28="Probabilidad",AI27,""))),"")</f>
        <v/>
      </c>
      <c r="AJ28" s="103" t="str">
        <f t="shared" si="3"/>
        <v/>
      </c>
      <c r="AK28" s="354"/>
      <c r="AL28" s="149"/>
      <c r="AM28" s="148"/>
      <c r="AN28" s="104"/>
      <c r="AO28" s="104"/>
      <c r="AP28" s="149"/>
      <c r="AQ28" s="104"/>
      <c r="AR28" s="149"/>
      <c r="AS28" s="104"/>
      <c r="AT28" s="149"/>
      <c r="AU28" s="104"/>
      <c r="AV28" s="149"/>
      <c r="AW28" s="147"/>
      <c r="AX28" s="149"/>
      <c r="AY28" s="149"/>
      <c r="AZ28" s="148"/>
      <c r="BA28" s="104"/>
      <c r="BB28" s="144"/>
      <c r="BC28" s="149"/>
      <c r="BD28" s="149"/>
      <c r="BE28" s="148"/>
      <c r="BF28" s="104"/>
      <c r="BG28" s="144"/>
      <c r="BH28" s="149"/>
      <c r="BI28" s="149"/>
      <c r="BJ28" s="148"/>
      <c r="BK28" s="104"/>
      <c r="BL28" s="144"/>
      <c r="BM28" s="149"/>
      <c r="BN28" s="149"/>
      <c r="BO28" s="148"/>
      <c r="BP28" s="104"/>
      <c r="BQ28" s="144"/>
      <c r="BR28" s="157"/>
      <c r="BS28" s="149"/>
      <c r="BT28" s="149"/>
      <c r="BU28" s="149"/>
      <c r="BV28" s="104"/>
      <c r="BW28" s="149"/>
      <c r="BX28" s="149"/>
      <c r="BY28" s="104"/>
      <c r="BZ28" s="149"/>
      <c r="CA28" s="148"/>
      <c r="CB28" s="149"/>
      <c r="CC28" s="160"/>
      <c r="CD28" s="160"/>
      <c r="CE28" s="160"/>
      <c r="CF28" s="160"/>
      <c r="CG28" s="160"/>
      <c r="CH28" s="160"/>
      <c r="CI28" s="160"/>
      <c r="CJ28" s="160"/>
      <c r="CK28" s="160"/>
      <c r="CL28" s="160"/>
      <c r="CM28" s="160"/>
      <c r="CN28" s="160"/>
      <c r="CO28" s="160"/>
      <c r="CP28" s="160"/>
      <c r="CQ28" s="160"/>
      <c r="CR28" s="160"/>
      <c r="CS28" s="160"/>
      <c r="CT28" s="160"/>
      <c r="CU28" s="160"/>
      <c r="CV28" s="160"/>
      <c r="CW28" s="160"/>
      <c r="CX28" s="160"/>
      <c r="CY28" s="160"/>
      <c r="CZ28" s="160"/>
      <c r="DA28" s="160"/>
      <c r="DB28" s="160"/>
    </row>
    <row r="29" spans="1:106" ht="16.5" customHeight="1" x14ac:dyDescent="0.3">
      <c r="A29" s="349">
        <v>5</v>
      </c>
      <c r="B29" s="313"/>
      <c r="C29" s="313"/>
      <c r="D29" s="314"/>
      <c r="E29" s="351"/>
      <c r="F29" s="313"/>
      <c r="G29" s="313"/>
      <c r="H29" s="313"/>
      <c r="I29" s="314"/>
      <c r="J29" s="349"/>
      <c r="K29" s="350" t="str">
        <f>IF(J29&lt;=0,"",IF(J29&lt;=2,"Muy Baja",IF(J29&lt;=24,"Baja",IF(J29&lt;=500,"Media",IF(J29&lt;=5000,"Alta","Muy Alta")))))</f>
        <v/>
      </c>
      <c r="L29" s="347" t="str">
        <f>IF(K29="","",IF(K29="Muy Baja",0.2,IF(K29="Baja",0.4,IF(K29="Media",0.6,IF(K29="Alta",0.8,IF(K29="Muy Alta",1,))))))</f>
        <v/>
      </c>
      <c r="M29" s="336"/>
      <c r="N29" s="339">
        <f ca="1">IF(NOT(ISERROR(MATCH(M29,'Tabla Impacto'!$B$221:$B$223,0))),'Tabla Impacto'!$F$223&amp;"Por favor no seleccionar los criterios de impacto(Afectación Económica o presupuestal y Pérdida Reputacional)",M29)</f>
        <v>0</v>
      </c>
      <c r="O29" s="342" t="str">
        <f ca="1">IF(OR(N29='Tabla Impacto'!$C$11,N29='Tabla Impacto'!$D$11),"Leve",IF(OR(N29='Tabla Impacto'!$C$12,N29='Tabla Impacto'!$D$12),"Menor",IF(OR(N29='Tabla Impacto'!$C$13,N29='Tabla Impacto'!$D$13),"Moderado",IF(OR(N29='Tabla Impacto'!$C$14,N29='Tabla Impacto'!$D$14),"Mayor",IF(OR(N29='Tabla Impacto'!$C$15,N29='Tabla Impacto'!$D$15),"Catastrófico","")))))</f>
        <v/>
      </c>
      <c r="P29" s="347" t="str">
        <f ca="1">IF(O29="","",IF(O29="Leve",0.2,IF(O29="Menor",0.4,IF(O29="Moderado",0.6,IF(O29="Mayor",0.8,IF(O29="Catastrófico",1,))))))</f>
        <v/>
      </c>
      <c r="Q29" s="334" t="str">
        <f t="shared" ref="Q29" ca="1" si="9">IF(OR(AND(K29="Muy Baja",O29="Leve"),AND(K29="Muy Baja",O29="Menor"),AND(K29="Baja",O29="Leve")),"Bajo",IF(OR(AND(K29="Muy baja",O29="Moderado"),AND(K29="Baja",O29="Menor"),AND(K29="Baja",O29="Moderado"),AND(K29="Media",O29="Leve"),AND(K29="Media",O29="Menor"),AND(K29="Media",O29="Moderado"),AND(K29="Alta",O29="Leve"),AND(K29="Alta",O29="Menor")),"Moderado",IF(OR(AND(K29="Muy Baja",O29="Mayor"),AND(K29="Baja",O29="Mayor"),AND(K29="Media",O29="Mayor"),AND(K29="Alta",O29="Moderado"),AND(K29="Alta",O29="Mayor"),AND(K29="Muy Alta",O29="Leve"),AND(K29="Muy Alta",O29="Menor"),AND(K29="Muy Alta",O29="Moderado"),AND(K29="Muy Alta",O29="Mayor")),"Alto",IF(OR(AND(K29="Muy Baja",O29="Catastrófico"),AND(K29="Baja",O29="Catastrófico"),AND(K29="Media",O29="Catastrófico"),AND(K29="Alta",O29="Catastrófico"),AND(K29="Muy Alta",O29="Catastrófico")),"Extremo",""))))</f>
        <v/>
      </c>
      <c r="R29" s="148">
        <v>1</v>
      </c>
      <c r="S29" s="100"/>
      <c r="T29" s="150" t="str">
        <f t="shared" si="0"/>
        <v/>
      </c>
      <c r="U29" s="169"/>
      <c r="V29" s="169"/>
      <c r="W29" s="169"/>
      <c r="X29" s="169"/>
      <c r="Y29" s="101"/>
      <c r="Z29" s="101"/>
      <c r="AA29" s="102" t="str">
        <f t="shared" si="1"/>
        <v/>
      </c>
      <c r="AB29" s="101"/>
      <c r="AC29" s="101"/>
      <c r="AD29" s="101"/>
      <c r="AE29" s="184" t="str">
        <f>IFERROR(IF(T29="Probabilidad",(L29-(+L29*AA29)),IF(T29="Impacto",L29,"")),"")</f>
        <v/>
      </c>
      <c r="AF29" s="138" t="str">
        <f>IFERROR(IF(AE29="","",IF(AE29&lt;=0.2,"Muy Baja",IF(AE29&lt;=0.4,"Baja",IF(AE29&lt;=0.6,"Media",IF(AE29&lt;=0.8,"Alta","Muy Alta"))))),"")</f>
        <v/>
      </c>
      <c r="AG29" s="102" t="str">
        <f t="shared" si="2"/>
        <v/>
      </c>
      <c r="AH29" s="138" t="str">
        <f>IFERROR(IF(AI29="","",IF(AI29&lt;=0.2,"Leve",IF(AI29&lt;=0.4,"Menor",IF(AI29&lt;=0.6,"Moderado",IF(AI29&lt;=0.8,"Mayor","Catastrófico"))))),"")</f>
        <v/>
      </c>
      <c r="AI29" s="102" t="str">
        <f>IFERROR(IF(T29="Impacto",(P29-(+P29*AA29)),IF(T29="Probabilidad",P29,"")),"")</f>
        <v/>
      </c>
      <c r="AJ29" s="103" t="str">
        <f t="shared" si="3"/>
        <v/>
      </c>
      <c r="AK29" s="352"/>
      <c r="AL29" s="149"/>
      <c r="AM29" s="148"/>
      <c r="AN29" s="104"/>
      <c r="AO29" s="104"/>
      <c r="AP29" s="149"/>
      <c r="AQ29" s="104"/>
      <c r="AR29" s="149"/>
      <c r="AS29" s="104"/>
      <c r="AT29" s="149"/>
      <c r="AU29" s="104"/>
      <c r="AV29" s="149"/>
      <c r="AW29" s="147"/>
      <c r="AX29" s="149"/>
      <c r="AY29" s="149"/>
      <c r="AZ29" s="148"/>
      <c r="BA29" s="104"/>
      <c r="BB29" s="144"/>
      <c r="BC29" s="149"/>
      <c r="BD29" s="149"/>
      <c r="BE29" s="148"/>
      <c r="BF29" s="104"/>
      <c r="BG29" s="144"/>
      <c r="BH29" s="149"/>
      <c r="BI29" s="149"/>
      <c r="BJ29" s="148"/>
      <c r="BK29" s="104"/>
      <c r="BL29" s="144"/>
      <c r="BM29" s="149"/>
      <c r="BN29" s="149"/>
      <c r="BO29" s="148"/>
      <c r="BP29" s="104"/>
      <c r="BQ29" s="144"/>
      <c r="BR29" s="157"/>
      <c r="BS29" s="149"/>
      <c r="BT29" s="149"/>
      <c r="BU29" s="149"/>
      <c r="BV29" s="104"/>
      <c r="BW29" s="149"/>
      <c r="BX29" s="149"/>
      <c r="BY29" s="104"/>
      <c r="BZ29" s="149"/>
      <c r="CA29" s="148"/>
      <c r="CB29" s="149"/>
      <c r="CC29" s="160"/>
      <c r="CD29" s="160"/>
      <c r="CE29" s="160"/>
      <c r="CF29" s="160"/>
      <c r="CG29" s="160"/>
      <c r="CH29" s="160"/>
      <c r="CI29" s="160"/>
      <c r="CJ29" s="160"/>
      <c r="CK29" s="160"/>
      <c r="CL29" s="160"/>
      <c r="CM29" s="160"/>
      <c r="CN29" s="160"/>
      <c r="CO29" s="160"/>
      <c r="CP29" s="160"/>
      <c r="CQ29" s="160"/>
      <c r="CR29" s="160"/>
      <c r="CS29" s="160"/>
      <c r="CT29" s="160"/>
      <c r="CU29" s="160"/>
      <c r="CV29" s="160"/>
      <c r="CW29" s="160"/>
      <c r="CX29" s="160"/>
      <c r="CY29" s="160"/>
      <c r="CZ29" s="160"/>
      <c r="DA29" s="160"/>
      <c r="DB29" s="160"/>
    </row>
    <row r="30" spans="1:106" ht="16.5" customHeight="1" x14ac:dyDescent="0.3">
      <c r="A30" s="349"/>
      <c r="B30" s="313"/>
      <c r="C30" s="313"/>
      <c r="D30" s="314"/>
      <c r="E30" s="351"/>
      <c r="F30" s="313"/>
      <c r="G30" s="313"/>
      <c r="H30" s="313"/>
      <c r="I30" s="314"/>
      <c r="J30" s="349"/>
      <c r="K30" s="350"/>
      <c r="L30" s="347"/>
      <c r="M30" s="337"/>
      <c r="N30" s="340"/>
      <c r="O30" s="340"/>
      <c r="P30" s="347"/>
      <c r="Q30" s="334"/>
      <c r="R30" s="148">
        <v>2</v>
      </c>
      <c r="S30" s="100"/>
      <c r="T30" s="150" t="str">
        <f t="shared" si="0"/>
        <v/>
      </c>
      <c r="U30" s="169"/>
      <c r="V30" s="169"/>
      <c r="W30" s="169"/>
      <c r="X30" s="169"/>
      <c r="Y30" s="101"/>
      <c r="Z30" s="101"/>
      <c r="AA30" s="102" t="str">
        <f t="shared" si="1"/>
        <v/>
      </c>
      <c r="AB30" s="101"/>
      <c r="AC30" s="101"/>
      <c r="AD30" s="101"/>
      <c r="AE30" s="184" t="str">
        <f>IFERROR(IF(AND(T29="Probabilidad",T30="Probabilidad"),(AG29-(+AG29*AA30)),IF(T30="Probabilidad",(L29-(+L29*AA30)),IF(T30="Impacto",AG29,""))),"")</f>
        <v/>
      </c>
      <c r="AF30" s="138" t="str">
        <f t="shared" si="4"/>
        <v/>
      </c>
      <c r="AG30" s="102" t="str">
        <f t="shared" si="2"/>
        <v/>
      </c>
      <c r="AH30" s="138" t="str">
        <f t="shared" si="5"/>
        <v/>
      </c>
      <c r="AI30" s="102" t="str">
        <f>IFERROR(IF(AND(T29="Impacto",T30="Impacto"),(AI23-(+AI23*AA30)),IF(T30="Impacto",($P$29-(+$P$29*AA30)),IF(T30="Probabilidad",AI23,""))),"")</f>
        <v/>
      </c>
      <c r="AJ30" s="103" t="str">
        <f t="shared" si="3"/>
        <v/>
      </c>
      <c r="AK30" s="353"/>
      <c r="AL30" s="149"/>
      <c r="AM30" s="148"/>
      <c r="AN30" s="104"/>
      <c r="AO30" s="104"/>
      <c r="AP30" s="149"/>
      <c r="AQ30" s="104"/>
      <c r="AR30" s="149"/>
      <c r="AS30" s="104"/>
      <c r="AT30" s="149"/>
      <c r="AU30" s="104"/>
      <c r="AV30" s="149"/>
      <c r="AW30" s="147"/>
      <c r="AX30" s="149"/>
      <c r="AY30" s="149"/>
      <c r="AZ30" s="148"/>
      <c r="BA30" s="104"/>
      <c r="BB30" s="144"/>
      <c r="BC30" s="149"/>
      <c r="BD30" s="149"/>
      <c r="BE30" s="148"/>
      <c r="BF30" s="104"/>
      <c r="BG30" s="144"/>
      <c r="BH30" s="149"/>
      <c r="BI30" s="149"/>
      <c r="BJ30" s="148"/>
      <c r="BK30" s="104"/>
      <c r="BL30" s="144"/>
      <c r="BM30" s="149"/>
      <c r="BN30" s="149"/>
      <c r="BO30" s="148"/>
      <c r="BP30" s="104"/>
      <c r="BQ30" s="144"/>
      <c r="BR30" s="157"/>
      <c r="BS30" s="149"/>
      <c r="BT30" s="149"/>
      <c r="BU30" s="149"/>
      <c r="BV30" s="104"/>
      <c r="BW30" s="149"/>
      <c r="BX30" s="149"/>
      <c r="BY30" s="104"/>
      <c r="BZ30" s="149"/>
      <c r="CA30" s="148"/>
      <c r="CB30" s="149"/>
      <c r="CC30" s="160"/>
      <c r="CD30" s="160"/>
      <c r="CE30" s="160"/>
      <c r="CF30" s="160"/>
      <c r="CG30" s="160"/>
      <c r="CH30" s="160"/>
      <c r="CI30" s="160"/>
      <c r="CJ30" s="160"/>
      <c r="CK30" s="160"/>
      <c r="CL30" s="160"/>
      <c r="CM30" s="160"/>
      <c r="CN30" s="160"/>
      <c r="CO30" s="160"/>
      <c r="CP30" s="160"/>
      <c r="CQ30" s="160"/>
      <c r="CR30" s="160"/>
      <c r="CS30" s="160"/>
      <c r="CT30" s="160"/>
      <c r="CU30" s="160"/>
      <c r="CV30" s="160"/>
      <c r="CW30" s="160"/>
      <c r="CX30" s="160"/>
      <c r="CY30" s="160"/>
      <c r="CZ30" s="160"/>
      <c r="DA30" s="160"/>
      <c r="DB30" s="160"/>
    </row>
    <row r="31" spans="1:106" ht="16.5" customHeight="1" x14ac:dyDescent="0.3">
      <c r="A31" s="349"/>
      <c r="B31" s="313"/>
      <c r="C31" s="313"/>
      <c r="D31" s="314"/>
      <c r="E31" s="351"/>
      <c r="F31" s="313"/>
      <c r="G31" s="313"/>
      <c r="H31" s="313"/>
      <c r="I31" s="314"/>
      <c r="J31" s="349"/>
      <c r="K31" s="350"/>
      <c r="L31" s="347"/>
      <c r="M31" s="337"/>
      <c r="N31" s="340"/>
      <c r="O31" s="340"/>
      <c r="P31" s="347"/>
      <c r="Q31" s="334"/>
      <c r="R31" s="148">
        <v>3</v>
      </c>
      <c r="S31" s="218"/>
      <c r="T31" s="150" t="str">
        <f t="shared" si="0"/>
        <v/>
      </c>
      <c r="U31" s="169"/>
      <c r="V31" s="169"/>
      <c r="W31" s="169"/>
      <c r="X31" s="169"/>
      <c r="Y31" s="101"/>
      <c r="Z31" s="101"/>
      <c r="AA31" s="102" t="str">
        <f t="shared" si="1"/>
        <v/>
      </c>
      <c r="AB31" s="101"/>
      <c r="AC31" s="101"/>
      <c r="AD31" s="101"/>
      <c r="AE31" s="184" t="str">
        <f>IFERROR(IF(AND(T30="Probabilidad",T31="Probabilidad"),(AG30-(+AG30*AA31)),IF(AND(T30="Impacto",T31="Probabilidad"),(AG29-(+AG29*AA31)),IF(T31="Impacto",AG30,""))),"")</f>
        <v/>
      </c>
      <c r="AF31" s="138" t="str">
        <f t="shared" si="4"/>
        <v/>
      </c>
      <c r="AG31" s="102" t="str">
        <f t="shared" si="2"/>
        <v/>
      </c>
      <c r="AH31" s="138" t="str">
        <f t="shared" si="5"/>
        <v/>
      </c>
      <c r="AI31" s="102" t="str">
        <f>IFERROR(IF(AND(T30="Impacto",T31="Impacto"),(AI30-(+AI30*AA31)),IF(AND(T30="Probabilidad",T31="Impacto"),(AI29-(+AI29*AA31)),IF(T31="Probabilidad",AI30,""))),"")</f>
        <v/>
      </c>
      <c r="AJ31" s="103" t="str">
        <f t="shared" si="3"/>
        <v/>
      </c>
      <c r="AK31" s="353"/>
      <c r="AL31" s="149"/>
      <c r="AM31" s="148"/>
      <c r="AN31" s="104"/>
      <c r="AO31" s="104"/>
      <c r="AP31" s="149"/>
      <c r="AQ31" s="104"/>
      <c r="AR31" s="149"/>
      <c r="AS31" s="104"/>
      <c r="AT31" s="149"/>
      <c r="AU31" s="104"/>
      <c r="AV31" s="149"/>
      <c r="AW31" s="147"/>
      <c r="AX31" s="149"/>
      <c r="AY31" s="149"/>
      <c r="AZ31" s="148"/>
      <c r="BA31" s="104"/>
      <c r="BB31" s="144"/>
      <c r="BC31" s="149"/>
      <c r="BD31" s="149"/>
      <c r="BE31" s="148"/>
      <c r="BF31" s="104"/>
      <c r="BG31" s="144"/>
      <c r="BH31" s="149"/>
      <c r="BI31" s="149"/>
      <c r="BJ31" s="148"/>
      <c r="BK31" s="104"/>
      <c r="BL31" s="144"/>
      <c r="BM31" s="149"/>
      <c r="BN31" s="149"/>
      <c r="BO31" s="148"/>
      <c r="BP31" s="104"/>
      <c r="BQ31" s="144"/>
      <c r="BR31" s="157"/>
      <c r="BS31" s="149"/>
      <c r="BT31" s="149"/>
      <c r="BU31" s="149"/>
      <c r="BV31" s="104"/>
      <c r="BW31" s="149"/>
      <c r="BX31" s="149"/>
      <c r="BY31" s="104"/>
      <c r="BZ31" s="149"/>
      <c r="CA31" s="148"/>
      <c r="CB31" s="149"/>
      <c r="CC31" s="160"/>
      <c r="CD31" s="160"/>
      <c r="CE31" s="160"/>
      <c r="CF31" s="160"/>
      <c r="CG31" s="160"/>
      <c r="CH31" s="160"/>
      <c r="CI31" s="160"/>
      <c r="CJ31" s="160"/>
      <c r="CK31" s="160"/>
      <c r="CL31" s="160"/>
      <c r="CM31" s="160"/>
      <c r="CN31" s="160"/>
      <c r="CO31" s="160"/>
      <c r="CP31" s="160"/>
      <c r="CQ31" s="160"/>
      <c r="CR31" s="160"/>
      <c r="CS31" s="160"/>
      <c r="CT31" s="160"/>
      <c r="CU31" s="160"/>
      <c r="CV31" s="160"/>
      <c r="CW31" s="160"/>
      <c r="CX31" s="160"/>
      <c r="CY31" s="160"/>
      <c r="CZ31" s="160"/>
      <c r="DA31" s="160"/>
      <c r="DB31" s="160"/>
    </row>
    <row r="32" spans="1:106" ht="16.5" customHeight="1" x14ac:dyDescent="0.3">
      <c r="A32" s="349"/>
      <c r="B32" s="313"/>
      <c r="C32" s="313"/>
      <c r="D32" s="314"/>
      <c r="E32" s="351"/>
      <c r="F32" s="313"/>
      <c r="G32" s="313"/>
      <c r="H32" s="313"/>
      <c r="I32" s="314"/>
      <c r="J32" s="349"/>
      <c r="K32" s="350"/>
      <c r="L32" s="347"/>
      <c r="M32" s="337"/>
      <c r="N32" s="340"/>
      <c r="O32" s="340"/>
      <c r="P32" s="347"/>
      <c r="Q32" s="334"/>
      <c r="R32" s="148">
        <v>4</v>
      </c>
      <c r="S32" s="100"/>
      <c r="T32" s="150" t="str">
        <f t="shared" si="0"/>
        <v/>
      </c>
      <c r="U32" s="169"/>
      <c r="V32" s="169"/>
      <c r="W32" s="169"/>
      <c r="X32" s="169"/>
      <c r="Y32" s="101"/>
      <c r="Z32" s="101"/>
      <c r="AA32" s="102" t="str">
        <f t="shared" si="1"/>
        <v/>
      </c>
      <c r="AB32" s="101"/>
      <c r="AC32" s="101"/>
      <c r="AD32" s="101"/>
      <c r="AE32" s="184" t="str">
        <f>IFERROR(IF(AND(T31="Probabilidad",T32="Probabilidad"),(AG31-(+AG31*AA32)),IF(AND(T31="Impacto",T32="Probabilidad"),(AG30-(+AG30*AA32)),IF(T32="Impacto",AG31,""))),"")</f>
        <v/>
      </c>
      <c r="AF32" s="138" t="str">
        <f t="shared" si="4"/>
        <v/>
      </c>
      <c r="AG32" s="102" t="str">
        <f t="shared" si="2"/>
        <v/>
      </c>
      <c r="AH32" s="138" t="str">
        <f t="shared" si="5"/>
        <v/>
      </c>
      <c r="AI32" s="102" t="str">
        <f>IFERROR(IF(AND(T31="Impacto",T32="Impacto"),(AI31-(+AI31*AA32)),IF(AND(T31="Probabilidad",T32="Impacto"),(AI30-(+AI30*AA32)),IF(T32="Probabilidad",AI31,""))),"")</f>
        <v/>
      </c>
      <c r="AJ32" s="103" t="str">
        <f t="shared" si="3"/>
        <v/>
      </c>
      <c r="AK32" s="353"/>
      <c r="AL32" s="149"/>
      <c r="AM32" s="148"/>
      <c r="AN32" s="104"/>
      <c r="AO32" s="104"/>
      <c r="AP32" s="149"/>
      <c r="AQ32" s="104"/>
      <c r="AR32" s="149"/>
      <c r="AS32" s="104"/>
      <c r="AT32" s="149"/>
      <c r="AU32" s="104"/>
      <c r="AV32" s="149"/>
      <c r="AW32" s="147"/>
      <c r="AX32" s="149"/>
      <c r="AY32" s="149"/>
      <c r="AZ32" s="148"/>
      <c r="BA32" s="104"/>
      <c r="BB32" s="144"/>
      <c r="BC32" s="149"/>
      <c r="BD32" s="149"/>
      <c r="BE32" s="148"/>
      <c r="BF32" s="104"/>
      <c r="BG32" s="144"/>
      <c r="BH32" s="149"/>
      <c r="BI32" s="149"/>
      <c r="BJ32" s="148"/>
      <c r="BK32" s="104"/>
      <c r="BL32" s="144"/>
      <c r="BM32" s="149"/>
      <c r="BN32" s="149"/>
      <c r="BO32" s="148"/>
      <c r="BP32" s="104"/>
      <c r="BQ32" s="144"/>
      <c r="BR32" s="157"/>
      <c r="BS32" s="149"/>
      <c r="BT32" s="149"/>
      <c r="BU32" s="149"/>
      <c r="BV32" s="104"/>
      <c r="BW32" s="149"/>
      <c r="BX32" s="149"/>
      <c r="BY32" s="104"/>
      <c r="BZ32" s="149"/>
      <c r="CA32" s="148"/>
      <c r="CB32" s="149"/>
      <c r="CC32" s="160"/>
      <c r="CD32" s="160"/>
      <c r="CE32" s="160"/>
      <c r="CF32" s="160"/>
      <c r="CG32" s="160"/>
      <c r="CH32" s="160"/>
      <c r="CI32" s="160"/>
      <c r="CJ32" s="160"/>
      <c r="CK32" s="160"/>
      <c r="CL32" s="160"/>
      <c r="CM32" s="160"/>
      <c r="CN32" s="160"/>
      <c r="CO32" s="160"/>
      <c r="CP32" s="160"/>
      <c r="CQ32" s="160"/>
      <c r="CR32" s="160"/>
      <c r="CS32" s="160"/>
      <c r="CT32" s="160"/>
      <c r="CU32" s="160"/>
      <c r="CV32" s="160"/>
      <c r="CW32" s="160"/>
      <c r="CX32" s="160"/>
      <c r="CY32" s="160"/>
      <c r="CZ32" s="160"/>
      <c r="DA32" s="160"/>
      <c r="DB32" s="160"/>
    </row>
    <row r="33" spans="1:106" ht="16.5" customHeight="1" x14ac:dyDescent="0.3">
      <c r="A33" s="349"/>
      <c r="B33" s="313"/>
      <c r="C33" s="313"/>
      <c r="D33" s="314"/>
      <c r="E33" s="351"/>
      <c r="F33" s="313"/>
      <c r="G33" s="313"/>
      <c r="H33" s="313"/>
      <c r="I33" s="314"/>
      <c r="J33" s="349"/>
      <c r="K33" s="350"/>
      <c r="L33" s="347"/>
      <c r="M33" s="337"/>
      <c r="N33" s="340"/>
      <c r="O33" s="340"/>
      <c r="P33" s="347"/>
      <c r="Q33" s="334"/>
      <c r="R33" s="148">
        <v>5</v>
      </c>
      <c r="S33" s="100"/>
      <c r="T33" s="150" t="str">
        <f t="shared" si="0"/>
        <v/>
      </c>
      <c r="U33" s="169"/>
      <c r="V33" s="169"/>
      <c r="W33" s="169"/>
      <c r="X33" s="169"/>
      <c r="Y33" s="101"/>
      <c r="Z33" s="101"/>
      <c r="AA33" s="102" t="str">
        <f t="shared" si="1"/>
        <v/>
      </c>
      <c r="AB33" s="101"/>
      <c r="AC33" s="101"/>
      <c r="AD33" s="101"/>
      <c r="AE33" s="184" t="str">
        <f>IFERROR(IF(AND(T32="Probabilidad",T33="Probabilidad"),(AG32-(+AG32*AA33)),IF(AND(T32="Impacto",T33="Probabilidad"),(AG31-(+AG31*AA33)),IF(T33="Impacto",AG32,""))),"")</f>
        <v/>
      </c>
      <c r="AF33" s="138" t="str">
        <f t="shared" si="4"/>
        <v/>
      </c>
      <c r="AG33" s="102" t="str">
        <f t="shared" si="2"/>
        <v/>
      </c>
      <c r="AH33" s="138" t="str">
        <f t="shared" si="5"/>
        <v/>
      </c>
      <c r="AI33" s="102" t="str">
        <f>IFERROR(IF(AND(T32="Impacto",T33="Impacto"),(AI32-(+AI32*AA33)),IF(AND(T32="Probabilidad",T33="Impacto"),(AI31-(+AI31*AA33)),IF(T33="Probabilidad",AI32,""))),"")</f>
        <v/>
      </c>
      <c r="AJ33" s="103" t="str">
        <f t="shared" si="3"/>
        <v/>
      </c>
      <c r="AK33" s="353"/>
      <c r="AL33" s="149"/>
      <c r="AM33" s="148"/>
      <c r="AN33" s="104"/>
      <c r="AO33" s="104"/>
      <c r="AP33" s="149"/>
      <c r="AQ33" s="104"/>
      <c r="AR33" s="149"/>
      <c r="AS33" s="104"/>
      <c r="AT33" s="149"/>
      <c r="AU33" s="104"/>
      <c r="AV33" s="149"/>
      <c r="AW33" s="147"/>
      <c r="AX33" s="149"/>
      <c r="AY33" s="149"/>
      <c r="AZ33" s="148"/>
      <c r="BA33" s="104"/>
      <c r="BB33" s="144"/>
      <c r="BC33" s="149"/>
      <c r="BD33" s="149"/>
      <c r="BE33" s="148"/>
      <c r="BF33" s="104"/>
      <c r="BG33" s="144"/>
      <c r="BH33" s="149"/>
      <c r="BI33" s="149"/>
      <c r="BJ33" s="148"/>
      <c r="BK33" s="104"/>
      <c r="BL33" s="144"/>
      <c r="BM33" s="149"/>
      <c r="BN33" s="149"/>
      <c r="BO33" s="148"/>
      <c r="BP33" s="104"/>
      <c r="BQ33" s="144"/>
      <c r="BR33" s="157"/>
      <c r="BS33" s="149"/>
      <c r="BT33" s="149"/>
      <c r="BU33" s="149"/>
      <c r="BV33" s="104"/>
      <c r="BW33" s="149"/>
      <c r="BX33" s="149"/>
      <c r="BY33" s="104"/>
      <c r="BZ33" s="149"/>
      <c r="CA33" s="148"/>
      <c r="CB33" s="149"/>
      <c r="CC33" s="160"/>
      <c r="CD33" s="160"/>
      <c r="CE33" s="160"/>
      <c r="CF33" s="160"/>
      <c r="CG33" s="160"/>
      <c r="CH33" s="160"/>
      <c r="CI33" s="160"/>
      <c r="CJ33" s="160"/>
      <c r="CK33" s="160"/>
      <c r="CL33" s="160"/>
      <c r="CM33" s="160"/>
      <c r="CN33" s="160"/>
      <c r="CO33" s="160"/>
      <c r="CP33" s="160"/>
      <c r="CQ33" s="160"/>
      <c r="CR33" s="160"/>
      <c r="CS33" s="160"/>
      <c r="CT33" s="160"/>
      <c r="CU33" s="160"/>
      <c r="CV33" s="160"/>
      <c r="CW33" s="160"/>
      <c r="CX33" s="160"/>
      <c r="CY33" s="160"/>
      <c r="CZ33" s="160"/>
      <c r="DA33" s="160"/>
      <c r="DB33" s="160"/>
    </row>
    <row r="34" spans="1:106" ht="16.5" customHeight="1" x14ac:dyDescent="0.3">
      <c r="A34" s="349"/>
      <c r="B34" s="313"/>
      <c r="C34" s="313"/>
      <c r="D34" s="314"/>
      <c r="E34" s="351"/>
      <c r="F34" s="313"/>
      <c r="G34" s="313"/>
      <c r="H34" s="313"/>
      <c r="I34" s="314"/>
      <c r="J34" s="349"/>
      <c r="K34" s="350"/>
      <c r="L34" s="347"/>
      <c r="M34" s="338"/>
      <c r="N34" s="341"/>
      <c r="O34" s="341"/>
      <c r="P34" s="347"/>
      <c r="Q34" s="334"/>
      <c r="R34" s="148">
        <v>6</v>
      </c>
      <c r="S34" s="100"/>
      <c r="T34" s="150" t="str">
        <f t="shared" si="0"/>
        <v/>
      </c>
      <c r="U34" s="169"/>
      <c r="V34" s="169"/>
      <c r="W34" s="169"/>
      <c r="X34" s="169"/>
      <c r="Y34" s="101"/>
      <c r="Z34" s="101"/>
      <c r="AA34" s="102" t="str">
        <f t="shared" si="1"/>
        <v/>
      </c>
      <c r="AB34" s="101"/>
      <c r="AC34" s="101"/>
      <c r="AD34" s="101"/>
      <c r="AE34" s="184" t="str">
        <f>IFERROR(IF(AND(T33="Probabilidad",T34="Probabilidad"),(AG33-(+AG33*AA34)),IF(AND(T33="Impacto",T34="Probabilidad"),(AG32-(+AG32*AA34)),IF(T34="Impacto",AG33,""))),"")</f>
        <v/>
      </c>
      <c r="AF34" s="138" t="str">
        <f t="shared" si="4"/>
        <v/>
      </c>
      <c r="AG34" s="102" t="str">
        <f t="shared" si="2"/>
        <v/>
      </c>
      <c r="AH34" s="138" t="str">
        <f t="shared" si="5"/>
        <v/>
      </c>
      <c r="AI34" s="102" t="str">
        <f>IFERROR(IF(AND(T33="Impacto",T34="Impacto"),(AI33-(+AI33*AA34)),IF(AND(T33="Probabilidad",T34="Impacto"),(AI32-(+AI32*AA34)),IF(T34="Probabilidad",AI33,""))),"")</f>
        <v/>
      </c>
      <c r="AJ34" s="103" t="str">
        <f t="shared" si="3"/>
        <v/>
      </c>
      <c r="AK34" s="354"/>
      <c r="AL34" s="149"/>
      <c r="AM34" s="148"/>
      <c r="AN34" s="104"/>
      <c r="AO34" s="104"/>
      <c r="AP34" s="149"/>
      <c r="AQ34" s="104"/>
      <c r="AR34" s="149"/>
      <c r="AS34" s="104"/>
      <c r="AT34" s="149"/>
      <c r="AU34" s="104"/>
      <c r="AV34" s="149"/>
      <c r="AW34" s="147"/>
      <c r="AX34" s="149"/>
      <c r="AY34" s="149"/>
      <c r="AZ34" s="148"/>
      <c r="BA34" s="104"/>
      <c r="BB34" s="144"/>
      <c r="BC34" s="149"/>
      <c r="BD34" s="149"/>
      <c r="BE34" s="148"/>
      <c r="BF34" s="104"/>
      <c r="BG34" s="144"/>
      <c r="BH34" s="149"/>
      <c r="BI34" s="149"/>
      <c r="BJ34" s="148"/>
      <c r="BK34" s="104"/>
      <c r="BL34" s="144"/>
      <c r="BM34" s="149"/>
      <c r="BN34" s="149"/>
      <c r="BO34" s="148"/>
      <c r="BP34" s="104"/>
      <c r="BQ34" s="144"/>
      <c r="BR34" s="157"/>
      <c r="BS34" s="149"/>
      <c r="BT34" s="149"/>
      <c r="BU34" s="149"/>
      <c r="BV34" s="104"/>
      <c r="BW34" s="149"/>
      <c r="BX34" s="149"/>
      <c r="BY34" s="104"/>
      <c r="BZ34" s="149"/>
      <c r="CA34" s="148"/>
      <c r="CB34" s="149"/>
      <c r="CC34" s="160"/>
      <c r="CD34" s="160"/>
      <c r="CE34" s="160"/>
      <c r="CF34" s="160"/>
      <c r="CG34" s="160"/>
      <c r="CH34" s="160"/>
      <c r="CI34" s="160"/>
      <c r="CJ34" s="160"/>
      <c r="CK34" s="160"/>
      <c r="CL34" s="160"/>
      <c r="CM34" s="160"/>
      <c r="CN34" s="160"/>
      <c r="CO34" s="160"/>
      <c r="CP34" s="160"/>
      <c r="CQ34" s="160"/>
      <c r="CR34" s="160"/>
      <c r="CS34" s="160"/>
      <c r="CT34" s="160"/>
      <c r="CU34" s="160"/>
      <c r="CV34" s="160"/>
      <c r="CW34" s="160"/>
      <c r="CX34" s="160"/>
      <c r="CY34" s="160"/>
      <c r="CZ34" s="160"/>
      <c r="DA34" s="160"/>
      <c r="DB34" s="160"/>
    </row>
    <row r="35" spans="1:106" ht="16.5" customHeight="1" x14ac:dyDescent="0.3">
      <c r="A35" s="349">
        <v>6</v>
      </c>
      <c r="B35" s="313"/>
      <c r="C35" s="313"/>
      <c r="D35" s="314"/>
      <c r="E35" s="351"/>
      <c r="F35" s="313"/>
      <c r="G35" s="313"/>
      <c r="H35" s="313"/>
      <c r="I35" s="314"/>
      <c r="J35" s="349"/>
      <c r="K35" s="350" t="str">
        <f>IF(J35&lt;=0,"",IF(J35&lt;=2,"Muy Baja",IF(J35&lt;=24,"Baja",IF(J35&lt;=500,"Media",IF(J35&lt;=5000,"Alta","Muy Alta")))))</f>
        <v/>
      </c>
      <c r="L35" s="347" t="str">
        <f>IF(K35="","",IF(K35="Muy Baja",0.2,IF(K35="Baja",0.4,IF(K35="Media",0.6,IF(K35="Alta",0.8,IF(K35="Muy Alta",1,))))))</f>
        <v/>
      </c>
      <c r="M35" s="336"/>
      <c r="N35" s="339">
        <f ca="1">IF(NOT(ISERROR(MATCH(M35,'Tabla Impacto'!$B$221:$B$223,0))),'Tabla Impacto'!$F$223&amp;"Por favor no seleccionar los criterios de impacto(Afectación Económica o presupuestal y Pérdida Reputacional)",M35)</f>
        <v>0</v>
      </c>
      <c r="O35" s="342" t="str">
        <f ca="1">IF(OR(N35='Tabla Impacto'!$C$11,N35='Tabla Impacto'!$D$11),"Leve",IF(OR(N35='Tabla Impacto'!$C$12,N35='Tabla Impacto'!$D$12),"Menor",IF(OR(N35='Tabla Impacto'!$C$13,N35='Tabla Impacto'!$D$13),"Moderado",IF(OR(N35='Tabla Impacto'!$C$14,N35='Tabla Impacto'!$D$14),"Mayor",IF(OR(N35='Tabla Impacto'!$C$15,N35='Tabla Impacto'!$D$15),"Catastrófico","")))))</f>
        <v/>
      </c>
      <c r="P35" s="347" t="str">
        <f ca="1">IF(O35="","",IF(O35="Leve",0.2,IF(O35="Menor",0.4,IF(O35="Moderado",0.6,IF(O35="Mayor",0.8,IF(O35="Catastrófico",1,))))))</f>
        <v/>
      </c>
      <c r="Q35" s="334" t="str">
        <f t="shared" ref="Q35" ca="1" si="10">IF(OR(AND(K35="Muy Baja",O35="Leve"),AND(K35="Muy Baja",O35="Menor"),AND(K35="Baja",O35="Leve")),"Bajo",IF(OR(AND(K35="Muy baja",O35="Moderado"),AND(K35="Baja",O35="Menor"),AND(K35="Baja",O35="Moderado"),AND(K35="Media",O35="Leve"),AND(K35="Media",O35="Menor"),AND(K35="Media",O35="Moderado"),AND(K35="Alta",O35="Leve"),AND(K35="Alta",O35="Menor")),"Moderado",IF(OR(AND(K35="Muy Baja",O35="Mayor"),AND(K35="Baja",O35="Mayor"),AND(K35="Media",O35="Mayor"),AND(K35="Alta",O35="Moderado"),AND(K35="Alta",O35="Mayor"),AND(K35="Muy Alta",O35="Leve"),AND(K35="Muy Alta",O35="Menor"),AND(K35="Muy Alta",O35="Moderado"),AND(K35="Muy Alta",O35="Mayor")),"Alto",IF(OR(AND(K35="Muy Baja",O35="Catastrófico"),AND(K35="Baja",O35="Catastrófico"),AND(K35="Media",O35="Catastrófico"),AND(K35="Alta",O35="Catastrófico"),AND(K35="Muy Alta",O35="Catastrófico")),"Extremo",""))))</f>
        <v/>
      </c>
      <c r="R35" s="148">
        <v>1</v>
      </c>
      <c r="S35" s="100"/>
      <c r="T35" s="150" t="str">
        <f t="shared" si="0"/>
        <v/>
      </c>
      <c r="U35" s="169"/>
      <c r="V35" s="169"/>
      <c r="W35" s="169"/>
      <c r="X35" s="169"/>
      <c r="Y35" s="101"/>
      <c r="Z35" s="101"/>
      <c r="AA35" s="102" t="str">
        <f t="shared" si="1"/>
        <v/>
      </c>
      <c r="AB35" s="101"/>
      <c r="AC35" s="101"/>
      <c r="AD35" s="101"/>
      <c r="AE35" s="184" t="str">
        <f>IFERROR(IF(T35="Probabilidad",(L35-(+L35*AA35)),IF(T35="Impacto",L35,"")),"")</f>
        <v/>
      </c>
      <c r="AF35" s="138" t="str">
        <f>IFERROR(IF(AE35="","",IF(AE35&lt;=0.2,"Muy Baja",IF(AE35&lt;=0.4,"Baja",IF(AE35&lt;=0.6,"Media",IF(AE35&lt;=0.8,"Alta","Muy Alta"))))),"")</f>
        <v/>
      </c>
      <c r="AG35" s="102" t="str">
        <f t="shared" si="2"/>
        <v/>
      </c>
      <c r="AH35" s="138" t="str">
        <f>IFERROR(IF(AI35="","",IF(AI35&lt;=0.2,"Leve",IF(AI35&lt;=0.4,"Menor",IF(AI35&lt;=0.6,"Moderado",IF(AI35&lt;=0.8,"Mayor","Catastrófico"))))),"")</f>
        <v/>
      </c>
      <c r="AI35" s="102" t="str">
        <f>IFERROR(IF(T35="Impacto",(P35-(+P35*AA35)),IF(T35="Probabilidad",P35,"")),"")</f>
        <v/>
      </c>
      <c r="AJ35" s="103" t="str">
        <f t="shared" si="3"/>
        <v/>
      </c>
      <c r="AK35" s="352"/>
      <c r="AL35" s="149"/>
      <c r="AM35" s="148"/>
      <c r="AN35" s="104"/>
      <c r="AO35" s="104"/>
      <c r="AP35" s="149"/>
      <c r="AQ35" s="104"/>
      <c r="AR35" s="149"/>
      <c r="AS35" s="104"/>
      <c r="AT35" s="149"/>
      <c r="AU35" s="104"/>
      <c r="AV35" s="149"/>
      <c r="AW35" s="147"/>
      <c r="AX35" s="149"/>
      <c r="AY35" s="149"/>
      <c r="AZ35" s="148"/>
      <c r="BA35" s="104"/>
      <c r="BB35" s="144"/>
      <c r="BC35" s="149"/>
      <c r="BD35" s="149"/>
      <c r="BE35" s="148"/>
      <c r="BF35" s="104"/>
      <c r="BG35" s="144"/>
      <c r="BH35" s="149"/>
      <c r="BI35" s="149"/>
      <c r="BJ35" s="148"/>
      <c r="BK35" s="104"/>
      <c r="BL35" s="144"/>
      <c r="BM35" s="149"/>
      <c r="BN35" s="149"/>
      <c r="BO35" s="148"/>
      <c r="BP35" s="104"/>
      <c r="BQ35" s="144"/>
      <c r="BR35" s="157"/>
      <c r="BS35" s="149"/>
      <c r="BT35" s="149"/>
      <c r="BU35" s="149"/>
      <c r="BV35" s="104"/>
      <c r="BW35" s="149"/>
      <c r="BX35" s="149"/>
      <c r="BY35" s="104"/>
      <c r="BZ35" s="149"/>
      <c r="CA35" s="148"/>
      <c r="CB35" s="149"/>
      <c r="CC35" s="160"/>
      <c r="CD35" s="160"/>
      <c r="CE35" s="160"/>
      <c r="CF35" s="160"/>
      <c r="CG35" s="160"/>
      <c r="CH35" s="160"/>
      <c r="CI35" s="160"/>
      <c r="CJ35" s="160"/>
      <c r="CK35" s="160"/>
      <c r="CL35" s="160"/>
      <c r="CM35" s="160"/>
      <c r="CN35" s="160"/>
      <c r="CO35" s="160"/>
      <c r="CP35" s="160"/>
      <c r="CQ35" s="160"/>
      <c r="CR35" s="160"/>
      <c r="CS35" s="160"/>
      <c r="CT35" s="160"/>
      <c r="CU35" s="160"/>
      <c r="CV35" s="160"/>
      <c r="CW35" s="160"/>
      <c r="CX35" s="160"/>
      <c r="CY35" s="160"/>
      <c r="CZ35" s="160"/>
      <c r="DA35" s="160"/>
      <c r="DB35" s="160"/>
    </row>
    <row r="36" spans="1:106" ht="16.5" customHeight="1" x14ac:dyDescent="0.3">
      <c r="A36" s="349"/>
      <c r="B36" s="313"/>
      <c r="C36" s="313"/>
      <c r="D36" s="314"/>
      <c r="E36" s="351"/>
      <c r="F36" s="313"/>
      <c r="G36" s="313"/>
      <c r="H36" s="313"/>
      <c r="I36" s="314"/>
      <c r="J36" s="349"/>
      <c r="K36" s="350"/>
      <c r="L36" s="347"/>
      <c r="M36" s="337"/>
      <c r="N36" s="340"/>
      <c r="O36" s="340"/>
      <c r="P36" s="347"/>
      <c r="Q36" s="334"/>
      <c r="R36" s="148">
        <v>2</v>
      </c>
      <c r="S36" s="100"/>
      <c r="T36" s="150" t="str">
        <f t="shared" si="0"/>
        <v/>
      </c>
      <c r="U36" s="169"/>
      <c r="V36" s="169"/>
      <c r="W36" s="169"/>
      <c r="X36" s="169"/>
      <c r="Y36" s="101"/>
      <c r="Z36" s="101"/>
      <c r="AA36" s="102" t="str">
        <f t="shared" si="1"/>
        <v/>
      </c>
      <c r="AB36" s="101"/>
      <c r="AC36" s="101"/>
      <c r="AD36" s="101"/>
      <c r="AE36" s="184" t="str">
        <f>IFERROR(IF(AND(T35="Probabilidad",T36="Probabilidad"),(AG35-(+AG35*AA36)),IF(T36="Probabilidad",(L35-(+L35*AA36)),IF(T36="Impacto",AG35,""))),"")</f>
        <v/>
      </c>
      <c r="AF36" s="138" t="str">
        <f t="shared" si="4"/>
        <v/>
      </c>
      <c r="AG36" s="102" t="str">
        <f t="shared" si="2"/>
        <v/>
      </c>
      <c r="AH36" s="138" t="str">
        <f t="shared" si="5"/>
        <v/>
      </c>
      <c r="AI36" s="102" t="str">
        <f>IFERROR(IF(AND(T35="Impacto",T36="Impacto"),(AI29-(+AI29*AA36)),IF(T36="Impacto",($P$35-(+$P$35*AA36)),IF(T36="Probabilidad",AI29,""))),"")</f>
        <v/>
      </c>
      <c r="AJ36" s="103" t="str">
        <f t="shared" si="3"/>
        <v/>
      </c>
      <c r="AK36" s="353"/>
      <c r="AL36" s="149"/>
      <c r="AM36" s="148"/>
      <c r="AN36" s="104"/>
      <c r="AO36" s="104"/>
      <c r="AP36" s="149"/>
      <c r="AQ36" s="104"/>
      <c r="AR36" s="149"/>
      <c r="AS36" s="104"/>
      <c r="AT36" s="149"/>
      <c r="AU36" s="104"/>
      <c r="AV36" s="149"/>
      <c r="AW36" s="147"/>
      <c r="AX36" s="149"/>
      <c r="AY36" s="149"/>
      <c r="AZ36" s="148"/>
      <c r="BA36" s="104"/>
      <c r="BB36" s="144"/>
      <c r="BC36" s="149"/>
      <c r="BD36" s="149"/>
      <c r="BE36" s="148"/>
      <c r="BF36" s="104"/>
      <c r="BG36" s="144"/>
      <c r="BH36" s="149"/>
      <c r="BI36" s="149"/>
      <c r="BJ36" s="148"/>
      <c r="BK36" s="104"/>
      <c r="BL36" s="144"/>
      <c r="BM36" s="149"/>
      <c r="BN36" s="149"/>
      <c r="BO36" s="148"/>
      <c r="BP36" s="104"/>
      <c r="BQ36" s="144"/>
      <c r="BR36" s="157"/>
      <c r="BS36" s="149"/>
      <c r="BT36" s="149"/>
      <c r="BU36" s="149"/>
      <c r="BV36" s="104"/>
      <c r="BW36" s="149"/>
      <c r="BX36" s="149"/>
      <c r="BY36" s="104"/>
      <c r="BZ36" s="149"/>
      <c r="CA36" s="148"/>
      <c r="CB36" s="149"/>
      <c r="CC36" s="160"/>
      <c r="CD36" s="160"/>
      <c r="CE36" s="160"/>
      <c r="CF36" s="160"/>
      <c r="CG36" s="160"/>
      <c r="CH36" s="160"/>
      <c r="CI36" s="160"/>
      <c r="CJ36" s="160"/>
      <c r="CK36" s="160"/>
      <c r="CL36" s="160"/>
      <c r="CM36" s="160"/>
      <c r="CN36" s="160"/>
      <c r="CO36" s="160"/>
      <c r="CP36" s="160"/>
      <c r="CQ36" s="160"/>
      <c r="CR36" s="160"/>
      <c r="CS36" s="160"/>
      <c r="CT36" s="160"/>
      <c r="CU36" s="160"/>
      <c r="CV36" s="160"/>
      <c r="CW36" s="160"/>
      <c r="CX36" s="160"/>
      <c r="CY36" s="160"/>
      <c r="CZ36" s="160"/>
      <c r="DA36" s="160"/>
      <c r="DB36" s="160"/>
    </row>
    <row r="37" spans="1:106" ht="16.5" customHeight="1" x14ac:dyDescent="0.3">
      <c r="A37" s="349"/>
      <c r="B37" s="313"/>
      <c r="C37" s="313"/>
      <c r="D37" s="314"/>
      <c r="E37" s="351"/>
      <c r="F37" s="313"/>
      <c r="G37" s="313"/>
      <c r="H37" s="313"/>
      <c r="I37" s="314"/>
      <c r="J37" s="349"/>
      <c r="K37" s="350"/>
      <c r="L37" s="347"/>
      <c r="M37" s="337"/>
      <c r="N37" s="340"/>
      <c r="O37" s="340"/>
      <c r="P37" s="347"/>
      <c r="Q37" s="334"/>
      <c r="R37" s="148">
        <v>3</v>
      </c>
      <c r="S37" s="218"/>
      <c r="T37" s="150" t="str">
        <f t="shared" si="0"/>
        <v/>
      </c>
      <c r="U37" s="169"/>
      <c r="V37" s="169"/>
      <c r="W37" s="169"/>
      <c r="X37" s="169"/>
      <c r="Y37" s="101"/>
      <c r="Z37" s="101"/>
      <c r="AA37" s="102" t="str">
        <f t="shared" ref="AA37:AA64" si="11">IF(AND(Y37="Preventivo",Z37="Automático"),"50%",IF(AND(Y37="Preventivo",Z37="Manual"),"40%",IF(AND(Y37="Detectivo",Z37="Automático"),"40%",IF(AND(Y37="Detectivo",Z37="Manual"),"30%",IF(AND(Y37="Correctivo",Z37="Automático"),"35%",IF(AND(Y37="Correctivo",Z37="Manual"),"25%",""))))))</f>
        <v/>
      </c>
      <c r="AB37" s="101"/>
      <c r="AC37" s="101"/>
      <c r="AD37" s="101"/>
      <c r="AE37" s="184" t="str">
        <f>IFERROR(IF(AND(T36="Probabilidad",T37="Probabilidad"),(AG36-(+AG36*AA37)),IF(AND(T36="Impacto",T37="Probabilidad"),(AG35-(+AG35*AA37)),IF(T37="Impacto",AG36,""))),"")</f>
        <v/>
      </c>
      <c r="AF37" s="138" t="str">
        <f t="shared" si="4"/>
        <v/>
      </c>
      <c r="AG37" s="102" t="str">
        <f t="shared" ref="AG37:AG64" si="12">+AE37</f>
        <v/>
      </c>
      <c r="AH37" s="138" t="str">
        <f t="shared" si="5"/>
        <v/>
      </c>
      <c r="AI37" s="102" t="str">
        <f>IFERROR(IF(AND(T36="Impacto",T37="Impacto"),(AI36-(+AI36*AA37)),IF(AND(T36="Probabilidad",T37="Impacto"),(AI35-(+AI35*AA37)),IF(T37="Probabilidad",AI36,""))),"")</f>
        <v/>
      </c>
      <c r="AJ37" s="103" t="str">
        <f t="shared" ref="AJ37:AJ64" si="13">IFERROR(IF(OR(AND(AF37="Muy Baja",AH37="Leve"),AND(AF37="Muy Baja",AH37="Menor"),AND(AF37="Baja",AH37="Leve")),"Bajo",IF(OR(AND(AF37="Muy baja",AH37="Moderado"),AND(AF37="Baja",AH37="Menor"),AND(AF37="Baja",AH37="Moderado"),AND(AF37="Media",AH37="Leve"),AND(AF37="Media",AH37="Menor"),AND(AF37="Media",AH37="Moderado"),AND(AF37="Alta",AH37="Leve"),AND(AF37="Alta",AH37="Menor")),"Moderado",IF(OR(AND(AF37="Muy Baja",AH37="Mayor"),AND(AF37="Baja",AH37="Mayor"),AND(AF37="Media",AH37="Mayor"),AND(AF37="Alta",AH37="Moderado"),AND(AF37="Alta",AH37="Mayor"),AND(AF37="Muy Alta",AH37="Leve"),AND(AF37="Muy Alta",AH37="Menor"),AND(AF37="Muy Alta",AH37="Moderado"),AND(AF37="Muy Alta",AH37="Mayor")),"Alto",IF(OR(AND(AF37="Muy Baja",AH37="Catastrófico"),AND(AF37="Baja",AH37="Catastrófico"),AND(AF37="Media",AH37="Catastrófico"),AND(AF37="Alta",AH37="Catastrófico"),AND(AF37="Muy Alta",AH37="Catastrófico")),"Extremo","")))),"")</f>
        <v/>
      </c>
      <c r="AK37" s="353"/>
      <c r="AL37" s="149"/>
      <c r="AM37" s="148"/>
      <c r="AN37" s="104"/>
      <c r="AO37" s="104"/>
      <c r="AP37" s="149"/>
      <c r="AQ37" s="104"/>
      <c r="AR37" s="149"/>
      <c r="AS37" s="104"/>
      <c r="AT37" s="149"/>
      <c r="AU37" s="104"/>
      <c r="AV37" s="149"/>
      <c r="AW37" s="147"/>
      <c r="AX37" s="149"/>
      <c r="AY37" s="149"/>
      <c r="AZ37" s="148"/>
      <c r="BA37" s="104"/>
      <c r="BB37" s="144"/>
      <c r="BC37" s="149"/>
      <c r="BD37" s="149"/>
      <c r="BE37" s="148"/>
      <c r="BF37" s="104"/>
      <c r="BG37" s="144"/>
      <c r="BH37" s="149"/>
      <c r="BI37" s="149"/>
      <c r="BJ37" s="148"/>
      <c r="BK37" s="104"/>
      <c r="BL37" s="144"/>
      <c r="BM37" s="149"/>
      <c r="BN37" s="149"/>
      <c r="BO37" s="148"/>
      <c r="BP37" s="104"/>
      <c r="BQ37" s="144"/>
      <c r="BR37" s="157"/>
      <c r="BS37" s="149"/>
      <c r="BT37" s="149"/>
      <c r="BU37" s="149"/>
      <c r="BV37" s="104"/>
      <c r="BW37" s="149"/>
      <c r="BX37" s="149"/>
      <c r="BY37" s="104"/>
      <c r="BZ37" s="149"/>
      <c r="CA37" s="148"/>
      <c r="CB37" s="149"/>
      <c r="CC37" s="160"/>
      <c r="CD37" s="160"/>
      <c r="CE37" s="160"/>
      <c r="CF37" s="160"/>
      <c r="CG37" s="160"/>
      <c r="CH37" s="160"/>
      <c r="CI37" s="160"/>
      <c r="CJ37" s="160"/>
      <c r="CK37" s="160"/>
      <c r="CL37" s="160"/>
      <c r="CM37" s="160"/>
      <c r="CN37" s="160"/>
      <c r="CO37" s="160"/>
      <c r="CP37" s="160"/>
      <c r="CQ37" s="160"/>
      <c r="CR37" s="160"/>
      <c r="CS37" s="160"/>
      <c r="CT37" s="160"/>
      <c r="CU37" s="160"/>
      <c r="CV37" s="160"/>
      <c r="CW37" s="160"/>
      <c r="CX37" s="160"/>
      <c r="CY37" s="160"/>
      <c r="CZ37" s="160"/>
      <c r="DA37" s="160"/>
      <c r="DB37" s="160"/>
    </row>
    <row r="38" spans="1:106" ht="16.5" customHeight="1" x14ac:dyDescent="0.3">
      <c r="A38" s="349"/>
      <c r="B38" s="313"/>
      <c r="C38" s="313"/>
      <c r="D38" s="314"/>
      <c r="E38" s="351"/>
      <c r="F38" s="313"/>
      <c r="G38" s="313"/>
      <c r="H38" s="313"/>
      <c r="I38" s="314"/>
      <c r="J38" s="349"/>
      <c r="K38" s="350"/>
      <c r="L38" s="347"/>
      <c r="M38" s="337"/>
      <c r="N38" s="340"/>
      <c r="O38" s="340"/>
      <c r="P38" s="347"/>
      <c r="Q38" s="334"/>
      <c r="R38" s="148">
        <v>4</v>
      </c>
      <c r="S38" s="100"/>
      <c r="T38" s="150" t="str">
        <f t="shared" ref="T38:T64" si="14">IF(OR(Y38="Preventivo",Y38="Detectivo"),"Probabilidad",IF(Y38="Correctivo","Impacto",""))</f>
        <v/>
      </c>
      <c r="U38" s="169"/>
      <c r="V38" s="169"/>
      <c r="W38" s="169"/>
      <c r="X38" s="169"/>
      <c r="Y38" s="101"/>
      <c r="Z38" s="101"/>
      <c r="AA38" s="102" t="str">
        <f t="shared" si="11"/>
        <v/>
      </c>
      <c r="AB38" s="101"/>
      <c r="AC38" s="101"/>
      <c r="AD38" s="101"/>
      <c r="AE38" s="184" t="str">
        <f>IFERROR(IF(AND(T37="Probabilidad",T38="Probabilidad"),(AG37-(+AG37*AA38)),IF(AND(T37="Impacto",T38="Probabilidad"),(AG36-(+AG36*AA38)),IF(T38="Impacto",AG37,""))),"")</f>
        <v/>
      </c>
      <c r="AF38" s="138" t="str">
        <f t="shared" si="4"/>
        <v/>
      </c>
      <c r="AG38" s="102" t="str">
        <f t="shared" si="12"/>
        <v/>
      </c>
      <c r="AH38" s="138" t="str">
        <f t="shared" si="5"/>
        <v/>
      </c>
      <c r="AI38" s="102" t="str">
        <f>IFERROR(IF(AND(T37="Impacto",T38="Impacto"),(AI37-(+AI37*AA38)),IF(AND(T37="Probabilidad",T38="Impacto"),(AI36-(+AI36*AA38)),IF(T38="Probabilidad",AI37,""))),"")</f>
        <v/>
      </c>
      <c r="AJ38" s="103" t="str">
        <f t="shared" si="13"/>
        <v/>
      </c>
      <c r="AK38" s="353"/>
      <c r="AL38" s="149"/>
      <c r="AM38" s="148"/>
      <c r="AN38" s="104"/>
      <c r="AO38" s="104"/>
      <c r="AP38" s="149"/>
      <c r="AQ38" s="104"/>
      <c r="AR38" s="149"/>
      <c r="AS38" s="104"/>
      <c r="AT38" s="149"/>
      <c r="AU38" s="104"/>
      <c r="AV38" s="149"/>
      <c r="AW38" s="147"/>
      <c r="AX38" s="149"/>
      <c r="AY38" s="149"/>
      <c r="AZ38" s="148"/>
      <c r="BA38" s="104"/>
      <c r="BB38" s="144"/>
      <c r="BC38" s="149"/>
      <c r="BD38" s="149"/>
      <c r="BE38" s="148"/>
      <c r="BF38" s="104"/>
      <c r="BG38" s="144"/>
      <c r="BH38" s="149"/>
      <c r="BI38" s="149"/>
      <c r="BJ38" s="148"/>
      <c r="BK38" s="104"/>
      <c r="BL38" s="144"/>
      <c r="BM38" s="149"/>
      <c r="BN38" s="149"/>
      <c r="BO38" s="148"/>
      <c r="BP38" s="104"/>
      <c r="BQ38" s="144"/>
      <c r="BR38" s="157"/>
      <c r="BS38" s="149"/>
      <c r="BT38" s="149"/>
      <c r="BU38" s="149"/>
      <c r="BV38" s="104"/>
      <c r="BW38" s="149"/>
      <c r="BX38" s="149"/>
      <c r="BY38" s="104"/>
      <c r="BZ38" s="149"/>
      <c r="CA38" s="148"/>
      <c r="CB38" s="149"/>
      <c r="CC38" s="160"/>
      <c r="CD38" s="160"/>
      <c r="CE38" s="160"/>
      <c r="CF38" s="160"/>
      <c r="CG38" s="160"/>
      <c r="CH38" s="160"/>
      <c r="CI38" s="160"/>
      <c r="CJ38" s="160"/>
      <c r="CK38" s="160"/>
      <c r="CL38" s="160"/>
      <c r="CM38" s="160"/>
      <c r="CN38" s="160"/>
      <c r="CO38" s="160"/>
      <c r="CP38" s="160"/>
      <c r="CQ38" s="160"/>
      <c r="CR38" s="160"/>
      <c r="CS38" s="160"/>
      <c r="CT38" s="160"/>
      <c r="CU38" s="160"/>
      <c r="CV38" s="160"/>
      <c r="CW38" s="160"/>
      <c r="CX38" s="160"/>
      <c r="CY38" s="160"/>
      <c r="CZ38" s="160"/>
      <c r="DA38" s="160"/>
      <c r="DB38" s="160"/>
    </row>
    <row r="39" spans="1:106" ht="16.5" customHeight="1" x14ac:dyDescent="0.3">
      <c r="A39" s="349"/>
      <c r="B39" s="313"/>
      <c r="C39" s="313"/>
      <c r="D39" s="314"/>
      <c r="E39" s="351"/>
      <c r="F39" s="313"/>
      <c r="G39" s="313"/>
      <c r="H39" s="313"/>
      <c r="I39" s="314"/>
      <c r="J39" s="349"/>
      <c r="K39" s="350"/>
      <c r="L39" s="347"/>
      <c r="M39" s="337"/>
      <c r="N39" s="340"/>
      <c r="O39" s="340"/>
      <c r="P39" s="347"/>
      <c r="Q39" s="334"/>
      <c r="R39" s="148">
        <v>5</v>
      </c>
      <c r="S39" s="100"/>
      <c r="T39" s="150" t="str">
        <f t="shared" si="14"/>
        <v/>
      </c>
      <c r="U39" s="169"/>
      <c r="V39" s="169"/>
      <c r="W39" s="169"/>
      <c r="X39" s="169"/>
      <c r="Y39" s="101"/>
      <c r="Z39" s="101"/>
      <c r="AA39" s="102" t="str">
        <f t="shared" si="11"/>
        <v/>
      </c>
      <c r="AB39" s="101"/>
      <c r="AC39" s="101"/>
      <c r="AD39" s="101"/>
      <c r="AE39" s="184" t="str">
        <f>IFERROR(IF(AND(T38="Probabilidad",T39="Probabilidad"),(AG38-(+AG38*AA39)),IF(AND(T38="Impacto",T39="Probabilidad"),(AG37-(+AG37*AA39)),IF(T39="Impacto",AG38,""))),"")</f>
        <v/>
      </c>
      <c r="AF39" s="138" t="str">
        <f t="shared" si="4"/>
        <v/>
      </c>
      <c r="AG39" s="102" t="str">
        <f t="shared" si="12"/>
        <v/>
      </c>
      <c r="AH39" s="138" t="str">
        <f t="shared" si="5"/>
        <v/>
      </c>
      <c r="AI39" s="102" t="str">
        <f>IFERROR(IF(AND(T38="Impacto",T39="Impacto"),(AI38-(+AI38*AA39)),IF(AND(T38="Probabilidad",T39="Impacto"),(AI37-(+AI37*AA39)),IF(T39="Probabilidad",AI38,""))),"")</f>
        <v/>
      </c>
      <c r="AJ39" s="103" t="str">
        <f t="shared" si="13"/>
        <v/>
      </c>
      <c r="AK39" s="353"/>
      <c r="AL39" s="149"/>
      <c r="AM39" s="148"/>
      <c r="AN39" s="104"/>
      <c r="AO39" s="104"/>
      <c r="AP39" s="149"/>
      <c r="AQ39" s="104"/>
      <c r="AR39" s="149"/>
      <c r="AS39" s="104"/>
      <c r="AT39" s="149"/>
      <c r="AU39" s="104"/>
      <c r="AV39" s="149"/>
      <c r="AW39" s="147"/>
      <c r="AX39" s="149"/>
      <c r="AY39" s="149"/>
      <c r="AZ39" s="148"/>
      <c r="BA39" s="104"/>
      <c r="BB39" s="144"/>
      <c r="BC39" s="149"/>
      <c r="BD39" s="149"/>
      <c r="BE39" s="148"/>
      <c r="BF39" s="104"/>
      <c r="BG39" s="144"/>
      <c r="BH39" s="149"/>
      <c r="BI39" s="149"/>
      <c r="BJ39" s="148"/>
      <c r="BK39" s="104"/>
      <c r="BL39" s="144"/>
      <c r="BM39" s="149"/>
      <c r="BN39" s="149"/>
      <c r="BO39" s="148"/>
      <c r="BP39" s="104"/>
      <c r="BQ39" s="144"/>
      <c r="BR39" s="157"/>
      <c r="BS39" s="149"/>
      <c r="BT39" s="149"/>
      <c r="BU39" s="149"/>
      <c r="BV39" s="104"/>
      <c r="BW39" s="149"/>
      <c r="BX39" s="149"/>
      <c r="BY39" s="104"/>
      <c r="BZ39" s="149"/>
      <c r="CA39" s="148"/>
      <c r="CB39" s="149"/>
      <c r="CC39" s="160"/>
      <c r="CD39" s="160"/>
      <c r="CE39" s="160"/>
      <c r="CF39" s="160"/>
      <c r="CG39" s="160"/>
      <c r="CH39" s="160"/>
      <c r="CI39" s="160"/>
      <c r="CJ39" s="160"/>
      <c r="CK39" s="160"/>
      <c r="CL39" s="160"/>
      <c r="CM39" s="160"/>
      <c r="CN39" s="160"/>
      <c r="CO39" s="160"/>
      <c r="CP39" s="160"/>
      <c r="CQ39" s="160"/>
      <c r="CR39" s="160"/>
      <c r="CS39" s="160"/>
      <c r="CT39" s="160"/>
      <c r="CU39" s="160"/>
      <c r="CV39" s="160"/>
      <c r="CW39" s="160"/>
      <c r="CX39" s="160"/>
      <c r="CY39" s="160"/>
      <c r="CZ39" s="160"/>
      <c r="DA39" s="160"/>
      <c r="DB39" s="160"/>
    </row>
    <row r="40" spans="1:106" ht="16.5" customHeight="1" x14ac:dyDescent="0.3">
      <c r="A40" s="349"/>
      <c r="B40" s="313"/>
      <c r="C40" s="313"/>
      <c r="D40" s="314"/>
      <c r="E40" s="351"/>
      <c r="F40" s="313"/>
      <c r="G40" s="313"/>
      <c r="H40" s="313"/>
      <c r="I40" s="314"/>
      <c r="J40" s="349"/>
      <c r="K40" s="350"/>
      <c r="L40" s="347"/>
      <c r="M40" s="338"/>
      <c r="N40" s="341"/>
      <c r="O40" s="341"/>
      <c r="P40" s="347"/>
      <c r="Q40" s="334"/>
      <c r="R40" s="148">
        <v>6</v>
      </c>
      <c r="S40" s="100"/>
      <c r="T40" s="150" t="str">
        <f t="shared" si="14"/>
        <v/>
      </c>
      <c r="U40" s="169"/>
      <c r="V40" s="169"/>
      <c r="W40" s="169"/>
      <c r="X40" s="169"/>
      <c r="Y40" s="101"/>
      <c r="Z40" s="101"/>
      <c r="AA40" s="102" t="str">
        <f t="shared" si="11"/>
        <v/>
      </c>
      <c r="AB40" s="101"/>
      <c r="AC40" s="101"/>
      <c r="AD40" s="101"/>
      <c r="AE40" s="184" t="str">
        <f>IFERROR(IF(AND(T39="Probabilidad",T40="Probabilidad"),(AG39-(+AG39*AA40)),IF(AND(T39="Impacto",T40="Probabilidad"),(AG38-(+AG38*AA40)),IF(T40="Impacto",AG39,""))),"")</f>
        <v/>
      </c>
      <c r="AF40" s="138" t="str">
        <f t="shared" si="4"/>
        <v/>
      </c>
      <c r="AG40" s="102" t="str">
        <f t="shared" si="12"/>
        <v/>
      </c>
      <c r="AH40" s="138" t="str">
        <f>IFERROR(IF(AI40="","",IF(AI40&lt;=0.2,"Leve",IF(AI40&lt;=0.4,"Menor",IF(AI40&lt;=0.6,"Moderado",IF(AI40&lt;=0.8,"Mayor","Catastrófico"))))),"")</f>
        <v/>
      </c>
      <c r="AI40" s="102" t="str">
        <f>IFERROR(IF(AND(T39="Impacto",T40="Impacto"),(AI39-(+AI39*AA40)),IF(AND(T39="Probabilidad",T40="Impacto"),(AI38-(+AI38*AA40)),IF(T40="Probabilidad",AI39,""))),"")</f>
        <v/>
      </c>
      <c r="AJ40" s="103" t="str">
        <f t="shared" si="13"/>
        <v/>
      </c>
      <c r="AK40" s="354"/>
      <c r="AL40" s="149"/>
      <c r="AM40" s="148"/>
      <c r="AN40" s="104"/>
      <c r="AO40" s="104"/>
      <c r="AP40" s="149"/>
      <c r="AQ40" s="104"/>
      <c r="AR40" s="149"/>
      <c r="AS40" s="104"/>
      <c r="AT40" s="149"/>
      <c r="AU40" s="104"/>
      <c r="AV40" s="149"/>
      <c r="AW40" s="147"/>
      <c r="AX40" s="149"/>
      <c r="AY40" s="149"/>
      <c r="AZ40" s="148"/>
      <c r="BA40" s="104"/>
      <c r="BB40" s="144"/>
      <c r="BC40" s="149"/>
      <c r="BD40" s="149"/>
      <c r="BE40" s="148"/>
      <c r="BF40" s="104"/>
      <c r="BG40" s="144"/>
      <c r="BH40" s="149"/>
      <c r="BI40" s="149"/>
      <c r="BJ40" s="148"/>
      <c r="BK40" s="104"/>
      <c r="BL40" s="144"/>
      <c r="BM40" s="149"/>
      <c r="BN40" s="149"/>
      <c r="BO40" s="148"/>
      <c r="BP40" s="104"/>
      <c r="BQ40" s="144"/>
      <c r="BR40" s="157"/>
      <c r="BS40" s="149"/>
      <c r="BT40" s="149"/>
      <c r="BU40" s="149"/>
      <c r="BV40" s="104"/>
      <c r="BW40" s="149"/>
      <c r="BX40" s="149"/>
      <c r="BY40" s="104"/>
      <c r="BZ40" s="149"/>
      <c r="CA40" s="148"/>
      <c r="CB40" s="149"/>
      <c r="CC40" s="160"/>
      <c r="CD40" s="160"/>
      <c r="CE40" s="160"/>
      <c r="CF40" s="160"/>
      <c r="CG40" s="160"/>
      <c r="CH40" s="160"/>
      <c r="CI40" s="160"/>
      <c r="CJ40" s="160"/>
      <c r="CK40" s="160"/>
      <c r="CL40" s="160"/>
      <c r="CM40" s="160"/>
      <c r="CN40" s="160"/>
      <c r="CO40" s="160"/>
      <c r="CP40" s="160"/>
      <c r="CQ40" s="160"/>
      <c r="CR40" s="160"/>
      <c r="CS40" s="160"/>
      <c r="CT40" s="160"/>
      <c r="CU40" s="160"/>
      <c r="CV40" s="160"/>
      <c r="CW40" s="160"/>
      <c r="CX40" s="160"/>
      <c r="CY40" s="160"/>
      <c r="CZ40" s="160"/>
      <c r="DA40" s="160"/>
      <c r="DB40" s="160"/>
    </row>
    <row r="41" spans="1:106" ht="16.5" customHeight="1" x14ac:dyDescent="0.3">
      <c r="A41" s="349">
        <v>7</v>
      </c>
      <c r="B41" s="313"/>
      <c r="C41" s="313"/>
      <c r="D41" s="314"/>
      <c r="E41" s="351"/>
      <c r="F41" s="313"/>
      <c r="G41" s="313"/>
      <c r="H41" s="313"/>
      <c r="I41" s="314"/>
      <c r="J41" s="349"/>
      <c r="K41" s="350" t="str">
        <f>IF(J41&lt;=0,"",IF(J41&lt;=2,"Muy Baja",IF(J41&lt;=24,"Baja",IF(J41&lt;=500,"Media",IF(J41&lt;=5000,"Alta","Muy Alta")))))</f>
        <v/>
      </c>
      <c r="L41" s="347" t="str">
        <f>IF(K41="","",IF(K41="Muy Baja",0.2,IF(K41="Baja",0.4,IF(K41="Media",0.6,IF(K41="Alta",0.8,IF(K41="Muy Alta",1,))))))</f>
        <v/>
      </c>
      <c r="M41" s="336"/>
      <c r="N41" s="339">
        <f ca="1">IF(NOT(ISERROR(MATCH(M41,'Tabla Impacto'!$B$221:$B$223,0))),'Tabla Impacto'!$F$223&amp;"Por favor no seleccionar los criterios de impacto(Afectación Económica o presupuestal y Pérdida Reputacional)",M41)</f>
        <v>0</v>
      </c>
      <c r="O41" s="342" t="str">
        <f ca="1">IF(OR(N41='Tabla Impacto'!$C$11,N41='Tabla Impacto'!$D$11),"Leve",IF(OR(N41='Tabla Impacto'!$C$12,N41='Tabla Impacto'!$D$12),"Menor",IF(OR(N41='Tabla Impacto'!$C$13,N41='Tabla Impacto'!$D$13),"Moderado",IF(OR(N41='Tabla Impacto'!$C$14,N41='Tabla Impacto'!$D$14),"Mayor",IF(OR(N41='Tabla Impacto'!$C$15,N41='Tabla Impacto'!$D$15),"Catastrófico","")))))</f>
        <v/>
      </c>
      <c r="P41" s="347" t="str">
        <f ca="1">IF(O41="","",IF(O41="Leve",0.2,IF(O41="Menor",0.4,IF(O41="Moderado",0.6,IF(O41="Mayor",0.8,IF(O41="Catastrófico",1,))))))</f>
        <v/>
      </c>
      <c r="Q41" s="334" t="str">
        <f t="shared" ref="Q41" ca="1" si="15">IF(OR(AND(K41="Muy Baja",O41="Leve"),AND(K41="Muy Baja",O41="Menor"),AND(K41="Baja",O41="Leve")),"Bajo",IF(OR(AND(K41="Muy baja",O41="Moderado"),AND(K41="Baja",O41="Menor"),AND(K41="Baja",O41="Moderado"),AND(K41="Media",O41="Leve"),AND(K41="Media",O41="Menor"),AND(K41="Media",O41="Moderado"),AND(K41="Alta",O41="Leve"),AND(K41="Alta",O41="Menor")),"Moderado",IF(OR(AND(K41="Muy Baja",O41="Mayor"),AND(K41="Baja",O41="Mayor"),AND(K41="Media",O41="Mayor"),AND(K41="Alta",O41="Moderado"),AND(K41="Alta",O41="Mayor"),AND(K41="Muy Alta",O41="Leve"),AND(K41="Muy Alta",O41="Menor"),AND(K41="Muy Alta",O41="Moderado"),AND(K41="Muy Alta",O41="Mayor")),"Alto",IF(OR(AND(K41="Muy Baja",O41="Catastrófico"),AND(K41="Baja",O41="Catastrófico"),AND(K41="Media",O41="Catastrófico"),AND(K41="Alta",O41="Catastrófico"),AND(K41="Muy Alta",O41="Catastrófico")),"Extremo",""))))</f>
        <v/>
      </c>
      <c r="R41" s="148">
        <v>1</v>
      </c>
      <c r="S41" s="100"/>
      <c r="T41" s="150" t="str">
        <f t="shared" si="14"/>
        <v/>
      </c>
      <c r="U41" s="169"/>
      <c r="V41" s="169"/>
      <c r="W41" s="169"/>
      <c r="X41" s="169"/>
      <c r="Y41" s="101"/>
      <c r="Z41" s="101"/>
      <c r="AA41" s="102" t="str">
        <f t="shared" si="11"/>
        <v/>
      </c>
      <c r="AB41" s="101"/>
      <c r="AC41" s="101"/>
      <c r="AD41" s="101"/>
      <c r="AE41" s="184" t="str">
        <f>IFERROR(IF(T41="Probabilidad",(L41-(+L41*AA41)),IF(T41="Impacto",L41,"")),"")</f>
        <v/>
      </c>
      <c r="AF41" s="138" t="str">
        <f>IFERROR(IF(AE41="","",IF(AE41&lt;=0.2,"Muy Baja",IF(AE41&lt;=0.4,"Baja",IF(AE41&lt;=0.6,"Media",IF(AE41&lt;=0.8,"Alta","Muy Alta"))))),"")</f>
        <v/>
      </c>
      <c r="AG41" s="102" t="str">
        <f t="shared" si="12"/>
        <v/>
      </c>
      <c r="AH41" s="138" t="str">
        <f>IFERROR(IF(AI41="","",IF(AI41&lt;=0.2,"Leve",IF(AI41&lt;=0.4,"Menor",IF(AI41&lt;=0.6,"Moderado",IF(AI41&lt;=0.8,"Mayor","Catastrófico"))))),"")</f>
        <v/>
      </c>
      <c r="AI41" s="102" t="str">
        <f>IFERROR(IF(T41="Impacto",(P41-(+P41*AA41)),IF(T41="Probabilidad",P41,"")),"")</f>
        <v/>
      </c>
      <c r="AJ41" s="103" t="str">
        <f t="shared" si="13"/>
        <v/>
      </c>
      <c r="AK41" s="352"/>
      <c r="AL41" s="149"/>
      <c r="AM41" s="148"/>
      <c r="AN41" s="104"/>
      <c r="AO41" s="104"/>
      <c r="AP41" s="149"/>
      <c r="AQ41" s="104"/>
      <c r="AR41" s="149"/>
      <c r="AS41" s="104"/>
      <c r="AT41" s="149"/>
      <c r="AU41" s="104"/>
      <c r="AV41" s="149"/>
      <c r="AW41" s="147"/>
      <c r="AX41" s="149"/>
      <c r="AY41" s="149"/>
      <c r="AZ41" s="148"/>
      <c r="BA41" s="104"/>
      <c r="BB41" s="144"/>
      <c r="BC41" s="149"/>
      <c r="BD41" s="149"/>
      <c r="BE41" s="148"/>
      <c r="BF41" s="104"/>
      <c r="BG41" s="144"/>
      <c r="BH41" s="149"/>
      <c r="BI41" s="149"/>
      <c r="BJ41" s="148"/>
      <c r="BK41" s="104"/>
      <c r="BL41" s="144"/>
      <c r="BM41" s="149"/>
      <c r="BN41" s="149"/>
      <c r="BO41" s="148"/>
      <c r="BP41" s="104"/>
      <c r="BQ41" s="144"/>
      <c r="BR41" s="157"/>
      <c r="BS41" s="149"/>
      <c r="BT41" s="149"/>
      <c r="BU41" s="149"/>
      <c r="BV41" s="104"/>
      <c r="BW41" s="149"/>
      <c r="BX41" s="149"/>
      <c r="BY41" s="104"/>
      <c r="BZ41" s="149"/>
      <c r="CA41" s="148"/>
      <c r="CB41" s="149"/>
      <c r="CC41" s="160"/>
      <c r="CD41" s="160"/>
      <c r="CE41" s="160"/>
      <c r="CF41" s="160"/>
      <c r="CG41" s="160"/>
      <c r="CH41" s="160"/>
      <c r="CI41" s="160"/>
      <c r="CJ41" s="160"/>
      <c r="CK41" s="160"/>
      <c r="CL41" s="160"/>
      <c r="CM41" s="160"/>
      <c r="CN41" s="160"/>
      <c r="CO41" s="160"/>
      <c r="CP41" s="160"/>
      <c r="CQ41" s="160"/>
      <c r="CR41" s="160"/>
      <c r="CS41" s="160"/>
      <c r="CT41" s="160"/>
      <c r="CU41" s="160"/>
      <c r="CV41" s="160"/>
      <c r="CW41" s="160"/>
      <c r="CX41" s="160"/>
      <c r="CY41" s="160"/>
      <c r="CZ41" s="160"/>
      <c r="DA41" s="160"/>
      <c r="DB41" s="160"/>
    </row>
    <row r="42" spans="1:106" ht="16.5" customHeight="1" x14ac:dyDescent="0.3">
      <c r="A42" s="349"/>
      <c r="B42" s="313"/>
      <c r="C42" s="313"/>
      <c r="D42" s="314"/>
      <c r="E42" s="351"/>
      <c r="F42" s="313"/>
      <c r="G42" s="313"/>
      <c r="H42" s="313"/>
      <c r="I42" s="314"/>
      <c r="J42" s="349"/>
      <c r="K42" s="350"/>
      <c r="L42" s="347"/>
      <c r="M42" s="337"/>
      <c r="N42" s="340"/>
      <c r="O42" s="340"/>
      <c r="P42" s="347"/>
      <c r="Q42" s="334"/>
      <c r="R42" s="148">
        <v>2</v>
      </c>
      <c r="S42" s="100"/>
      <c r="T42" s="150" t="str">
        <f t="shared" si="14"/>
        <v/>
      </c>
      <c r="U42" s="169"/>
      <c r="V42" s="169"/>
      <c r="W42" s="169"/>
      <c r="X42" s="169"/>
      <c r="Y42" s="101"/>
      <c r="Z42" s="101"/>
      <c r="AA42" s="102" t="str">
        <f t="shared" si="11"/>
        <v/>
      </c>
      <c r="AB42" s="101"/>
      <c r="AC42" s="101"/>
      <c r="AD42" s="101"/>
      <c r="AE42" s="184" t="str">
        <f>IFERROR(IF(AND(T41="Probabilidad",T42="Probabilidad"),(AG41-(+AG41*AA42)),IF(T42="Probabilidad",(L41-(+L41*AA42)),IF(T42="Impacto",AG41,""))),"")</f>
        <v/>
      </c>
      <c r="AF42" s="138" t="str">
        <f t="shared" si="4"/>
        <v/>
      </c>
      <c r="AG42" s="102" t="str">
        <f t="shared" si="12"/>
        <v/>
      </c>
      <c r="AH42" s="138" t="str">
        <f t="shared" si="5"/>
        <v/>
      </c>
      <c r="AI42" s="102" t="str">
        <f>IFERROR(IF(AND(T41="Impacto",T42="Impacto"),(AI35-(+AI35*AA42)),IF(T42="Impacto",($P$41-(+$P$41*AA42)),IF(T42="Probabilidad",AI35,""))),"")</f>
        <v/>
      </c>
      <c r="AJ42" s="103" t="str">
        <f t="shared" si="13"/>
        <v/>
      </c>
      <c r="AK42" s="353"/>
      <c r="AL42" s="149"/>
      <c r="AM42" s="148"/>
      <c r="AN42" s="104"/>
      <c r="AO42" s="104"/>
      <c r="AP42" s="149"/>
      <c r="AQ42" s="104"/>
      <c r="AR42" s="149"/>
      <c r="AS42" s="104"/>
      <c r="AT42" s="149"/>
      <c r="AU42" s="104"/>
      <c r="AV42" s="149"/>
      <c r="AW42" s="147"/>
      <c r="AX42" s="149"/>
      <c r="AY42" s="149"/>
      <c r="AZ42" s="148"/>
      <c r="BA42" s="104"/>
      <c r="BB42" s="144"/>
      <c r="BC42" s="149"/>
      <c r="BD42" s="149"/>
      <c r="BE42" s="148"/>
      <c r="BF42" s="104"/>
      <c r="BG42" s="144"/>
      <c r="BH42" s="149"/>
      <c r="BI42" s="149"/>
      <c r="BJ42" s="148"/>
      <c r="BK42" s="104"/>
      <c r="BL42" s="144"/>
      <c r="BM42" s="149"/>
      <c r="BN42" s="149"/>
      <c r="BO42" s="148"/>
      <c r="BP42" s="104"/>
      <c r="BQ42" s="144"/>
      <c r="BR42" s="157"/>
      <c r="BS42" s="149"/>
      <c r="BT42" s="149"/>
      <c r="BU42" s="149"/>
      <c r="BV42" s="104"/>
      <c r="BW42" s="149"/>
      <c r="BX42" s="149"/>
      <c r="BY42" s="104"/>
      <c r="BZ42" s="149"/>
      <c r="CA42" s="148"/>
      <c r="CB42" s="149"/>
      <c r="CC42" s="160"/>
      <c r="CD42" s="160"/>
      <c r="CE42" s="160"/>
      <c r="CF42" s="160"/>
      <c r="CG42" s="160"/>
      <c r="CH42" s="160"/>
      <c r="CI42" s="160"/>
      <c r="CJ42" s="160"/>
      <c r="CK42" s="160"/>
      <c r="CL42" s="160"/>
      <c r="CM42" s="160"/>
      <c r="CN42" s="160"/>
      <c r="CO42" s="160"/>
      <c r="CP42" s="160"/>
      <c r="CQ42" s="160"/>
      <c r="CR42" s="160"/>
      <c r="CS42" s="160"/>
      <c r="CT42" s="160"/>
      <c r="CU42" s="160"/>
      <c r="CV42" s="160"/>
      <c r="CW42" s="160"/>
      <c r="CX42" s="160"/>
      <c r="CY42" s="160"/>
      <c r="CZ42" s="160"/>
      <c r="DA42" s="160"/>
      <c r="DB42" s="160"/>
    </row>
    <row r="43" spans="1:106" ht="16.5" customHeight="1" x14ac:dyDescent="0.3">
      <c r="A43" s="349"/>
      <c r="B43" s="313"/>
      <c r="C43" s="313"/>
      <c r="D43" s="314"/>
      <c r="E43" s="351"/>
      <c r="F43" s="313"/>
      <c r="G43" s="313"/>
      <c r="H43" s="313"/>
      <c r="I43" s="314"/>
      <c r="J43" s="349"/>
      <c r="K43" s="350"/>
      <c r="L43" s="347"/>
      <c r="M43" s="337"/>
      <c r="N43" s="340"/>
      <c r="O43" s="340"/>
      <c r="P43" s="347"/>
      <c r="Q43" s="334"/>
      <c r="R43" s="148">
        <v>3</v>
      </c>
      <c r="S43" s="218"/>
      <c r="T43" s="150" t="str">
        <f t="shared" si="14"/>
        <v/>
      </c>
      <c r="U43" s="169"/>
      <c r="V43" s="169"/>
      <c r="W43" s="169"/>
      <c r="X43" s="169"/>
      <c r="Y43" s="101"/>
      <c r="Z43" s="101"/>
      <c r="AA43" s="102" t="str">
        <f t="shared" si="11"/>
        <v/>
      </c>
      <c r="AB43" s="101"/>
      <c r="AC43" s="101"/>
      <c r="AD43" s="101"/>
      <c r="AE43" s="184" t="str">
        <f>IFERROR(IF(AND(T42="Probabilidad",T43="Probabilidad"),(AG42-(+AG42*AA43)),IF(AND(T42="Impacto",T43="Probabilidad"),(AG41-(+AG41*AA43)),IF(T43="Impacto",AG42,""))),"")</f>
        <v/>
      </c>
      <c r="AF43" s="138" t="str">
        <f t="shared" si="4"/>
        <v/>
      </c>
      <c r="AG43" s="102" t="str">
        <f t="shared" si="12"/>
        <v/>
      </c>
      <c r="AH43" s="138" t="str">
        <f t="shared" si="5"/>
        <v/>
      </c>
      <c r="AI43" s="102" t="str">
        <f>IFERROR(IF(AND(T42="Impacto",T43="Impacto"),(AI42-(+AI42*AA43)),IF(AND(T42="Probabilidad",T43="Impacto"),(AI41-(+AI41*AA43)),IF(T43="Probabilidad",AI42,""))),"")</f>
        <v/>
      </c>
      <c r="AJ43" s="103" t="str">
        <f t="shared" si="13"/>
        <v/>
      </c>
      <c r="AK43" s="353"/>
      <c r="AL43" s="149"/>
      <c r="AM43" s="148"/>
      <c r="AN43" s="104"/>
      <c r="AO43" s="104"/>
      <c r="AP43" s="149"/>
      <c r="AQ43" s="104"/>
      <c r="AR43" s="149"/>
      <c r="AS43" s="104"/>
      <c r="AT43" s="149"/>
      <c r="AU43" s="104"/>
      <c r="AV43" s="149"/>
      <c r="AW43" s="147"/>
      <c r="AX43" s="149"/>
      <c r="AY43" s="149"/>
      <c r="AZ43" s="148"/>
      <c r="BA43" s="104"/>
      <c r="BB43" s="144"/>
      <c r="BC43" s="149"/>
      <c r="BD43" s="149"/>
      <c r="BE43" s="148"/>
      <c r="BF43" s="104"/>
      <c r="BG43" s="144"/>
      <c r="BH43" s="149"/>
      <c r="BI43" s="149"/>
      <c r="BJ43" s="148"/>
      <c r="BK43" s="104"/>
      <c r="BL43" s="144"/>
      <c r="BM43" s="149"/>
      <c r="BN43" s="149"/>
      <c r="BO43" s="148"/>
      <c r="BP43" s="104"/>
      <c r="BQ43" s="144"/>
      <c r="BR43" s="157"/>
      <c r="BS43" s="149"/>
      <c r="BT43" s="149"/>
      <c r="BU43" s="149"/>
      <c r="BV43" s="104"/>
      <c r="BW43" s="149"/>
      <c r="BX43" s="149"/>
      <c r="BY43" s="104"/>
      <c r="BZ43" s="149"/>
      <c r="CA43" s="148"/>
      <c r="CB43" s="149"/>
      <c r="CC43" s="160"/>
      <c r="CD43" s="160"/>
      <c r="CE43" s="160"/>
      <c r="CF43" s="160"/>
      <c r="CG43" s="160"/>
      <c r="CH43" s="160"/>
      <c r="CI43" s="160"/>
      <c r="CJ43" s="160"/>
      <c r="CK43" s="160"/>
      <c r="CL43" s="160"/>
      <c r="CM43" s="160"/>
      <c r="CN43" s="160"/>
      <c r="CO43" s="160"/>
      <c r="CP43" s="160"/>
      <c r="CQ43" s="160"/>
      <c r="CR43" s="160"/>
      <c r="CS43" s="160"/>
      <c r="CT43" s="160"/>
      <c r="CU43" s="160"/>
      <c r="CV43" s="160"/>
      <c r="CW43" s="160"/>
      <c r="CX43" s="160"/>
      <c r="CY43" s="160"/>
      <c r="CZ43" s="160"/>
      <c r="DA43" s="160"/>
      <c r="DB43" s="160"/>
    </row>
    <row r="44" spans="1:106" ht="16.5" customHeight="1" x14ac:dyDescent="0.3">
      <c r="A44" s="349"/>
      <c r="B44" s="313"/>
      <c r="C44" s="313"/>
      <c r="D44" s="314"/>
      <c r="E44" s="351"/>
      <c r="F44" s="313"/>
      <c r="G44" s="313"/>
      <c r="H44" s="313"/>
      <c r="I44" s="314"/>
      <c r="J44" s="349"/>
      <c r="K44" s="350"/>
      <c r="L44" s="347"/>
      <c r="M44" s="337"/>
      <c r="N44" s="340"/>
      <c r="O44" s="340"/>
      <c r="P44" s="347"/>
      <c r="Q44" s="334"/>
      <c r="R44" s="148">
        <v>4</v>
      </c>
      <c r="S44" s="100"/>
      <c r="T44" s="150" t="str">
        <f t="shared" si="14"/>
        <v/>
      </c>
      <c r="U44" s="169"/>
      <c r="V44" s="169"/>
      <c r="W44" s="169"/>
      <c r="X44" s="169"/>
      <c r="Y44" s="101"/>
      <c r="Z44" s="101"/>
      <c r="AA44" s="102" t="str">
        <f t="shared" si="11"/>
        <v/>
      </c>
      <c r="AB44" s="101"/>
      <c r="AC44" s="101"/>
      <c r="AD44" s="101"/>
      <c r="AE44" s="184" t="str">
        <f>IFERROR(IF(AND(T43="Probabilidad",T44="Probabilidad"),(AG43-(+AG43*AA44)),IF(AND(T43="Impacto",T44="Probabilidad"),(AG42-(+AG42*AA44)),IF(T44="Impacto",AG43,""))),"")</f>
        <v/>
      </c>
      <c r="AF44" s="138" t="str">
        <f t="shared" si="4"/>
        <v/>
      </c>
      <c r="AG44" s="102" t="str">
        <f t="shared" si="12"/>
        <v/>
      </c>
      <c r="AH44" s="138" t="str">
        <f t="shared" si="5"/>
        <v/>
      </c>
      <c r="AI44" s="102" t="str">
        <f>IFERROR(IF(AND(T43="Impacto",T44="Impacto"),(AI43-(+AI43*AA44)),IF(AND(T43="Probabilidad",T44="Impacto"),(AI42-(+AI42*AA44)),IF(T44="Probabilidad",AI43,""))),"")</f>
        <v/>
      </c>
      <c r="AJ44" s="103" t="str">
        <f t="shared" si="13"/>
        <v/>
      </c>
      <c r="AK44" s="353"/>
      <c r="AL44" s="149"/>
      <c r="AM44" s="148"/>
      <c r="AN44" s="104"/>
      <c r="AO44" s="104"/>
      <c r="AP44" s="149"/>
      <c r="AQ44" s="104"/>
      <c r="AR44" s="149"/>
      <c r="AS44" s="104"/>
      <c r="AT44" s="149"/>
      <c r="AU44" s="104"/>
      <c r="AV44" s="149"/>
      <c r="AW44" s="147"/>
      <c r="AX44" s="149"/>
      <c r="AY44" s="149"/>
      <c r="AZ44" s="148"/>
      <c r="BA44" s="104"/>
      <c r="BB44" s="144"/>
      <c r="BC44" s="149"/>
      <c r="BD44" s="149"/>
      <c r="BE44" s="148"/>
      <c r="BF44" s="104"/>
      <c r="BG44" s="144"/>
      <c r="BH44" s="149"/>
      <c r="BI44" s="149"/>
      <c r="BJ44" s="148"/>
      <c r="BK44" s="104"/>
      <c r="BL44" s="144"/>
      <c r="BM44" s="149"/>
      <c r="BN44" s="149"/>
      <c r="BO44" s="148"/>
      <c r="BP44" s="104"/>
      <c r="BQ44" s="144"/>
      <c r="BR44" s="157"/>
      <c r="BS44" s="149"/>
      <c r="BT44" s="149"/>
      <c r="BU44" s="149"/>
      <c r="BV44" s="104"/>
      <c r="BW44" s="149"/>
      <c r="BX44" s="149"/>
      <c r="BY44" s="104"/>
      <c r="BZ44" s="149"/>
      <c r="CA44" s="148"/>
      <c r="CB44" s="149"/>
      <c r="CC44" s="160"/>
      <c r="CD44" s="160"/>
      <c r="CE44" s="160"/>
      <c r="CF44" s="160"/>
      <c r="CG44" s="160"/>
      <c r="CH44" s="160"/>
      <c r="CI44" s="160"/>
      <c r="CJ44" s="160"/>
      <c r="CK44" s="160"/>
      <c r="CL44" s="160"/>
      <c r="CM44" s="160"/>
      <c r="CN44" s="160"/>
      <c r="CO44" s="160"/>
      <c r="CP44" s="160"/>
      <c r="CQ44" s="160"/>
      <c r="CR44" s="160"/>
      <c r="CS44" s="160"/>
      <c r="CT44" s="160"/>
      <c r="CU44" s="160"/>
      <c r="CV44" s="160"/>
      <c r="CW44" s="160"/>
      <c r="CX44" s="160"/>
      <c r="CY44" s="160"/>
      <c r="CZ44" s="160"/>
      <c r="DA44" s="160"/>
      <c r="DB44" s="160"/>
    </row>
    <row r="45" spans="1:106" ht="16.5" customHeight="1" x14ac:dyDescent="0.3">
      <c r="A45" s="349"/>
      <c r="B45" s="313"/>
      <c r="C45" s="313"/>
      <c r="D45" s="314"/>
      <c r="E45" s="351"/>
      <c r="F45" s="313"/>
      <c r="G45" s="313"/>
      <c r="H45" s="313"/>
      <c r="I45" s="314"/>
      <c r="J45" s="349"/>
      <c r="K45" s="350"/>
      <c r="L45" s="347"/>
      <c r="M45" s="337"/>
      <c r="N45" s="340"/>
      <c r="O45" s="340"/>
      <c r="P45" s="347"/>
      <c r="Q45" s="334"/>
      <c r="R45" s="148">
        <v>5</v>
      </c>
      <c r="S45" s="100"/>
      <c r="T45" s="150" t="str">
        <f t="shared" si="14"/>
        <v/>
      </c>
      <c r="U45" s="169"/>
      <c r="V45" s="169"/>
      <c r="W45" s="169"/>
      <c r="X45" s="169"/>
      <c r="Y45" s="101"/>
      <c r="Z45" s="101"/>
      <c r="AA45" s="102" t="str">
        <f t="shared" si="11"/>
        <v/>
      </c>
      <c r="AB45" s="101"/>
      <c r="AC45" s="101"/>
      <c r="AD45" s="101"/>
      <c r="AE45" s="184" t="str">
        <f>IFERROR(IF(AND(T44="Probabilidad",T45="Probabilidad"),(AG44-(+AG44*AA45)),IF(AND(T44="Impacto",T45="Probabilidad"),(AG43-(+AG43*AA45)),IF(T45="Impacto",AG44,""))),"")</f>
        <v/>
      </c>
      <c r="AF45" s="138" t="str">
        <f t="shared" si="4"/>
        <v/>
      </c>
      <c r="AG45" s="102" t="str">
        <f t="shared" si="12"/>
        <v/>
      </c>
      <c r="AH45" s="138" t="str">
        <f t="shared" si="5"/>
        <v/>
      </c>
      <c r="AI45" s="102" t="str">
        <f>IFERROR(IF(AND(T44="Impacto",T45="Impacto"),(AI44-(+AI44*AA45)),IF(AND(T44="Probabilidad",T45="Impacto"),(AI43-(+AI43*AA45)),IF(T45="Probabilidad",AI44,""))),"")</f>
        <v/>
      </c>
      <c r="AJ45" s="103" t="str">
        <f t="shared" si="13"/>
        <v/>
      </c>
      <c r="AK45" s="353"/>
      <c r="AL45" s="149"/>
      <c r="AM45" s="148"/>
      <c r="AN45" s="104"/>
      <c r="AO45" s="104"/>
      <c r="AP45" s="149"/>
      <c r="AQ45" s="104"/>
      <c r="AR45" s="149"/>
      <c r="AS45" s="104"/>
      <c r="AT45" s="149"/>
      <c r="AU45" s="104"/>
      <c r="AV45" s="149"/>
      <c r="AW45" s="147"/>
      <c r="AX45" s="149"/>
      <c r="AY45" s="149"/>
      <c r="AZ45" s="148"/>
      <c r="BA45" s="104"/>
      <c r="BB45" s="144"/>
      <c r="BC45" s="149"/>
      <c r="BD45" s="149"/>
      <c r="BE45" s="148"/>
      <c r="BF45" s="104"/>
      <c r="BG45" s="144"/>
      <c r="BH45" s="149"/>
      <c r="BI45" s="149"/>
      <c r="BJ45" s="148"/>
      <c r="BK45" s="104"/>
      <c r="BL45" s="144"/>
      <c r="BM45" s="149"/>
      <c r="BN45" s="149"/>
      <c r="BO45" s="148"/>
      <c r="BP45" s="104"/>
      <c r="BQ45" s="144"/>
      <c r="BR45" s="157"/>
      <c r="BS45" s="149"/>
      <c r="BT45" s="149"/>
      <c r="BU45" s="149"/>
      <c r="BV45" s="104"/>
      <c r="BW45" s="149"/>
      <c r="BX45" s="149"/>
      <c r="BY45" s="104"/>
      <c r="BZ45" s="149"/>
      <c r="CA45" s="148"/>
      <c r="CB45" s="149"/>
      <c r="CC45" s="160"/>
      <c r="CD45" s="160"/>
      <c r="CE45" s="160"/>
      <c r="CF45" s="160"/>
      <c r="CG45" s="160"/>
      <c r="CH45" s="160"/>
      <c r="CI45" s="160"/>
      <c r="CJ45" s="160"/>
      <c r="CK45" s="160"/>
      <c r="CL45" s="160"/>
      <c r="CM45" s="160"/>
      <c r="CN45" s="160"/>
      <c r="CO45" s="160"/>
      <c r="CP45" s="160"/>
      <c r="CQ45" s="160"/>
      <c r="CR45" s="160"/>
      <c r="CS45" s="160"/>
      <c r="CT45" s="160"/>
      <c r="CU45" s="160"/>
      <c r="CV45" s="160"/>
      <c r="CW45" s="160"/>
      <c r="CX45" s="160"/>
      <c r="CY45" s="160"/>
      <c r="CZ45" s="160"/>
      <c r="DA45" s="160"/>
      <c r="DB45" s="160"/>
    </row>
    <row r="46" spans="1:106" ht="16.5" customHeight="1" x14ac:dyDescent="0.3">
      <c r="A46" s="349"/>
      <c r="B46" s="313"/>
      <c r="C46" s="313"/>
      <c r="D46" s="314"/>
      <c r="E46" s="351"/>
      <c r="F46" s="313"/>
      <c r="G46" s="313"/>
      <c r="H46" s="313"/>
      <c r="I46" s="314"/>
      <c r="J46" s="349"/>
      <c r="K46" s="350"/>
      <c r="L46" s="347"/>
      <c r="M46" s="338"/>
      <c r="N46" s="341"/>
      <c r="O46" s="341"/>
      <c r="P46" s="347"/>
      <c r="Q46" s="334"/>
      <c r="R46" s="148">
        <v>6</v>
      </c>
      <c r="S46" s="100"/>
      <c r="T46" s="150" t="str">
        <f t="shared" si="14"/>
        <v/>
      </c>
      <c r="U46" s="169"/>
      <c r="V46" s="169"/>
      <c r="W46" s="169"/>
      <c r="X46" s="169"/>
      <c r="Y46" s="101"/>
      <c r="Z46" s="101"/>
      <c r="AA46" s="102" t="str">
        <f t="shared" si="11"/>
        <v/>
      </c>
      <c r="AB46" s="101"/>
      <c r="AC46" s="101"/>
      <c r="AD46" s="101"/>
      <c r="AE46" s="184" t="str">
        <f>IFERROR(IF(AND(T45="Probabilidad",T46="Probabilidad"),(AG45-(+AG45*AA46)),IF(AND(T45="Impacto",T46="Probabilidad"),(AG44-(+AG44*AA46)),IF(T46="Impacto",AG45,""))),"")</f>
        <v/>
      </c>
      <c r="AF46" s="138" t="str">
        <f t="shared" si="4"/>
        <v/>
      </c>
      <c r="AG46" s="102" t="str">
        <f t="shared" si="12"/>
        <v/>
      </c>
      <c r="AH46" s="138" t="str">
        <f t="shared" si="5"/>
        <v/>
      </c>
      <c r="AI46" s="102" t="str">
        <f>IFERROR(IF(AND(T45="Impacto",T46="Impacto"),(AI45-(+AI45*AA46)),IF(AND(T45="Probabilidad",T46="Impacto"),(AI44-(+AI44*AA46)),IF(T46="Probabilidad",AI45,""))),"")</f>
        <v/>
      </c>
      <c r="AJ46" s="103" t="str">
        <f t="shared" si="13"/>
        <v/>
      </c>
      <c r="AK46" s="354"/>
      <c r="AL46" s="149"/>
      <c r="AM46" s="148"/>
      <c r="AN46" s="104"/>
      <c r="AO46" s="104"/>
      <c r="AP46" s="149"/>
      <c r="AQ46" s="104"/>
      <c r="AR46" s="149"/>
      <c r="AS46" s="104"/>
      <c r="AT46" s="149"/>
      <c r="AU46" s="104"/>
      <c r="AV46" s="149"/>
      <c r="AW46" s="147"/>
      <c r="AX46" s="149"/>
      <c r="AY46" s="149"/>
      <c r="AZ46" s="148"/>
      <c r="BA46" s="104"/>
      <c r="BB46" s="144"/>
      <c r="BC46" s="149"/>
      <c r="BD46" s="149"/>
      <c r="BE46" s="148"/>
      <c r="BF46" s="104"/>
      <c r="BG46" s="144"/>
      <c r="BH46" s="149"/>
      <c r="BI46" s="149"/>
      <c r="BJ46" s="148"/>
      <c r="BK46" s="104"/>
      <c r="BL46" s="144"/>
      <c r="BM46" s="149"/>
      <c r="BN46" s="149"/>
      <c r="BO46" s="148"/>
      <c r="BP46" s="104"/>
      <c r="BQ46" s="144"/>
      <c r="BR46" s="157"/>
      <c r="BS46" s="149"/>
      <c r="BT46" s="149"/>
      <c r="BU46" s="149"/>
      <c r="BV46" s="104"/>
      <c r="BW46" s="149"/>
      <c r="BX46" s="149"/>
      <c r="BY46" s="104"/>
      <c r="BZ46" s="149"/>
      <c r="CA46" s="148"/>
      <c r="CB46" s="149"/>
      <c r="CC46" s="160"/>
      <c r="CD46" s="160"/>
      <c r="CE46" s="160"/>
      <c r="CF46" s="160"/>
      <c r="CG46" s="160"/>
      <c r="CH46" s="160"/>
      <c r="CI46" s="160"/>
      <c r="CJ46" s="160"/>
      <c r="CK46" s="160"/>
      <c r="CL46" s="160"/>
      <c r="CM46" s="160"/>
      <c r="CN46" s="160"/>
      <c r="CO46" s="160"/>
      <c r="CP46" s="160"/>
      <c r="CQ46" s="160"/>
      <c r="CR46" s="160"/>
      <c r="CS46" s="160"/>
      <c r="CT46" s="160"/>
      <c r="CU46" s="160"/>
      <c r="CV46" s="160"/>
      <c r="CW46" s="160"/>
      <c r="CX46" s="160"/>
      <c r="CY46" s="160"/>
      <c r="CZ46" s="160"/>
      <c r="DA46" s="160"/>
      <c r="DB46" s="160"/>
    </row>
    <row r="47" spans="1:106" ht="16.5" customHeight="1" x14ac:dyDescent="0.3">
      <c r="A47" s="349">
        <v>8</v>
      </c>
      <c r="B47" s="313"/>
      <c r="C47" s="313"/>
      <c r="D47" s="314"/>
      <c r="E47" s="351"/>
      <c r="F47" s="313"/>
      <c r="G47" s="313"/>
      <c r="H47" s="313"/>
      <c r="I47" s="314"/>
      <c r="J47" s="349"/>
      <c r="K47" s="350" t="str">
        <f>IF(J47&lt;=0,"",IF(J47&lt;=2,"Muy Baja",IF(J47&lt;=24,"Baja",IF(J47&lt;=500,"Media",IF(J47&lt;=5000,"Alta","Muy Alta")))))</f>
        <v/>
      </c>
      <c r="L47" s="347" t="str">
        <f>IF(K47="","",IF(K47="Muy Baja",0.2,IF(K47="Baja",0.4,IF(K47="Media",0.6,IF(K47="Alta",0.8,IF(K47="Muy Alta",1,))))))</f>
        <v/>
      </c>
      <c r="M47" s="336"/>
      <c r="N47" s="339">
        <f ca="1">IF(NOT(ISERROR(MATCH(M47,'Tabla Impacto'!$B$221:$B$223,0))),'Tabla Impacto'!$F$223&amp;"Por favor no seleccionar los criterios de impacto(Afectación Económica o presupuestal y Pérdida Reputacional)",M47)</f>
        <v>0</v>
      </c>
      <c r="O47" s="342" t="str">
        <f ca="1">IF(OR(N47='Tabla Impacto'!$C$11,N47='Tabla Impacto'!$D$11),"Leve",IF(OR(N47='Tabla Impacto'!$C$12,N47='Tabla Impacto'!$D$12),"Menor",IF(OR(N47='Tabla Impacto'!$C$13,N47='Tabla Impacto'!$D$13),"Moderado",IF(OR(N47='Tabla Impacto'!$C$14,N47='Tabla Impacto'!$D$14),"Mayor",IF(OR(N47='Tabla Impacto'!$C$15,N47='Tabla Impacto'!$D$15),"Catastrófico","")))))</f>
        <v/>
      </c>
      <c r="P47" s="347" t="str">
        <f ca="1">IF(O47="","",IF(O47="Leve",0.2,IF(O47="Menor",0.4,IF(O47="Moderado",0.6,IF(O47="Mayor",0.8,IF(O47="Catastrófico",1,))))))</f>
        <v/>
      </c>
      <c r="Q47" s="334" t="str">
        <f t="shared" ref="Q47" ca="1" si="16">IF(OR(AND(K47="Muy Baja",O47="Leve"),AND(K47="Muy Baja",O47="Menor"),AND(K47="Baja",O47="Leve")),"Bajo",IF(OR(AND(K47="Muy baja",O47="Moderado"),AND(K47="Baja",O47="Menor"),AND(K47="Baja",O47="Moderado"),AND(K47="Media",O47="Leve"),AND(K47="Media",O47="Menor"),AND(K47="Media",O47="Moderado"),AND(K47="Alta",O47="Leve"),AND(K47="Alta",O47="Menor")),"Moderado",IF(OR(AND(K47="Muy Baja",O47="Mayor"),AND(K47="Baja",O47="Mayor"),AND(K47="Media",O47="Mayor"),AND(K47="Alta",O47="Moderado"),AND(K47="Alta",O47="Mayor"),AND(K47="Muy Alta",O47="Leve"),AND(K47="Muy Alta",O47="Menor"),AND(K47="Muy Alta",O47="Moderado"),AND(K47="Muy Alta",O47="Mayor")),"Alto",IF(OR(AND(K47="Muy Baja",O47="Catastrófico"),AND(K47="Baja",O47="Catastrófico"),AND(K47="Media",O47="Catastrófico"),AND(K47="Alta",O47="Catastrófico"),AND(K47="Muy Alta",O47="Catastrófico")),"Extremo",""))))</f>
        <v/>
      </c>
      <c r="R47" s="148">
        <v>1</v>
      </c>
      <c r="S47" s="100"/>
      <c r="T47" s="150" t="str">
        <f t="shared" si="14"/>
        <v/>
      </c>
      <c r="U47" s="169"/>
      <c r="V47" s="169"/>
      <c r="W47" s="169"/>
      <c r="X47" s="169"/>
      <c r="Y47" s="101"/>
      <c r="Z47" s="101"/>
      <c r="AA47" s="102" t="str">
        <f t="shared" si="11"/>
        <v/>
      </c>
      <c r="AB47" s="101"/>
      <c r="AC47" s="101"/>
      <c r="AD47" s="101"/>
      <c r="AE47" s="184" t="str">
        <f>IFERROR(IF(T47="Probabilidad",(L47-(+L47*AA47)),IF(T47="Impacto",L47,"")),"")</f>
        <v/>
      </c>
      <c r="AF47" s="138" t="str">
        <f>IFERROR(IF(AE47="","",IF(AE47&lt;=0.2,"Muy Baja",IF(AE47&lt;=0.4,"Baja",IF(AE47&lt;=0.6,"Media",IF(AE47&lt;=0.8,"Alta","Muy Alta"))))),"")</f>
        <v/>
      </c>
      <c r="AG47" s="102" t="str">
        <f t="shared" si="12"/>
        <v/>
      </c>
      <c r="AH47" s="138" t="str">
        <f>IFERROR(IF(AI47="","",IF(AI47&lt;=0.2,"Leve",IF(AI47&lt;=0.4,"Menor",IF(AI47&lt;=0.6,"Moderado",IF(AI47&lt;=0.8,"Mayor","Catastrófico"))))),"")</f>
        <v/>
      </c>
      <c r="AI47" s="102" t="str">
        <f>IFERROR(IF(T47="Impacto",(P47-(+P47*AA47)),IF(T47="Probabilidad",P47,"")),"")</f>
        <v/>
      </c>
      <c r="AJ47" s="103" t="str">
        <f t="shared" si="13"/>
        <v/>
      </c>
      <c r="AK47" s="352"/>
      <c r="AL47" s="149"/>
      <c r="AM47" s="148"/>
      <c r="AN47" s="104"/>
      <c r="AO47" s="104"/>
      <c r="AP47" s="149"/>
      <c r="AQ47" s="104"/>
      <c r="AR47" s="149"/>
      <c r="AS47" s="104"/>
      <c r="AT47" s="149"/>
      <c r="AU47" s="104"/>
      <c r="AV47" s="149"/>
      <c r="AW47" s="147"/>
      <c r="AX47" s="149"/>
      <c r="AY47" s="149"/>
      <c r="AZ47" s="148"/>
      <c r="BA47" s="104"/>
      <c r="BB47" s="144"/>
      <c r="BC47" s="149"/>
      <c r="BD47" s="149"/>
      <c r="BE47" s="148"/>
      <c r="BF47" s="104"/>
      <c r="BG47" s="144"/>
      <c r="BH47" s="149"/>
      <c r="BI47" s="149"/>
      <c r="BJ47" s="148"/>
      <c r="BK47" s="104"/>
      <c r="BL47" s="144"/>
      <c r="BM47" s="149"/>
      <c r="BN47" s="149"/>
      <c r="BO47" s="148"/>
      <c r="BP47" s="104"/>
      <c r="BQ47" s="144"/>
      <c r="BR47" s="157"/>
      <c r="BS47" s="149"/>
      <c r="BT47" s="149"/>
      <c r="BU47" s="149"/>
      <c r="BV47" s="104"/>
      <c r="BW47" s="149"/>
      <c r="BX47" s="149"/>
      <c r="BY47" s="104"/>
      <c r="BZ47" s="149"/>
      <c r="CA47" s="148"/>
      <c r="CB47" s="149"/>
      <c r="CC47" s="160"/>
      <c r="CD47" s="160"/>
      <c r="CE47" s="160"/>
      <c r="CF47" s="160"/>
      <c r="CG47" s="160"/>
      <c r="CH47" s="160"/>
      <c r="CI47" s="160"/>
      <c r="CJ47" s="160"/>
      <c r="CK47" s="160"/>
      <c r="CL47" s="160"/>
      <c r="CM47" s="160"/>
      <c r="CN47" s="160"/>
      <c r="CO47" s="160"/>
      <c r="CP47" s="160"/>
      <c r="CQ47" s="160"/>
      <c r="CR47" s="160"/>
      <c r="CS47" s="160"/>
      <c r="CT47" s="160"/>
      <c r="CU47" s="160"/>
      <c r="CV47" s="160"/>
      <c r="CW47" s="160"/>
      <c r="CX47" s="160"/>
      <c r="CY47" s="160"/>
      <c r="CZ47" s="160"/>
      <c r="DA47" s="160"/>
      <c r="DB47" s="160"/>
    </row>
    <row r="48" spans="1:106" ht="16.5" customHeight="1" x14ac:dyDescent="0.3">
      <c r="A48" s="349"/>
      <c r="B48" s="313"/>
      <c r="C48" s="313"/>
      <c r="D48" s="314"/>
      <c r="E48" s="351"/>
      <c r="F48" s="313"/>
      <c r="G48" s="313"/>
      <c r="H48" s="313"/>
      <c r="I48" s="314"/>
      <c r="J48" s="349"/>
      <c r="K48" s="350"/>
      <c r="L48" s="347"/>
      <c r="M48" s="337"/>
      <c r="N48" s="340"/>
      <c r="O48" s="340"/>
      <c r="P48" s="347"/>
      <c r="Q48" s="334"/>
      <c r="R48" s="148">
        <v>2</v>
      </c>
      <c r="S48" s="100"/>
      <c r="T48" s="150" t="str">
        <f t="shared" si="14"/>
        <v/>
      </c>
      <c r="U48" s="169"/>
      <c r="V48" s="169"/>
      <c r="W48" s="169"/>
      <c r="X48" s="169"/>
      <c r="Y48" s="101"/>
      <c r="Z48" s="101"/>
      <c r="AA48" s="102" t="str">
        <f t="shared" si="11"/>
        <v/>
      </c>
      <c r="AB48" s="101"/>
      <c r="AC48" s="101"/>
      <c r="AD48" s="101"/>
      <c r="AE48" s="184" t="str">
        <f>IFERROR(IF(AND(T47="Probabilidad",T48="Probabilidad"),(AG47-(+AG47*AA48)),IF(T48="Probabilidad",(L47-(+L47*AA48)),IF(T48="Impacto",AG47,""))),"")</f>
        <v/>
      </c>
      <c r="AF48" s="138" t="str">
        <f t="shared" si="4"/>
        <v/>
      </c>
      <c r="AG48" s="102" t="str">
        <f t="shared" si="12"/>
        <v/>
      </c>
      <c r="AH48" s="138" t="str">
        <f t="shared" si="5"/>
        <v/>
      </c>
      <c r="AI48" s="102" t="str">
        <f>IFERROR(IF(AND(T47="Impacto",T48="Impacto"),(AI41-(+AI41*AA48)),IF(T48="Impacto",($P$47-(+$P$47*AA48)),IF(T48="Probabilidad",AI41,""))),"")</f>
        <v/>
      </c>
      <c r="AJ48" s="103" t="str">
        <f t="shared" si="13"/>
        <v/>
      </c>
      <c r="AK48" s="353"/>
      <c r="AL48" s="149"/>
      <c r="AM48" s="148"/>
      <c r="AN48" s="104"/>
      <c r="AO48" s="104"/>
      <c r="AP48" s="149"/>
      <c r="AQ48" s="104"/>
      <c r="AR48" s="149"/>
      <c r="AS48" s="104"/>
      <c r="AT48" s="149"/>
      <c r="AU48" s="104"/>
      <c r="AV48" s="149"/>
      <c r="AW48" s="147"/>
      <c r="AX48" s="149"/>
      <c r="AY48" s="149"/>
      <c r="AZ48" s="148"/>
      <c r="BA48" s="104"/>
      <c r="BB48" s="144"/>
      <c r="BC48" s="149"/>
      <c r="BD48" s="149"/>
      <c r="BE48" s="148"/>
      <c r="BF48" s="104"/>
      <c r="BG48" s="144"/>
      <c r="BH48" s="149"/>
      <c r="BI48" s="149"/>
      <c r="BJ48" s="148"/>
      <c r="BK48" s="104"/>
      <c r="BL48" s="144"/>
      <c r="BM48" s="149"/>
      <c r="BN48" s="149"/>
      <c r="BO48" s="148"/>
      <c r="BP48" s="104"/>
      <c r="BQ48" s="144"/>
      <c r="BR48" s="157"/>
      <c r="BS48" s="149"/>
      <c r="BT48" s="149"/>
      <c r="BU48" s="149"/>
      <c r="BV48" s="104"/>
      <c r="BW48" s="149"/>
      <c r="BX48" s="149"/>
      <c r="BY48" s="104"/>
      <c r="BZ48" s="149"/>
      <c r="CA48" s="148"/>
      <c r="CB48" s="149"/>
      <c r="CC48" s="160"/>
      <c r="CD48" s="160"/>
      <c r="CE48" s="160"/>
      <c r="CF48" s="160"/>
      <c r="CG48" s="160"/>
      <c r="CH48" s="160"/>
      <c r="CI48" s="160"/>
      <c r="CJ48" s="160"/>
      <c r="CK48" s="160"/>
      <c r="CL48" s="160"/>
      <c r="CM48" s="160"/>
      <c r="CN48" s="160"/>
      <c r="CO48" s="160"/>
      <c r="CP48" s="160"/>
      <c r="CQ48" s="160"/>
      <c r="CR48" s="160"/>
      <c r="CS48" s="160"/>
      <c r="CT48" s="160"/>
      <c r="CU48" s="160"/>
      <c r="CV48" s="160"/>
      <c r="CW48" s="160"/>
      <c r="CX48" s="160"/>
      <c r="CY48" s="160"/>
      <c r="CZ48" s="160"/>
      <c r="DA48" s="160"/>
      <c r="DB48" s="160"/>
    </row>
    <row r="49" spans="1:106" ht="16.5" customHeight="1" x14ac:dyDescent="0.3">
      <c r="A49" s="349"/>
      <c r="B49" s="313"/>
      <c r="C49" s="313"/>
      <c r="D49" s="314"/>
      <c r="E49" s="351"/>
      <c r="F49" s="313"/>
      <c r="G49" s="313"/>
      <c r="H49" s="313"/>
      <c r="I49" s="314"/>
      <c r="J49" s="349"/>
      <c r="K49" s="350"/>
      <c r="L49" s="347"/>
      <c r="M49" s="337"/>
      <c r="N49" s="340"/>
      <c r="O49" s="340"/>
      <c r="P49" s="347"/>
      <c r="Q49" s="334"/>
      <c r="R49" s="148">
        <v>3</v>
      </c>
      <c r="S49" s="218"/>
      <c r="T49" s="150" t="str">
        <f t="shared" si="14"/>
        <v/>
      </c>
      <c r="U49" s="169"/>
      <c r="V49" s="169"/>
      <c r="W49" s="169"/>
      <c r="X49" s="169"/>
      <c r="Y49" s="101"/>
      <c r="Z49" s="101"/>
      <c r="AA49" s="102" t="str">
        <f t="shared" si="11"/>
        <v/>
      </c>
      <c r="AB49" s="101"/>
      <c r="AC49" s="101"/>
      <c r="AD49" s="101"/>
      <c r="AE49" s="184" t="str">
        <f>IFERROR(IF(AND(T48="Probabilidad",T49="Probabilidad"),(AG48-(+AG48*AA49)),IF(AND(T48="Impacto",T49="Probabilidad"),(AG47-(+AG47*AA49)),IF(T49="Impacto",AG48,""))),"")</f>
        <v/>
      </c>
      <c r="AF49" s="138" t="str">
        <f t="shared" si="4"/>
        <v/>
      </c>
      <c r="AG49" s="102" t="str">
        <f t="shared" si="12"/>
        <v/>
      </c>
      <c r="AH49" s="138" t="str">
        <f t="shared" si="5"/>
        <v/>
      </c>
      <c r="AI49" s="102" t="str">
        <f>IFERROR(IF(AND(T48="Impacto",T49="Impacto"),(AI48-(+AI48*AA49)),IF(AND(T48="Probabilidad",T49="Impacto"),(AI47-(+AI47*AA49)),IF(T49="Probabilidad",AI48,""))),"")</f>
        <v/>
      </c>
      <c r="AJ49" s="103" t="str">
        <f t="shared" si="13"/>
        <v/>
      </c>
      <c r="AK49" s="353"/>
      <c r="AL49" s="149"/>
      <c r="AM49" s="148"/>
      <c r="AN49" s="104"/>
      <c r="AO49" s="104"/>
      <c r="AP49" s="149"/>
      <c r="AQ49" s="104"/>
      <c r="AR49" s="149"/>
      <c r="AS49" s="104"/>
      <c r="AT49" s="149"/>
      <c r="AU49" s="104"/>
      <c r="AV49" s="149"/>
      <c r="AW49" s="147"/>
      <c r="AX49" s="149"/>
      <c r="AY49" s="149"/>
      <c r="AZ49" s="148"/>
      <c r="BA49" s="104"/>
      <c r="BB49" s="144"/>
      <c r="BC49" s="149"/>
      <c r="BD49" s="149"/>
      <c r="BE49" s="148"/>
      <c r="BF49" s="104"/>
      <c r="BG49" s="144"/>
      <c r="BH49" s="149"/>
      <c r="BI49" s="149"/>
      <c r="BJ49" s="148"/>
      <c r="BK49" s="104"/>
      <c r="BL49" s="144"/>
      <c r="BM49" s="149"/>
      <c r="BN49" s="149"/>
      <c r="BO49" s="148"/>
      <c r="BP49" s="104"/>
      <c r="BQ49" s="144"/>
      <c r="BR49" s="157"/>
      <c r="BS49" s="149"/>
      <c r="BT49" s="149"/>
      <c r="BU49" s="149"/>
      <c r="BV49" s="104"/>
      <c r="BW49" s="149"/>
      <c r="BX49" s="149"/>
      <c r="BY49" s="104"/>
      <c r="BZ49" s="149"/>
      <c r="CA49" s="148"/>
      <c r="CB49" s="149"/>
      <c r="CC49" s="160"/>
      <c r="CD49" s="160"/>
      <c r="CE49" s="160"/>
      <c r="CF49" s="160"/>
      <c r="CG49" s="160"/>
      <c r="CH49" s="160"/>
      <c r="CI49" s="160"/>
      <c r="CJ49" s="160"/>
      <c r="CK49" s="160"/>
      <c r="CL49" s="160"/>
      <c r="CM49" s="160"/>
      <c r="CN49" s="160"/>
      <c r="CO49" s="160"/>
      <c r="CP49" s="160"/>
      <c r="CQ49" s="160"/>
      <c r="CR49" s="160"/>
      <c r="CS49" s="160"/>
      <c r="CT49" s="160"/>
      <c r="CU49" s="160"/>
      <c r="CV49" s="160"/>
      <c r="CW49" s="160"/>
      <c r="CX49" s="160"/>
      <c r="CY49" s="160"/>
      <c r="CZ49" s="160"/>
      <c r="DA49" s="160"/>
      <c r="DB49" s="160"/>
    </row>
    <row r="50" spans="1:106" ht="16.5" customHeight="1" x14ac:dyDescent="0.3">
      <c r="A50" s="349"/>
      <c r="B50" s="313"/>
      <c r="C50" s="313"/>
      <c r="D50" s="314"/>
      <c r="E50" s="351"/>
      <c r="F50" s="313"/>
      <c r="G50" s="313"/>
      <c r="H50" s="313"/>
      <c r="I50" s="314"/>
      <c r="J50" s="349"/>
      <c r="K50" s="350"/>
      <c r="L50" s="347"/>
      <c r="M50" s="337"/>
      <c r="N50" s="340"/>
      <c r="O50" s="340"/>
      <c r="P50" s="347"/>
      <c r="Q50" s="334"/>
      <c r="R50" s="148">
        <v>4</v>
      </c>
      <c r="S50" s="100"/>
      <c r="T50" s="150" t="str">
        <f t="shared" si="14"/>
        <v/>
      </c>
      <c r="U50" s="169"/>
      <c r="V50" s="169"/>
      <c r="W50" s="169"/>
      <c r="X50" s="169"/>
      <c r="Y50" s="101"/>
      <c r="Z50" s="101"/>
      <c r="AA50" s="102" t="str">
        <f t="shared" si="11"/>
        <v/>
      </c>
      <c r="AB50" s="101"/>
      <c r="AC50" s="101"/>
      <c r="AD50" s="101"/>
      <c r="AE50" s="184" t="str">
        <f>IFERROR(IF(AND(T49="Probabilidad",T50="Probabilidad"),(AG49-(+AG49*AA50)),IF(AND(T49="Impacto",T50="Probabilidad"),(AG48-(+AG48*AA50)),IF(T50="Impacto",AG49,""))),"")</f>
        <v/>
      </c>
      <c r="AF50" s="138" t="str">
        <f t="shared" si="4"/>
        <v/>
      </c>
      <c r="AG50" s="102" t="str">
        <f t="shared" si="12"/>
        <v/>
      </c>
      <c r="AH50" s="138" t="str">
        <f t="shared" si="5"/>
        <v/>
      </c>
      <c r="AI50" s="102" t="str">
        <f>IFERROR(IF(AND(T49="Impacto",T50="Impacto"),(AI49-(+AI49*AA50)),IF(AND(T49="Probabilidad",T50="Impacto"),(AI48-(+AI48*AA50)),IF(T50="Probabilidad",AI49,""))),"")</f>
        <v/>
      </c>
      <c r="AJ50" s="103" t="str">
        <f t="shared" si="13"/>
        <v/>
      </c>
      <c r="AK50" s="353"/>
      <c r="AL50" s="149"/>
      <c r="AM50" s="148"/>
      <c r="AN50" s="104"/>
      <c r="AO50" s="104"/>
      <c r="AP50" s="149"/>
      <c r="AQ50" s="104"/>
      <c r="AR50" s="149"/>
      <c r="AS50" s="104"/>
      <c r="AT50" s="149"/>
      <c r="AU50" s="104"/>
      <c r="AV50" s="149"/>
      <c r="AW50" s="147"/>
      <c r="AX50" s="149"/>
      <c r="AY50" s="149"/>
      <c r="AZ50" s="148"/>
      <c r="BA50" s="104"/>
      <c r="BB50" s="144"/>
      <c r="BC50" s="149"/>
      <c r="BD50" s="149"/>
      <c r="BE50" s="148"/>
      <c r="BF50" s="104"/>
      <c r="BG50" s="144"/>
      <c r="BH50" s="149"/>
      <c r="BI50" s="149"/>
      <c r="BJ50" s="148"/>
      <c r="BK50" s="104"/>
      <c r="BL50" s="144"/>
      <c r="BM50" s="149"/>
      <c r="BN50" s="149"/>
      <c r="BO50" s="148"/>
      <c r="BP50" s="104"/>
      <c r="BQ50" s="144"/>
      <c r="BR50" s="157"/>
      <c r="BS50" s="149"/>
      <c r="BT50" s="149"/>
      <c r="BU50" s="149"/>
      <c r="BV50" s="104"/>
      <c r="BW50" s="149"/>
      <c r="BX50" s="149"/>
      <c r="BY50" s="104"/>
      <c r="BZ50" s="149"/>
      <c r="CA50" s="148"/>
      <c r="CB50" s="149"/>
      <c r="CC50" s="160"/>
      <c r="CD50" s="160"/>
      <c r="CE50" s="160"/>
      <c r="CF50" s="160"/>
      <c r="CG50" s="160"/>
      <c r="CH50" s="160"/>
      <c r="CI50" s="160"/>
      <c r="CJ50" s="160"/>
      <c r="CK50" s="160"/>
      <c r="CL50" s="160"/>
      <c r="CM50" s="160"/>
      <c r="CN50" s="160"/>
      <c r="CO50" s="160"/>
      <c r="CP50" s="160"/>
      <c r="CQ50" s="160"/>
      <c r="CR50" s="160"/>
      <c r="CS50" s="160"/>
      <c r="CT50" s="160"/>
      <c r="CU50" s="160"/>
      <c r="CV50" s="160"/>
      <c r="CW50" s="160"/>
      <c r="CX50" s="160"/>
      <c r="CY50" s="160"/>
      <c r="CZ50" s="160"/>
      <c r="DA50" s="160"/>
      <c r="DB50" s="160"/>
    </row>
    <row r="51" spans="1:106" ht="16.5" customHeight="1" x14ac:dyDescent="0.3">
      <c r="A51" s="349"/>
      <c r="B51" s="313"/>
      <c r="C51" s="313"/>
      <c r="D51" s="314"/>
      <c r="E51" s="351"/>
      <c r="F51" s="313"/>
      <c r="G51" s="313"/>
      <c r="H51" s="313"/>
      <c r="I51" s="314"/>
      <c r="J51" s="349"/>
      <c r="K51" s="350"/>
      <c r="L51" s="347"/>
      <c r="M51" s="337"/>
      <c r="N51" s="340"/>
      <c r="O51" s="340"/>
      <c r="P51" s="347"/>
      <c r="Q51" s="334"/>
      <c r="R51" s="148">
        <v>5</v>
      </c>
      <c r="S51" s="100"/>
      <c r="T51" s="150" t="str">
        <f t="shared" si="14"/>
        <v/>
      </c>
      <c r="U51" s="169"/>
      <c r="V51" s="169"/>
      <c r="W51" s="169"/>
      <c r="X51" s="169"/>
      <c r="Y51" s="101"/>
      <c r="Z51" s="101"/>
      <c r="AA51" s="102" t="str">
        <f t="shared" si="11"/>
        <v/>
      </c>
      <c r="AB51" s="101"/>
      <c r="AC51" s="101"/>
      <c r="AD51" s="101"/>
      <c r="AE51" s="184" t="str">
        <f>IFERROR(IF(AND(T50="Probabilidad",T51="Probabilidad"),(AG50-(+AG50*AA51)),IF(AND(T50="Impacto",T51="Probabilidad"),(AG49-(+AG49*AA51)),IF(T51="Impacto",AG50,""))),"")</f>
        <v/>
      </c>
      <c r="AF51" s="138" t="str">
        <f t="shared" si="4"/>
        <v/>
      </c>
      <c r="AG51" s="102" t="str">
        <f t="shared" si="12"/>
        <v/>
      </c>
      <c r="AH51" s="138" t="str">
        <f t="shared" si="5"/>
        <v/>
      </c>
      <c r="AI51" s="102" t="str">
        <f>IFERROR(IF(AND(T50="Impacto",T51="Impacto"),(AI50-(+AI50*AA51)),IF(AND(T50="Probabilidad",T51="Impacto"),(AI49-(+AI49*AA51)),IF(T51="Probabilidad",AI50,""))),"")</f>
        <v/>
      </c>
      <c r="AJ51" s="103" t="str">
        <f t="shared" si="13"/>
        <v/>
      </c>
      <c r="AK51" s="353"/>
      <c r="AL51" s="149"/>
      <c r="AM51" s="148"/>
      <c r="AN51" s="104"/>
      <c r="AO51" s="104"/>
      <c r="AP51" s="149"/>
      <c r="AQ51" s="104"/>
      <c r="AR51" s="149"/>
      <c r="AS51" s="104"/>
      <c r="AT51" s="149"/>
      <c r="AU51" s="104"/>
      <c r="AV51" s="149"/>
      <c r="AW51" s="147"/>
      <c r="AX51" s="149"/>
      <c r="AY51" s="149"/>
      <c r="AZ51" s="148"/>
      <c r="BA51" s="104"/>
      <c r="BB51" s="144"/>
      <c r="BC51" s="149"/>
      <c r="BD51" s="149"/>
      <c r="BE51" s="148"/>
      <c r="BF51" s="104"/>
      <c r="BG51" s="144"/>
      <c r="BH51" s="149"/>
      <c r="BI51" s="149"/>
      <c r="BJ51" s="148"/>
      <c r="BK51" s="104"/>
      <c r="BL51" s="144"/>
      <c r="BM51" s="149"/>
      <c r="BN51" s="149"/>
      <c r="BO51" s="148"/>
      <c r="BP51" s="104"/>
      <c r="BQ51" s="144"/>
      <c r="BR51" s="157"/>
      <c r="BS51" s="149"/>
      <c r="BT51" s="149"/>
      <c r="BU51" s="149"/>
      <c r="BV51" s="104"/>
      <c r="BW51" s="149"/>
      <c r="BX51" s="149"/>
      <c r="BY51" s="104"/>
      <c r="BZ51" s="149"/>
      <c r="CA51" s="148"/>
      <c r="CB51" s="149"/>
      <c r="CC51" s="160"/>
      <c r="CD51" s="160"/>
      <c r="CE51" s="160"/>
      <c r="CF51" s="160"/>
      <c r="CG51" s="160"/>
      <c r="CH51" s="160"/>
      <c r="CI51" s="160"/>
      <c r="CJ51" s="160"/>
      <c r="CK51" s="160"/>
      <c r="CL51" s="160"/>
      <c r="CM51" s="160"/>
      <c r="CN51" s="160"/>
      <c r="CO51" s="160"/>
      <c r="CP51" s="160"/>
      <c r="CQ51" s="160"/>
      <c r="CR51" s="160"/>
      <c r="CS51" s="160"/>
      <c r="CT51" s="160"/>
      <c r="CU51" s="160"/>
      <c r="CV51" s="160"/>
      <c r="CW51" s="160"/>
      <c r="CX51" s="160"/>
      <c r="CY51" s="160"/>
      <c r="CZ51" s="160"/>
      <c r="DA51" s="160"/>
      <c r="DB51" s="160"/>
    </row>
    <row r="52" spans="1:106" ht="16.5" customHeight="1" x14ac:dyDescent="0.3">
      <c r="A52" s="349"/>
      <c r="B52" s="313"/>
      <c r="C52" s="313"/>
      <c r="D52" s="314"/>
      <c r="E52" s="351"/>
      <c r="F52" s="313"/>
      <c r="G52" s="313"/>
      <c r="H52" s="313"/>
      <c r="I52" s="314"/>
      <c r="J52" s="349"/>
      <c r="K52" s="350"/>
      <c r="L52" s="347"/>
      <c r="M52" s="338"/>
      <c r="N52" s="341"/>
      <c r="O52" s="341"/>
      <c r="P52" s="347"/>
      <c r="Q52" s="334"/>
      <c r="R52" s="148">
        <v>6</v>
      </c>
      <c r="S52" s="100"/>
      <c r="T52" s="150" t="str">
        <f t="shared" si="14"/>
        <v/>
      </c>
      <c r="U52" s="169"/>
      <c r="V52" s="169"/>
      <c r="W52" s="169"/>
      <c r="X52" s="169"/>
      <c r="Y52" s="101"/>
      <c r="Z52" s="101"/>
      <c r="AA52" s="102" t="str">
        <f t="shared" si="11"/>
        <v/>
      </c>
      <c r="AB52" s="101"/>
      <c r="AC52" s="101"/>
      <c r="AD52" s="101"/>
      <c r="AE52" s="184" t="str">
        <f>IFERROR(IF(AND(T51="Probabilidad",T52="Probabilidad"),(AG51-(+AG51*AA52)),IF(AND(T51="Impacto",T52="Probabilidad"),(AG50-(+AG50*AA52)),IF(T52="Impacto",AG51,""))),"")</f>
        <v/>
      </c>
      <c r="AF52" s="138" t="str">
        <f t="shared" si="4"/>
        <v/>
      </c>
      <c r="AG52" s="102" t="str">
        <f t="shared" si="12"/>
        <v/>
      </c>
      <c r="AH52" s="138" t="str">
        <f t="shared" si="5"/>
        <v/>
      </c>
      <c r="AI52" s="102" t="str">
        <f>IFERROR(IF(AND(T51="Impacto",T52="Impacto"),(AI51-(+AI51*AA52)),IF(AND(T51="Probabilidad",T52="Impacto"),(AI50-(+AI50*AA52)),IF(T52="Probabilidad",AI51,""))),"")</f>
        <v/>
      </c>
      <c r="AJ52" s="103" t="str">
        <f t="shared" si="13"/>
        <v/>
      </c>
      <c r="AK52" s="354"/>
      <c r="AL52" s="149"/>
      <c r="AM52" s="148"/>
      <c r="AN52" s="104"/>
      <c r="AO52" s="104"/>
      <c r="AP52" s="149"/>
      <c r="AQ52" s="104"/>
      <c r="AR52" s="149"/>
      <c r="AS52" s="104"/>
      <c r="AT52" s="149"/>
      <c r="AU52" s="104"/>
      <c r="AV52" s="149"/>
      <c r="AW52" s="147"/>
      <c r="AX52" s="149"/>
      <c r="AY52" s="149"/>
      <c r="AZ52" s="148"/>
      <c r="BA52" s="104"/>
      <c r="BB52" s="144"/>
      <c r="BC52" s="149"/>
      <c r="BD52" s="149"/>
      <c r="BE52" s="148"/>
      <c r="BF52" s="104"/>
      <c r="BG52" s="144"/>
      <c r="BH52" s="149"/>
      <c r="BI52" s="149"/>
      <c r="BJ52" s="148"/>
      <c r="BK52" s="104"/>
      <c r="BL52" s="144"/>
      <c r="BM52" s="149"/>
      <c r="BN52" s="149"/>
      <c r="BO52" s="148"/>
      <c r="BP52" s="104"/>
      <c r="BQ52" s="144"/>
      <c r="BR52" s="157"/>
      <c r="BS52" s="149"/>
      <c r="BT52" s="149"/>
      <c r="BU52" s="149"/>
      <c r="BV52" s="104"/>
      <c r="BW52" s="149"/>
      <c r="BX52" s="149"/>
      <c r="BY52" s="104"/>
      <c r="BZ52" s="149"/>
      <c r="CA52" s="148"/>
      <c r="CB52" s="149"/>
      <c r="CC52" s="160"/>
      <c r="CD52" s="160"/>
      <c r="CE52" s="160"/>
      <c r="CF52" s="160"/>
      <c r="CG52" s="160"/>
      <c r="CH52" s="160"/>
      <c r="CI52" s="160"/>
      <c r="CJ52" s="160"/>
      <c r="CK52" s="160"/>
      <c r="CL52" s="160"/>
      <c r="CM52" s="160"/>
      <c r="CN52" s="160"/>
      <c r="CO52" s="160"/>
      <c r="CP52" s="160"/>
      <c r="CQ52" s="160"/>
      <c r="CR52" s="160"/>
      <c r="CS52" s="160"/>
      <c r="CT52" s="160"/>
      <c r="CU52" s="160"/>
      <c r="CV52" s="160"/>
      <c r="CW52" s="160"/>
      <c r="CX52" s="160"/>
      <c r="CY52" s="160"/>
      <c r="CZ52" s="160"/>
      <c r="DA52" s="160"/>
      <c r="DB52" s="160"/>
    </row>
    <row r="53" spans="1:106" ht="16.5" customHeight="1" x14ac:dyDescent="0.3">
      <c r="A53" s="349">
        <v>9</v>
      </c>
      <c r="B53" s="313"/>
      <c r="C53" s="313"/>
      <c r="D53" s="314"/>
      <c r="E53" s="351"/>
      <c r="F53" s="313"/>
      <c r="G53" s="313"/>
      <c r="H53" s="313"/>
      <c r="I53" s="314"/>
      <c r="J53" s="349"/>
      <c r="K53" s="350" t="str">
        <f>IF(J53&lt;=0,"",IF(J53&lt;=2,"Muy Baja",IF(J53&lt;=24,"Baja",IF(J53&lt;=500,"Media",IF(J53&lt;=5000,"Alta","Muy Alta")))))</f>
        <v/>
      </c>
      <c r="L53" s="347" t="str">
        <f>IF(K53="","",IF(K53="Muy Baja",0.2,IF(K53="Baja",0.4,IF(K53="Media",0.6,IF(K53="Alta",0.8,IF(K53="Muy Alta",1,))))))</f>
        <v/>
      </c>
      <c r="M53" s="336"/>
      <c r="N53" s="339">
        <f ca="1">IF(NOT(ISERROR(MATCH(M53,'Tabla Impacto'!$B$221:$B$223,0))),'Tabla Impacto'!$F$223&amp;"Por favor no seleccionar los criterios de impacto(Afectación Económica o presupuestal y Pérdida Reputacional)",M53)</f>
        <v>0</v>
      </c>
      <c r="O53" s="342" t="str">
        <f ca="1">IF(OR(N53='Tabla Impacto'!$C$11,N53='Tabla Impacto'!$D$11),"Leve",IF(OR(N53='Tabla Impacto'!$C$12,N53='Tabla Impacto'!$D$12),"Menor",IF(OR(N53='Tabla Impacto'!$C$13,N53='Tabla Impacto'!$D$13),"Moderado",IF(OR(N53='Tabla Impacto'!$C$14,N53='Tabla Impacto'!$D$14),"Mayor",IF(OR(N53='Tabla Impacto'!$C$15,N53='Tabla Impacto'!$D$15),"Catastrófico","")))))</f>
        <v/>
      </c>
      <c r="P53" s="347" t="str">
        <f ca="1">IF(O53="","",IF(O53="Leve",0.2,IF(O53="Menor",0.4,IF(O53="Moderado",0.6,IF(O53="Mayor",0.8,IF(O53="Catastrófico",1,))))))</f>
        <v/>
      </c>
      <c r="Q53" s="334" t="str">
        <f t="shared" ref="Q53" ca="1" si="17">IF(OR(AND(K53="Muy Baja",O53="Leve"),AND(K53="Muy Baja",O53="Menor"),AND(K53="Baja",O53="Leve")),"Bajo",IF(OR(AND(K53="Muy baja",O53="Moderado"),AND(K53="Baja",O53="Menor"),AND(K53="Baja",O53="Moderado"),AND(K53="Media",O53="Leve"),AND(K53="Media",O53="Menor"),AND(K53="Media",O53="Moderado"),AND(K53="Alta",O53="Leve"),AND(K53="Alta",O53="Menor")),"Moderado",IF(OR(AND(K53="Muy Baja",O53="Mayor"),AND(K53="Baja",O53="Mayor"),AND(K53="Media",O53="Mayor"),AND(K53="Alta",O53="Moderado"),AND(K53="Alta",O53="Mayor"),AND(K53="Muy Alta",O53="Leve"),AND(K53="Muy Alta",O53="Menor"),AND(K53="Muy Alta",O53="Moderado"),AND(K53="Muy Alta",O53="Mayor")),"Alto",IF(OR(AND(K53="Muy Baja",O53="Catastrófico"),AND(K53="Baja",O53="Catastrófico"),AND(K53="Media",O53="Catastrófico"),AND(K53="Alta",O53="Catastrófico"),AND(K53="Muy Alta",O53="Catastrófico")),"Extremo",""))))</f>
        <v/>
      </c>
      <c r="R53" s="148">
        <v>1</v>
      </c>
      <c r="S53" s="100"/>
      <c r="T53" s="150" t="str">
        <f t="shared" si="14"/>
        <v/>
      </c>
      <c r="U53" s="169"/>
      <c r="V53" s="169"/>
      <c r="W53" s="169"/>
      <c r="X53" s="169"/>
      <c r="Y53" s="101"/>
      <c r="Z53" s="101"/>
      <c r="AA53" s="102" t="str">
        <f t="shared" si="11"/>
        <v/>
      </c>
      <c r="AB53" s="101"/>
      <c r="AC53" s="101"/>
      <c r="AD53" s="101"/>
      <c r="AE53" s="184" t="str">
        <f>IFERROR(IF(T53="Probabilidad",(L53-(+L53*AA53)),IF(T53="Impacto",L53,"")),"")</f>
        <v/>
      </c>
      <c r="AF53" s="138" t="str">
        <f>IFERROR(IF(AE53="","",IF(AE53&lt;=0.2,"Muy Baja",IF(AE53&lt;=0.4,"Baja",IF(AE53&lt;=0.6,"Media",IF(AE53&lt;=0.8,"Alta","Muy Alta"))))),"")</f>
        <v/>
      </c>
      <c r="AG53" s="102" t="str">
        <f t="shared" si="12"/>
        <v/>
      </c>
      <c r="AH53" s="138" t="str">
        <f>IFERROR(IF(AI53="","",IF(AI53&lt;=0.2,"Leve",IF(AI53&lt;=0.4,"Menor",IF(AI53&lt;=0.6,"Moderado",IF(AI53&lt;=0.8,"Mayor","Catastrófico"))))),"")</f>
        <v/>
      </c>
      <c r="AI53" s="102" t="str">
        <f>IFERROR(IF(T53="Impacto",(P53-(+P53*AA53)),IF(T53="Probabilidad",P53,"")),"")</f>
        <v/>
      </c>
      <c r="AJ53" s="103" t="str">
        <f t="shared" si="13"/>
        <v/>
      </c>
      <c r="AK53" s="352"/>
      <c r="AL53" s="149"/>
      <c r="AM53" s="148"/>
      <c r="AN53" s="104"/>
      <c r="AO53" s="104"/>
      <c r="AP53" s="149"/>
      <c r="AQ53" s="104"/>
      <c r="AR53" s="149"/>
      <c r="AS53" s="104"/>
      <c r="AT53" s="149"/>
      <c r="AU53" s="104"/>
      <c r="AV53" s="149"/>
      <c r="AW53" s="147"/>
      <c r="AX53" s="149"/>
      <c r="AY53" s="149"/>
      <c r="AZ53" s="148"/>
      <c r="BA53" s="104"/>
      <c r="BB53" s="144"/>
      <c r="BC53" s="149"/>
      <c r="BD53" s="149"/>
      <c r="BE53" s="148"/>
      <c r="BF53" s="104"/>
      <c r="BG53" s="144"/>
      <c r="BH53" s="149"/>
      <c r="BI53" s="149"/>
      <c r="BJ53" s="148"/>
      <c r="BK53" s="104"/>
      <c r="BL53" s="144"/>
      <c r="BM53" s="149"/>
      <c r="BN53" s="149"/>
      <c r="BO53" s="148"/>
      <c r="BP53" s="104"/>
      <c r="BQ53" s="144"/>
      <c r="BR53" s="157"/>
      <c r="BS53" s="149"/>
      <c r="BT53" s="149"/>
      <c r="BU53" s="149"/>
      <c r="BV53" s="104"/>
      <c r="BW53" s="149"/>
      <c r="BX53" s="149"/>
      <c r="BY53" s="104"/>
      <c r="BZ53" s="149"/>
      <c r="CA53" s="148"/>
      <c r="CB53" s="149"/>
      <c r="CC53" s="160"/>
      <c r="CD53" s="160"/>
      <c r="CE53" s="160"/>
      <c r="CF53" s="160"/>
      <c r="CG53" s="160"/>
      <c r="CH53" s="160"/>
      <c r="CI53" s="160"/>
      <c r="CJ53" s="160"/>
      <c r="CK53" s="160"/>
      <c r="CL53" s="160"/>
      <c r="CM53" s="160"/>
      <c r="CN53" s="160"/>
      <c r="CO53" s="160"/>
      <c r="CP53" s="160"/>
      <c r="CQ53" s="160"/>
      <c r="CR53" s="160"/>
      <c r="CS53" s="160"/>
      <c r="CT53" s="160"/>
      <c r="CU53" s="160"/>
      <c r="CV53" s="160"/>
      <c r="CW53" s="160"/>
      <c r="CX53" s="160"/>
      <c r="CY53" s="160"/>
      <c r="CZ53" s="160"/>
      <c r="DA53" s="160"/>
      <c r="DB53" s="160"/>
    </row>
    <row r="54" spans="1:106" ht="16.5" customHeight="1" x14ac:dyDescent="0.3">
      <c r="A54" s="349"/>
      <c r="B54" s="313"/>
      <c r="C54" s="313"/>
      <c r="D54" s="314"/>
      <c r="E54" s="351"/>
      <c r="F54" s="313"/>
      <c r="G54" s="313"/>
      <c r="H54" s="313"/>
      <c r="I54" s="314"/>
      <c r="J54" s="349"/>
      <c r="K54" s="350"/>
      <c r="L54" s="347"/>
      <c r="M54" s="337"/>
      <c r="N54" s="340"/>
      <c r="O54" s="340"/>
      <c r="P54" s="347"/>
      <c r="Q54" s="334"/>
      <c r="R54" s="148">
        <v>2</v>
      </c>
      <c r="S54" s="100"/>
      <c r="T54" s="150" t="str">
        <f t="shared" si="14"/>
        <v/>
      </c>
      <c r="U54" s="169"/>
      <c r="V54" s="169"/>
      <c r="W54" s="169"/>
      <c r="X54" s="169"/>
      <c r="Y54" s="101"/>
      <c r="Z54" s="101"/>
      <c r="AA54" s="102" t="str">
        <f t="shared" si="11"/>
        <v/>
      </c>
      <c r="AB54" s="101"/>
      <c r="AC54" s="101"/>
      <c r="AD54" s="101"/>
      <c r="AE54" s="184" t="str">
        <f>IFERROR(IF(AND(T53="Probabilidad",T54="Probabilidad"),(AG53-(+AG53*AA54)),IF(T54="Probabilidad",(L53-(+L53*AA54)),IF(T54="Impacto",AG53,""))),"")</f>
        <v/>
      </c>
      <c r="AF54" s="138" t="str">
        <f t="shared" si="4"/>
        <v/>
      </c>
      <c r="AG54" s="102" t="str">
        <f t="shared" si="12"/>
        <v/>
      </c>
      <c r="AH54" s="138" t="str">
        <f t="shared" si="5"/>
        <v/>
      </c>
      <c r="AI54" s="102" t="str">
        <f>IFERROR(IF(AND(T53="Impacto",T54="Impacto"),(AI47-(+AI47*AA54)),IF(T54="Impacto",($P$53-(+$P$53*AA54)),IF(T54="Probabilidad",AI47,""))),"")</f>
        <v/>
      </c>
      <c r="AJ54" s="103" t="str">
        <f t="shared" si="13"/>
        <v/>
      </c>
      <c r="AK54" s="353"/>
      <c r="AL54" s="149"/>
      <c r="AM54" s="148"/>
      <c r="AN54" s="104"/>
      <c r="AO54" s="104"/>
      <c r="AP54" s="149"/>
      <c r="AQ54" s="104"/>
      <c r="AR54" s="149"/>
      <c r="AS54" s="104"/>
      <c r="AT54" s="149"/>
      <c r="AU54" s="104"/>
      <c r="AV54" s="149"/>
      <c r="AW54" s="147"/>
      <c r="AX54" s="149"/>
      <c r="AY54" s="149"/>
      <c r="AZ54" s="148"/>
      <c r="BA54" s="104"/>
      <c r="BB54" s="144"/>
      <c r="BC54" s="149"/>
      <c r="BD54" s="149"/>
      <c r="BE54" s="148"/>
      <c r="BF54" s="104"/>
      <c r="BG54" s="144"/>
      <c r="BH54" s="149"/>
      <c r="BI54" s="149"/>
      <c r="BJ54" s="148"/>
      <c r="BK54" s="104"/>
      <c r="BL54" s="144"/>
      <c r="BM54" s="149"/>
      <c r="BN54" s="149"/>
      <c r="BO54" s="148"/>
      <c r="BP54" s="104"/>
      <c r="BQ54" s="144"/>
      <c r="BR54" s="157"/>
      <c r="BS54" s="149"/>
      <c r="BT54" s="149"/>
      <c r="BU54" s="149"/>
      <c r="BV54" s="104"/>
      <c r="BW54" s="149"/>
      <c r="BX54" s="149"/>
      <c r="BY54" s="104"/>
      <c r="BZ54" s="149"/>
      <c r="CA54" s="148"/>
      <c r="CB54" s="149"/>
      <c r="CC54" s="160"/>
      <c r="CD54" s="160"/>
      <c r="CE54" s="160"/>
      <c r="CF54" s="160"/>
      <c r="CG54" s="160"/>
      <c r="CH54" s="160"/>
      <c r="CI54" s="160"/>
      <c r="CJ54" s="160"/>
      <c r="CK54" s="160"/>
      <c r="CL54" s="160"/>
      <c r="CM54" s="160"/>
      <c r="CN54" s="160"/>
      <c r="CO54" s="160"/>
      <c r="CP54" s="160"/>
      <c r="CQ54" s="160"/>
      <c r="CR54" s="160"/>
      <c r="CS54" s="160"/>
      <c r="CT54" s="160"/>
      <c r="CU54" s="160"/>
      <c r="CV54" s="160"/>
      <c r="CW54" s="160"/>
      <c r="CX54" s="160"/>
      <c r="CY54" s="160"/>
      <c r="CZ54" s="160"/>
      <c r="DA54" s="160"/>
      <c r="DB54" s="160"/>
    </row>
    <row r="55" spans="1:106" ht="16.5" customHeight="1" x14ac:dyDescent="0.3">
      <c r="A55" s="349"/>
      <c r="B55" s="313"/>
      <c r="C55" s="313"/>
      <c r="D55" s="314"/>
      <c r="E55" s="351"/>
      <c r="F55" s="313"/>
      <c r="G55" s="313"/>
      <c r="H55" s="313"/>
      <c r="I55" s="314"/>
      <c r="J55" s="349"/>
      <c r="K55" s="350"/>
      <c r="L55" s="347"/>
      <c r="M55" s="337"/>
      <c r="N55" s="340"/>
      <c r="O55" s="340"/>
      <c r="P55" s="347"/>
      <c r="Q55" s="334"/>
      <c r="R55" s="148">
        <v>3</v>
      </c>
      <c r="S55" s="218"/>
      <c r="T55" s="150" t="str">
        <f t="shared" si="14"/>
        <v/>
      </c>
      <c r="U55" s="169"/>
      <c r="V55" s="169"/>
      <c r="W55" s="169"/>
      <c r="X55" s="169"/>
      <c r="Y55" s="101"/>
      <c r="Z55" s="101"/>
      <c r="AA55" s="102" t="str">
        <f t="shared" si="11"/>
        <v/>
      </c>
      <c r="AB55" s="101"/>
      <c r="AC55" s="101"/>
      <c r="AD55" s="101"/>
      <c r="AE55" s="184" t="str">
        <f>IFERROR(IF(AND(T54="Probabilidad",T55="Probabilidad"),(AG54-(+AG54*AA55)),IF(AND(T54="Impacto",T55="Probabilidad"),(AG53-(+AG53*AA55)),IF(T55="Impacto",AG54,""))),"")</f>
        <v/>
      </c>
      <c r="AF55" s="138" t="str">
        <f t="shared" si="4"/>
        <v/>
      </c>
      <c r="AG55" s="102" t="str">
        <f t="shared" si="12"/>
        <v/>
      </c>
      <c r="AH55" s="138" t="str">
        <f t="shared" si="5"/>
        <v/>
      </c>
      <c r="AI55" s="102" t="str">
        <f>IFERROR(IF(AND(T54="Impacto",T55="Impacto"),(AI54-(+AI54*AA55)),IF(AND(T54="Probabilidad",T55="Impacto"),(AI53-(+AI53*AA55)),IF(T55="Probabilidad",AI54,""))),"")</f>
        <v/>
      </c>
      <c r="AJ55" s="103" t="str">
        <f t="shared" si="13"/>
        <v/>
      </c>
      <c r="AK55" s="353"/>
      <c r="AL55" s="149"/>
      <c r="AM55" s="148"/>
      <c r="AN55" s="104"/>
      <c r="AO55" s="104"/>
      <c r="AP55" s="149"/>
      <c r="AQ55" s="104"/>
      <c r="AR55" s="149"/>
      <c r="AS55" s="104"/>
      <c r="AT55" s="149"/>
      <c r="AU55" s="104"/>
      <c r="AV55" s="149"/>
      <c r="AW55" s="147"/>
      <c r="AX55" s="149"/>
      <c r="AY55" s="149"/>
      <c r="AZ55" s="148"/>
      <c r="BA55" s="104"/>
      <c r="BB55" s="144"/>
      <c r="BC55" s="149"/>
      <c r="BD55" s="149"/>
      <c r="BE55" s="148"/>
      <c r="BF55" s="104"/>
      <c r="BG55" s="144"/>
      <c r="BH55" s="149"/>
      <c r="BI55" s="149"/>
      <c r="BJ55" s="148"/>
      <c r="BK55" s="104"/>
      <c r="BL55" s="144"/>
      <c r="BM55" s="149"/>
      <c r="BN55" s="149"/>
      <c r="BO55" s="148"/>
      <c r="BP55" s="104"/>
      <c r="BQ55" s="144"/>
      <c r="BR55" s="157"/>
      <c r="BS55" s="149"/>
      <c r="BT55" s="149"/>
      <c r="BU55" s="149"/>
      <c r="BV55" s="104"/>
      <c r="BW55" s="149"/>
      <c r="BX55" s="149"/>
      <c r="BY55" s="104"/>
      <c r="BZ55" s="149"/>
      <c r="CA55" s="148"/>
      <c r="CB55" s="149"/>
      <c r="CC55" s="160"/>
      <c r="CD55" s="160"/>
      <c r="CE55" s="160"/>
      <c r="CF55" s="160"/>
      <c r="CG55" s="160"/>
      <c r="CH55" s="160"/>
      <c r="CI55" s="160"/>
      <c r="CJ55" s="160"/>
      <c r="CK55" s="160"/>
      <c r="CL55" s="160"/>
      <c r="CM55" s="160"/>
      <c r="CN55" s="160"/>
      <c r="CO55" s="160"/>
      <c r="CP55" s="160"/>
      <c r="CQ55" s="160"/>
      <c r="CR55" s="160"/>
      <c r="CS55" s="160"/>
      <c r="CT55" s="160"/>
      <c r="CU55" s="160"/>
      <c r="CV55" s="160"/>
      <c r="CW55" s="160"/>
      <c r="CX55" s="160"/>
      <c r="CY55" s="160"/>
      <c r="CZ55" s="160"/>
      <c r="DA55" s="160"/>
      <c r="DB55" s="160"/>
    </row>
    <row r="56" spans="1:106" ht="16.5" customHeight="1" x14ac:dyDescent="0.3">
      <c r="A56" s="349"/>
      <c r="B56" s="313"/>
      <c r="C56" s="313"/>
      <c r="D56" s="314"/>
      <c r="E56" s="351"/>
      <c r="F56" s="313"/>
      <c r="G56" s="313"/>
      <c r="H56" s="313"/>
      <c r="I56" s="314"/>
      <c r="J56" s="349"/>
      <c r="K56" s="350"/>
      <c r="L56" s="347"/>
      <c r="M56" s="337"/>
      <c r="N56" s="340"/>
      <c r="O56" s="340"/>
      <c r="P56" s="347"/>
      <c r="Q56" s="334"/>
      <c r="R56" s="148">
        <v>4</v>
      </c>
      <c r="S56" s="100"/>
      <c r="T56" s="150" t="str">
        <f t="shared" si="14"/>
        <v/>
      </c>
      <c r="U56" s="169"/>
      <c r="V56" s="169"/>
      <c r="W56" s="169"/>
      <c r="X56" s="169"/>
      <c r="Y56" s="101"/>
      <c r="Z56" s="101"/>
      <c r="AA56" s="102" t="str">
        <f t="shared" si="11"/>
        <v/>
      </c>
      <c r="AB56" s="101"/>
      <c r="AC56" s="101"/>
      <c r="AD56" s="101"/>
      <c r="AE56" s="184" t="str">
        <f>IFERROR(IF(AND(T55="Probabilidad",T56="Probabilidad"),(AG55-(+AG55*AA56)),IF(AND(T55="Impacto",T56="Probabilidad"),(AG54-(+AG54*AA56)),IF(T56="Impacto",AG55,""))),"")</f>
        <v/>
      </c>
      <c r="AF56" s="138" t="str">
        <f t="shared" si="4"/>
        <v/>
      </c>
      <c r="AG56" s="102" t="str">
        <f t="shared" si="12"/>
        <v/>
      </c>
      <c r="AH56" s="138" t="str">
        <f t="shared" si="5"/>
        <v/>
      </c>
      <c r="AI56" s="102" t="str">
        <f>IFERROR(IF(AND(T55="Impacto",T56="Impacto"),(AI55-(+AI55*AA56)),IF(AND(T55="Probabilidad",T56="Impacto"),(AI54-(+AI54*AA56)),IF(T56="Probabilidad",AI55,""))),"")</f>
        <v/>
      </c>
      <c r="AJ56" s="103" t="str">
        <f t="shared" si="13"/>
        <v/>
      </c>
      <c r="AK56" s="353"/>
      <c r="AL56" s="149"/>
      <c r="AM56" s="148"/>
      <c r="AN56" s="104"/>
      <c r="AO56" s="104"/>
      <c r="AP56" s="149"/>
      <c r="AQ56" s="104"/>
      <c r="AR56" s="149"/>
      <c r="AS56" s="104"/>
      <c r="AT56" s="149"/>
      <c r="AU56" s="104"/>
      <c r="AV56" s="149"/>
      <c r="AW56" s="147"/>
      <c r="AX56" s="149"/>
      <c r="AY56" s="149"/>
      <c r="AZ56" s="148"/>
      <c r="BA56" s="104"/>
      <c r="BB56" s="144"/>
      <c r="BC56" s="149"/>
      <c r="BD56" s="149"/>
      <c r="BE56" s="148"/>
      <c r="BF56" s="104"/>
      <c r="BG56" s="144"/>
      <c r="BH56" s="149"/>
      <c r="BI56" s="149"/>
      <c r="BJ56" s="148"/>
      <c r="BK56" s="104"/>
      <c r="BL56" s="144"/>
      <c r="BM56" s="149"/>
      <c r="BN56" s="149"/>
      <c r="BO56" s="148"/>
      <c r="BP56" s="104"/>
      <c r="BQ56" s="144"/>
      <c r="BR56" s="157"/>
      <c r="BS56" s="149"/>
      <c r="BT56" s="149"/>
      <c r="BU56" s="149"/>
      <c r="BV56" s="104"/>
      <c r="BW56" s="149"/>
      <c r="BX56" s="149"/>
      <c r="BY56" s="104"/>
      <c r="BZ56" s="149"/>
      <c r="CA56" s="148"/>
      <c r="CB56" s="149"/>
      <c r="CC56" s="160"/>
      <c r="CD56" s="160"/>
      <c r="CE56" s="160"/>
      <c r="CF56" s="160"/>
      <c r="CG56" s="160"/>
      <c r="CH56" s="160"/>
      <c r="CI56" s="160"/>
      <c r="CJ56" s="160"/>
      <c r="CK56" s="160"/>
      <c r="CL56" s="160"/>
      <c r="CM56" s="160"/>
      <c r="CN56" s="160"/>
      <c r="CO56" s="160"/>
      <c r="CP56" s="160"/>
      <c r="CQ56" s="160"/>
      <c r="CR56" s="160"/>
      <c r="CS56" s="160"/>
      <c r="CT56" s="160"/>
      <c r="CU56" s="160"/>
      <c r="CV56" s="160"/>
      <c r="CW56" s="160"/>
      <c r="CX56" s="160"/>
      <c r="CY56" s="160"/>
      <c r="CZ56" s="160"/>
      <c r="DA56" s="160"/>
      <c r="DB56" s="160"/>
    </row>
    <row r="57" spans="1:106" ht="16.5" customHeight="1" x14ac:dyDescent="0.3">
      <c r="A57" s="349"/>
      <c r="B57" s="313"/>
      <c r="C57" s="313"/>
      <c r="D57" s="314"/>
      <c r="E57" s="351"/>
      <c r="F57" s="313"/>
      <c r="G57" s="313"/>
      <c r="H57" s="313"/>
      <c r="I57" s="314"/>
      <c r="J57" s="349"/>
      <c r="K57" s="350"/>
      <c r="L57" s="347"/>
      <c r="M57" s="337"/>
      <c r="N57" s="340"/>
      <c r="O57" s="340"/>
      <c r="P57" s="347"/>
      <c r="Q57" s="334"/>
      <c r="R57" s="148">
        <v>5</v>
      </c>
      <c r="S57" s="100"/>
      <c r="T57" s="150" t="str">
        <f t="shared" si="14"/>
        <v/>
      </c>
      <c r="U57" s="169"/>
      <c r="V57" s="169"/>
      <c r="W57" s="169"/>
      <c r="X57" s="169"/>
      <c r="Y57" s="101"/>
      <c r="Z57" s="101"/>
      <c r="AA57" s="102" t="str">
        <f t="shared" si="11"/>
        <v/>
      </c>
      <c r="AB57" s="101"/>
      <c r="AC57" s="101"/>
      <c r="AD57" s="101"/>
      <c r="AE57" s="184" t="str">
        <f>IFERROR(IF(AND(T56="Probabilidad",T57="Probabilidad"),(AG56-(+AG56*AA57)),IF(AND(T56="Impacto",T57="Probabilidad"),(AG55-(+AG55*AA57)),IF(T57="Impacto",AG56,""))),"")</f>
        <v/>
      </c>
      <c r="AF57" s="138" t="str">
        <f t="shared" si="4"/>
        <v/>
      </c>
      <c r="AG57" s="102" t="str">
        <f t="shared" si="12"/>
        <v/>
      </c>
      <c r="AH57" s="138" t="str">
        <f t="shared" si="5"/>
        <v/>
      </c>
      <c r="AI57" s="102" t="str">
        <f>IFERROR(IF(AND(T56="Impacto",T57="Impacto"),(AI56-(+AI56*AA57)),IF(AND(T56="Probabilidad",T57="Impacto"),(AI55-(+AI55*AA57)),IF(T57="Probabilidad",AI56,""))),"")</f>
        <v/>
      </c>
      <c r="AJ57" s="103" t="str">
        <f t="shared" si="13"/>
        <v/>
      </c>
      <c r="AK57" s="353"/>
      <c r="AL57" s="149"/>
      <c r="AM57" s="148"/>
      <c r="AN57" s="104"/>
      <c r="AO57" s="104"/>
      <c r="AP57" s="149"/>
      <c r="AQ57" s="104"/>
      <c r="AR57" s="149"/>
      <c r="AS57" s="104"/>
      <c r="AT57" s="149"/>
      <c r="AU57" s="104"/>
      <c r="AV57" s="149"/>
      <c r="AW57" s="147"/>
      <c r="AX57" s="149"/>
      <c r="AY57" s="149"/>
      <c r="AZ57" s="148"/>
      <c r="BA57" s="104"/>
      <c r="BB57" s="144"/>
      <c r="BC57" s="149"/>
      <c r="BD57" s="149"/>
      <c r="BE57" s="148"/>
      <c r="BF57" s="104"/>
      <c r="BG57" s="144"/>
      <c r="BH57" s="149"/>
      <c r="BI57" s="149"/>
      <c r="BJ57" s="148"/>
      <c r="BK57" s="104"/>
      <c r="BL57" s="144"/>
      <c r="BM57" s="149"/>
      <c r="BN57" s="149"/>
      <c r="BO57" s="148"/>
      <c r="BP57" s="104"/>
      <c r="BQ57" s="144"/>
      <c r="BR57" s="157"/>
      <c r="BS57" s="149"/>
      <c r="BT57" s="149"/>
      <c r="BU57" s="149"/>
      <c r="BV57" s="104"/>
      <c r="BW57" s="149"/>
      <c r="BX57" s="149"/>
      <c r="BY57" s="104"/>
      <c r="BZ57" s="149"/>
      <c r="CA57" s="148"/>
      <c r="CB57" s="149"/>
      <c r="CC57" s="160"/>
      <c r="CD57" s="160"/>
      <c r="CE57" s="160"/>
      <c r="CF57" s="160"/>
      <c r="CG57" s="160"/>
      <c r="CH57" s="160"/>
      <c r="CI57" s="160"/>
      <c r="CJ57" s="160"/>
      <c r="CK57" s="160"/>
      <c r="CL57" s="160"/>
      <c r="CM57" s="160"/>
      <c r="CN57" s="160"/>
      <c r="CO57" s="160"/>
      <c r="CP57" s="160"/>
      <c r="CQ57" s="160"/>
      <c r="CR57" s="160"/>
      <c r="CS57" s="160"/>
      <c r="CT57" s="160"/>
      <c r="CU57" s="160"/>
      <c r="CV57" s="160"/>
      <c r="CW57" s="160"/>
      <c r="CX57" s="160"/>
      <c r="CY57" s="160"/>
      <c r="CZ57" s="160"/>
      <c r="DA57" s="160"/>
      <c r="DB57" s="160"/>
    </row>
    <row r="58" spans="1:106" ht="16.5" customHeight="1" x14ac:dyDescent="0.3">
      <c r="A58" s="349"/>
      <c r="B58" s="313"/>
      <c r="C58" s="313"/>
      <c r="D58" s="314"/>
      <c r="E58" s="351"/>
      <c r="F58" s="313"/>
      <c r="G58" s="313"/>
      <c r="H58" s="313"/>
      <c r="I58" s="314"/>
      <c r="J58" s="349"/>
      <c r="K58" s="350"/>
      <c r="L58" s="347"/>
      <c r="M58" s="338"/>
      <c r="N58" s="341"/>
      <c r="O58" s="341"/>
      <c r="P58" s="347"/>
      <c r="Q58" s="334"/>
      <c r="R58" s="148">
        <v>6</v>
      </c>
      <c r="S58" s="100"/>
      <c r="T58" s="150" t="str">
        <f t="shared" si="14"/>
        <v/>
      </c>
      <c r="U58" s="169"/>
      <c r="V58" s="169"/>
      <c r="W58" s="169"/>
      <c r="X58" s="169"/>
      <c r="Y58" s="101"/>
      <c r="Z58" s="101"/>
      <c r="AA58" s="102" t="str">
        <f t="shared" si="11"/>
        <v/>
      </c>
      <c r="AB58" s="101"/>
      <c r="AC58" s="101"/>
      <c r="AD58" s="101"/>
      <c r="AE58" s="184" t="str">
        <f>IFERROR(IF(AND(T57="Probabilidad",T58="Probabilidad"),(AG57-(+AG57*AA58)),IF(AND(T57="Impacto",T58="Probabilidad"),(AG56-(+AG56*AA58)),IF(T58="Impacto",AG57,""))),"")</f>
        <v/>
      </c>
      <c r="AF58" s="138" t="str">
        <f t="shared" si="4"/>
        <v/>
      </c>
      <c r="AG58" s="102" t="str">
        <f t="shared" si="12"/>
        <v/>
      </c>
      <c r="AH58" s="138" t="str">
        <f t="shared" si="5"/>
        <v/>
      </c>
      <c r="AI58" s="102" t="str">
        <f>IFERROR(IF(AND(T57="Impacto",T58="Impacto"),(AI57-(+AI57*AA58)),IF(AND(T57="Probabilidad",T58="Impacto"),(AI56-(+AI56*AA58)),IF(T58="Probabilidad",AI57,""))),"")</f>
        <v/>
      </c>
      <c r="AJ58" s="103" t="str">
        <f t="shared" si="13"/>
        <v/>
      </c>
      <c r="AK58" s="354"/>
      <c r="AL58" s="149"/>
      <c r="AM58" s="148"/>
      <c r="AN58" s="104"/>
      <c r="AO58" s="104"/>
      <c r="AP58" s="149"/>
      <c r="AQ58" s="104"/>
      <c r="AR58" s="149"/>
      <c r="AS58" s="104"/>
      <c r="AT58" s="149"/>
      <c r="AU58" s="104"/>
      <c r="AV58" s="149"/>
      <c r="AW58" s="147"/>
      <c r="AX58" s="149"/>
      <c r="AY58" s="149"/>
      <c r="AZ58" s="148"/>
      <c r="BA58" s="104"/>
      <c r="BB58" s="144"/>
      <c r="BC58" s="149"/>
      <c r="BD58" s="149"/>
      <c r="BE58" s="148"/>
      <c r="BF58" s="104"/>
      <c r="BG58" s="144"/>
      <c r="BH58" s="149"/>
      <c r="BI58" s="149"/>
      <c r="BJ58" s="148"/>
      <c r="BK58" s="104"/>
      <c r="BL58" s="144"/>
      <c r="BM58" s="149"/>
      <c r="BN58" s="149"/>
      <c r="BO58" s="148"/>
      <c r="BP58" s="104"/>
      <c r="BQ58" s="144"/>
      <c r="BR58" s="157"/>
      <c r="BS58" s="149"/>
      <c r="BT58" s="149"/>
      <c r="BU58" s="149"/>
      <c r="BV58" s="104"/>
      <c r="BW58" s="149"/>
      <c r="BX58" s="149"/>
      <c r="BY58" s="104"/>
      <c r="BZ58" s="149"/>
      <c r="CA58" s="148"/>
      <c r="CB58" s="149"/>
      <c r="CC58" s="160"/>
      <c r="CD58" s="160"/>
      <c r="CE58" s="160"/>
      <c r="CF58" s="160"/>
      <c r="CG58" s="160"/>
      <c r="CH58" s="160"/>
      <c r="CI58" s="160"/>
      <c r="CJ58" s="160"/>
      <c r="CK58" s="160"/>
      <c r="CL58" s="160"/>
      <c r="CM58" s="160"/>
      <c r="CN58" s="160"/>
      <c r="CO58" s="160"/>
      <c r="CP58" s="160"/>
      <c r="CQ58" s="160"/>
      <c r="CR58" s="160"/>
      <c r="CS58" s="160"/>
      <c r="CT58" s="160"/>
      <c r="CU58" s="160"/>
      <c r="CV58" s="160"/>
      <c r="CW58" s="160"/>
      <c r="CX58" s="160"/>
      <c r="CY58" s="160"/>
      <c r="CZ58" s="160"/>
      <c r="DA58" s="160"/>
      <c r="DB58" s="160"/>
    </row>
    <row r="59" spans="1:106" ht="16.5" customHeight="1" x14ac:dyDescent="0.3">
      <c r="A59" s="349">
        <v>10</v>
      </c>
      <c r="B59" s="313"/>
      <c r="C59" s="313"/>
      <c r="D59" s="314"/>
      <c r="E59" s="351"/>
      <c r="F59" s="313"/>
      <c r="G59" s="313"/>
      <c r="H59" s="313"/>
      <c r="I59" s="314"/>
      <c r="J59" s="349"/>
      <c r="K59" s="350" t="str">
        <f>IF(J59&lt;=0,"",IF(J59&lt;=2,"Muy Baja",IF(J59&lt;=24,"Baja",IF(J59&lt;=500,"Media",IF(J59&lt;=5000,"Alta","Muy Alta")))))</f>
        <v/>
      </c>
      <c r="L59" s="347" t="str">
        <f>IF(K59="","",IF(K59="Muy Baja",0.2,IF(K59="Baja",0.4,IF(K59="Media",0.6,IF(K59="Alta",0.8,IF(K59="Muy Alta",1,))))))</f>
        <v/>
      </c>
      <c r="M59" s="336"/>
      <c r="N59" s="339">
        <f ca="1">IF(NOT(ISERROR(MATCH(M59,'Tabla Impacto'!$B$221:$B$223,0))),'Tabla Impacto'!$F$223&amp;"Por favor no seleccionar los criterios de impacto(Afectación Económica o presupuestal y Pérdida Reputacional)",M59)</f>
        <v>0</v>
      </c>
      <c r="O59" s="342" t="str">
        <f ca="1">IF(OR(N59='Tabla Impacto'!$C$11,N59='Tabla Impacto'!$D$11),"Leve",IF(OR(N59='Tabla Impacto'!$C$12,N59='Tabla Impacto'!$D$12),"Menor",IF(OR(N59='Tabla Impacto'!$C$13,N59='Tabla Impacto'!$D$13),"Moderado",IF(OR(N59='Tabla Impacto'!$C$14,N59='Tabla Impacto'!$D$14),"Mayor",IF(OR(N59='Tabla Impacto'!$C$15,N59='Tabla Impacto'!$D$15),"Catastrófico","")))))</f>
        <v/>
      </c>
      <c r="P59" s="347" t="str">
        <f ca="1">IF(O59="","",IF(O59="Leve",0.2,IF(O59="Menor",0.4,IF(O59="Moderado",0.6,IF(O59="Mayor",0.8,IF(O59="Catastrófico",1,))))))</f>
        <v/>
      </c>
      <c r="Q59" s="334" t="str">
        <f t="shared" ref="Q59" ca="1" si="18">IF(OR(AND(K59="Muy Baja",O59="Leve"),AND(K59="Muy Baja",O59="Menor"),AND(K59="Baja",O59="Leve")),"Bajo",IF(OR(AND(K59="Muy baja",O59="Moderado"),AND(K59="Baja",O59="Menor"),AND(K59="Baja",O59="Moderado"),AND(K59="Media",O59="Leve"),AND(K59="Media",O59="Menor"),AND(K59="Media",O59="Moderado"),AND(K59="Alta",O59="Leve"),AND(K59="Alta",O59="Menor")),"Moderado",IF(OR(AND(K59="Muy Baja",O59="Mayor"),AND(K59="Baja",O59="Mayor"),AND(K59="Media",O59="Mayor"),AND(K59="Alta",O59="Moderado"),AND(K59="Alta",O59="Mayor"),AND(K59="Muy Alta",O59="Leve"),AND(K59="Muy Alta",O59="Menor"),AND(K59="Muy Alta",O59="Moderado"),AND(K59="Muy Alta",O59="Mayor")),"Alto",IF(OR(AND(K59="Muy Baja",O59="Catastrófico"),AND(K59="Baja",O59="Catastrófico"),AND(K59="Media",O59="Catastrófico"),AND(K59="Alta",O59="Catastrófico"),AND(K59="Muy Alta",O59="Catastrófico")),"Extremo",""))))</f>
        <v/>
      </c>
      <c r="R59" s="148">
        <v>1</v>
      </c>
      <c r="S59" s="100"/>
      <c r="T59" s="150" t="str">
        <f t="shared" si="14"/>
        <v/>
      </c>
      <c r="U59" s="169"/>
      <c r="V59" s="169"/>
      <c r="W59" s="169"/>
      <c r="X59" s="169"/>
      <c r="Y59" s="101"/>
      <c r="Z59" s="101"/>
      <c r="AA59" s="102" t="str">
        <f t="shared" si="11"/>
        <v/>
      </c>
      <c r="AB59" s="101"/>
      <c r="AC59" s="101"/>
      <c r="AD59" s="101"/>
      <c r="AE59" s="184" t="str">
        <f>IFERROR(IF(T59="Probabilidad",(L59-(+L59*AA59)),IF(T59="Impacto",L59,"")),"")</f>
        <v/>
      </c>
      <c r="AF59" s="138" t="str">
        <f>IFERROR(IF(AE59="","",IF(AE59&lt;=0.2,"Muy Baja",IF(AE59&lt;=0.4,"Baja",IF(AE59&lt;=0.6,"Media",IF(AE59&lt;=0.8,"Alta","Muy Alta"))))),"")</f>
        <v/>
      </c>
      <c r="AG59" s="102" t="str">
        <f t="shared" si="12"/>
        <v/>
      </c>
      <c r="AH59" s="138" t="str">
        <f>IFERROR(IF(AI59="","",IF(AI59&lt;=0.2,"Leve",IF(AI59&lt;=0.4,"Menor",IF(AI59&lt;=0.6,"Moderado",IF(AI59&lt;=0.8,"Mayor","Catastrófico"))))),"")</f>
        <v/>
      </c>
      <c r="AI59" s="102" t="str">
        <f>IFERROR(IF(T59="Impacto",(P59-(+P59*AA59)),IF(T59="Probabilidad",P59,"")),"")</f>
        <v/>
      </c>
      <c r="AJ59" s="103" t="str">
        <f t="shared" si="13"/>
        <v/>
      </c>
      <c r="AK59" s="352"/>
      <c r="AL59" s="149"/>
      <c r="AM59" s="148"/>
      <c r="AN59" s="104"/>
      <c r="AO59" s="104"/>
      <c r="AP59" s="149"/>
      <c r="AQ59" s="104"/>
      <c r="AR59" s="149"/>
      <c r="AS59" s="104"/>
      <c r="AT59" s="149"/>
      <c r="AU59" s="104"/>
      <c r="AV59" s="149"/>
      <c r="AW59" s="147"/>
      <c r="AX59" s="149"/>
      <c r="AY59" s="149"/>
      <c r="AZ59" s="148"/>
      <c r="BA59" s="104"/>
      <c r="BB59" s="144"/>
      <c r="BC59" s="149"/>
      <c r="BD59" s="149"/>
      <c r="BE59" s="148"/>
      <c r="BF59" s="104"/>
      <c r="BG59" s="144"/>
      <c r="BH59" s="149"/>
      <c r="BI59" s="149"/>
      <c r="BJ59" s="148"/>
      <c r="BK59" s="104"/>
      <c r="BL59" s="144"/>
      <c r="BM59" s="149"/>
      <c r="BN59" s="149"/>
      <c r="BO59" s="148"/>
      <c r="BP59" s="104"/>
      <c r="BQ59" s="144"/>
      <c r="BR59" s="157"/>
      <c r="BS59" s="149"/>
      <c r="BT59" s="149"/>
      <c r="BU59" s="149"/>
      <c r="BV59" s="104"/>
      <c r="BW59" s="149"/>
      <c r="BX59" s="149"/>
      <c r="BY59" s="104"/>
      <c r="BZ59" s="149"/>
      <c r="CA59" s="148"/>
      <c r="CB59" s="149"/>
      <c r="CC59" s="160"/>
      <c r="CD59" s="160"/>
      <c r="CE59" s="160"/>
      <c r="CF59" s="160"/>
      <c r="CG59" s="160"/>
      <c r="CH59" s="160"/>
      <c r="CI59" s="160"/>
      <c r="CJ59" s="160"/>
      <c r="CK59" s="160"/>
      <c r="CL59" s="160"/>
      <c r="CM59" s="160"/>
      <c r="CN59" s="160"/>
      <c r="CO59" s="160"/>
      <c r="CP59" s="160"/>
      <c r="CQ59" s="160"/>
      <c r="CR59" s="160"/>
      <c r="CS59" s="160"/>
      <c r="CT59" s="160"/>
      <c r="CU59" s="160"/>
      <c r="CV59" s="160"/>
      <c r="CW59" s="160"/>
      <c r="CX59" s="160"/>
      <c r="CY59" s="160"/>
      <c r="CZ59" s="160"/>
      <c r="DA59" s="160"/>
      <c r="DB59" s="160"/>
    </row>
    <row r="60" spans="1:106" ht="16.5" customHeight="1" x14ac:dyDescent="0.3">
      <c r="A60" s="349"/>
      <c r="B60" s="313"/>
      <c r="C60" s="313"/>
      <c r="D60" s="314"/>
      <c r="E60" s="351"/>
      <c r="F60" s="313"/>
      <c r="G60" s="313"/>
      <c r="H60" s="313"/>
      <c r="I60" s="314"/>
      <c r="J60" s="349"/>
      <c r="K60" s="350"/>
      <c r="L60" s="347"/>
      <c r="M60" s="337"/>
      <c r="N60" s="340"/>
      <c r="O60" s="340"/>
      <c r="P60" s="347"/>
      <c r="Q60" s="334"/>
      <c r="R60" s="148">
        <v>2</v>
      </c>
      <c r="S60" s="100"/>
      <c r="T60" s="150" t="str">
        <f t="shared" si="14"/>
        <v/>
      </c>
      <c r="U60" s="169"/>
      <c r="V60" s="169"/>
      <c r="W60" s="169"/>
      <c r="X60" s="169"/>
      <c r="Y60" s="101"/>
      <c r="Z60" s="101"/>
      <c r="AA60" s="102" t="str">
        <f t="shared" si="11"/>
        <v/>
      </c>
      <c r="AB60" s="101"/>
      <c r="AC60" s="101"/>
      <c r="AD60" s="101"/>
      <c r="AE60" s="184" t="str">
        <f>IFERROR(IF(AND(T59="Probabilidad",T60="Probabilidad"),(AG59-(+AG59*AA60)),IF(T60="Probabilidad",(L59-(+L59*AA60)),IF(T60="Impacto",AG59,""))),"")</f>
        <v/>
      </c>
      <c r="AF60" s="138" t="str">
        <f t="shared" si="4"/>
        <v/>
      </c>
      <c r="AG60" s="102" t="str">
        <f t="shared" si="12"/>
        <v/>
      </c>
      <c r="AH60" s="138" t="str">
        <f t="shared" si="5"/>
        <v/>
      </c>
      <c r="AI60" s="102" t="str">
        <f>IFERROR(IF(AND(T59="Impacto",T60="Impacto"),(AI53-(+AI53*AA60)),IF(T60="Impacto",($P$59-(+$P$59*AA60)),IF(T60="Probabilidad",AI53,""))),"")</f>
        <v/>
      </c>
      <c r="AJ60" s="103" t="str">
        <f t="shared" si="13"/>
        <v/>
      </c>
      <c r="AK60" s="353"/>
      <c r="AL60" s="149"/>
      <c r="AM60" s="148"/>
      <c r="AN60" s="104"/>
      <c r="AO60" s="104"/>
      <c r="AP60" s="149"/>
      <c r="AQ60" s="104"/>
      <c r="AR60" s="149"/>
      <c r="AS60" s="104"/>
      <c r="AT60" s="149"/>
      <c r="AU60" s="104"/>
      <c r="AV60" s="149"/>
      <c r="AW60" s="147"/>
      <c r="AX60" s="149"/>
      <c r="AY60" s="149"/>
      <c r="AZ60" s="148"/>
      <c r="BA60" s="104"/>
      <c r="BB60" s="144"/>
      <c r="BC60" s="149"/>
      <c r="BD60" s="149"/>
      <c r="BE60" s="148"/>
      <c r="BF60" s="104"/>
      <c r="BG60" s="144"/>
      <c r="BH60" s="149"/>
      <c r="BI60" s="149"/>
      <c r="BJ60" s="148"/>
      <c r="BK60" s="104"/>
      <c r="BL60" s="144"/>
      <c r="BM60" s="149"/>
      <c r="BN60" s="149"/>
      <c r="BO60" s="148"/>
      <c r="BP60" s="104"/>
      <c r="BQ60" s="144"/>
      <c r="BR60" s="157"/>
      <c r="BS60" s="149"/>
      <c r="BT60" s="149"/>
      <c r="BU60" s="149"/>
      <c r="BV60" s="104"/>
      <c r="BW60" s="149"/>
      <c r="BX60" s="149"/>
      <c r="BY60" s="104"/>
      <c r="BZ60" s="149"/>
      <c r="CA60" s="148"/>
      <c r="CB60" s="149"/>
    </row>
    <row r="61" spans="1:106" ht="16.5" customHeight="1" x14ac:dyDescent="0.3">
      <c r="A61" s="349"/>
      <c r="B61" s="313"/>
      <c r="C61" s="313"/>
      <c r="D61" s="314"/>
      <c r="E61" s="351"/>
      <c r="F61" s="313"/>
      <c r="G61" s="313"/>
      <c r="H61" s="313"/>
      <c r="I61" s="314"/>
      <c r="J61" s="349"/>
      <c r="K61" s="350"/>
      <c r="L61" s="347"/>
      <c r="M61" s="337"/>
      <c r="N61" s="340"/>
      <c r="O61" s="340"/>
      <c r="P61" s="347"/>
      <c r="Q61" s="334"/>
      <c r="R61" s="148">
        <v>3</v>
      </c>
      <c r="S61" s="218"/>
      <c r="T61" s="150" t="str">
        <f t="shared" si="14"/>
        <v/>
      </c>
      <c r="U61" s="169"/>
      <c r="V61" s="169"/>
      <c r="W61" s="169"/>
      <c r="X61" s="169"/>
      <c r="Y61" s="101"/>
      <c r="Z61" s="101"/>
      <c r="AA61" s="102" t="str">
        <f t="shared" si="11"/>
        <v/>
      </c>
      <c r="AB61" s="101"/>
      <c r="AC61" s="101"/>
      <c r="AD61" s="101"/>
      <c r="AE61" s="184" t="str">
        <f>IFERROR(IF(AND(T60="Probabilidad",T61="Probabilidad"),(AG60-(+AG60*AA61)),IF(AND(T60="Impacto",T61="Probabilidad"),(AG59-(+AG59*AA61)),IF(T61="Impacto",AG60,""))),"")</f>
        <v/>
      </c>
      <c r="AF61" s="138" t="str">
        <f t="shared" si="4"/>
        <v/>
      </c>
      <c r="AG61" s="102" t="str">
        <f t="shared" si="12"/>
        <v/>
      </c>
      <c r="AH61" s="138" t="str">
        <f t="shared" si="5"/>
        <v/>
      </c>
      <c r="AI61" s="102" t="str">
        <f>IFERROR(IF(AND(T60="Impacto",T61="Impacto"),(AI60-(+AI60*AA61)),IF(AND(T60="Probabilidad",T61="Impacto"),(AI59-(+AI59*AA61)),IF(T61="Probabilidad",AI60,""))),"")</f>
        <v/>
      </c>
      <c r="AJ61" s="103" t="str">
        <f t="shared" si="13"/>
        <v/>
      </c>
      <c r="AK61" s="353"/>
      <c r="AL61" s="149"/>
      <c r="AM61" s="148"/>
      <c r="AN61" s="104"/>
      <c r="AO61" s="104"/>
      <c r="AP61" s="149"/>
      <c r="AQ61" s="104"/>
      <c r="AR61" s="149"/>
      <c r="AS61" s="104"/>
      <c r="AT61" s="149"/>
      <c r="AU61" s="104"/>
      <c r="AV61" s="149"/>
      <c r="AW61" s="147"/>
      <c r="AX61" s="149"/>
      <c r="AY61" s="149"/>
      <c r="AZ61" s="148"/>
      <c r="BA61" s="104"/>
      <c r="BB61" s="144"/>
      <c r="BC61" s="149"/>
      <c r="BD61" s="149"/>
      <c r="BE61" s="148"/>
      <c r="BF61" s="104"/>
      <c r="BG61" s="144"/>
      <c r="BH61" s="149"/>
      <c r="BI61" s="149"/>
      <c r="BJ61" s="148"/>
      <c r="BK61" s="104"/>
      <c r="BL61" s="144"/>
      <c r="BM61" s="149"/>
      <c r="BN61" s="149"/>
      <c r="BO61" s="148"/>
      <c r="BP61" s="104"/>
      <c r="BQ61" s="144"/>
      <c r="BR61" s="157"/>
      <c r="BS61" s="149"/>
      <c r="BT61" s="149"/>
      <c r="BU61" s="149"/>
      <c r="BV61" s="104"/>
      <c r="BW61" s="149"/>
      <c r="BX61" s="149"/>
      <c r="BY61" s="104"/>
      <c r="BZ61" s="149"/>
      <c r="CA61" s="148"/>
      <c r="CB61" s="149"/>
    </row>
    <row r="62" spans="1:106" ht="16.5" customHeight="1" x14ac:dyDescent="0.3">
      <c r="A62" s="349"/>
      <c r="B62" s="313"/>
      <c r="C62" s="313"/>
      <c r="D62" s="314"/>
      <c r="E62" s="351"/>
      <c r="F62" s="313"/>
      <c r="G62" s="313"/>
      <c r="H62" s="313"/>
      <c r="I62" s="314"/>
      <c r="J62" s="349"/>
      <c r="K62" s="350"/>
      <c r="L62" s="347"/>
      <c r="M62" s="337"/>
      <c r="N62" s="340"/>
      <c r="O62" s="340"/>
      <c r="P62" s="347"/>
      <c r="Q62" s="334"/>
      <c r="R62" s="148">
        <v>4</v>
      </c>
      <c r="S62" s="100"/>
      <c r="T62" s="150" t="str">
        <f t="shared" si="14"/>
        <v/>
      </c>
      <c r="U62" s="169"/>
      <c r="V62" s="169"/>
      <c r="W62" s="169"/>
      <c r="X62" s="169"/>
      <c r="Y62" s="101"/>
      <c r="Z62" s="101"/>
      <c r="AA62" s="102" t="str">
        <f t="shared" si="11"/>
        <v/>
      </c>
      <c r="AB62" s="101"/>
      <c r="AC62" s="101"/>
      <c r="AD62" s="101"/>
      <c r="AE62" s="184" t="str">
        <f>IFERROR(IF(AND(T61="Probabilidad",T62="Probabilidad"),(AG61-(+AG61*AA62)),IF(AND(T61="Impacto",T62="Probabilidad"),(AG60-(+AG60*AA62)),IF(T62="Impacto",AG61,""))),"")</f>
        <v/>
      </c>
      <c r="AF62" s="138" t="str">
        <f t="shared" si="4"/>
        <v/>
      </c>
      <c r="AG62" s="102" t="str">
        <f t="shared" si="12"/>
        <v/>
      </c>
      <c r="AH62" s="138" t="str">
        <f t="shared" si="5"/>
        <v/>
      </c>
      <c r="AI62" s="102" t="str">
        <f>IFERROR(IF(AND(T61="Impacto",T62="Impacto"),(AI61-(+AI61*AA62)),IF(AND(T61="Probabilidad",T62="Impacto"),(AI60-(+AI60*AA62)),IF(T62="Probabilidad",AI61,""))),"")</f>
        <v/>
      </c>
      <c r="AJ62" s="103" t="str">
        <f t="shared" si="13"/>
        <v/>
      </c>
      <c r="AK62" s="353"/>
      <c r="AL62" s="149"/>
      <c r="AM62" s="148"/>
      <c r="AN62" s="104"/>
      <c r="AO62" s="104"/>
      <c r="AP62" s="149"/>
      <c r="AQ62" s="104"/>
      <c r="AR62" s="149"/>
      <c r="AS62" s="104"/>
      <c r="AT62" s="149"/>
      <c r="AU62" s="104"/>
      <c r="AV62" s="149"/>
      <c r="AW62" s="147"/>
      <c r="AX62" s="149"/>
      <c r="AY62" s="149"/>
      <c r="AZ62" s="148"/>
      <c r="BA62" s="104"/>
      <c r="BB62" s="144"/>
      <c r="BC62" s="149"/>
      <c r="BD62" s="149"/>
      <c r="BE62" s="148"/>
      <c r="BF62" s="104"/>
      <c r="BG62" s="144"/>
      <c r="BH62" s="149"/>
      <c r="BI62" s="149"/>
      <c r="BJ62" s="148"/>
      <c r="BK62" s="104"/>
      <c r="BL62" s="144"/>
      <c r="BM62" s="149"/>
      <c r="BN62" s="149"/>
      <c r="BO62" s="148"/>
      <c r="BP62" s="104"/>
      <c r="BQ62" s="144"/>
      <c r="BR62" s="157"/>
      <c r="BS62" s="149"/>
      <c r="BT62" s="149"/>
      <c r="BU62" s="149"/>
      <c r="BV62" s="104"/>
      <c r="BW62" s="149"/>
      <c r="BX62" s="149"/>
      <c r="BY62" s="104"/>
      <c r="BZ62" s="149"/>
      <c r="CA62" s="148"/>
      <c r="CB62" s="149"/>
    </row>
    <row r="63" spans="1:106" ht="16.5" customHeight="1" x14ac:dyDescent="0.3">
      <c r="A63" s="349"/>
      <c r="B63" s="313"/>
      <c r="C63" s="313"/>
      <c r="D63" s="314"/>
      <c r="E63" s="351"/>
      <c r="F63" s="313"/>
      <c r="G63" s="313"/>
      <c r="H63" s="313"/>
      <c r="I63" s="314"/>
      <c r="J63" s="349"/>
      <c r="K63" s="350"/>
      <c r="L63" s="347"/>
      <c r="M63" s="337"/>
      <c r="N63" s="340"/>
      <c r="O63" s="340"/>
      <c r="P63" s="347"/>
      <c r="Q63" s="334"/>
      <c r="R63" s="148">
        <v>5</v>
      </c>
      <c r="S63" s="100"/>
      <c r="T63" s="150" t="str">
        <f t="shared" si="14"/>
        <v/>
      </c>
      <c r="U63" s="169"/>
      <c r="V63" s="169"/>
      <c r="W63" s="169"/>
      <c r="X63" s="169"/>
      <c r="Y63" s="101"/>
      <c r="Z63" s="101"/>
      <c r="AA63" s="102" t="str">
        <f t="shared" si="11"/>
        <v/>
      </c>
      <c r="AB63" s="101"/>
      <c r="AC63" s="101"/>
      <c r="AD63" s="101"/>
      <c r="AE63" s="184" t="str">
        <f>IFERROR(IF(AND(T62="Probabilidad",T63="Probabilidad"),(AG62-(+AG62*AA63)),IF(AND(T62="Impacto",T63="Probabilidad"),(AG61-(+AG61*AA63)),IF(T63="Impacto",AG62,""))),"")</f>
        <v/>
      </c>
      <c r="AF63" s="138" t="str">
        <f t="shared" si="4"/>
        <v/>
      </c>
      <c r="AG63" s="102" t="str">
        <f t="shared" si="12"/>
        <v/>
      </c>
      <c r="AH63" s="138" t="str">
        <f t="shared" si="5"/>
        <v/>
      </c>
      <c r="AI63" s="102" t="str">
        <f>IFERROR(IF(AND(T62="Impacto",T63="Impacto"),(AI62-(+AI62*AA63)),IF(AND(T62="Probabilidad",T63="Impacto"),(AI61-(+AI61*AA63)),IF(T63="Probabilidad",AI62,""))),"")</f>
        <v/>
      </c>
      <c r="AJ63" s="103" t="str">
        <f t="shared" si="13"/>
        <v/>
      </c>
      <c r="AK63" s="353"/>
      <c r="AL63" s="149"/>
      <c r="AM63" s="148"/>
      <c r="AN63" s="104"/>
      <c r="AO63" s="104"/>
      <c r="AP63" s="149"/>
      <c r="AQ63" s="104"/>
      <c r="AR63" s="149"/>
      <c r="AS63" s="104"/>
      <c r="AT63" s="149"/>
      <c r="AU63" s="104"/>
      <c r="AV63" s="149"/>
      <c r="AW63" s="147"/>
      <c r="AX63" s="149"/>
      <c r="AY63" s="149"/>
      <c r="AZ63" s="148"/>
      <c r="BA63" s="104"/>
      <c r="BB63" s="144"/>
      <c r="BC63" s="149"/>
      <c r="BD63" s="149"/>
      <c r="BE63" s="148"/>
      <c r="BF63" s="104"/>
      <c r="BG63" s="144"/>
      <c r="BH63" s="149"/>
      <c r="BI63" s="149"/>
      <c r="BJ63" s="148"/>
      <c r="BK63" s="104"/>
      <c r="BL63" s="144"/>
      <c r="BM63" s="149"/>
      <c r="BN63" s="149"/>
      <c r="BO63" s="148"/>
      <c r="BP63" s="104"/>
      <c r="BQ63" s="144"/>
      <c r="BR63" s="157"/>
      <c r="BS63" s="149"/>
      <c r="BT63" s="149"/>
      <c r="BU63" s="149"/>
      <c r="BV63" s="104"/>
      <c r="BW63" s="149"/>
      <c r="BX63" s="149"/>
      <c r="BY63" s="104"/>
      <c r="BZ63" s="149"/>
      <c r="CA63" s="148"/>
      <c r="CB63" s="149"/>
    </row>
    <row r="64" spans="1:106" ht="16.5" customHeight="1" x14ac:dyDescent="0.3">
      <c r="A64" s="349"/>
      <c r="B64" s="313"/>
      <c r="C64" s="313"/>
      <c r="D64" s="314"/>
      <c r="E64" s="351"/>
      <c r="F64" s="313"/>
      <c r="G64" s="313"/>
      <c r="H64" s="313"/>
      <c r="I64" s="314"/>
      <c r="J64" s="349"/>
      <c r="K64" s="350"/>
      <c r="L64" s="347"/>
      <c r="M64" s="338"/>
      <c r="N64" s="341"/>
      <c r="O64" s="341"/>
      <c r="P64" s="347"/>
      <c r="Q64" s="334"/>
      <c r="R64" s="148">
        <v>6</v>
      </c>
      <c r="S64" s="100"/>
      <c r="T64" s="150" t="str">
        <f t="shared" si="14"/>
        <v/>
      </c>
      <c r="U64" s="169"/>
      <c r="V64" s="169"/>
      <c r="W64" s="169"/>
      <c r="X64" s="169"/>
      <c r="Y64" s="101"/>
      <c r="Z64" s="101"/>
      <c r="AA64" s="102" t="str">
        <f t="shared" si="11"/>
        <v/>
      </c>
      <c r="AB64" s="101"/>
      <c r="AC64" s="101"/>
      <c r="AD64" s="101"/>
      <c r="AE64" s="184" t="str">
        <f>IFERROR(IF(AND(T63="Probabilidad",T64="Probabilidad"),(AG63-(+AG63*AA64)),IF(AND(T63="Impacto",T64="Probabilidad"),(AG62-(+AG62*AA64)),IF(T64="Impacto",AG63,""))),"")</f>
        <v/>
      </c>
      <c r="AF64" s="138" t="str">
        <f t="shared" si="4"/>
        <v/>
      </c>
      <c r="AG64" s="102" t="str">
        <f t="shared" si="12"/>
        <v/>
      </c>
      <c r="AH64" s="138" t="str">
        <f t="shared" si="5"/>
        <v/>
      </c>
      <c r="AI64" s="102" t="str">
        <f>IFERROR(IF(AND(T63="Impacto",T64="Impacto"),(AI63-(+AI63*AA64)),IF(AND(T63="Probabilidad",T64="Impacto"),(AI62-(+AI62*AA64)),IF(T64="Probabilidad",AI63,""))),"")</f>
        <v/>
      </c>
      <c r="AJ64" s="103" t="str">
        <f t="shared" si="13"/>
        <v/>
      </c>
      <c r="AK64" s="354"/>
      <c r="AL64" s="149"/>
      <c r="AM64" s="148"/>
      <c r="AN64" s="104"/>
      <c r="AO64" s="104"/>
      <c r="AP64" s="149"/>
      <c r="AQ64" s="104"/>
      <c r="AR64" s="149"/>
      <c r="AS64" s="104"/>
      <c r="AT64" s="149"/>
      <c r="AU64" s="104"/>
      <c r="AV64" s="149"/>
      <c r="AW64" s="147"/>
      <c r="AX64" s="149"/>
      <c r="AY64" s="149"/>
      <c r="AZ64" s="148"/>
      <c r="BA64" s="104"/>
      <c r="BB64" s="144"/>
      <c r="BC64" s="149"/>
      <c r="BD64" s="149"/>
      <c r="BE64" s="148"/>
      <c r="BF64" s="104"/>
      <c r="BG64" s="144"/>
      <c r="BH64" s="149"/>
      <c r="BI64" s="149"/>
      <c r="BJ64" s="148"/>
      <c r="BK64" s="104"/>
      <c r="BL64" s="144"/>
      <c r="BM64" s="149"/>
      <c r="BN64" s="149"/>
      <c r="BO64" s="148"/>
      <c r="BP64" s="104"/>
      <c r="BQ64" s="144"/>
      <c r="BR64" s="157"/>
      <c r="BS64" s="149"/>
      <c r="BT64" s="149"/>
      <c r="BU64" s="149"/>
      <c r="BV64" s="104"/>
      <c r="BW64" s="149"/>
      <c r="BX64" s="149"/>
      <c r="BY64" s="104"/>
      <c r="BZ64" s="149"/>
      <c r="CA64" s="148"/>
      <c r="CB64" s="149"/>
    </row>
  </sheetData>
  <sheetProtection algorithmName="SHA-512" hashValue="4OHgQt2KySaZuN5KV3XKROB/Lr+4JLj2gDAPEWb/KTJrVM+uiBWERBY4EbW8CV/oCUu760toZzSiqPW1O+lssw==" saltValue="5TtuVV8DabOgwMPoKe2c8A==" spinCount="100000" sheet="1" formatCells="0" formatColumns="0" formatRows="0"/>
  <dataConsolidate link="1"/>
  <mergeCells count="264">
    <mergeCell ref="BH2:BL2"/>
    <mergeCell ref="BH3:BH4"/>
    <mergeCell ref="BI3:BI4"/>
    <mergeCell ref="BJ3:BJ4"/>
    <mergeCell ref="BK3:BK4"/>
    <mergeCell ref="BL3:BL4"/>
    <mergeCell ref="BM2:BQ2"/>
    <mergeCell ref="BM3:BM4"/>
    <mergeCell ref="BN3:BN4"/>
    <mergeCell ref="BO3:BO4"/>
    <mergeCell ref="BP3:BP4"/>
    <mergeCell ref="BQ3:BQ4"/>
    <mergeCell ref="A53:A58"/>
    <mergeCell ref="F53:F58"/>
    <mergeCell ref="BY2:CB2"/>
    <mergeCell ref="A2:I2"/>
    <mergeCell ref="J2:Q2"/>
    <mergeCell ref="AK29:AK34"/>
    <mergeCell ref="AK35:AK40"/>
    <mergeCell ref="AK41:AK46"/>
    <mergeCell ref="AK47:AK52"/>
    <mergeCell ref="AK53:AK58"/>
    <mergeCell ref="BV2:BX2"/>
    <mergeCell ref="BV3:BV4"/>
    <mergeCell ref="BW3:BW4"/>
    <mergeCell ref="BX3:BX4"/>
    <mergeCell ref="AK5:AK10"/>
    <mergeCell ref="AK11:AK16"/>
    <mergeCell ref="AK17:AK22"/>
    <mergeCell ref="AW3:AW4"/>
    <mergeCell ref="AV3:AV4"/>
    <mergeCell ref="AO3:AO4"/>
    <mergeCell ref="AN3:AN4"/>
    <mergeCell ref="AM3:AM4"/>
    <mergeCell ref="AX3:AX4"/>
    <mergeCell ref="AX2:BB2"/>
    <mergeCell ref="M59:M64"/>
    <mergeCell ref="N59:N64"/>
    <mergeCell ref="O59:O64"/>
    <mergeCell ref="P59:P64"/>
    <mergeCell ref="Q59:Q64"/>
    <mergeCell ref="M53:M58"/>
    <mergeCell ref="N53:N58"/>
    <mergeCell ref="O53:O58"/>
    <mergeCell ref="AK23:AK28"/>
    <mergeCell ref="AK59:AK64"/>
    <mergeCell ref="P29:P34"/>
    <mergeCell ref="Q29:Q34"/>
    <mergeCell ref="P35:P40"/>
    <mergeCell ref="Q35:Q40"/>
    <mergeCell ref="M41:M46"/>
    <mergeCell ref="N41:N46"/>
    <mergeCell ref="O41:O46"/>
    <mergeCell ref="M35:M40"/>
    <mergeCell ref="N35:N40"/>
    <mergeCell ref="O35:O40"/>
    <mergeCell ref="A59:A64"/>
    <mergeCell ref="F59:F64"/>
    <mergeCell ref="G59:G64"/>
    <mergeCell ref="H59:H64"/>
    <mergeCell ref="E59:E64"/>
    <mergeCell ref="I59:I64"/>
    <mergeCell ref="J59:J64"/>
    <mergeCell ref="K59:K64"/>
    <mergeCell ref="L59:L64"/>
    <mergeCell ref="G53:G58"/>
    <mergeCell ref="H53:H58"/>
    <mergeCell ref="E53:E58"/>
    <mergeCell ref="I53:I58"/>
    <mergeCell ref="J53:J58"/>
    <mergeCell ref="K53:K58"/>
    <mergeCell ref="L53:L58"/>
    <mergeCell ref="P41:P46"/>
    <mergeCell ref="Q41:Q46"/>
    <mergeCell ref="I47:I52"/>
    <mergeCell ref="J47:J52"/>
    <mergeCell ref="K47:K52"/>
    <mergeCell ref="L47:L52"/>
    <mergeCell ref="M47:M52"/>
    <mergeCell ref="I41:I46"/>
    <mergeCell ref="J41:J46"/>
    <mergeCell ref="K41:K46"/>
    <mergeCell ref="L41:L46"/>
    <mergeCell ref="N47:N52"/>
    <mergeCell ref="O47:O52"/>
    <mergeCell ref="P47:P52"/>
    <mergeCell ref="Q47:Q52"/>
    <mergeCell ref="P53:P58"/>
    <mergeCell ref="Q53:Q58"/>
    <mergeCell ref="L29:L34"/>
    <mergeCell ref="M29:M34"/>
    <mergeCell ref="J35:J40"/>
    <mergeCell ref="K35:K40"/>
    <mergeCell ref="L35:L40"/>
    <mergeCell ref="N29:N34"/>
    <mergeCell ref="O29:O34"/>
    <mergeCell ref="A47:A52"/>
    <mergeCell ref="F47:F52"/>
    <mergeCell ref="G47:G52"/>
    <mergeCell ref="H47:H52"/>
    <mergeCell ref="E47:E52"/>
    <mergeCell ref="A41:A46"/>
    <mergeCell ref="F41:F46"/>
    <mergeCell ref="G41:G46"/>
    <mergeCell ref="H41:H46"/>
    <mergeCell ref="E41:E46"/>
    <mergeCell ref="B29:B34"/>
    <mergeCell ref="C29:C34"/>
    <mergeCell ref="D29:D34"/>
    <mergeCell ref="B35:B40"/>
    <mergeCell ref="C35:C40"/>
    <mergeCell ref="D35:D40"/>
    <mergeCell ref="B41:B46"/>
    <mergeCell ref="A29:A34"/>
    <mergeCell ref="F29:F34"/>
    <mergeCell ref="G29:G34"/>
    <mergeCell ref="A35:A40"/>
    <mergeCell ref="F35:F40"/>
    <mergeCell ref="G35:G40"/>
    <mergeCell ref="H35:H40"/>
    <mergeCell ref="E35:E40"/>
    <mergeCell ref="I35:I40"/>
    <mergeCell ref="H29:H34"/>
    <mergeCell ref="E29:E34"/>
    <mergeCell ref="I29:I34"/>
    <mergeCell ref="J29:J34"/>
    <mergeCell ref="K29:K34"/>
    <mergeCell ref="P17:P22"/>
    <mergeCell ref="Q17:Q22"/>
    <mergeCell ref="A23:A28"/>
    <mergeCell ref="F23:F28"/>
    <mergeCell ref="G23:G28"/>
    <mergeCell ref="H23:H28"/>
    <mergeCell ref="E23:E28"/>
    <mergeCell ref="I23:I28"/>
    <mergeCell ref="J23:J28"/>
    <mergeCell ref="K23:K28"/>
    <mergeCell ref="L23:L28"/>
    <mergeCell ref="M23:M28"/>
    <mergeCell ref="N23:N28"/>
    <mergeCell ref="O23:O28"/>
    <mergeCell ref="P23:P28"/>
    <mergeCell ref="Q23:Q28"/>
    <mergeCell ref="M17:M22"/>
    <mergeCell ref="N17:N22"/>
    <mergeCell ref="O17:O22"/>
    <mergeCell ref="D17:D22"/>
    <mergeCell ref="B23:B28"/>
    <mergeCell ref="C23:C28"/>
    <mergeCell ref="D23:D28"/>
    <mergeCell ref="I11:I16"/>
    <mergeCell ref="J11:J16"/>
    <mergeCell ref="K11:K16"/>
    <mergeCell ref="L11:L16"/>
    <mergeCell ref="M11:M16"/>
    <mergeCell ref="A11:A16"/>
    <mergeCell ref="F11:F16"/>
    <mergeCell ref="G11:G16"/>
    <mergeCell ref="A17:A22"/>
    <mergeCell ref="F17:F22"/>
    <mergeCell ref="G17:G22"/>
    <mergeCell ref="H17:H22"/>
    <mergeCell ref="E17:E22"/>
    <mergeCell ref="I17:I22"/>
    <mergeCell ref="J17:J22"/>
    <mergeCell ref="K17:K22"/>
    <mergeCell ref="L17:L22"/>
    <mergeCell ref="H11:H16"/>
    <mergeCell ref="E11:E16"/>
    <mergeCell ref="B11:B16"/>
    <mergeCell ref="C11:C16"/>
    <mergeCell ref="D11:D16"/>
    <mergeCell ref="B17:B22"/>
    <mergeCell ref="C17:C22"/>
    <mergeCell ref="A3:A4"/>
    <mergeCell ref="I3:I4"/>
    <mergeCell ref="E3:E4"/>
    <mergeCell ref="H3:H4"/>
    <mergeCell ref="G3:G4"/>
    <mergeCell ref="AK3:AK4"/>
    <mergeCell ref="R3:R4"/>
    <mergeCell ref="AJ3:AJ4"/>
    <mergeCell ref="AI3:AI4"/>
    <mergeCell ref="AE3:AE4"/>
    <mergeCell ref="S3:S4"/>
    <mergeCell ref="Y3:AD3"/>
    <mergeCell ref="K3:K4"/>
    <mergeCell ref="L3:L4"/>
    <mergeCell ref="F3:F4"/>
    <mergeCell ref="M3:M4"/>
    <mergeCell ref="U3:X3"/>
    <mergeCell ref="N11:N16"/>
    <mergeCell ref="O11:O16"/>
    <mergeCell ref="P11:P16"/>
    <mergeCell ref="Q11:Q16"/>
    <mergeCell ref="O3:O4"/>
    <mergeCell ref="P3:P4"/>
    <mergeCell ref="I5:I10"/>
    <mergeCell ref="J5:J10"/>
    <mergeCell ref="K5:K10"/>
    <mergeCell ref="A5:A10"/>
    <mergeCell ref="F5:F10"/>
    <mergeCell ref="G5:G10"/>
    <mergeCell ref="H5:H10"/>
    <mergeCell ref="E5:E10"/>
    <mergeCell ref="Q5:Q10"/>
    <mergeCell ref="L5:L10"/>
    <mergeCell ref="M5:M10"/>
    <mergeCell ref="N5:N10"/>
    <mergeCell ref="O5:O10"/>
    <mergeCell ref="P5:P10"/>
    <mergeCell ref="B5:B10"/>
    <mergeCell ref="C5:C10"/>
    <mergeCell ref="D5:D10"/>
    <mergeCell ref="BR2:BU2"/>
    <mergeCell ref="BR3:BR4"/>
    <mergeCell ref="BT3:BT4"/>
    <mergeCell ref="B3:B4"/>
    <mergeCell ref="C3:C4"/>
    <mergeCell ref="D3:D4"/>
    <mergeCell ref="AY3:AY4"/>
    <mergeCell ref="AZ3:AZ4"/>
    <mergeCell ref="BA3:BA4"/>
    <mergeCell ref="BB3:BB4"/>
    <mergeCell ref="AE2:AK2"/>
    <mergeCell ref="AL2:AW2"/>
    <mergeCell ref="R2:AD2"/>
    <mergeCell ref="Q3:Q4"/>
    <mergeCell ref="N3:N4"/>
    <mergeCell ref="T3:T4"/>
    <mergeCell ref="AT3:AT4"/>
    <mergeCell ref="AP3:AP4"/>
    <mergeCell ref="AR3:AR4"/>
    <mergeCell ref="AQ3:AQ4"/>
    <mergeCell ref="AS3:AS4"/>
    <mergeCell ref="AU3:AU4"/>
    <mergeCell ref="BC2:BG2"/>
    <mergeCell ref="BC3:BC4"/>
    <mergeCell ref="BZ3:BZ4"/>
    <mergeCell ref="CA3:CA4"/>
    <mergeCell ref="BS3:BS4"/>
    <mergeCell ref="BU3:BU4"/>
    <mergeCell ref="CB3:CB4"/>
    <mergeCell ref="AH3:AH4"/>
    <mergeCell ref="AF3:AF4"/>
    <mergeCell ref="AG3:AG4"/>
    <mergeCell ref="J3:J4"/>
    <mergeCell ref="AL3:AL4"/>
    <mergeCell ref="BY3:BY4"/>
    <mergeCell ref="BD3:BD4"/>
    <mergeCell ref="BE3:BE4"/>
    <mergeCell ref="BF3:BF4"/>
    <mergeCell ref="BG3:BG4"/>
    <mergeCell ref="C41:C46"/>
    <mergeCell ref="D41:D46"/>
    <mergeCell ref="B47:B52"/>
    <mergeCell ref="C47:C52"/>
    <mergeCell ref="D47:D52"/>
    <mergeCell ref="B53:B58"/>
    <mergeCell ref="C53:C58"/>
    <mergeCell ref="D53:D58"/>
    <mergeCell ref="B59:B64"/>
    <mergeCell ref="C59:C64"/>
    <mergeCell ref="D59:D64"/>
  </mergeCells>
  <conditionalFormatting sqref="K5 K11">
    <cfRule type="cellIs" dxfId="480" priority="245" operator="equal">
      <formula>"Muy Alta"</formula>
    </cfRule>
    <cfRule type="cellIs" dxfId="479" priority="246" operator="equal">
      <formula>"Alta"</formula>
    </cfRule>
    <cfRule type="cellIs" dxfId="478" priority="247" operator="equal">
      <formula>"Media"</formula>
    </cfRule>
    <cfRule type="cellIs" dxfId="477" priority="248" operator="equal">
      <formula>"Baja"</formula>
    </cfRule>
    <cfRule type="cellIs" dxfId="476" priority="249" operator="equal">
      <formula>"Muy Baja"</formula>
    </cfRule>
  </conditionalFormatting>
  <conditionalFormatting sqref="Q5 Q11 Q17 Q23 Q29 Q35 Q41 Q47 Q53 Q59">
    <cfRule type="cellIs" dxfId="475" priority="236" operator="equal">
      <formula>"Extremo"</formula>
    </cfRule>
    <cfRule type="cellIs" dxfId="474" priority="237" operator="equal">
      <formula>"Alto"</formula>
    </cfRule>
    <cfRule type="cellIs" dxfId="473" priority="238" operator="equal">
      <formula>"Moderado"</formula>
    </cfRule>
    <cfRule type="cellIs" dxfId="472" priority="239" operator="equal">
      <formula>"Bajo"</formula>
    </cfRule>
  </conditionalFormatting>
  <conditionalFormatting sqref="AF5:AF10">
    <cfRule type="cellIs" dxfId="471" priority="231" operator="equal">
      <formula>"Muy Alta"</formula>
    </cfRule>
    <cfRule type="cellIs" dxfId="470" priority="232" operator="equal">
      <formula>"Alta"</formula>
    </cfRule>
    <cfRule type="cellIs" dxfId="469" priority="233" operator="equal">
      <formula>"Media"</formula>
    </cfRule>
    <cfRule type="cellIs" dxfId="468" priority="234" operator="equal">
      <formula>"Baja"</formula>
    </cfRule>
    <cfRule type="cellIs" dxfId="467" priority="235" operator="equal">
      <formula>"Muy Baja"</formula>
    </cfRule>
  </conditionalFormatting>
  <conditionalFormatting sqref="AH5:AH10">
    <cfRule type="cellIs" dxfId="466" priority="226" operator="equal">
      <formula>"Catastrófico"</formula>
    </cfRule>
    <cfRule type="cellIs" dxfId="465" priority="227" operator="equal">
      <formula>"Mayor"</formula>
    </cfRule>
    <cfRule type="cellIs" dxfId="464" priority="228" operator="equal">
      <formula>"Moderado"</formula>
    </cfRule>
    <cfRule type="cellIs" dxfId="463" priority="229" operator="equal">
      <formula>"Menor"</formula>
    </cfRule>
    <cfRule type="cellIs" dxfId="462" priority="230" operator="equal">
      <formula>"Leve"</formula>
    </cfRule>
  </conditionalFormatting>
  <conditionalFormatting sqref="AJ5:AJ10">
    <cfRule type="cellIs" dxfId="461" priority="222" operator="equal">
      <formula>"Extremo"</formula>
    </cfRule>
    <cfRule type="cellIs" dxfId="460" priority="223" operator="equal">
      <formula>"Alto"</formula>
    </cfRule>
    <cfRule type="cellIs" dxfId="459" priority="224" operator="equal">
      <formula>"Moderado"</formula>
    </cfRule>
    <cfRule type="cellIs" dxfId="458" priority="225" operator="equal">
      <formula>"Bajo"</formula>
    </cfRule>
  </conditionalFormatting>
  <conditionalFormatting sqref="K53">
    <cfRule type="cellIs" dxfId="457" priority="61" operator="equal">
      <formula>"Muy Alta"</formula>
    </cfRule>
    <cfRule type="cellIs" dxfId="456" priority="62" operator="equal">
      <formula>"Alta"</formula>
    </cfRule>
    <cfRule type="cellIs" dxfId="455" priority="63" operator="equal">
      <formula>"Media"</formula>
    </cfRule>
    <cfRule type="cellIs" dxfId="454" priority="64" operator="equal">
      <formula>"Baja"</formula>
    </cfRule>
    <cfRule type="cellIs" dxfId="453" priority="65" operator="equal">
      <formula>"Muy Baja"</formula>
    </cfRule>
  </conditionalFormatting>
  <conditionalFormatting sqref="AF11:AF16">
    <cfRule type="cellIs" dxfId="452" priority="213" operator="equal">
      <formula>"Muy Alta"</formula>
    </cfRule>
    <cfRule type="cellIs" dxfId="451" priority="214" operator="equal">
      <formula>"Alta"</formula>
    </cfRule>
    <cfRule type="cellIs" dxfId="450" priority="215" operator="equal">
      <formula>"Media"</formula>
    </cfRule>
    <cfRule type="cellIs" dxfId="449" priority="216" operator="equal">
      <formula>"Baja"</formula>
    </cfRule>
    <cfRule type="cellIs" dxfId="448" priority="217" operator="equal">
      <formula>"Muy Baja"</formula>
    </cfRule>
  </conditionalFormatting>
  <conditionalFormatting sqref="AH11:AH16">
    <cfRule type="cellIs" dxfId="447" priority="208" operator="equal">
      <formula>"Catastrófico"</formula>
    </cfRule>
    <cfRule type="cellIs" dxfId="446" priority="209" operator="equal">
      <formula>"Mayor"</formula>
    </cfRule>
    <cfRule type="cellIs" dxfId="445" priority="210" operator="equal">
      <formula>"Moderado"</formula>
    </cfRule>
    <cfRule type="cellIs" dxfId="444" priority="211" operator="equal">
      <formula>"Menor"</formula>
    </cfRule>
    <cfRule type="cellIs" dxfId="443" priority="212" operator="equal">
      <formula>"Leve"</formula>
    </cfRule>
  </conditionalFormatting>
  <conditionalFormatting sqref="AJ11:AJ16">
    <cfRule type="cellIs" dxfId="442" priority="204" operator="equal">
      <formula>"Extremo"</formula>
    </cfRule>
    <cfRule type="cellIs" dxfId="441" priority="205" operator="equal">
      <formula>"Alto"</formula>
    </cfRule>
    <cfRule type="cellIs" dxfId="440" priority="206" operator="equal">
      <formula>"Moderado"</formula>
    </cfRule>
    <cfRule type="cellIs" dxfId="439" priority="207" operator="equal">
      <formula>"Bajo"</formula>
    </cfRule>
  </conditionalFormatting>
  <conditionalFormatting sqref="K17">
    <cfRule type="cellIs" dxfId="438" priority="199" operator="equal">
      <formula>"Muy Alta"</formula>
    </cfRule>
    <cfRule type="cellIs" dxfId="437" priority="200" operator="equal">
      <formula>"Alta"</formula>
    </cfRule>
    <cfRule type="cellIs" dxfId="436" priority="201" operator="equal">
      <formula>"Media"</formula>
    </cfRule>
    <cfRule type="cellIs" dxfId="435" priority="202" operator="equal">
      <formula>"Baja"</formula>
    </cfRule>
    <cfRule type="cellIs" dxfId="434" priority="203" operator="equal">
      <formula>"Muy Baja"</formula>
    </cfRule>
  </conditionalFormatting>
  <conditionalFormatting sqref="AF17:AF22">
    <cfRule type="cellIs" dxfId="433" priority="190" operator="equal">
      <formula>"Muy Alta"</formula>
    </cfRule>
    <cfRule type="cellIs" dxfId="432" priority="191" operator="equal">
      <formula>"Alta"</formula>
    </cfRule>
    <cfRule type="cellIs" dxfId="431" priority="192" operator="equal">
      <formula>"Media"</formula>
    </cfRule>
    <cfRule type="cellIs" dxfId="430" priority="193" operator="equal">
      <formula>"Baja"</formula>
    </cfRule>
    <cfRule type="cellIs" dxfId="429" priority="194" operator="equal">
      <formula>"Muy Baja"</formula>
    </cfRule>
  </conditionalFormatting>
  <conditionalFormatting sqref="AH17:AH22">
    <cfRule type="cellIs" dxfId="428" priority="185" operator="equal">
      <formula>"Catastrófico"</formula>
    </cfRule>
    <cfRule type="cellIs" dxfId="427" priority="186" operator="equal">
      <formula>"Mayor"</formula>
    </cfRule>
    <cfRule type="cellIs" dxfId="426" priority="187" operator="equal">
      <formula>"Moderado"</formula>
    </cfRule>
    <cfRule type="cellIs" dxfId="425" priority="188" operator="equal">
      <formula>"Menor"</formula>
    </cfRule>
    <cfRule type="cellIs" dxfId="424" priority="189" operator="equal">
      <formula>"Leve"</formula>
    </cfRule>
  </conditionalFormatting>
  <conditionalFormatting sqref="AJ17:AJ22">
    <cfRule type="cellIs" dxfId="423" priority="181" operator="equal">
      <formula>"Extremo"</formula>
    </cfRule>
    <cfRule type="cellIs" dxfId="422" priority="182" operator="equal">
      <formula>"Alto"</formula>
    </cfRule>
    <cfRule type="cellIs" dxfId="421" priority="183" operator="equal">
      <formula>"Moderado"</formula>
    </cfRule>
    <cfRule type="cellIs" dxfId="420" priority="184" operator="equal">
      <formula>"Bajo"</formula>
    </cfRule>
  </conditionalFormatting>
  <conditionalFormatting sqref="K23">
    <cfRule type="cellIs" dxfId="419" priority="176" operator="equal">
      <formula>"Muy Alta"</formula>
    </cfRule>
    <cfRule type="cellIs" dxfId="418" priority="177" operator="equal">
      <formula>"Alta"</formula>
    </cfRule>
    <cfRule type="cellIs" dxfId="417" priority="178" operator="equal">
      <formula>"Media"</formula>
    </cfRule>
    <cfRule type="cellIs" dxfId="416" priority="179" operator="equal">
      <formula>"Baja"</formula>
    </cfRule>
    <cfRule type="cellIs" dxfId="415" priority="180" operator="equal">
      <formula>"Muy Baja"</formula>
    </cfRule>
  </conditionalFormatting>
  <conditionalFormatting sqref="AF23:AF28">
    <cfRule type="cellIs" dxfId="414" priority="167" operator="equal">
      <formula>"Muy Alta"</formula>
    </cfRule>
    <cfRule type="cellIs" dxfId="413" priority="168" operator="equal">
      <formula>"Alta"</formula>
    </cfRule>
    <cfRule type="cellIs" dxfId="412" priority="169" operator="equal">
      <formula>"Media"</formula>
    </cfRule>
    <cfRule type="cellIs" dxfId="411" priority="170" operator="equal">
      <formula>"Baja"</formula>
    </cfRule>
    <cfRule type="cellIs" dxfId="410" priority="171" operator="equal">
      <formula>"Muy Baja"</formula>
    </cfRule>
  </conditionalFormatting>
  <conditionalFormatting sqref="AH23:AH28">
    <cfRule type="cellIs" dxfId="409" priority="162" operator="equal">
      <formula>"Catastrófico"</formula>
    </cfRule>
    <cfRule type="cellIs" dxfId="408" priority="163" operator="equal">
      <formula>"Mayor"</formula>
    </cfRule>
    <cfRule type="cellIs" dxfId="407" priority="164" operator="equal">
      <formula>"Moderado"</formula>
    </cfRule>
    <cfRule type="cellIs" dxfId="406" priority="165" operator="equal">
      <formula>"Menor"</formula>
    </cfRule>
    <cfRule type="cellIs" dxfId="405" priority="166" operator="equal">
      <formula>"Leve"</formula>
    </cfRule>
  </conditionalFormatting>
  <conditionalFormatting sqref="AJ23:AJ28">
    <cfRule type="cellIs" dxfId="404" priority="158" operator="equal">
      <formula>"Extremo"</formula>
    </cfRule>
    <cfRule type="cellIs" dxfId="403" priority="159" operator="equal">
      <formula>"Alto"</formula>
    </cfRule>
    <cfRule type="cellIs" dxfId="402" priority="160" operator="equal">
      <formula>"Moderado"</formula>
    </cfRule>
    <cfRule type="cellIs" dxfId="401" priority="161" operator="equal">
      <formula>"Bajo"</formula>
    </cfRule>
  </conditionalFormatting>
  <conditionalFormatting sqref="K29">
    <cfRule type="cellIs" dxfId="400" priority="153" operator="equal">
      <formula>"Muy Alta"</formula>
    </cfRule>
    <cfRule type="cellIs" dxfId="399" priority="154" operator="equal">
      <formula>"Alta"</formula>
    </cfRule>
    <cfRule type="cellIs" dxfId="398" priority="155" operator="equal">
      <formula>"Media"</formula>
    </cfRule>
    <cfRule type="cellIs" dxfId="397" priority="156" operator="equal">
      <formula>"Baja"</formula>
    </cfRule>
    <cfRule type="cellIs" dxfId="396" priority="157" operator="equal">
      <formula>"Muy Baja"</formula>
    </cfRule>
  </conditionalFormatting>
  <conditionalFormatting sqref="AF29:AF34">
    <cfRule type="cellIs" dxfId="395" priority="144" operator="equal">
      <formula>"Muy Alta"</formula>
    </cfRule>
    <cfRule type="cellIs" dxfId="394" priority="145" operator="equal">
      <formula>"Alta"</formula>
    </cfRule>
    <cfRule type="cellIs" dxfId="393" priority="146" operator="equal">
      <formula>"Media"</formula>
    </cfRule>
    <cfRule type="cellIs" dxfId="392" priority="147" operator="equal">
      <formula>"Baja"</formula>
    </cfRule>
    <cfRule type="cellIs" dxfId="391" priority="148" operator="equal">
      <formula>"Muy Baja"</formula>
    </cfRule>
  </conditionalFormatting>
  <conditionalFormatting sqref="AH29:AH34">
    <cfRule type="cellIs" dxfId="390" priority="139" operator="equal">
      <formula>"Catastrófico"</formula>
    </cfRule>
    <cfRule type="cellIs" dxfId="389" priority="140" operator="equal">
      <formula>"Mayor"</formula>
    </cfRule>
    <cfRule type="cellIs" dxfId="388" priority="141" operator="equal">
      <formula>"Moderado"</formula>
    </cfRule>
    <cfRule type="cellIs" dxfId="387" priority="142" operator="equal">
      <formula>"Menor"</formula>
    </cfRule>
    <cfRule type="cellIs" dxfId="386" priority="143" operator="equal">
      <formula>"Leve"</formula>
    </cfRule>
  </conditionalFormatting>
  <conditionalFormatting sqref="AJ29:AJ34">
    <cfRule type="cellIs" dxfId="385" priority="135" operator="equal">
      <formula>"Extremo"</formula>
    </cfRule>
    <cfRule type="cellIs" dxfId="384" priority="136" operator="equal">
      <formula>"Alto"</formula>
    </cfRule>
    <cfRule type="cellIs" dxfId="383" priority="137" operator="equal">
      <formula>"Moderado"</formula>
    </cfRule>
    <cfRule type="cellIs" dxfId="382" priority="138" operator="equal">
      <formula>"Bajo"</formula>
    </cfRule>
  </conditionalFormatting>
  <conditionalFormatting sqref="K35">
    <cfRule type="cellIs" dxfId="381" priority="130" operator="equal">
      <formula>"Muy Alta"</formula>
    </cfRule>
    <cfRule type="cellIs" dxfId="380" priority="131" operator="equal">
      <formula>"Alta"</formula>
    </cfRule>
    <cfRule type="cellIs" dxfId="379" priority="132" operator="equal">
      <formula>"Media"</formula>
    </cfRule>
    <cfRule type="cellIs" dxfId="378" priority="133" operator="equal">
      <formula>"Baja"</formula>
    </cfRule>
    <cfRule type="cellIs" dxfId="377" priority="134" operator="equal">
      <formula>"Muy Baja"</formula>
    </cfRule>
  </conditionalFormatting>
  <conditionalFormatting sqref="AF35:AF40">
    <cfRule type="cellIs" dxfId="376" priority="121" operator="equal">
      <formula>"Muy Alta"</formula>
    </cfRule>
    <cfRule type="cellIs" dxfId="375" priority="122" operator="equal">
      <formula>"Alta"</formula>
    </cfRule>
    <cfRule type="cellIs" dxfId="374" priority="123" operator="equal">
      <formula>"Media"</formula>
    </cfRule>
    <cfRule type="cellIs" dxfId="373" priority="124" operator="equal">
      <formula>"Baja"</formula>
    </cfRule>
    <cfRule type="cellIs" dxfId="372" priority="125" operator="equal">
      <formula>"Muy Baja"</formula>
    </cfRule>
  </conditionalFormatting>
  <conditionalFormatting sqref="AH35:AH40">
    <cfRule type="cellIs" dxfId="371" priority="116" operator="equal">
      <formula>"Catastrófico"</formula>
    </cfRule>
    <cfRule type="cellIs" dxfId="370" priority="117" operator="equal">
      <formula>"Mayor"</formula>
    </cfRule>
    <cfRule type="cellIs" dxfId="369" priority="118" operator="equal">
      <formula>"Moderado"</formula>
    </cfRule>
    <cfRule type="cellIs" dxfId="368" priority="119" operator="equal">
      <formula>"Menor"</formula>
    </cfRule>
    <cfRule type="cellIs" dxfId="367" priority="120" operator="equal">
      <formula>"Leve"</formula>
    </cfRule>
  </conditionalFormatting>
  <conditionalFormatting sqref="AJ35:AJ40">
    <cfRule type="cellIs" dxfId="366" priority="112" operator="equal">
      <formula>"Extremo"</formula>
    </cfRule>
    <cfRule type="cellIs" dxfId="365" priority="113" operator="equal">
      <formula>"Alto"</formula>
    </cfRule>
    <cfRule type="cellIs" dxfId="364" priority="114" operator="equal">
      <formula>"Moderado"</formula>
    </cfRule>
    <cfRule type="cellIs" dxfId="363" priority="115" operator="equal">
      <formula>"Bajo"</formula>
    </cfRule>
  </conditionalFormatting>
  <conditionalFormatting sqref="K41">
    <cfRule type="cellIs" dxfId="362" priority="107" operator="equal">
      <formula>"Muy Alta"</formula>
    </cfRule>
    <cfRule type="cellIs" dxfId="361" priority="108" operator="equal">
      <formula>"Alta"</formula>
    </cfRule>
    <cfRule type="cellIs" dxfId="360" priority="109" operator="equal">
      <formula>"Media"</formula>
    </cfRule>
    <cfRule type="cellIs" dxfId="359" priority="110" operator="equal">
      <formula>"Baja"</formula>
    </cfRule>
    <cfRule type="cellIs" dxfId="358" priority="111" operator="equal">
      <formula>"Muy Baja"</formula>
    </cfRule>
  </conditionalFormatting>
  <conditionalFormatting sqref="AF41:AF46">
    <cfRule type="cellIs" dxfId="357" priority="98" operator="equal">
      <formula>"Muy Alta"</formula>
    </cfRule>
    <cfRule type="cellIs" dxfId="356" priority="99" operator="equal">
      <formula>"Alta"</formula>
    </cfRule>
    <cfRule type="cellIs" dxfId="355" priority="100" operator="equal">
      <formula>"Media"</formula>
    </cfRule>
    <cfRule type="cellIs" dxfId="354" priority="101" operator="equal">
      <formula>"Baja"</formula>
    </cfRule>
    <cfRule type="cellIs" dxfId="353" priority="102" operator="equal">
      <formula>"Muy Baja"</formula>
    </cfRule>
  </conditionalFormatting>
  <conditionalFormatting sqref="AH41:AH46">
    <cfRule type="cellIs" dxfId="352" priority="93" operator="equal">
      <formula>"Catastrófico"</formula>
    </cfRule>
    <cfRule type="cellIs" dxfId="351" priority="94" operator="equal">
      <formula>"Mayor"</formula>
    </cfRule>
    <cfRule type="cellIs" dxfId="350" priority="95" operator="equal">
      <formula>"Moderado"</formula>
    </cfRule>
    <cfRule type="cellIs" dxfId="349" priority="96" operator="equal">
      <formula>"Menor"</formula>
    </cfRule>
    <cfRule type="cellIs" dxfId="348" priority="97" operator="equal">
      <formula>"Leve"</formula>
    </cfRule>
  </conditionalFormatting>
  <conditionalFormatting sqref="AJ41:AJ46">
    <cfRule type="cellIs" dxfId="347" priority="89" operator="equal">
      <formula>"Extremo"</formula>
    </cfRule>
    <cfRule type="cellIs" dxfId="346" priority="90" operator="equal">
      <formula>"Alto"</formula>
    </cfRule>
    <cfRule type="cellIs" dxfId="345" priority="91" operator="equal">
      <formula>"Moderado"</formula>
    </cfRule>
    <cfRule type="cellIs" dxfId="344" priority="92" operator="equal">
      <formula>"Bajo"</formula>
    </cfRule>
  </conditionalFormatting>
  <conditionalFormatting sqref="K47">
    <cfRule type="cellIs" dxfId="343" priority="84" operator="equal">
      <formula>"Muy Alta"</formula>
    </cfRule>
    <cfRule type="cellIs" dxfId="342" priority="85" operator="equal">
      <formula>"Alta"</formula>
    </cfRule>
    <cfRule type="cellIs" dxfId="341" priority="86" operator="equal">
      <formula>"Media"</formula>
    </cfRule>
    <cfRule type="cellIs" dxfId="340" priority="87" operator="equal">
      <formula>"Baja"</formula>
    </cfRule>
    <cfRule type="cellIs" dxfId="339" priority="88" operator="equal">
      <formula>"Muy Baja"</formula>
    </cfRule>
  </conditionalFormatting>
  <conditionalFormatting sqref="AF47:AF52">
    <cfRule type="cellIs" dxfId="338" priority="75" operator="equal">
      <formula>"Muy Alta"</formula>
    </cfRule>
    <cfRule type="cellIs" dxfId="337" priority="76" operator="equal">
      <formula>"Alta"</formula>
    </cfRule>
    <cfRule type="cellIs" dxfId="336" priority="77" operator="equal">
      <formula>"Media"</formula>
    </cfRule>
    <cfRule type="cellIs" dxfId="335" priority="78" operator="equal">
      <formula>"Baja"</formula>
    </cfRule>
    <cfRule type="cellIs" dxfId="334" priority="79" operator="equal">
      <formula>"Muy Baja"</formula>
    </cfRule>
  </conditionalFormatting>
  <conditionalFormatting sqref="AH47:AH52">
    <cfRule type="cellIs" dxfId="333" priority="70" operator="equal">
      <formula>"Catastrófico"</formula>
    </cfRule>
    <cfRule type="cellIs" dxfId="332" priority="71" operator="equal">
      <formula>"Mayor"</formula>
    </cfRule>
    <cfRule type="cellIs" dxfId="331" priority="72" operator="equal">
      <formula>"Moderado"</formula>
    </cfRule>
    <cfRule type="cellIs" dxfId="330" priority="73" operator="equal">
      <formula>"Menor"</formula>
    </cfRule>
    <cfRule type="cellIs" dxfId="329" priority="74" operator="equal">
      <formula>"Leve"</formula>
    </cfRule>
  </conditionalFormatting>
  <conditionalFormatting sqref="AJ47:AJ52">
    <cfRule type="cellIs" dxfId="328" priority="66" operator="equal">
      <formula>"Extremo"</formula>
    </cfRule>
    <cfRule type="cellIs" dxfId="327" priority="67" operator="equal">
      <formula>"Alto"</formula>
    </cfRule>
    <cfRule type="cellIs" dxfId="326" priority="68" operator="equal">
      <formula>"Moderado"</formula>
    </cfRule>
    <cfRule type="cellIs" dxfId="325" priority="69" operator="equal">
      <formula>"Bajo"</formula>
    </cfRule>
  </conditionalFormatting>
  <conditionalFormatting sqref="AF53:AF58">
    <cfRule type="cellIs" dxfId="324" priority="52" operator="equal">
      <formula>"Muy Alta"</formula>
    </cfRule>
    <cfRule type="cellIs" dxfId="323" priority="53" operator="equal">
      <formula>"Alta"</formula>
    </cfRule>
    <cfRule type="cellIs" dxfId="322" priority="54" operator="equal">
      <formula>"Media"</formula>
    </cfRule>
    <cfRule type="cellIs" dxfId="321" priority="55" operator="equal">
      <formula>"Baja"</formula>
    </cfRule>
    <cfRule type="cellIs" dxfId="320" priority="56" operator="equal">
      <formula>"Muy Baja"</formula>
    </cfRule>
  </conditionalFormatting>
  <conditionalFormatting sqref="AH53:AH58">
    <cfRule type="cellIs" dxfId="319" priority="47" operator="equal">
      <formula>"Catastrófico"</formula>
    </cfRule>
    <cfRule type="cellIs" dxfId="318" priority="48" operator="equal">
      <formula>"Mayor"</formula>
    </cfRule>
    <cfRule type="cellIs" dxfId="317" priority="49" operator="equal">
      <formula>"Moderado"</formula>
    </cfRule>
    <cfRule type="cellIs" dxfId="316" priority="50" operator="equal">
      <formula>"Menor"</formula>
    </cfRule>
    <cfRule type="cellIs" dxfId="315" priority="51" operator="equal">
      <formula>"Leve"</formula>
    </cfRule>
  </conditionalFormatting>
  <conditionalFormatting sqref="AJ53:AJ58">
    <cfRule type="cellIs" dxfId="314" priority="43" operator="equal">
      <formula>"Extremo"</formula>
    </cfRule>
    <cfRule type="cellIs" dxfId="313" priority="44" operator="equal">
      <formula>"Alto"</formula>
    </cfRule>
    <cfRule type="cellIs" dxfId="312" priority="45" operator="equal">
      <formula>"Moderado"</formula>
    </cfRule>
    <cfRule type="cellIs" dxfId="311" priority="46" operator="equal">
      <formula>"Bajo"</formula>
    </cfRule>
  </conditionalFormatting>
  <conditionalFormatting sqref="K59">
    <cfRule type="cellIs" dxfId="310" priority="38" operator="equal">
      <formula>"Muy Alta"</formula>
    </cfRule>
    <cfRule type="cellIs" dxfId="309" priority="39" operator="equal">
      <formula>"Alta"</formula>
    </cfRule>
    <cfRule type="cellIs" dxfId="308" priority="40" operator="equal">
      <formula>"Media"</formula>
    </cfRule>
    <cfRule type="cellIs" dxfId="307" priority="41" operator="equal">
      <formula>"Baja"</formula>
    </cfRule>
    <cfRule type="cellIs" dxfId="306" priority="42" operator="equal">
      <formula>"Muy Baja"</formula>
    </cfRule>
  </conditionalFormatting>
  <conditionalFormatting sqref="AF59:AF64">
    <cfRule type="cellIs" dxfId="305" priority="29" operator="equal">
      <formula>"Muy Alta"</formula>
    </cfRule>
    <cfRule type="cellIs" dxfId="304" priority="30" operator="equal">
      <formula>"Alta"</formula>
    </cfRule>
    <cfRule type="cellIs" dxfId="303" priority="31" operator="equal">
      <formula>"Media"</formula>
    </cfRule>
    <cfRule type="cellIs" dxfId="302" priority="32" operator="equal">
      <formula>"Baja"</formula>
    </cfRule>
    <cfRule type="cellIs" dxfId="301" priority="33" operator="equal">
      <formula>"Muy Baja"</formula>
    </cfRule>
  </conditionalFormatting>
  <conditionalFormatting sqref="AH59:AH64">
    <cfRule type="cellIs" dxfId="300" priority="24" operator="equal">
      <formula>"Catastrófico"</formula>
    </cfRule>
    <cfRule type="cellIs" dxfId="299" priority="25" operator="equal">
      <formula>"Mayor"</formula>
    </cfRule>
    <cfRule type="cellIs" dxfId="298" priority="26" operator="equal">
      <formula>"Moderado"</formula>
    </cfRule>
    <cfRule type="cellIs" dxfId="297" priority="27" operator="equal">
      <formula>"Menor"</formula>
    </cfRule>
    <cfRule type="cellIs" dxfId="296" priority="28" operator="equal">
      <formula>"Leve"</formula>
    </cfRule>
  </conditionalFormatting>
  <conditionalFormatting sqref="AJ59:AJ64">
    <cfRule type="cellIs" dxfId="295" priority="20" operator="equal">
      <formula>"Extremo"</formula>
    </cfRule>
    <cfRule type="cellIs" dxfId="294" priority="21" operator="equal">
      <formula>"Alto"</formula>
    </cfRule>
    <cfRule type="cellIs" dxfId="293" priority="22" operator="equal">
      <formula>"Moderado"</formula>
    </cfRule>
    <cfRule type="cellIs" dxfId="292" priority="23" operator="equal">
      <formula>"Bajo"</formula>
    </cfRule>
  </conditionalFormatting>
  <conditionalFormatting sqref="N5 N11 N17 N23 N29 N35 N41 N47 N53 N59">
    <cfRule type="containsText" dxfId="291" priority="6" operator="containsText" text="❌">
      <formula>NOT(ISERROR(SEARCH(("❌"),(N5))))</formula>
    </cfRule>
  </conditionalFormatting>
  <conditionalFormatting sqref="O5 O11 O17 O23 O29 O35 O41 O47 O53 O59">
    <cfRule type="cellIs" dxfId="290" priority="1" operator="equal">
      <formula>"Catastrófico"</formula>
    </cfRule>
  </conditionalFormatting>
  <conditionalFormatting sqref="O5 O11 O17 O23 O29 O35 O41 O47 O53 O59">
    <cfRule type="cellIs" dxfId="289" priority="2" operator="equal">
      <formula>"Mayor"</formula>
    </cfRule>
  </conditionalFormatting>
  <conditionalFormatting sqref="O5 O11 O17 O23 O29 O35 O41 O47 O53 O59">
    <cfRule type="cellIs" dxfId="288" priority="3" operator="equal">
      <formula>"Moderado"</formula>
    </cfRule>
  </conditionalFormatting>
  <conditionalFormatting sqref="O5 O11 O17 O23 O29 O35 O41 O47 O53 O59">
    <cfRule type="cellIs" dxfId="287" priority="4" operator="equal">
      <formula>"Menor"</formula>
    </cfRule>
  </conditionalFormatting>
  <conditionalFormatting sqref="O5 O11 O17 O23 O29 O35 O41 O47 O53 O59">
    <cfRule type="cellIs" dxfId="286" priority="5" operator="equal">
      <formula>"Leve"</formula>
    </cfRule>
  </conditionalFormatting>
  <pageMargins left="0.70866141732283472" right="0.70866141732283472" top="0.74803149606299213" bottom="0.74803149606299213" header="0.31496062992125984" footer="0.31496062992125984"/>
  <pageSetup paperSize="9" scale="32" orientation="landscape" r:id="rId1"/>
  <headerFooter>
    <oddHeader>&amp;L&amp;G&amp;C&amp;"Arial,Negrita"&amp;12MAPA Y PLAN DE MANEJO DE RIESGOS Y OPORTUNIDADES</oddHeader>
    <oddFooter>&amp;L&amp;G&amp;C&amp;N&amp;RDES-FM-12
V11</oddFooter>
  </headerFooter>
  <colBreaks count="3" manualBreakCount="3">
    <brk id="17" max="1048575" man="1"/>
    <brk id="49" max="1048575" man="1"/>
    <brk id="69" max="1048575" man="1"/>
  </colBreaks>
  <legacyDrawing r:id="rId2"/>
  <legacyDrawingHF r:id="rId3"/>
  <extLst>
    <ext xmlns:x14="http://schemas.microsoft.com/office/spreadsheetml/2009/9/main" uri="{CCE6A557-97BC-4b89-ADB6-D9C93CAAB3DF}">
      <x14:dataValidations xmlns:xm="http://schemas.microsoft.com/office/excel/2006/main" count="14">
        <x14:dataValidation type="list" allowBlank="1" showInputMessage="1" showErrorMessage="1" xr:uid="{C22113E0-40D4-4956-8699-E1C7595DCFAC}">
          <x14:formula1>
            <xm:f>Hoja1!$A$26:$A$39</xm:f>
          </x14:formula1>
          <xm:sqref>B5:B64</xm:sqref>
        </x14:dataValidation>
        <x14:dataValidation type="list" allowBlank="1" showInputMessage="1" showErrorMessage="1" xr:uid="{6789922C-7009-4358-823D-FB2E9E78A8C8}">
          <x14:formula1>
            <xm:f>Hoja1!$B$26:$B$39</xm:f>
          </x14:formula1>
          <xm:sqref>C5:C64</xm:sqref>
        </x14:dataValidation>
        <x14:dataValidation type="list" allowBlank="1" showInputMessage="1" showErrorMessage="1" xr:uid="{79E4EA97-376E-4D32-9A4B-281971BC3027}">
          <x14:formula1>
            <xm:f>'Opciones Tratamiento'!$E$2:$E$4</xm:f>
          </x14:formula1>
          <xm:sqref>F5:F10</xm:sqref>
        </x14:dataValidation>
        <x14:dataValidation type="list" allowBlank="1" showInputMessage="1" showErrorMessage="1" xr:uid="{20540207-01C6-4A72-AE1D-1F8E497C73DF}">
          <x14:formula1>
            <xm:f>'Tabla Impacto'!$F$210:$F$221</xm:f>
          </x14:formula1>
          <xm:sqref>M5:M64</xm:sqref>
        </x14:dataValidation>
        <x14:dataValidation type="list" allowBlank="1" showInputMessage="1" showErrorMessage="1" xr:uid="{D6AF0B02-295C-4044-8147-56CA9A900C69}">
          <x14:formula1>
            <xm:f>'Opciones Tratamiento'!$B$28:$B$29</xm:f>
          </x14:formula1>
          <xm:sqref>U5:X64</xm:sqref>
        </x14:dataValidation>
        <x14:dataValidation type="list" allowBlank="1" showInputMessage="1" showErrorMessage="1" xr:uid="{527F6F30-81E4-4B32-BD2C-A65AA023C9BF}">
          <x14:formula1>
            <xm:f>Hoja1!$A$3:$A$5</xm:f>
          </x14:formula1>
          <xm:sqref>Y5:Y64</xm:sqref>
        </x14:dataValidation>
        <x14:dataValidation type="list" allowBlank="1" showInputMessage="1" showErrorMessage="1" xr:uid="{85F0530E-F2BB-406F-BA73-85B7B4C815A7}">
          <x14:formula1>
            <xm:f>Hoja1!$A$6:$A$7</xm:f>
          </x14:formula1>
          <xm:sqref>Z5:Z64</xm:sqref>
        </x14:dataValidation>
        <x14:dataValidation type="list" allowBlank="1" showInputMessage="1" showErrorMessage="1" xr:uid="{21B7451D-57A2-442B-B656-70EAEEBE737E}">
          <x14:formula1>
            <xm:f>Hoja1!$A$8:$A$9</xm:f>
          </x14:formula1>
          <xm:sqref>AB5:AB64</xm:sqref>
        </x14:dataValidation>
        <x14:dataValidation type="list" allowBlank="1" showInputMessage="1" showErrorMessage="1" xr:uid="{51BE8435-9FE8-471A-B50E-3628D561F6AD}">
          <x14:formula1>
            <xm:f>Hoja1!$A$10:$A$11</xm:f>
          </x14:formula1>
          <xm:sqref>AC5:AC64</xm:sqref>
        </x14:dataValidation>
        <x14:dataValidation type="list" allowBlank="1" showInputMessage="1" showErrorMessage="1" xr:uid="{1B763439-AEA5-463C-BEA9-36367686F1D4}">
          <x14:formula1>
            <xm:f>Hoja1!$A$12:$A$14</xm:f>
          </x14:formula1>
          <xm:sqref>AD5:AD64</xm:sqref>
        </x14:dataValidation>
        <x14:dataValidation type="list" allowBlank="1" showInputMessage="1" showErrorMessage="1" xr:uid="{65DA67C1-8965-410A-8623-7B25469B31B4}">
          <x14:formula1>
            <xm:f>'Opciones Tratamiento'!$B$2:$B$5</xm:f>
          </x14:formula1>
          <xm:sqref>AK5:AK64</xm:sqref>
        </x14:dataValidation>
        <x14:dataValidation type="list" allowBlank="1" showInputMessage="1" showErrorMessage="1" xr:uid="{EC301CB8-4529-4B84-8749-B92ABF4385AC}">
          <x14:formula1>
            <xm:f>'Opciones Tratamiento'!$B$13:$B$17</xm:f>
          </x14:formula1>
          <xm:sqref>I5:I64</xm:sqref>
        </x14:dataValidation>
        <x14:dataValidation type="list" allowBlank="1" showInputMessage="1" showErrorMessage="1" xr:uid="{E6F74DCE-49CD-4778-A2EF-2824BDA98BDA}">
          <x14:formula1>
            <xm:f>'Opciones Tratamiento'!$B$20:$B$22</xm:f>
          </x14:formula1>
          <xm:sqref>AW5:AW64</xm:sqref>
        </x14:dataValidation>
        <x14:dataValidation type="list" allowBlank="1" showInputMessage="1" showErrorMessage="1" xr:uid="{2F66127B-362D-4FD8-8ECB-C272E752ABD2}">
          <x14:formula1>
            <xm:f>Hoja1!$A$23:$A$24</xm:f>
          </x14:formula1>
          <xm:sqref>BB5:BB64 BG5:BG64 BL5:BL64 BQ5:BQ64</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D65"/>
  <sheetViews>
    <sheetView showGridLines="0" topLeftCell="AK1" zoomScale="85" zoomScaleNormal="85" zoomScaleSheetLayoutView="10" zoomScalePageLayoutView="55" workbookViewId="0">
      <selection activeCell="AN6" sqref="AN6:AP6"/>
    </sheetView>
  </sheetViews>
  <sheetFormatPr baseColWidth="10" defaultRowHeight="21" customHeight="1" x14ac:dyDescent="0.3"/>
  <cols>
    <col min="1" max="1" width="4" style="170" bestFit="1" customWidth="1"/>
    <col min="2" max="4" width="18.7109375" style="171" customWidth="1"/>
    <col min="5" max="5" width="32.42578125" style="163" customWidth="1"/>
    <col min="6" max="6" width="14.140625" style="170" customWidth="1"/>
    <col min="7" max="7" width="13.140625" style="170" customWidth="1"/>
    <col min="8" max="8" width="18.5703125" style="170" customWidth="1"/>
    <col min="9" max="9" width="19" style="172" customWidth="1"/>
    <col min="10" max="12" width="17.85546875" style="163" customWidth="1"/>
    <col min="13" max="13" width="16.5703125" style="163" customWidth="1"/>
    <col min="14" max="14" width="5.85546875" style="163" customWidth="1"/>
    <col min="15" max="15" width="48.42578125" style="163" customWidth="1"/>
    <col min="16" max="24" width="31" style="163" customWidth="1"/>
    <col min="25" max="25" width="31" style="175" customWidth="1"/>
    <col min="26" max="26" width="31" style="176" customWidth="1"/>
    <col min="27" max="36" width="31" style="163" customWidth="1"/>
    <col min="37" max="37" width="17.85546875" style="163" customWidth="1"/>
    <col min="38" max="38" width="16.5703125" style="163" customWidth="1"/>
    <col min="39" max="39" width="31" style="163" customWidth="1"/>
    <col min="40" max="40" width="23" style="163" customWidth="1"/>
    <col min="41" max="41" width="18.85546875" style="163" customWidth="1"/>
    <col min="42" max="42" width="22.140625" style="163" customWidth="1"/>
    <col min="43" max="43" width="20.5703125" style="163" customWidth="1"/>
    <col min="44" max="44" width="18.5703125" style="163" customWidth="1"/>
    <col min="45" max="45" width="20.5703125" style="163" customWidth="1"/>
    <col min="46" max="46" width="18.5703125" style="163" customWidth="1"/>
    <col min="47" max="47" width="20.5703125" style="163" customWidth="1"/>
    <col min="48" max="48" width="18.5703125" style="163" customWidth="1"/>
    <col min="49" max="49" width="20.5703125" style="163" customWidth="1"/>
    <col min="50" max="50" width="18.5703125" style="163" customWidth="1"/>
    <col min="51" max="51" width="21" style="163" customWidth="1"/>
    <col min="52" max="53" width="23" style="163" customWidth="1"/>
    <col min="54" max="54" width="18.85546875" style="163" customWidth="1"/>
    <col min="55" max="55" width="16.85546875" style="163" customWidth="1"/>
    <col min="56" max="56" width="19.5703125" style="163" customWidth="1"/>
    <col min="57" max="58" width="23" style="163" customWidth="1"/>
    <col min="59" max="59" width="18.85546875" style="163" customWidth="1"/>
    <col min="60" max="60" width="16.85546875" style="163" customWidth="1"/>
    <col min="61" max="61" width="19.5703125" style="163" customWidth="1"/>
    <col min="62" max="63" width="23" style="163" customWidth="1"/>
    <col min="64" max="64" width="18.85546875" style="163" customWidth="1"/>
    <col min="65" max="65" width="16.85546875" style="163" customWidth="1"/>
    <col min="66" max="66" width="19.5703125" style="163" customWidth="1"/>
    <col min="67" max="68" width="23" style="163" customWidth="1"/>
    <col min="69" max="69" width="18.85546875" style="163" customWidth="1"/>
    <col min="70" max="70" width="16.85546875" style="163" customWidth="1"/>
    <col min="71" max="71" width="19.5703125" style="163" customWidth="1"/>
    <col min="72" max="72" width="28.85546875" style="163" customWidth="1"/>
    <col min="73" max="74" width="23" style="163" customWidth="1"/>
    <col min="75" max="75" width="18.5703125" style="163" customWidth="1"/>
    <col min="76" max="76" width="20.5703125" style="163" customWidth="1"/>
    <col min="77" max="77" width="23" style="163" customWidth="1"/>
    <col min="78" max="78" width="18.5703125" style="163" customWidth="1"/>
    <col min="79" max="79" width="20.5703125" style="163" customWidth="1"/>
    <col min="80" max="80" width="23" style="163" customWidth="1"/>
    <col min="81" max="81" width="18.85546875" style="163" customWidth="1"/>
    <col min="82" max="82" width="18.5703125" style="163" customWidth="1"/>
    <col min="83" max="16384" width="11.42578125" style="163"/>
  </cols>
  <sheetData>
    <row r="1" spans="1:108" ht="21" customHeight="1" x14ac:dyDescent="0.3">
      <c r="AN1" s="160"/>
      <c r="AO1" s="160"/>
      <c r="AP1" s="160"/>
      <c r="AQ1" s="160"/>
      <c r="AR1" s="160"/>
      <c r="AS1" s="160"/>
      <c r="AT1" s="160"/>
      <c r="AU1" s="160"/>
      <c r="AV1" s="160"/>
      <c r="AW1" s="160"/>
      <c r="AX1" s="160"/>
      <c r="AY1" s="160"/>
      <c r="AZ1" s="160"/>
      <c r="BA1" s="160"/>
      <c r="BB1" s="160"/>
      <c r="BC1" s="160"/>
      <c r="BD1" s="160"/>
      <c r="BE1" s="160"/>
      <c r="BF1" s="160"/>
      <c r="BG1" s="160"/>
      <c r="BH1" s="160"/>
      <c r="BI1" s="160"/>
      <c r="BJ1" s="160"/>
      <c r="BK1" s="160"/>
      <c r="BL1" s="160"/>
      <c r="BM1" s="160"/>
      <c r="BN1" s="160"/>
      <c r="BO1" s="160"/>
      <c r="BP1" s="160"/>
      <c r="BQ1" s="160"/>
      <c r="BR1" s="160"/>
      <c r="BS1" s="160"/>
    </row>
    <row r="2" spans="1:108" ht="21" customHeight="1" x14ac:dyDescent="0.3">
      <c r="A2" s="358" t="s">
        <v>131</v>
      </c>
      <c r="B2" s="359"/>
      <c r="C2" s="359"/>
      <c r="D2" s="359"/>
      <c r="E2" s="359"/>
      <c r="F2" s="359"/>
      <c r="G2" s="359"/>
      <c r="H2" s="359"/>
      <c r="I2" s="360"/>
      <c r="J2" s="358" t="s">
        <v>132</v>
      </c>
      <c r="K2" s="359"/>
      <c r="L2" s="359"/>
      <c r="M2" s="360"/>
      <c r="N2" s="358" t="s">
        <v>133</v>
      </c>
      <c r="O2" s="359"/>
      <c r="P2" s="359"/>
      <c r="Q2" s="359"/>
      <c r="R2" s="359"/>
      <c r="S2" s="359"/>
      <c r="T2" s="359"/>
      <c r="U2" s="359"/>
      <c r="V2" s="359"/>
      <c r="W2" s="359"/>
      <c r="X2" s="359"/>
      <c r="Y2" s="359"/>
      <c r="Z2" s="359"/>
      <c r="AA2" s="359"/>
      <c r="AB2" s="359"/>
      <c r="AC2" s="359"/>
      <c r="AD2" s="359"/>
      <c r="AE2" s="359"/>
      <c r="AF2" s="359"/>
      <c r="AG2" s="359"/>
      <c r="AH2" s="360"/>
      <c r="AI2" s="358" t="s">
        <v>296</v>
      </c>
      <c r="AJ2" s="359"/>
      <c r="AK2" s="359"/>
      <c r="AL2" s="360"/>
      <c r="AM2" s="181"/>
      <c r="AN2" s="324" t="s">
        <v>206</v>
      </c>
      <c r="AO2" s="324"/>
      <c r="AP2" s="324"/>
      <c r="AQ2" s="324"/>
      <c r="AR2" s="324"/>
      <c r="AS2" s="324"/>
      <c r="AT2" s="324"/>
      <c r="AU2" s="324"/>
      <c r="AV2" s="324"/>
      <c r="AW2" s="324"/>
      <c r="AX2" s="324"/>
      <c r="AY2" s="324"/>
      <c r="AZ2" s="329" t="s">
        <v>464</v>
      </c>
      <c r="BA2" s="329"/>
      <c r="BB2" s="329"/>
      <c r="BC2" s="329"/>
      <c r="BD2" s="329"/>
      <c r="BE2" s="329" t="s">
        <v>465</v>
      </c>
      <c r="BF2" s="329"/>
      <c r="BG2" s="329"/>
      <c r="BH2" s="329"/>
      <c r="BI2" s="329"/>
      <c r="BJ2" s="329" t="s">
        <v>466</v>
      </c>
      <c r="BK2" s="329"/>
      <c r="BL2" s="329"/>
      <c r="BM2" s="329"/>
      <c r="BN2" s="329"/>
      <c r="BO2" s="329" t="s">
        <v>467</v>
      </c>
      <c r="BP2" s="329"/>
      <c r="BQ2" s="329"/>
      <c r="BR2" s="329"/>
      <c r="BS2" s="329"/>
      <c r="BT2" s="321" t="s">
        <v>212</v>
      </c>
      <c r="BU2" s="321"/>
      <c r="BV2" s="321"/>
      <c r="BW2" s="321"/>
      <c r="BX2" s="361" t="s">
        <v>280</v>
      </c>
      <c r="BY2" s="361"/>
      <c r="BZ2" s="361"/>
      <c r="CA2" s="355" t="s">
        <v>450</v>
      </c>
      <c r="CB2" s="356"/>
      <c r="CC2" s="356"/>
      <c r="CD2" s="357"/>
      <c r="CE2" s="160"/>
      <c r="CF2" s="160"/>
      <c r="CG2" s="160"/>
      <c r="CH2" s="160"/>
      <c r="CI2" s="160"/>
      <c r="CJ2" s="160"/>
      <c r="CK2" s="160"/>
      <c r="CL2" s="160"/>
      <c r="CM2" s="160"/>
      <c r="CN2" s="160"/>
      <c r="CO2" s="160"/>
      <c r="CP2" s="160"/>
      <c r="CQ2" s="160"/>
      <c r="CR2" s="160"/>
      <c r="CS2" s="160"/>
      <c r="CT2" s="160"/>
      <c r="CU2" s="160"/>
      <c r="CV2" s="160"/>
      <c r="CW2" s="160"/>
      <c r="CX2" s="160"/>
      <c r="CY2" s="160"/>
      <c r="CZ2" s="160"/>
      <c r="DA2" s="160"/>
      <c r="DB2" s="160"/>
      <c r="DC2" s="160"/>
      <c r="DD2" s="160"/>
    </row>
    <row r="3" spans="1:108" s="178" customFormat="1" ht="21" customHeight="1" x14ac:dyDescent="0.3">
      <c r="A3" s="370" t="s">
        <v>0</v>
      </c>
      <c r="B3" s="322" t="s">
        <v>185</v>
      </c>
      <c r="C3" s="322" t="s">
        <v>186</v>
      </c>
      <c r="D3" s="322" t="s">
        <v>187</v>
      </c>
      <c r="E3" s="371" t="s">
        <v>1</v>
      </c>
      <c r="F3" s="371" t="s">
        <v>2</v>
      </c>
      <c r="G3" s="322" t="s">
        <v>3</v>
      </c>
      <c r="H3" s="322" t="s">
        <v>38</v>
      </c>
      <c r="I3" s="322" t="s">
        <v>44</v>
      </c>
      <c r="J3" s="322" t="s">
        <v>4</v>
      </c>
      <c r="K3" s="322" t="s">
        <v>2</v>
      </c>
      <c r="L3" s="322" t="s">
        <v>269</v>
      </c>
      <c r="M3" s="372" t="s">
        <v>42</v>
      </c>
      <c r="N3" s="374" t="s">
        <v>11</v>
      </c>
      <c r="O3" s="322" t="s">
        <v>152</v>
      </c>
      <c r="P3" s="322" t="s">
        <v>275</v>
      </c>
      <c r="Q3" s="372" t="s">
        <v>32</v>
      </c>
      <c r="R3" s="322" t="s">
        <v>32</v>
      </c>
      <c r="S3" s="322" t="s">
        <v>276</v>
      </c>
      <c r="T3" s="322" t="s">
        <v>277</v>
      </c>
      <c r="U3" s="322" t="s">
        <v>278</v>
      </c>
      <c r="V3" s="322" t="s">
        <v>279</v>
      </c>
      <c r="W3" s="322" t="s">
        <v>270</v>
      </c>
      <c r="X3" s="322" t="s">
        <v>283</v>
      </c>
      <c r="Y3" s="322" t="s">
        <v>284</v>
      </c>
      <c r="Z3" s="322" t="s">
        <v>271</v>
      </c>
      <c r="AA3" s="322" t="s">
        <v>272</v>
      </c>
      <c r="AB3" s="322" t="s">
        <v>287</v>
      </c>
      <c r="AC3" s="377" t="s">
        <v>288</v>
      </c>
      <c r="AD3" s="378"/>
      <c r="AE3" s="322" t="s">
        <v>289</v>
      </c>
      <c r="AF3" s="322" t="s">
        <v>290</v>
      </c>
      <c r="AG3" s="322" t="s">
        <v>273</v>
      </c>
      <c r="AH3" s="322" t="s">
        <v>293</v>
      </c>
      <c r="AI3" s="322" t="s">
        <v>4</v>
      </c>
      <c r="AJ3" s="322" t="s">
        <v>2</v>
      </c>
      <c r="AK3" s="322" t="s">
        <v>269</v>
      </c>
      <c r="AL3" s="372" t="s">
        <v>295</v>
      </c>
      <c r="AM3" s="322" t="s">
        <v>297</v>
      </c>
      <c r="AN3" s="319" t="s">
        <v>208</v>
      </c>
      <c r="AO3" s="319" t="s">
        <v>32</v>
      </c>
      <c r="AP3" s="319" t="s">
        <v>209</v>
      </c>
      <c r="AQ3" s="319" t="s">
        <v>34</v>
      </c>
      <c r="AR3" s="319" t="s">
        <v>460</v>
      </c>
      <c r="AS3" s="319" t="s">
        <v>34</v>
      </c>
      <c r="AT3" s="327" t="s">
        <v>461</v>
      </c>
      <c r="AU3" s="319" t="s">
        <v>34</v>
      </c>
      <c r="AV3" s="319" t="s">
        <v>462</v>
      </c>
      <c r="AW3" s="319" t="s">
        <v>34</v>
      </c>
      <c r="AX3" s="327" t="s">
        <v>463</v>
      </c>
      <c r="AY3" s="319" t="s">
        <v>35</v>
      </c>
      <c r="AZ3" s="320" t="s">
        <v>207</v>
      </c>
      <c r="BA3" s="320" t="s">
        <v>33</v>
      </c>
      <c r="BB3" s="320" t="s">
        <v>32</v>
      </c>
      <c r="BC3" s="320" t="s">
        <v>24</v>
      </c>
      <c r="BD3" s="320" t="s">
        <v>205</v>
      </c>
      <c r="BE3" s="320" t="s">
        <v>207</v>
      </c>
      <c r="BF3" s="320" t="s">
        <v>33</v>
      </c>
      <c r="BG3" s="320" t="s">
        <v>32</v>
      </c>
      <c r="BH3" s="320" t="s">
        <v>24</v>
      </c>
      <c r="BI3" s="320" t="s">
        <v>205</v>
      </c>
      <c r="BJ3" s="320" t="s">
        <v>207</v>
      </c>
      <c r="BK3" s="320" t="s">
        <v>33</v>
      </c>
      <c r="BL3" s="320" t="s">
        <v>32</v>
      </c>
      <c r="BM3" s="320" t="s">
        <v>24</v>
      </c>
      <c r="BN3" s="320" t="s">
        <v>205</v>
      </c>
      <c r="BO3" s="320" t="s">
        <v>207</v>
      </c>
      <c r="BP3" s="320" t="s">
        <v>33</v>
      </c>
      <c r="BQ3" s="320" t="s">
        <v>32</v>
      </c>
      <c r="BR3" s="320" t="s">
        <v>24</v>
      </c>
      <c r="BS3" s="320" t="s">
        <v>205</v>
      </c>
      <c r="BT3" s="385" t="s">
        <v>214</v>
      </c>
      <c r="BU3" s="385" t="s">
        <v>213</v>
      </c>
      <c r="BV3" s="385" t="s">
        <v>215</v>
      </c>
      <c r="BW3" s="385" t="s">
        <v>33</v>
      </c>
      <c r="BX3" s="362" t="s">
        <v>34</v>
      </c>
      <c r="BY3" s="362" t="s">
        <v>281</v>
      </c>
      <c r="BZ3" s="362" t="s">
        <v>282</v>
      </c>
      <c r="CA3" s="315" t="s">
        <v>451</v>
      </c>
      <c r="CB3" s="315" t="s">
        <v>452</v>
      </c>
      <c r="CC3" s="315" t="s">
        <v>454</v>
      </c>
      <c r="CD3" s="315" t="s">
        <v>453</v>
      </c>
      <c r="CE3" s="177"/>
      <c r="CF3" s="177"/>
      <c r="CG3" s="177"/>
      <c r="CH3" s="177"/>
      <c r="CI3" s="177"/>
      <c r="CJ3" s="177"/>
      <c r="CK3" s="177"/>
      <c r="CL3" s="177"/>
      <c r="CM3" s="177"/>
      <c r="CN3" s="177"/>
      <c r="CO3" s="177"/>
      <c r="CP3" s="177"/>
      <c r="CQ3" s="177"/>
      <c r="CR3" s="177"/>
      <c r="CS3" s="177"/>
      <c r="CT3" s="177"/>
      <c r="CU3" s="177"/>
      <c r="CV3" s="177"/>
      <c r="CW3" s="177"/>
      <c r="CX3" s="177"/>
      <c r="CY3" s="177"/>
      <c r="CZ3" s="177"/>
      <c r="DA3" s="177"/>
      <c r="DB3" s="177"/>
      <c r="DC3" s="177"/>
      <c r="DD3" s="177"/>
    </row>
    <row r="4" spans="1:108" s="180" customFormat="1" ht="21" customHeight="1" thickBot="1" x14ac:dyDescent="0.3">
      <c r="A4" s="370"/>
      <c r="B4" s="322"/>
      <c r="C4" s="322"/>
      <c r="D4" s="322"/>
      <c r="E4" s="371"/>
      <c r="F4" s="371"/>
      <c r="G4" s="322"/>
      <c r="H4" s="322"/>
      <c r="I4" s="322"/>
      <c r="J4" s="322"/>
      <c r="K4" s="322"/>
      <c r="L4" s="322"/>
      <c r="M4" s="373"/>
      <c r="N4" s="374"/>
      <c r="O4" s="322"/>
      <c r="P4" s="322"/>
      <c r="Q4" s="373"/>
      <c r="R4" s="322" t="s">
        <v>32</v>
      </c>
      <c r="S4" s="322"/>
      <c r="T4" s="322"/>
      <c r="U4" s="322"/>
      <c r="V4" s="322"/>
      <c r="W4" s="322" t="s">
        <v>270</v>
      </c>
      <c r="X4" s="322"/>
      <c r="Y4" s="322" t="s">
        <v>270</v>
      </c>
      <c r="Z4" s="322"/>
      <c r="AA4" s="322" t="s">
        <v>272</v>
      </c>
      <c r="AB4" s="322"/>
      <c r="AC4" s="379"/>
      <c r="AD4" s="380"/>
      <c r="AE4" s="322"/>
      <c r="AF4" s="322"/>
      <c r="AG4" s="322"/>
      <c r="AH4" s="322"/>
      <c r="AI4" s="322"/>
      <c r="AJ4" s="322"/>
      <c r="AK4" s="322"/>
      <c r="AL4" s="373"/>
      <c r="AM4" s="322"/>
      <c r="AN4" s="319"/>
      <c r="AO4" s="319"/>
      <c r="AP4" s="319"/>
      <c r="AQ4" s="319"/>
      <c r="AR4" s="319"/>
      <c r="AS4" s="319"/>
      <c r="AT4" s="328"/>
      <c r="AU4" s="319"/>
      <c r="AV4" s="319"/>
      <c r="AW4" s="319"/>
      <c r="AX4" s="328"/>
      <c r="AY4" s="319"/>
      <c r="AZ4" s="320"/>
      <c r="BA4" s="320"/>
      <c r="BB4" s="320"/>
      <c r="BC4" s="320"/>
      <c r="BD4" s="320"/>
      <c r="BE4" s="320"/>
      <c r="BF4" s="320"/>
      <c r="BG4" s="320"/>
      <c r="BH4" s="320"/>
      <c r="BI4" s="320"/>
      <c r="BJ4" s="320"/>
      <c r="BK4" s="320"/>
      <c r="BL4" s="320"/>
      <c r="BM4" s="320"/>
      <c r="BN4" s="320"/>
      <c r="BO4" s="320"/>
      <c r="BP4" s="320"/>
      <c r="BQ4" s="320"/>
      <c r="BR4" s="320"/>
      <c r="BS4" s="320"/>
      <c r="BT4" s="385"/>
      <c r="BU4" s="385"/>
      <c r="BV4" s="385"/>
      <c r="BW4" s="385"/>
      <c r="BX4" s="362"/>
      <c r="BY4" s="362"/>
      <c r="BZ4" s="362"/>
      <c r="CA4" s="315"/>
      <c r="CB4" s="315"/>
      <c r="CC4" s="315"/>
      <c r="CD4" s="315"/>
      <c r="CE4" s="179"/>
      <c r="CF4" s="179"/>
      <c r="CG4" s="179"/>
      <c r="CH4" s="179"/>
      <c r="CI4" s="179"/>
      <c r="CJ4" s="179"/>
      <c r="CK4" s="179"/>
      <c r="CL4" s="179"/>
      <c r="CM4" s="179"/>
      <c r="CN4" s="179"/>
      <c r="CO4" s="179"/>
      <c r="CP4" s="179"/>
      <c r="CQ4" s="179"/>
      <c r="CR4" s="179"/>
      <c r="CS4" s="179"/>
      <c r="CT4" s="179"/>
      <c r="CU4" s="179"/>
      <c r="CV4" s="179"/>
      <c r="CW4" s="179"/>
      <c r="CX4" s="179"/>
      <c r="CY4" s="179"/>
      <c r="CZ4" s="179"/>
      <c r="DA4" s="179"/>
      <c r="DB4" s="179"/>
      <c r="DC4" s="179"/>
      <c r="DD4" s="179"/>
    </row>
    <row r="5" spans="1:108" s="168" customFormat="1" ht="117" thickTop="1" thickBot="1" x14ac:dyDescent="0.3">
      <c r="A5" s="349">
        <v>1</v>
      </c>
      <c r="B5" s="313" t="s">
        <v>219</v>
      </c>
      <c r="C5" s="314" t="s">
        <v>232</v>
      </c>
      <c r="D5" s="314" t="s">
        <v>502</v>
      </c>
      <c r="E5" s="351" t="s">
        <v>501</v>
      </c>
      <c r="F5" s="313" t="s">
        <v>126</v>
      </c>
      <c r="G5" s="313" t="s">
        <v>512</v>
      </c>
      <c r="H5" s="313" t="s">
        <v>513</v>
      </c>
      <c r="I5" s="313" t="s">
        <v>119</v>
      </c>
      <c r="J5" s="349">
        <v>1</v>
      </c>
      <c r="K5" s="349">
        <v>5</v>
      </c>
      <c r="L5" s="387">
        <f>+(J5*K5)*4</f>
        <v>20</v>
      </c>
      <c r="M5" s="382" t="str">
        <f>IF(OR(AND(J5=3,K5=4),AND(J5=2,K5=5),AND(J5=2,K5=5),AND(L5=20),AND(L5&gt;=52,L5&lt;=100)),"ZONA RIESGO EXTREMA",IF(OR(AND(J5=5,K5=2),AND(J5=4,K5=3),AND(J5=1,K5=4),AND(L5=16),AND(L5&gt;=28,L5&lt;=48)),"ZONA RIESGO ALTA",IF(OR(AND(J5=1,K5=3),AND(J5=4,K5=1),AND(L5=24)),"ZONA RIESGO MODERADA",IF(AND(L5&gt;=4,L5&lt;=16),"ZONA RIESGO BAJA"))))</f>
        <v>ZONA RIESGO EXTREMA</v>
      </c>
      <c r="N5" s="148">
        <v>1</v>
      </c>
      <c r="O5" s="139" t="s">
        <v>503</v>
      </c>
      <c r="P5" s="106">
        <v>15</v>
      </c>
      <c r="Q5" s="106">
        <v>15</v>
      </c>
      <c r="R5" s="106">
        <v>15</v>
      </c>
      <c r="S5" s="106">
        <v>15</v>
      </c>
      <c r="T5" s="106">
        <v>15</v>
      </c>
      <c r="U5" s="106">
        <v>15</v>
      </c>
      <c r="V5" s="106">
        <v>10</v>
      </c>
      <c r="W5" s="152">
        <f>SUM(P5:V5)</f>
        <v>100</v>
      </c>
      <c r="X5" s="110" t="str">
        <f t="shared" ref="X5:X64" si="0">IF(AND(W5&gt;=86,W5&lt;=95),"MODERADO",IF(AND(W5&gt;=96), "FUERTE",IF(AND(W5&lt;=85), "DEBIL")))</f>
        <v>FUERTE</v>
      </c>
      <c r="Y5" s="108" t="s">
        <v>274</v>
      </c>
      <c r="Z5" s="153" t="str">
        <f>IFERROR((_xlfn.IFS(AND(X5="FUERTE",Y5="FUERTE"),"FUERTE",AND(X5="FUERTE",Y5="MODERADO"),"MODERADO",AND(X5="FUERTE",Y5="DEBIL"),"DEBIL",AND(X5="MODERADO",Y5="FUERTE"),"MODERADO",AND(X5="MODERADO",Y5="MODERADO"),"MODERADO",AND(X5="MODERADO",Y5="DEBIL"),"DEBIL",AND(X5="DEBIL",Y5="FUERTE"),"DEBIL",AND(X5="DEBIL",Y5="MODERADO"),"DEBIL",AND(X5="DEBIL",Y5="DEBIL"),"DEBIL")),"")</f>
        <v>FUERTE</v>
      </c>
      <c r="AA5" s="152" t="str">
        <f>IF(AND(Z5="FUERTE"),"NO", "SI")</f>
        <v>NO</v>
      </c>
      <c r="AB5" s="106" t="s">
        <v>514</v>
      </c>
      <c r="AC5" s="381">
        <f>IF(AND(W5&gt;0,SUM(W6:W10)=0),W5,IF(AND(SUM(W5:W6)&gt;0,SUM(W7:W10)=0),AVERAGE(W5:W6),IF(AND(SUM(W5:W7)&gt;0,SUM(W8:W10)=0),AVERAGE(W5:W7),IF(AND(SUM(W5:W8)&gt;0,SUM(W9:W10)=0),AVERAGE(W5:W8),IF(AND(SUM(W5:W9)&gt;0,W10=0),AVERAGE(W5:W9),AVERAGE(W5:W10))))))</f>
        <v>100</v>
      </c>
      <c r="AD5" s="381" t="str">
        <f>IF(AND(AC5&gt;=50,AC5&lt;=99),"MODERADO",IF(AND(AC5=100), "FUERTE",IF(AND(AC5&lt;50), "DEBIL")))</f>
        <v>FUERTE</v>
      </c>
      <c r="AE5" s="388" t="s">
        <v>291</v>
      </c>
      <c r="AF5" s="388" t="s">
        <v>294</v>
      </c>
      <c r="AG5" s="376">
        <f>IFERROR(_xlfn.IFS(AND(AD5="MODERADO",AE5="Directamente"),1,AND(AD5="FUERTE",AE5="Directamente"),2),"0")</f>
        <v>2</v>
      </c>
      <c r="AH5" s="376">
        <f>IFERROR(_xlfn.IFS(AND(AD5="MODERADO",AF5="Directamente"),1,AND(AD5="FUERTE",AF5="Directamente"),2,AND(AD5="FUERTE",AF5="Indirectamente"),1),"0")</f>
        <v>1</v>
      </c>
      <c r="AI5" s="375">
        <v>1</v>
      </c>
      <c r="AJ5" s="375">
        <v>4</v>
      </c>
      <c r="AK5" s="387">
        <f>+(AI5*AJ5)*4</f>
        <v>16</v>
      </c>
      <c r="AL5" s="382" t="str">
        <f>IF(OR(AND(AI5=3,AJ5=4),AND(AI5=2,AJ5=5),AND(AI5=2,AJ5=5),AND(AK5=20),AND(AK5&gt;=52,AK5&lt;=100)),"ZONA RIESGO EXTREMA",IF(OR(AND(AI5=5,AJ5=2),AND(AI5=4,AJ5=3),AND(AI5=1,AJ5=4),AND(AK5=16),AND(AK5&gt;=28,AK5&lt;=48)),"ZONA RIESGO ALTA",IF(OR(AND(AI5=1,AJ5=3),AND(AI5=4,AJ5=1),AND(AK5=24)),"ZONA RIESGO MODERADA",IF(AND(AK5&gt;=4,AK5&lt;=16),"ZONA RIESGO BAJA"))))</f>
        <v>ZONA RIESGO ALTA</v>
      </c>
      <c r="AM5" s="392" t="s">
        <v>30</v>
      </c>
      <c r="AN5" s="146" t="s">
        <v>505</v>
      </c>
      <c r="AO5" s="258" t="s">
        <v>507</v>
      </c>
      <c r="AP5" s="144">
        <v>44926</v>
      </c>
      <c r="AQ5" s="144"/>
      <c r="AR5" s="146"/>
      <c r="AS5" s="144"/>
      <c r="AT5" s="146"/>
      <c r="AU5" s="144"/>
      <c r="AV5" s="146"/>
      <c r="AW5" s="144"/>
      <c r="AX5" s="146"/>
      <c r="AY5" s="147"/>
      <c r="AZ5" s="146"/>
      <c r="BA5" s="146"/>
      <c r="BB5" s="147"/>
      <c r="BC5" s="144"/>
      <c r="BD5" s="144"/>
      <c r="BE5" s="146"/>
      <c r="BF5" s="146"/>
      <c r="BG5" s="147"/>
      <c r="BH5" s="144"/>
      <c r="BI5" s="144"/>
      <c r="BJ5" s="146"/>
      <c r="BK5" s="146"/>
      <c r="BL5" s="147"/>
      <c r="BM5" s="144"/>
      <c r="BN5" s="144"/>
      <c r="BO5" s="146"/>
      <c r="BP5" s="146"/>
      <c r="BQ5" s="147"/>
      <c r="BR5" s="144"/>
      <c r="BS5" s="144"/>
      <c r="BT5" s="157" t="s">
        <v>509</v>
      </c>
      <c r="BU5" s="149"/>
      <c r="BV5" s="149"/>
      <c r="BW5" s="149"/>
      <c r="BX5" s="104"/>
      <c r="BY5" s="149"/>
      <c r="BZ5" s="149"/>
      <c r="CA5" s="104"/>
      <c r="CB5" s="149"/>
      <c r="CC5" s="148"/>
      <c r="CD5" s="149"/>
      <c r="CE5" s="167"/>
      <c r="CF5" s="167"/>
      <c r="CG5" s="167"/>
      <c r="CH5" s="167"/>
      <c r="CI5" s="167"/>
      <c r="CJ5" s="167"/>
      <c r="CK5" s="167"/>
      <c r="CL5" s="167"/>
      <c r="CM5" s="167"/>
      <c r="CN5" s="167"/>
      <c r="CO5" s="167"/>
      <c r="CP5" s="167"/>
      <c r="CQ5" s="167"/>
      <c r="CR5" s="167"/>
      <c r="CS5" s="167"/>
      <c r="CT5" s="167"/>
      <c r="CU5" s="167"/>
      <c r="CV5" s="167"/>
      <c r="CW5" s="167"/>
      <c r="CX5" s="167"/>
      <c r="CY5" s="167"/>
      <c r="CZ5" s="167"/>
      <c r="DA5" s="167"/>
      <c r="DB5" s="167"/>
      <c r="DC5" s="167"/>
      <c r="DD5" s="167"/>
    </row>
    <row r="6" spans="1:108" ht="100.5" thickTop="1" thickBot="1" x14ac:dyDescent="0.35">
      <c r="A6" s="349"/>
      <c r="B6" s="313"/>
      <c r="C6" s="314"/>
      <c r="D6" s="314"/>
      <c r="E6" s="351"/>
      <c r="F6" s="313"/>
      <c r="G6" s="313"/>
      <c r="H6" s="313"/>
      <c r="I6" s="313"/>
      <c r="J6" s="349"/>
      <c r="K6" s="349"/>
      <c r="L6" s="387"/>
      <c r="M6" s="383"/>
      <c r="N6" s="148">
        <v>2</v>
      </c>
      <c r="O6" s="139" t="s">
        <v>504</v>
      </c>
      <c r="P6" s="106">
        <v>15</v>
      </c>
      <c r="Q6" s="106">
        <v>15</v>
      </c>
      <c r="R6" s="106">
        <v>15</v>
      </c>
      <c r="S6" s="106">
        <v>15</v>
      </c>
      <c r="T6" s="106">
        <v>15</v>
      </c>
      <c r="U6" s="106">
        <v>15</v>
      </c>
      <c r="V6" s="106">
        <v>10</v>
      </c>
      <c r="W6" s="109">
        <f t="shared" ref="W6:W64" si="1">SUM(P6:V6)</f>
        <v>100</v>
      </c>
      <c r="X6" s="110" t="str">
        <f t="shared" si="0"/>
        <v>FUERTE</v>
      </c>
      <c r="Y6" s="108" t="s">
        <v>274</v>
      </c>
      <c r="Z6" s="111" t="str">
        <f t="shared" ref="Z6:Z64" si="2">IFERROR((_xlfn.IFS(AND(X6="FUERTE",Y6="FUERTE"),"FUERTE",AND(X6="FUERTE",Y6="MODERADO"),"MODERADO",AND(X6="FUERTE",Y6="DEBIL"),"DEBIL",AND(X6="MODERADO",Y6="FUERTE"),"MODERADO",AND(X6="MODERADO",Y6="MODERADO"),"MODERADO",AND(X6="MODERADO",Y6="DEBIL"),"DEBIL",AND(X6="DEBIL",Y6="FUERTE"),"DEBIL",AND(X6="DEBIL",Y6="MODERADO"),"DEBIL",AND(X6="DEBIL",Y6="DEBIL"),"DEBIL")),"")</f>
        <v>FUERTE</v>
      </c>
      <c r="AA6" s="109" t="str">
        <f t="shared" ref="AA6:AA64" si="3">IF(AND(Z6="FUERTE"),"NO", "SI")</f>
        <v>NO</v>
      </c>
      <c r="AB6" s="106" t="s">
        <v>514</v>
      </c>
      <c r="AC6" s="381"/>
      <c r="AD6" s="381"/>
      <c r="AE6" s="388"/>
      <c r="AF6" s="388"/>
      <c r="AG6" s="376"/>
      <c r="AH6" s="376"/>
      <c r="AI6" s="375"/>
      <c r="AJ6" s="375"/>
      <c r="AK6" s="387"/>
      <c r="AL6" s="383"/>
      <c r="AM6" s="393"/>
      <c r="AN6" s="146" t="s">
        <v>506</v>
      </c>
      <c r="AO6" s="260" t="s">
        <v>507</v>
      </c>
      <c r="AP6" s="144">
        <v>44926</v>
      </c>
      <c r="AQ6" s="144"/>
      <c r="AR6" s="146"/>
      <c r="AS6" s="144"/>
      <c r="AT6" s="146"/>
      <c r="AU6" s="144"/>
      <c r="AV6" s="146"/>
      <c r="AW6" s="144"/>
      <c r="AX6" s="146"/>
      <c r="AY6" s="147"/>
      <c r="AZ6" s="146"/>
      <c r="BA6" s="146"/>
      <c r="BB6" s="147"/>
      <c r="BC6" s="144"/>
      <c r="BD6" s="144"/>
      <c r="BE6" s="146"/>
      <c r="BF6" s="146"/>
      <c r="BG6" s="147"/>
      <c r="BH6" s="144"/>
      <c r="BI6" s="144"/>
      <c r="BJ6" s="146"/>
      <c r="BK6" s="146"/>
      <c r="BL6" s="147"/>
      <c r="BM6" s="144"/>
      <c r="BN6" s="144"/>
      <c r="BO6" s="146"/>
      <c r="BP6" s="146"/>
      <c r="BQ6" s="147"/>
      <c r="BR6" s="144"/>
      <c r="BS6" s="144"/>
      <c r="BT6" s="157" t="s">
        <v>510</v>
      </c>
      <c r="BU6" s="149"/>
      <c r="BV6" s="149"/>
      <c r="BW6" s="149"/>
      <c r="BX6" s="104"/>
      <c r="BY6" s="149"/>
      <c r="BZ6" s="149"/>
      <c r="CA6" s="104"/>
      <c r="CB6" s="149"/>
      <c r="CC6" s="148"/>
      <c r="CD6" s="149"/>
      <c r="CE6" s="160"/>
      <c r="CF6" s="160"/>
      <c r="CG6" s="160"/>
      <c r="CH6" s="160"/>
      <c r="CI6" s="160"/>
      <c r="CJ6" s="160"/>
      <c r="CK6" s="160"/>
      <c r="CL6" s="160"/>
      <c r="CM6" s="160"/>
      <c r="CN6" s="160"/>
      <c r="CO6" s="160"/>
      <c r="CP6" s="160"/>
      <c r="CQ6" s="160"/>
      <c r="CR6" s="160"/>
      <c r="CS6" s="160"/>
      <c r="CT6" s="160"/>
      <c r="CU6" s="160"/>
      <c r="CV6" s="160"/>
      <c r="CW6" s="160"/>
      <c r="CX6" s="160"/>
      <c r="CY6" s="160"/>
      <c r="CZ6" s="160"/>
      <c r="DA6" s="160"/>
      <c r="DB6" s="160"/>
      <c r="DC6" s="160"/>
      <c r="DD6" s="160"/>
    </row>
    <row r="7" spans="1:108" ht="21" customHeight="1" thickTop="1" thickBot="1" x14ac:dyDescent="0.35">
      <c r="A7" s="349"/>
      <c r="B7" s="313"/>
      <c r="C7" s="314"/>
      <c r="D7" s="314"/>
      <c r="E7" s="351"/>
      <c r="F7" s="313"/>
      <c r="G7" s="313"/>
      <c r="H7" s="313"/>
      <c r="I7" s="313"/>
      <c r="J7" s="349"/>
      <c r="K7" s="349"/>
      <c r="L7" s="387"/>
      <c r="M7" s="383"/>
      <c r="N7" s="148">
        <v>3</v>
      </c>
      <c r="O7" s="105"/>
      <c r="P7" s="106"/>
      <c r="Q7" s="106"/>
      <c r="R7" s="106"/>
      <c r="S7" s="106"/>
      <c r="T7" s="106"/>
      <c r="U7" s="106"/>
      <c r="V7" s="106"/>
      <c r="W7" s="109">
        <f t="shared" si="1"/>
        <v>0</v>
      </c>
      <c r="X7" s="110" t="str">
        <f t="shared" si="0"/>
        <v>DEBIL</v>
      </c>
      <c r="Y7" s="108"/>
      <c r="Z7" s="111" t="str">
        <f t="shared" si="2"/>
        <v/>
      </c>
      <c r="AA7" s="109" t="str">
        <f t="shared" si="3"/>
        <v>SI</v>
      </c>
      <c r="AB7" s="106"/>
      <c r="AC7" s="381"/>
      <c r="AD7" s="381"/>
      <c r="AE7" s="388"/>
      <c r="AF7" s="388"/>
      <c r="AG7" s="376"/>
      <c r="AH7" s="376"/>
      <c r="AI7" s="375"/>
      <c r="AJ7" s="375"/>
      <c r="AK7" s="387"/>
      <c r="AL7" s="383"/>
      <c r="AM7" s="393"/>
      <c r="AN7" s="146"/>
      <c r="AO7" s="147"/>
      <c r="AP7" s="144"/>
      <c r="AQ7" s="144"/>
      <c r="AR7" s="146"/>
      <c r="AS7" s="144"/>
      <c r="AT7" s="146"/>
      <c r="AU7" s="144"/>
      <c r="AV7" s="146"/>
      <c r="AW7" s="144"/>
      <c r="AX7" s="146"/>
      <c r="AY7" s="147"/>
      <c r="AZ7" s="146"/>
      <c r="BA7" s="146"/>
      <c r="BB7" s="147"/>
      <c r="BC7" s="144"/>
      <c r="BD7" s="144"/>
      <c r="BE7" s="146"/>
      <c r="BF7" s="146"/>
      <c r="BG7" s="147"/>
      <c r="BH7" s="144"/>
      <c r="BI7" s="144"/>
      <c r="BJ7" s="146"/>
      <c r="BK7" s="146"/>
      <c r="BL7" s="147"/>
      <c r="BM7" s="144"/>
      <c r="BN7" s="144"/>
      <c r="BO7" s="146"/>
      <c r="BP7" s="146"/>
      <c r="BQ7" s="147"/>
      <c r="BR7" s="144"/>
      <c r="BS7" s="144"/>
      <c r="BT7" s="104"/>
      <c r="BU7" s="149"/>
      <c r="BV7" s="149"/>
      <c r="BW7" s="149"/>
      <c r="BX7" s="104"/>
      <c r="BY7" s="149"/>
      <c r="BZ7" s="149"/>
      <c r="CA7" s="104"/>
      <c r="CB7" s="149"/>
      <c r="CC7" s="148"/>
      <c r="CD7" s="149"/>
      <c r="CE7" s="160"/>
      <c r="CF7" s="160"/>
      <c r="CG7" s="160"/>
      <c r="CH7" s="160"/>
      <c r="CI7" s="160"/>
      <c r="CJ7" s="160"/>
      <c r="CK7" s="160"/>
      <c r="CL7" s="160"/>
      <c r="CM7" s="160"/>
      <c r="CN7" s="160"/>
      <c r="CO7" s="160"/>
      <c r="CP7" s="160"/>
      <c r="CQ7" s="160"/>
      <c r="CR7" s="160"/>
      <c r="CS7" s="160"/>
      <c r="CT7" s="160"/>
      <c r="CU7" s="160"/>
      <c r="CV7" s="160"/>
      <c r="CW7" s="160"/>
      <c r="CX7" s="160"/>
      <c r="CY7" s="160"/>
      <c r="CZ7" s="160"/>
      <c r="DA7" s="160"/>
      <c r="DB7" s="160"/>
      <c r="DC7" s="160"/>
      <c r="DD7" s="160"/>
    </row>
    <row r="8" spans="1:108" ht="21" customHeight="1" thickTop="1" thickBot="1" x14ac:dyDescent="0.35">
      <c r="A8" s="349"/>
      <c r="B8" s="313"/>
      <c r="C8" s="314"/>
      <c r="D8" s="314"/>
      <c r="E8" s="351"/>
      <c r="F8" s="313"/>
      <c r="G8" s="313"/>
      <c r="H8" s="313"/>
      <c r="I8" s="313"/>
      <c r="J8" s="349"/>
      <c r="K8" s="349"/>
      <c r="L8" s="387"/>
      <c r="M8" s="383"/>
      <c r="N8" s="148">
        <v>4</v>
      </c>
      <c r="O8" s="100"/>
      <c r="P8" s="106"/>
      <c r="Q8" s="106"/>
      <c r="R8" s="106"/>
      <c r="S8" s="106"/>
      <c r="T8" s="106"/>
      <c r="U8" s="106"/>
      <c r="V8" s="106"/>
      <c r="W8" s="109">
        <f t="shared" si="1"/>
        <v>0</v>
      </c>
      <c r="X8" s="110" t="str">
        <f t="shared" si="0"/>
        <v>DEBIL</v>
      </c>
      <c r="Y8" s="108"/>
      <c r="Z8" s="111" t="str">
        <f t="shared" si="2"/>
        <v/>
      </c>
      <c r="AA8" s="109" t="str">
        <f t="shared" si="3"/>
        <v>SI</v>
      </c>
      <c r="AB8" s="106"/>
      <c r="AC8" s="381"/>
      <c r="AD8" s="381"/>
      <c r="AE8" s="388"/>
      <c r="AF8" s="388"/>
      <c r="AG8" s="376"/>
      <c r="AH8" s="376"/>
      <c r="AI8" s="375"/>
      <c r="AJ8" s="375"/>
      <c r="AK8" s="387"/>
      <c r="AL8" s="383"/>
      <c r="AM8" s="393"/>
      <c r="AN8" s="146"/>
      <c r="AO8" s="147"/>
      <c r="AP8" s="144"/>
      <c r="AQ8" s="144"/>
      <c r="AR8" s="146"/>
      <c r="AS8" s="144"/>
      <c r="AT8" s="146"/>
      <c r="AU8" s="144"/>
      <c r="AV8" s="146"/>
      <c r="AW8" s="144"/>
      <c r="AX8" s="146"/>
      <c r="AY8" s="147"/>
      <c r="AZ8" s="146"/>
      <c r="BA8" s="146"/>
      <c r="BB8" s="147"/>
      <c r="BC8" s="144"/>
      <c r="BD8" s="144"/>
      <c r="BE8" s="146"/>
      <c r="BF8" s="146"/>
      <c r="BG8" s="147"/>
      <c r="BH8" s="144"/>
      <c r="BI8" s="144"/>
      <c r="BJ8" s="146"/>
      <c r="BK8" s="146"/>
      <c r="BL8" s="147"/>
      <c r="BM8" s="144"/>
      <c r="BN8" s="144"/>
      <c r="BO8" s="146"/>
      <c r="BP8" s="146"/>
      <c r="BQ8" s="147"/>
      <c r="BR8" s="144"/>
      <c r="BS8" s="144"/>
      <c r="BT8" s="104"/>
      <c r="BU8" s="149"/>
      <c r="BV8" s="149"/>
      <c r="BW8" s="149"/>
      <c r="BX8" s="104"/>
      <c r="BY8" s="149"/>
      <c r="BZ8" s="149"/>
      <c r="CA8" s="104"/>
      <c r="CB8" s="149"/>
      <c r="CC8" s="148"/>
      <c r="CD8" s="149"/>
      <c r="CE8" s="160"/>
      <c r="CF8" s="160"/>
      <c r="CG8" s="160"/>
      <c r="CH8" s="160"/>
      <c r="CI8" s="160"/>
      <c r="CJ8" s="160"/>
      <c r="CK8" s="160"/>
      <c r="CL8" s="160"/>
      <c r="CM8" s="160"/>
      <c r="CN8" s="160"/>
      <c r="CO8" s="160"/>
      <c r="CP8" s="160"/>
      <c r="CQ8" s="160"/>
      <c r="CR8" s="160"/>
      <c r="CS8" s="160"/>
      <c r="CT8" s="160"/>
      <c r="CU8" s="160"/>
      <c r="CV8" s="160"/>
      <c r="CW8" s="160"/>
      <c r="CX8" s="160"/>
      <c r="CY8" s="160"/>
      <c r="CZ8" s="160"/>
      <c r="DA8" s="160"/>
      <c r="DB8" s="160"/>
      <c r="DC8" s="160"/>
      <c r="DD8" s="160"/>
    </row>
    <row r="9" spans="1:108" ht="21" customHeight="1" thickTop="1" thickBot="1" x14ac:dyDescent="0.35">
      <c r="A9" s="349"/>
      <c r="B9" s="313"/>
      <c r="C9" s="314"/>
      <c r="D9" s="314"/>
      <c r="E9" s="351"/>
      <c r="F9" s="313"/>
      <c r="G9" s="313"/>
      <c r="H9" s="313"/>
      <c r="I9" s="313"/>
      <c r="J9" s="349"/>
      <c r="K9" s="349"/>
      <c r="L9" s="387"/>
      <c r="M9" s="383"/>
      <c r="N9" s="148">
        <v>5</v>
      </c>
      <c r="O9" s="100"/>
      <c r="P9" s="106"/>
      <c r="Q9" s="106"/>
      <c r="R9" s="106"/>
      <c r="S9" s="106"/>
      <c r="T9" s="106"/>
      <c r="U9" s="106"/>
      <c r="V9" s="106"/>
      <c r="W9" s="109">
        <f t="shared" si="1"/>
        <v>0</v>
      </c>
      <c r="X9" s="110" t="str">
        <f t="shared" si="0"/>
        <v>DEBIL</v>
      </c>
      <c r="Y9" s="108"/>
      <c r="Z9" s="111" t="str">
        <f t="shared" si="2"/>
        <v/>
      </c>
      <c r="AA9" s="109" t="str">
        <f t="shared" si="3"/>
        <v>SI</v>
      </c>
      <c r="AB9" s="106"/>
      <c r="AC9" s="381"/>
      <c r="AD9" s="381"/>
      <c r="AE9" s="388"/>
      <c r="AF9" s="388"/>
      <c r="AG9" s="376"/>
      <c r="AH9" s="376"/>
      <c r="AI9" s="375"/>
      <c r="AJ9" s="375"/>
      <c r="AK9" s="387"/>
      <c r="AL9" s="383"/>
      <c r="AM9" s="393"/>
      <c r="AN9" s="146"/>
      <c r="AO9" s="147"/>
      <c r="AP9" s="144"/>
      <c r="AQ9" s="144"/>
      <c r="AR9" s="146"/>
      <c r="AS9" s="144"/>
      <c r="AT9" s="146"/>
      <c r="AU9" s="144"/>
      <c r="AV9" s="146"/>
      <c r="AW9" s="144"/>
      <c r="AX9" s="146"/>
      <c r="AY9" s="147"/>
      <c r="AZ9" s="146"/>
      <c r="BA9" s="146"/>
      <c r="BB9" s="147"/>
      <c r="BC9" s="144"/>
      <c r="BD9" s="144"/>
      <c r="BE9" s="146"/>
      <c r="BF9" s="146"/>
      <c r="BG9" s="147"/>
      <c r="BH9" s="144"/>
      <c r="BI9" s="144"/>
      <c r="BJ9" s="146"/>
      <c r="BK9" s="146"/>
      <c r="BL9" s="147"/>
      <c r="BM9" s="144"/>
      <c r="BN9" s="144"/>
      <c r="BO9" s="146"/>
      <c r="BP9" s="146"/>
      <c r="BQ9" s="147"/>
      <c r="BR9" s="144"/>
      <c r="BS9" s="144"/>
      <c r="BT9" s="104"/>
      <c r="BU9" s="149"/>
      <c r="BV9" s="149"/>
      <c r="BW9" s="149"/>
      <c r="BX9" s="104"/>
      <c r="BY9" s="149"/>
      <c r="BZ9" s="149"/>
      <c r="CA9" s="104"/>
      <c r="CB9" s="149"/>
      <c r="CC9" s="148"/>
      <c r="CD9" s="149"/>
      <c r="CE9" s="160"/>
      <c r="CF9" s="160"/>
      <c r="CG9" s="160"/>
      <c r="CH9" s="160"/>
      <c r="CI9" s="160"/>
      <c r="CJ9" s="160"/>
      <c r="CK9" s="160"/>
      <c r="CL9" s="160"/>
      <c r="CM9" s="160"/>
      <c r="CN9" s="160"/>
      <c r="CO9" s="160"/>
      <c r="CP9" s="160"/>
      <c r="CQ9" s="160"/>
      <c r="CR9" s="160"/>
      <c r="CS9" s="160"/>
      <c r="CT9" s="160"/>
      <c r="CU9" s="160"/>
      <c r="CV9" s="160"/>
      <c r="CW9" s="160"/>
      <c r="CX9" s="160"/>
      <c r="CY9" s="160"/>
      <c r="CZ9" s="160"/>
      <c r="DA9" s="160"/>
      <c r="DB9" s="160"/>
      <c r="DC9" s="160"/>
      <c r="DD9" s="160"/>
    </row>
    <row r="10" spans="1:108" ht="52.5" customHeight="1" thickTop="1" thickBot="1" x14ac:dyDescent="0.35">
      <c r="A10" s="349"/>
      <c r="B10" s="313"/>
      <c r="C10" s="314"/>
      <c r="D10" s="314"/>
      <c r="E10" s="351"/>
      <c r="F10" s="313"/>
      <c r="G10" s="313"/>
      <c r="H10" s="313"/>
      <c r="I10" s="313"/>
      <c r="J10" s="349"/>
      <c r="K10" s="349"/>
      <c r="L10" s="387"/>
      <c r="M10" s="384"/>
      <c r="N10" s="148">
        <v>6</v>
      </c>
      <c r="O10" s="100"/>
      <c r="P10" s="106"/>
      <c r="Q10" s="106"/>
      <c r="R10" s="106"/>
      <c r="S10" s="106"/>
      <c r="T10" s="106"/>
      <c r="U10" s="106"/>
      <c r="V10" s="106"/>
      <c r="W10" s="109">
        <f t="shared" si="1"/>
        <v>0</v>
      </c>
      <c r="X10" s="110" t="str">
        <f t="shared" si="0"/>
        <v>DEBIL</v>
      </c>
      <c r="Y10" s="108"/>
      <c r="Z10" s="111" t="str">
        <f t="shared" si="2"/>
        <v/>
      </c>
      <c r="AA10" s="109" t="str">
        <f t="shared" si="3"/>
        <v>SI</v>
      </c>
      <c r="AB10" s="106"/>
      <c r="AC10" s="381"/>
      <c r="AD10" s="381"/>
      <c r="AE10" s="388"/>
      <c r="AF10" s="388"/>
      <c r="AG10" s="376"/>
      <c r="AH10" s="376"/>
      <c r="AI10" s="375"/>
      <c r="AJ10" s="375"/>
      <c r="AK10" s="387"/>
      <c r="AL10" s="384"/>
      <c r="AM10" s="394"/>
      <c r="AN10" s="146"/>
      <c r="AO10" s="147"/>
      <c r="AP10" s="144"/>
      <c r="AQ10" s="144"/>
      <c r="AR10" s="146"/>
      <c r="AS10" s="144"/>
      <c r="AT10" s="146"/>
      <c r="AU10" s="144"/>
      <c r="AV10" s="146"/>
      <c r="AW10" s="144"/>
      <c r="AX10" s="146"/>
      <c r="AY10" s="147"/>
      <c r="AZ10" s="146"/>
      <c r="BA10" s="146"/>
      <c r="BB10" s="147"/>
      <c r="BC10" s="144"/>
      <c r="BD10" s="144"/>
      <c r="BE10" s="146"/>
      <c r="BF10" s="146"/>
      <c r="BG10" s="147"/>
      <c r="BH10" s="144"/>
      <c r="BI10" s="144"/>
      <c r="BJ10" s="146"/>
      <c r="BK10" s="146"/>
      <c r="BL10" s="147"/>
      <c r="BM10" s="144"/>
      <c r="BN10" s="144"/>
      <c r="BO10" s="146"/>
      <c r="BP10" s="146"/>
      <c r="BQ10" s="147"/>
      <c r="BR10" s="144"/>
      <c r="BS10" s="144"/>
      <c r="BT10" s="104"/>
      <c r="BU10" s="149"/>
      <c r="BV10" s="149"/>
      <c r="BW10" s="149"/>
      <c r="BX10" s="104"/>
      <c r="BY10" s="149"/>
      <c r="BZ10" s="149"/>
      <c r="CA10" s="104"/>
      <c r="CB10" s="149"/>
      <c r="CC10" s="148"/>
      <c r="CD10" s="149"/>
      <c r="CE10" s="160"/>
      <c r="CF10" s="160"/>
      <c r="CG10" s="160"/>
      <c r="CH10" s="160"/>
      <c r="CI10" s="160"/>
      <c r="CJ10" s="160"/>
      <c r="CK10" s="160"/>
      <c r="CL10" s="160"/>
      <c r="CM10" s="160"/>
      <c r="CN10" s="160"/>
      <c r="CO10" s="160"/>
      <c r="CP10" s="160"/>
      <c r="CQ10" s="160"/>
      <c r="CR10" s="160"/>
      <c r="CS10" s="160"/>
      <c r="CT10" s="160"/>
      <c r="CU10" s="160"/>
      <c r="CV10" s="160"/>
      <c r="CW10" s="160"/>
      <c r="CX10" s="160"/>
      <c r="CY10" s="160"/>
      <c r="CZ10" s="160"/>
      <c r="DA10" s="160"/>
      <c r="DB10" s="160"/>
      <c r="DC10" s="160"/>
      <c r="DD10" s="160"/>
    </row>
    <row r="11" spans="1:108" ht="21" customHeight="1" thickTop="1" thickBot="1" x14ac:dyDescent="0.35">
      <c r="A11" s="349">
        <v>2</v>
      </c>
      <c r="B11" s="313"/>
      <c r="C11" s="313"/>
      <c r="D11" s="313"/>
      <c r="E11" s="351"/>
      <c r="F11" s="313"/>
      <c r="G11" s="313"/>
      <c r="H11" s="313"/>
      <c r="I11" s="313"/>
      <c r="J11" s="349"/>
      <c r="K11" s="349"/>
      <c r="L11" s="386">
        <f>+(J11*K11)*4</f>
        <v>0</v>
      </c>
      <c r="M11" s="389" t="b">
        <f>IF(OR(AND(J11=3,K11=4),AND(J11=2,K11=5),AND(J11=2,K11=5),AND(L11=20),AND(L11&gt;=52,L11&lt;=100)),"ZONA RIESGO EXTREMA",IF(OR(AND(J11=5,K11=2),AND(J11=4,K11=3),AND(J11=1,K11=4),AND(L11=16),AND(L11&gt;=28,L11&lt;=48)),"ZONA RIESGO ALTA",IF(OR(AND(J11=1,K11=3),AND(J11=4,K11=1),AND(L11=24)),"ZONA RIESGO MODERADA",IF(AND(L11&gt;=4,L11&lt;=16),"ZONA RIESGO BAJA"))))</f>
        <v>0</v>
      </c>
      <c r="N11" s="148">
        <v>1</v>
      </c>
      <c r="O11" s="100"/>
      <c r="P11" s="106"/>
      <c r="Q11" s="106"/>
      <c r="R11" s="106"/>
      <c r="S11" s="106"/>
      <c r="T11" s="106"/>
      <c r="U11" s="106"/>
      <c r="V11" s="106"/>
      <c r="W11" s="109">
        <f t="shared" si="1"/>
        <v>0</v>
      </c>
      <c r="X11" s="110" t="str">
        <f t="shared" si="0"/>
        <v>DEBIL</v>
      </c>
      <c r="Y11" s="108"/>
      <c r="Z11" s="111" t="str">
        <f t="shared" si="2"/>
        <v/>
      </c>
      <c r="AA11" s="109" t="str">
        <f t="shared" si="3"/>
        <v>SI</v>
      </c>
      <c r="AB11" s="106"/>
      <c r="AC11" s="381">
        <f>IF(AND(W11&gt;0,SUM(W12:W16)=0),W11,IF(AND(SUM(W11:W12)&gt;0,SUM(W13:W16)=0),AVERAGE(W11:W12),IF(AND(SUM(W11:W13)&gt;0,SUM(W14:W16)=0),AVERAGE(W11:W13),IF(AND(SUM(W11:W14)&gt;0,SUM(W15:W16)=0),AVERAGE(W11:W14),IF(AND(SUM(W11:W15)&gt;0,W16=0),AVERAGE(W11:W15),AVERAGE(W11:W16))))))</f>
        <v>0</v>
      </c>
      <c r="AD11" s="381" t="str">
        <f>IF(AND(AC11&gt;=50,AC11&lt;=99),"MODERADO",IF(AND(AC11=100), "FUERTE",IF(AND(AC11&lt;50), "DEBIL")))</f>
        <v>DEBIL</v>
      </c>
      <c r="AE11" s="388"/>
      <c r="AF11" s="388"/>
      <c r="AG11" s="376" t="str">
        <f>IFERROR(_xlfn.IFS(AND(AD11="MODERADO",AE11="Directamente"),1,AND(AD11="FUERTE",AE11="Directamente"),2),"0")</f>
        <v>0</v>
      </c>
      <c r="AH11" s="376" t="str">
        <f>IFERROR(_xlfn.IFS(AND(AD11="MODERADO",AF11="Directamente"),1,AND(AD11="FUERTE",AF11="Directamente"),2,AND(AD11="FUERTE",AF11="Indirectamente"),1),"0")</f>
        <v>0</v>
      </c>
      <c r="AI11" s="375"/>
      <c r="AJ11" s="375"/>
      <c r="AK11" s="386">
        <f>+(AI11*AJ11)*4</f>
        <v>0</v>
      </c>
      <c r="AL11" s="389" t="b">
        <f>IF(OR(AND(AI11=3,AJ11=4),AND(AI11=2,AJ11=5),AND(AI11=2,AJ11=5),AND(AK11=20),AND(AK11&gt;=52,AK11&lt;=100)),"ZONA RIESGO EXTREMA",IF(OR(AND(AI11=5,AJ11=2),AND(AI11=4,AJ11=3),AND(AI11=1,AJ11=4),AND(AK11=16),AND(AK11&gt;=28,AK11&lt;=48)),"ZONA RIESGO ALTA",IF(OR(AND(AI11=1,AJ11=3),AND(AI11=4,AJ11=1),AND(AK11=24)),"ZONA RIESGO MODERADA",IF(AND(AK11&gt;=4,AK11&lt;=16),"ZONA RIESGO BAJA"))))</f>
        <v>0</v>
      </c>
      <c r="AM11" s="392"/>
      <c r="AN11" s="149"/>
      <c r="AO11" s="148"/>
      <c r="AP11" s="104"/>
      <c r="AQ11" s="104"/>
      <c r="AR11" s="149"/>
      <c r="AS11" s="104"/>
      <c r="AT11" s="149"/>
      <c r="AU11" s="104"/>
      <c r="AV11" s="149"/>
      <c r="AW11" s="104"/>
      <c r="AX11" s="149"/>
      <c r="AY11" s="147"/>
      <c r="AZ11" s="149"/>
      <c r="BA11" s="149"/>
      <c r="BB11" s="148"/>
      <c r="BC11" s="104"/>
      <c r="BD11" s="144"/>
      <c r="BE11" s="149"/>
      <c r="BF11" s="149"/>
      <c r="BG11" s="148"/>
      <c r="BH11" s="104"/>
      <c r="BI11" s="144"/>
      <c r="BJ11" s="149"/>
      <c r="BK11" s="149"/>
      <c r="BL11" s="148"/>
      <c r="BM11" s="104"/>
      <c r="BN11" s="144"/>
      <c r="BO11" s="149"/>
      <c r="BP11" s="149"/>
      <c r="BQ11" s="148"/>
      <c r="BR11" s="104"/>
      <c r="BS11" s="144"/>
      <c r="BT11" s="104"/>
      <c r="BU11" s="149"/>
      <c r="BV11" s="149"/>
      <c r="BW11" s="149"/>
      <c r="BX11" s="104"/>
      <c r="BY11" s="149"/>
      <c r="BZ11" s="149"/>
      <c r="CA11" s="104"/>
      <c r="CB11" s="149"/>
      <c r="CC11" s="148"/>
      <c r="CD11" s="149"/>
      <c r="CE11" s="160"/>
      <c r="CF11" s="160"/>
      <c r="CG11" s="160"/>
      <c r="CH11" s="160"/>
      <c r="CI11" s="160"/>
      <c r="CJ11" s="160"/>
      <c r="CK11" s="160"/>
      <c r="CL11" s="160"/>
      <c r="CM11" s="160"/>
      <c r="CN11" s="160"/>
      <c r="CO11" s="160"/>
      <c r="CP11" s="160"/>
      <c r="CQ11" s="160"/>
      <c r="CR11" s="160"/>
      <c r="CS11" s="160"/>
      <c r="CT11" s="160"/>
      <c r="CU11" s="160"/>
      <c r="CV11" s="160"/>
      <c r="CW11" s="160"/>
      <c r="CX11" s="160"/>
      <c r="CY11" s="160"/>
      <c r="CZ11" s="160"/>
      <c r="DA11" s="160"/>
      <c r="DB11" s="160"/>
      <c r="DC11" s="160"/>
      <c r="DD11" s="160"/>
    </row>
    <row r="12" spans="1:108" ht="21" customHeight="1" thickTop="1" thickBot="1" x14ac:dyDescent="0.35">
      <c r="A12" s="349"/>
      <c r="B12" s="313"/>
      <c r="C12" s="313"/>
      <c r="D12" s="313"/>
      <c r="E12" s="351"/>
      <c r="F12" s="313"/>
      <c r="G12" s="313"/>
      <c r="H12" s="313"/>
      <c r="I12" s="313"/>
      <c r="J12" s="349"/>
      <c r="K12" s="349"/>
      <c r="L12" s="386"/>
      <c r="M12" s="390"/>
      <c r="N12" s="148">
        <v>2</v>
      </c>
      <c r="O12" s="100"/>
      <c r="P12" s="106"/>
      <c r="Q12" s="106"/>
      <c r="R12" s="106"/>
      <c r="S12" s="106"/>
      <c r="T12" s="106"/>
      <c r="U12" s="106"/>
      <c r="V12" s="106"/>
      <c r="W12" s="109">
        <f t="shared" si="1"/>
        <v>0</v>
      </c>
      <c r="X12" s="110" t="str">
        <f t="shared" si="0"/>
        <v>DEBIL</v>
      </c>
      <c r="Y12" s="108"/>
      <c r="Z12" s="111" t="str">
        <f t="shared" si="2"/>
        <v/>
      </c>
      <c r="AA12" s="109" t="str">
        <f t="shared" si="3"/>
        <v>SI</v>
      </c>
      <c r="AB12" s="106"/>
      <c r="AC12" s="381"/>
      <c r="AD12" s="381"/>
      <c r="AE12" s="388"/>
      <c r="AF12" s="388"/>
      <c r="AG12" s="376"/>
      <c r="AH12" s="376"/>
      <c r="AI12" s="375"/>
      <c r="AJ12" s="375"/>
      <c r="AK12" s="386"/>
      <c r="AL12" s="390"/>
      <c r="AM12" s="393"/>
      <c r="AN12" s="149"/>
      <c r="AO12" s="148"/>
      <c r="AP12" s="104"/>
      <c r="AQ12" s="104"/>
      <c r="AR12" s="149"/>
      <c r="AS12" s="104"/>
      <c r="AT12" s="149"/>
      <c r="AU12" s="104"/>
      <c r="AV12" s="149"/>
      <c r="AW12" s="104"/>
      <c r="AX12" s="149"/>
      <c r="AY12" s="147"/>
      <c r="AZ12" s="149"/>
      <c r="BA12" s="149"/>
      <c r="BB12" s="148"/>
      <c r="BC12" s="104"/>
      <c r="BD12" s="144"/>
      <c r="BE12" s="149"/>
      <c r="BF12" s="149"/>
      <c r="BG12" s="148"/>
      <c r="BH12" s="104"/>
      <c r="BI12" s="144"/>
      <c r="BJ12" s="149"/>
      <c r="BK12" s="149"/>
      <c r="BL12" s="148"/>
      <c r="BM12" s="104"/>
      <c r="BN12" s="144"/>
      <c r="BO12" s="149"/>
      <c r="BP12" s="149"/>
      <c r="BQ12" s="148"/>
      <c r="BR12" s="104"/>
      <c r="BS12" s="144"/>
      <c r="BT12" s="104"/>
      <c r="BU12" s="149"/>
      <c r="BV12" s="149"/>
      <c r="BW12" s="149"/>
      <c r="BX12" s="104"/>
      <c r="BY12" s="149"/>
      <c r="BZ12" s="149"/>
      <c r="CA12" s="104"/>
      <c r="CB12" s="149"/>
      <c r="CC12" s="148"/>
      <c r="CD12" s="149"/>
      <c r="CE12" s="160"/>
      <c r="CF12" s="160"/>
      <c r="CG12" s="160"/>
      <c r="CH12" s="160"/>
      <c r="CI12" s="160"/>
      <c r="CJ12" s="160"/>
      <c r="CK12" s="160"/>
      <c r="CL12" s="160"/>
      <c r="CM12" s="160"/>
      <c r="CN12" s="160"/>
      <c r="CO12" s="160"/>
      <c r="CP12" s="160"/>
      <c r="CQ12" s="160"/>
      <c r="CR12" s="160"/>
      <c r="CS12" s="160"/>
      <c r="CT12" s="160"/>
      <c r="CU12" s="160"/>
      <c r="CV12" s="160"/>
      <c r="CW12" s="160"/>
      <c r="CX12" s="160"/>
      <c r="CY12" s="160"/>
      <c r="CZ12" s="160"/>
      <c r="DA12" s="160"/>
      <c r="DB12" s="160"/>
      <c r="DC12" s="160"/>
      <c r="DD12" s="160"/>
    </row>
    <row r="13" spans="1:108" ht="21" customHeight="1" thickTop="1" thickBot="1" x14ac:dyDescent="0.35">
      <c r="A13" s="349"/>
      <c r="B13" s="313"/>
      <c r="C13" s="313"/>
      <c r="D13" s="313"/>
      <c r="E13" s="351"/>
      <c r="F13" s="313"/>
      <c r="G13" s="313"/>
      <c r="H13" s="313"/>
      <c r="I13" s="313"/>
      <c r="J13" s="349"/>
      <c r="K13" s="349"/>
      <c r="L13" s="386"/>
      <c r="M13" s="390"/>
      <c r="N13" s="148">
        <v>3</v>
      </c>
      <c r="O13" s="105"/>
      <c r="P13" s="106"/>
      <c r="Q13" s="106"/>
      <c r="R13" s="106"/>
      <c r="S13" s="106"/>
      <c r="T13" s="106"/>
      <c r="U13" s="106"/>
      <c r="V13" s="106"/>
      <c r="W13" s="109">
        <f t="shared" si="1"/>
        <v>0</v>
      </c>
      <c r="X13" s="110" t="str">
        <f t="shared" si="0"/>
        <v>DEBIL</v>
      </c>
      <c r="Y13" s="108"/>
      <c r="Z13" s="111" t="str">
        <f t="shared" si="2"/>
        <v/>
      </c>
      <c r="AA13" s="109" t="str">
        <f t="shared" si="3"/>
        <v>SI</v>
      </c>
      <c r="AB13" s="106"/>
      <c r="AC13" s="381"/>
      <c r="AD13" s="381"/>
      <c r="AE13" s="388"/>
      <c r="AF13" s="388"/>
      <c r="AG13" s="376"/>
      <c r="AH13" s="376"/>
      <c r="AI13" s="375"/>
      <c r="AJ13" s="375"/>
      <c r="AK13" s="386"/>
      <c r="AL13" s="390"/>
      <c r="AM13" s="393"/>
      <c r="AN13" s="149"/>
      <c r="AO13" s="148"/>
      <c r="AP13" s="104"/>
      <c r="AQ13" s="104"/>
      <c r="AR13" s="149"/>
      <c r="AS13" s="104"/>
      <c r="AT13" s="149"/>
      <c r="AU13" s="104"/>
      <c r="AV13" s="149"/>
      <c r="AW13" s="104"/>
      <c r="AX13" s="149"/>
      <c r="AY13" s="147"/>
      <c r="AZ13" s="149"/>
      <c r="BA13" s="149"/>
      <c r="BB13" s="148"/>
      <c r="BC13" s="104"/>
      <c r="BD13" s="144"/>
      <c r="BE13" s="149"/>
      <c r="BF13" s="149"/>
      <c r="BG13" s="148"/>
      <c r="BH13" s="104"/>
      <c r="BI13" s="144"/>
      <c r="BJ13" s="149"/>
      <c r="BK13" s="149"/>
      <c r="BL13" s="148"/>
      <c r="BM13" s="104"/>
      <c r="BN13" s="144"/>
      <c r="BO13" s="149"/>
      <c r="BP13" s="149"/>
      <c r="BQ13" s="148"/>
      <c r="BR13" s="104"/>
      <c r="BS13" s="144"/>
      <c r="BT13" s="104"/>
      <c r="BU13" s="149"/>
      <c r="BV13" s="149"/>
      <c r="BW13" s="149"/>
      <c r="BX13" s="104"/>
      <c r="BY13" s="149"/>
      <c r="BZ13" s="149"/>
      <c r="CA13" s="104"/>
      <c r="CB13" s="149"/>
      <c r="CC13" s="148"/>
      <c r="CD13" s="149"/>
      <c r="CE13" s="160"/>
      <c r="CF13" s="160"/>
      <c r="CG13" s="160"/>
      <c r="CH13" s="160"/>
      <c r="CI13" s="160"/>
      <c r="CJ13" s="160"/>
      <c r="CK13" s="160"/>
      <c r="CL13" s="160"/>
      <c r="CM13" s="160"/>
      <c r="CN13" s="160"/>
      <c r="CO13" s="160"/>
      <c r="CP13" s="160"/>
      <c r="CQ13" s="160"/>
      <c r="CR13" s="160"/>
      <c r="CS13" s="160"/>
      <c r="CT13" s="160"/>
      <c r="CU13" s="160"/>
      <c r="CV13" s="160"/>
      <c r="CW13" s="160"/>
      <c r="CX13" s="160"/>
      <c r="CY13" s="160"/>
      <c r="CZ13" s="160"/>
      <c r="DA13" s="160"/>
      <c r="DB13" s="160"/>
      <c r="DC13" s="160"/>
      <c r="DD13" s="160"/>
    </row>
    <row r="14" spans="1:108" ht="21" customHeight="1" thickTop="1" thickBot="1" x14ac:dyDescent="0.35">
      <c r="A14" s="349"/>
      <c r="B14" s="313"/>
      <c r="C14" s="313"/>
      <c r="D14" s="313"/>
      <c r="E14" s="351"/>
      <c r="F14" s="313"/>
      <c r="G14" s="313"/>
      <c r="H14" s="313"/>
      <c r="I14" s="313"/>
      <c r="J14" s="349"/>
      <c r="K14" s="349"/>
      <c r="L14" s="386"/>
      <c r="M14" s="390"/>
      <c r="N14" s="148">
        <v>4</v>
      </c>
      <c r="O14" s="100"/>
      <c r="P14" s="106"/>
      <c r="Q14" s="106"/>
      <c r="R14" s="106"/>
      <c r="S14" s="106"/>
      <c r="T14" s="106"/>
      <c r="U14" s="106"/>
      <c r="V14" s="106"/>
      <c r="W14" s="109">
        <f t="shared" si="1"/>
        <v>0</v>
      </c>
      <c r="X14" s="110" t="str">
        <f t="shared" si="0"/>
        <v>DEBIL</v>
      </c>
      <c r="Y14" s="108"/>
      <c r="Z14" s="111" t="str">
        <f t="shared" si="2"/>
        <v/>
      </c>
      <c r="AA14" s="109" t="str">
        <f t="shared" si="3"/>
        <v>SI</v>
      </c>
      <c r="AB14" s="106"/>
      <c r="AC14" s="381"/>
      <c r="AD14" s="381"/>
      <c r="AE14" s="388"/>
      <c r="AF14" s="388"/>
      <c r="AG14" s="376"/>
      <c r="AH14" s="376"/>
      <c r="AI14" s="375"/>
      <c r="AJ14" s="375"/>
      <c r="AK14" s="386"/>
      <c r="AL14" s="390"/>
      <c r="AM14" s="393"/>
      <c r="AN14" s="149"/>
      <c r="AO14" s="148"/>
      <c r="AP14" s="104"/>
      <c r="AQ14" s="104"/>
      <c r="AR14" s="149"/>
      <c r="AS14" s="104"/>
      <c r="AT14" s="149"/>
      <c r="AU14" s="104"/>
      <c r="AV14" s="149"/>
      <c r="AW14" s="104"/>
      <c r="AX14" s="149"/>
      <c r="AY14" s="147"/>
      <c r="AZ14" s="149"/>
      <c r="BA14" s="149"/>
      <c r="BB14" s="148"/>
      <c r="BC14" s="104"/>
      <c r="BD14" s="144"/>
      <c r="BE14" s="149"/>
      <c r="BF14" s="149"/>
      <c r="BG14" s="148"/>
      <c r="BH14" s="104"/>
      <c r="BI14" s="144"/>
      <c r="BJ14" s="149"/>
      <c r="BK14" s="149"/>
      <c r="BL14" s="148"/>
      <c r="BM14" s="104"/>
      <c r="BN14" s="144"/>
      <c r="BO14" s="149"/>
      <c r="BP14" s="149"/>
      <c r="BQ14" s="148"/>
      <c r="BR14" s="104"/>
      <c r="BS14" s="144"/>
      <c r="BT14" s="104"/>
      <c r="BU14" s="149"/>
      <c r="BV14" s="149"/>
      <c r="BW14" s="149"/>
      <c r="BX14" s="104"/>
      <c r="BY14" s="149"/>
      <c r="BZ14" s="149"/>
      <c r="CA14" s="104"/>
      <c r="CB14" s="149"/>
      <c r="CC14" s="148"/>
      <c r="CD14" s="149"/>
      <c r="CE14" s="160"/>
      <c r="CF14" s="160"/>
      <c r="CG14" s="160"/>
      <c r="CH14" s="160"/>
      <c r="CI14" s="160"/>
      <c r="CJ14" s="160"/>
      <c r="CK14" s="160"/>
      <c r="CL14" s="160"/>
      <c r="CM14" s="160"/>
      <c r="CN14" s="160"/>
      <c r="CO14" s="160"/>
      <c r="CP14" s="160"/>
      <c r="CQ14" s="160"/>
      <c r="CR14" s="160"/>
      <c r="CS14" s="160"/>
      <c r="CT14" s="160"/>
      <c r="CU14" s="160"/>
      <c r="CV14" s="160"/>
      <c r="CW14" s="160"/>
      <c r="CX14" s="160"/>
      <c r="CY14" s="160"/>
      <c r="CZ14" s="160"/>
      <c r="DA14" s="160"/>
      <c r="DB14" s="160"/>
      <c r="DC14" s="160"/>
      <c r="DD14" s="160"/>
    </row>
    <row r="15" spans="1:108" ht="21" customHeight="1" thickTop="1" thickBot="1" x14ac:dyDescent="0.35">
      <c r="A15" s="349"/>
      <c r="B15" s="313"/>
      <c r="C15" s="313"/>
      <c r="D15" s="313"/>
      <c r="E15" s="351"/>
      <c r="F15" s="313"/>
      <c r="G15" s="313"/>
      <c r="H15" s="313"/>
      <c r="I15" s="313"/>
      <c r="J15" s="349"/>
      <c r="K15" s="349"/>
      <c r="L15" s="386"/>
      <c r="M15" s="390"/>
      <c r="N15" s="148">
        <v>5</v>
      </c>
      <c r="O15" s="100"/>
      <c r="P15" s="106"/>
      <c r="Q15" s="106"/>
      <c r="R15" s="106"/>
      <c r="S15" s="106"/>
      <c r="T15" s="106"/>
      <c r="U15" s="106"/>
      <c r="V15" s="106"/>
      <c r="W15" s="109">
        <f t="shared" si="1"/>
        <v>0</v>
      </c>
      <c r="X15" s="110" t="str">
        <f t="shared" si="0"/>
        <v>DEBIL</v>
      </c>
      <c r="Y15" s="108"/>
      <c r="Z15" s="111" t="str">
        <f t="shared" si="2"/>
        <v/>
      </c>
      <c r="AA15" s="109" t="str">
        <f t="shared" si="3"/>
        <v>SI</v>
      </c>
      <c r="AB15" s="106"/>
      <c r="AC15" s="381"/>
      <c r="AD15" s="381"/>
      <c r="AE15" s="388"/>
      <c r="AF15" s="388"/>
      <c r="AG15" s="376"/>
      <c r="AH15" s="376"/>
      <c r="AI15" s="375"/>
      <c r="AJ15" s="375"/>
      <c r="AK15" s="386"/>
      <c r="AL15" s="390"/>
      <c r="AM15" s="393"/>
      <c r="AN15" s="149"/>
      <c r="AO15" s="148"/>
      <c r="AP15" s="104"/>
      <c r="AQ15" s="104"/>
      <c r="AR15" s="149"/>
      <c r="AS15" s="104"/>
      <c r="AT15" s="149"/>
      <c r="AU15" s="104"/>
      <c r="AV15" s="149"/>
      <c r="AW15" s="104"/>
      <c r="AX15" s="149"/>
      <c r="AY15" s="147"/>
      <c r="AZ15" s="149"/>
      <c r="BA15" s="149"/>
      <c r="BB15" s="148"/>
      <c r="BC15" s="104"/>
      <c r="BD15" s="144"/>
      <c r="BE15" s="149"/>
      <c r="BF15" s="149"/>
      <c r="BG15" s="148"/>
      <c r="BH15" s="104"/>
      <c r="BI15" s="144"/>
      <c r="BJ15" s="149"/>
      <c r="BK15" s="149"/>
      <c r="BL15" s="148"/>
      <c r="BM15" s="104"/>
      <c r="BN15" s="144"/>
      <c r="BO15" s="149"/>
      <c r="BP15" s="149"/>
      <c r="BQ15" s="148"/>
      <c r="BR15" s="104"/>
      <c r="BS15" s="144"/>
      <c r="BT15" s="104"/>
      <c r="BU15" s="149"/>
      <c r="BV15" s="149"/>
      <c r="BW15" s="149"/>
      <c r="BX15" s="104"/>
      <c r="BY15" s="149"/>
      <c r="BZ15" s="149"/>
      <c r="CA15" s="104"/>
      <c r="CB15" s="149"/>
      <c r="CC15" s="148"/>
      <c r="CD15" s="149"/>
      <c r="CE15" s="160"/>
      <c r="CF15" s="160"/>
      <c r="CG15" s="160"/>
      <c r="CH15" s="160"/>
      <c r="CI15" s="160"/>
      <c r="CJ15" s="160"/>
      <c r="CK15" s="160"/>
      <c r="CL15" s="160"/>
      <c r="CM15" s="160"/>
      <c r="CN15" s="160"/>
      <c r="CO15" s="160"/>
      <c r="CP15" s="160"/>
      <c r="CQ15" s="160"/>
      <c r="CR15" s="160"/>
      <c r="CS15" s="160"/>
      <c r="CT15" s="160"/>
      <c r="CU15" s="160"/>
      <c r="CV15" s="160"/>
      <c r="CW15" s="160"/>
      <c r="CX15" s="160"/>
      <c r="CY15" s="160"/>
      <c r="CZ15" s="160"/>
      <c r="DA15" s="160"/>
      <c r="DB15" s="160"/>
      <c r="DC15" s="160"/>
      <c r="DD15" s="160"/>
    </row>
    <row r="16" spans="1:108" ht="21" customHeight="1" thickTop="1" thickBot="1" x14ac:dyDescent="0.35">
      <c r="A16" s="349"/>
      <c r="B16" s="313"/>
      <c r="C16" s="313"/>
      <c r="D16" s="313"/>
      <c r="E16" s="351"/>
      <c r="F16" s="313"/>
      <c r="G16" s="313"/>
      <c r="H16" s="313"/>
      <c r="I16" s="313"/>
      <c r="J16" s="349"/>
      <c r="K16" s="349"/>
      <c r="L16" s="386"/>
      <c r="M16" s="391"/>
      <c r="N16" s="148">
        <v>6</v>
      </c>
      <c r="O16" s="100"/>
      <c r="P16" s="106"/>
      <c r="Q16" s="106"/>
      <c r="R16" s="106"/>
      <c r="S16" s="106"/>
      <c r="T16" s="106"/>
      <c r="U16" s="106"/>
      <c r="V16" s="106"/>
      <c r="W16" s="109">
        <f t="shared" si="1"/>
        <v>0</v>
      </c>
      <c r="X16" s="110" t="str">
        <f t="shared" si="0"/>
        <v>DEBIL</v>
      </c>
      <c r="Y16" s="108"/>
      <c r="Z16" s="111" t="str">
        <f t="shared" si="2"/>
        <v/>
      </c>
      <c r="AA16" s="109" t="str">
        <f t="shared" si="3"/>
        <v>SI</v>
      </c>
      <c r="AB16" s="106"/>
      <c r="AC16" s="381"/>
      <c r="AD16" s="381"/>
      <c r="AE16" s="388"/>
      <c r="AF16" s="388"/>
      <c r="AG16" s="376"/>
      <c r="AH16" s="376"/>
      <c r="AI16" s="375"/>
      <c r="AJ16" s="375"/>
      <c r="AK16" s="386"/>
      <c r="AL16" s="391"/>
      <c r="AM16" s="394"/>
      <c r="AN16" s="149"/>
      <c r="AO16" s="148"/>
      <c r="AP16" s="104"/>
      <c r="AQ16" s="104"/>
      <c r="AR16" s="149"/>
      <c r="AS16" s="104"/>
      <c r="AT16" s="149"/>
      <c r="AU16" s="104"/>
      <c r="AV16" s="149"/>
      <c r="AW16" s="104"/>
      <c r="AX16" s="149"/>
      <c r="AY16" s="147"/>
      <c r="AZ16" s="149"/>
      <c r="BA16" s="149"/>
      <c r="BB16" s="148"/>
      <c r="BC16" s="104"/>
      <c r="BD16" s="144"/>
      <c r="BE16" s="149"/>
      <c r="BF16" s="149"/>
      <c r="BG16" s="148"/>
      <c r="BH16" s="104"/>
      <c r="BI16" s="144"/>
      <c r="BJ16" s="149"/>
      <c r="BK16" s="149"/>
      <c r="BL16" s="148"/>
      <c r="BM16" s="104"/>
      <c r="BN16" s="144"/>
      <c r="BO16" s="149"/>
      <c r="BP16" s="149"/>
      <c r="BQ16" s="148"/>
      <c r="BR16" s="104"/>
      <c r="BS16" s="144"/>
      <c r="BT16" s="104"/>
      <c r="BU16" s="149"/>
      <c r="BV16" s="149"/>
      <c r="BW16" s="149"/>
      <c r="BX16" s="104"/>
      <c r="BY16" s="149"/>
      <c r="BZ16" s="149"/>
      <c r="CA16" s="104"/>
      <c r="CB16" s="149"/>
      <c r="CC16" s="148"/>
      <c r="CD16" s="149"/>
      <c r="CE16" s="160"/>
      <c r="CF16" s="160"/>
      <c r="CG16" s="160"/>
      <c r="CH16" s="160"/>
      <c r="CI16" s="160"/>
      <c r="CJ16" s="160"/>
      <c r="CK16" s="160"/>
      <c r="CL16" s="160"/>
      <c r="CM16" s="160"/>
      <c r="CN16" s="160"/>
      <c r="CO16" s="160"/>
      <c r="CP16" s="160"/>
      <c r="CQ16" s="160"/>
      <c r="CR16" s="160"/>
      <c r="CS16" s="160"/>
      <c r="CT16" s="160"/>
      <c r="CU16" s="160"/>
      <c r="CV16" s="160"/>
      <c r="CW16" s="160"/>
      <c r="CX16" s="160"/>
      <c r="CY16" s="160"/>
      <c r="CZ16" s="160"/>
      <c r="DA16" s="160"/>
      <c r="DB16" s="160"/>
      <c r="DC16" s="160"/>
      <c r="DD16" s="160"/>
    </row>
    <row r="17" spans="1:108" ht="21" customHeight="1" thickTop="1" thickBot="1" x14ac:dyDescent="0.35">
      <c r="A17" s="349">
        <v>3</v>
      </c>
      <c r="B17" s="313"/>
      <c r="C17" s="313"/>
      <c r="D17" s="313"/>
      <c r="E17" s="351"/>
      <c r="F17" s="313"/>
      <c r="G17" s="313"/>
      <c r="H17" s="313"/>
      <c r="I17" s="313"/>
      <c r="J17" s="349"/>
      <c r="K17" s="349"/>
      <c r="L17" s="386">
        <f>+(J17*K17)*4</f>
        <v>0</v>
      </c>
      <c r="M17" s="389" t="b">
        <f>IF(OR(AND(J17=3,K17=4),AND(J17=2,K17=5),AND(J17=2,K17=5),AND(L17=20),AND(L17&gt;=52,L17&lt;=100)),"ZONA RIESGO EXTREMA",IF(OR(AND(J17=5,K17=2),AND(J17=4,K17=3),AND(J17=1,K17=4),AND(L17=16),AND(L17&gt;=28,L17&lt;=48)),"ZONA RIESGO ALTA",IF(OR(AND(J17=1,K17=3),AND(J17=4,K17=1),AND(L17=24)),"ZONA RIESGO MODERADA",IF(AND(L17&gt;=4,L17&lt;=16),"ZONA RIESGO BAJA"))))</f>
        <v>0</v>
      </c>
      <c r="N17" s="148">
        <v>1</v>
      </c>
      <c r="O17" s="100"/>
      <c r="P17" s="106"/>
      <c r="Q17" s="106"/>
      <c r="R17" s="106"/>
      <c r="S17" s="106"/>
      <c r="T17" s="106"/>
      <c r="U17" s="106"/>
      <c r="V17" s="106"/>
      <c r="W17" s="109">
        <f t="shared" si="1"/>
        <v>0</v>
      </c>
      <c r="X17" s="110" t="str">
        <f t="shared" si="0"/>
        <v>DEBIL</v>
      </c>
      <c r="Y17" s="108"/>
      <c r="Z17" s="111" t="str">
        <f t="shared" si="2"/>
        <v/>
      </c>
      <c r="AA17" s="109" t="str">
        <f t="shared" si="3"/>
        <v>SI</v>
      </c>
      <c r="AB17" s="106"/>
      <c r="AC17" s="381">
        <f>IF(AND(W17&gt;0,SUM(W18:W22)=0),W17,IF(AND(SUM(W17:W18)&gt;0,SUM(W19:W22)=0),AVERAGE(W17:W18),IF(AND(SUM(W17:W19)&gt;0,SUM(W20:W22)=0),AVERAGE(W17:W19),IF(AND(SUM(W17:W20)&gt;0,SUM(W21:W22)=0),AVERAGE(W17:W20),IF(AND(SUM(W17:W21)&gt;0,W22=0),AVERAGE(W17:W21),AVERAGE(W17:W22))))))</f>
        <v>0</v>
      </c>
      <c r="AD17" s="381" t="str">
        <f>IF(AND(AC17&gt;=50,AC17&lt;=99),"MODERADO",IF(AND(AC17=100), "FUERTE",IF(AND(AC17&lt;50), "DEBIL")))</f>
        <v>DEBIL</v>
      </c>
      <c r="AE17" s="388"/>
      <c r="AF17" s="388"/>
      <c r="AG17" s="376" t="str">
        <f>IFERROR(_xlfn.IFS(AND(AD17="MODERADO",AE17="Directamente"),1,AND(AD17="FUERTE",AE17="Directamente"),2),"0")</f>
        <v>0</v>
      </c>
      <c r="AH17" s="376" t="str">
        <f>IFERROR(_xlfn.IFS(AND(AD17="MODERADO",AF17="Directamente"),1,AND(AD17="FUERTE",AF17="Directamente"),2,AND(AD17="FUERTE",AF17="Indirectamente"),1),"0")</f>
        <v>0</v>
      </c>
      <c r="AI17" s="375"/>
      <c r="AJ17" s="375"/>
      <c r="AK17" s="386">
        <f>+(AI17*AJ17)*4</f>
        <v>0</v>
      </c>
      <c r="AL17" s="389" t="b">
        <f>IF(OR(AND(AI17=3,AJ17=4),AND(AI17=2,AJ17=5),AND(AI17=2,AJ17=5),AND(AK17=20),AND(AK17&gt;=52,AK17&lt;=100)),"ZONA RIESGO EXTREMA",IF(OR(AND(AI17=5,AJ17=2),AND(AI17=4,AJ17=3),AND(AI17=1,AJ17=4),AND(AK17=16),AND(AK17&gt;=28,AK17&lt;=48)),"ZONA RIESGO ALTA",IF(OR(AND(AI17=1,AJ17=3),AND(AI17=4,AJ17=1),AND(AK17=24)),"ZONA RIESGO MODERADA",IF(AND(AK17&gt;=4,AK17&lt;=16),"ZONA RIESGO BAJA"))))</f>
        <v>0</v>
      </c>
      <c r="AM17" s="392"/>
      <c r="AN17" s="149"/>
      <c r="AO17" s="148"/>
      <c r="AP17" s="104"/>
      <c r="AQ17" s="104"/>
      <c r="AR17" s="149"/>
      <c r="AS17" s="104"/>
      <c r="AT17" s="149"/>
      <c r="AU17" s="104"/>
      <c r="AV17" s="149"/>
      <c r="AW17" s="104"/>
      <c r="AX17" s="149"/>
      <c r="AY17" s="147"/>
      <c r="AZ17" s="149"/>
      <c r="BA17" s="149"/>
      <c r="BB17" s="148"/>
      <c r="BC17" s="104"/>
      <c r="BD17" s="144"/>
      <c r="BE17" s="149"/>
      <c r="BF17" s="149"/>
      <c r="BG17" s="148"/>
      <c r="BH17" s="104"/>
      <c r="BI17" s="144"/>
      <c r="BJ17" s="149"/>
      <c r="BK17" s="149"/>
      <c r="BL17" s="148"/>
      <c r="BM17" s="104"/>
      <c r="BN17" s="144"/>
      <c r="BO17" s="149"/>
      <c r="BP17" s="149"/>
      <c r="BQ17" s="148"/>
      <c r="BR17" s="104"/>
      <c r="BS17" s="144"/>
      <c r="BT17" s="104"/>
      <c r="BU17" s="149"/>
      <c r="BV17" s="149"/>
      <c r="BW17" s="149"/>
      <c r="BX17" s="104"/>
      <c r="BY17" s="149"/>
      <c r="BZ17" s="149"/>
      <c r="CA17" s="104"/>
      <c r="CB17" s="149"/>
      <c r="CC17" s="148"/>
      <c r="CD17" s="149"/>
      <c r="CE17" s="160"/>
      <c r="CF17" s="160"/>
      <c r="CG17" s="160"/>
      <c r="CH17" s="160"/>
      <c r="CI17" s="160"/>
      <c r="CJ17" s="160"/>
      <c r="CK17" s="160"/>
      <c r="CL17" s="160"/>
      <c r="CM17" s="160"/>
      <c r="CN17" s="160"/>
      <c r="CO17" s="160"/>
      <c r="CP17" s="160"/>
      <c r="CQ17" s="160"/>
      <c r="CR17" s="160"/>
      <c r="CS17" s="160"/>
      <c r="CT17" s="160"/>
      <c r="CU17" s="160"/>
      <c r="CV17" s="160"/>
      <c r="CW17" s="160"/>
      <c r="CX17" s="160"/>
      <c r="CY17" s="160"/>
      <c r="CZ17" s="160"/>
      <c r="DA17" s="160"/>
      <c r="DB17" s="160"/>
      <c r="DC17" s="160"/>
      <c r="DD17" s="160"/>
    </row>
    <row r="18" spans="1:108" ht="21" customHeight="1" thickTop="1" thickBot="1" x14ac:dyDescent="0.35">
      <c r="A18" s="349"/>
      <c r="B18" s="313"/>
      <c r="C18" s="313"/>
      <c r="D18" s="313"/>
      <c r="E18" s="351"/>
      <c r="F18" s="313"/>
      <c r="G18" s="313"/>
      <c r="H18" s="313"/>
      <c r="I18" s="313"/>
      <c r="J18" s="349"/>
      <c r="K18" s="349"/>
      <c r="L18" s="386"/>
      <c r="M18" s="390"/>
      <c r="N18" s="148">
        <v>2</v>
      </c>
      <c r="O18" s="100"/>
      <c r="P18" s="106"/>
      <c r="Q18" s="106"/>
      <c r="R18" s="106"/>
      <c r="S18" s="106"/>
      <c r="T18" s="106"/>
      <c r="U18" s="106"/>
      <c r="V18" s="106"/>
      <c r="W18" s="109">
        <f t="shared" si="1"/>
        <v>0</v>
      </c>
      <c r="X18" s="110" t="str">
        <f t="shared" si="0"/>
        <v>DEBIL</v>
      </c>
      <c r="Y18" s="108"/>
      <c r="Z18" s="111" t="str">
        <f t="shared" si="2"/>
        <v/>
      </c>
      <c r="AA18" s="109" t="str">
        <f t="shared" si="3"/>
        <v>SI</v>
      </c>
      <c r="AB18" s="106"/>
      <c r="AC18" s="381"/>
      <c r="AD18" s="381"/>
      <c r="AE18" s="388"/>
      <c r="AF18" s="388"/>
      <c r="AG18" s="376"/>
      <c r="AH18" s="376"/>
      <c r="AI18" s="375"/>
      <c r="AJ18" s="375"/>
      <c r="AK18" s="386"/>
      <c r="AL18" s="390"/>
      <c r="AM18" s="393"/>
      <c r="AN18" s="149"/>
      <c r="AO18" s="148"/>
      <c r="AP18" s="104"/>
      <c r="AQ18" s="104"/>
      <c r="AR18" s="149"/>
      <c r="AS18" s="104"/>
      <c r="AT18" s="149"/>
      <c r="AU18" s="104"/>
      <c r="AV18" s="149"/>
      <c r="AW18" s="104"/>
      <c r="AX18" s="149"/>
      <c r="AY18" s="147"/>
      <c r="AZ18" s="149"/>
      <c r="BA18" s="149"/>
      <c r="BB18" s="148"/>
      <c r="BC18" s="104"/>
      <c r="BD18" s="144"/>
      <c r="BE18" s="149"/>
      <c r="BF18" s="149"/>
      <c r="BG18" s="148"/>
      <c r="BH18" s="104"/>
      <c r="BI18" s="144"/>
      <c r="BJ18" s="149"/>
      <c r="BK18" s="149"/>
      <c r="BL18" s="148"/>
      <c r="BM18" s="104"/>
      <c r="BN18" s="144"/>
      <c r="BO18" s="149"/>
      <c r="BP18" s="149"/>
      <c r="BQ18" s="148"/>
      <c r="BR18" s="104"/>
      <c r="BS18" s="144"/>
      <c r="BT18" s="104"/>
      <c r="BU18" s="149"/>
      <c r="BV18" s="149"/>
      <c r="BW18" s="149"/>
      <c r="BX18" s="104"/>
      <c r="BY18" s="149"/>
      <c r="BZ18" s="149"/>
      <c r="CA18" s="104"/>
      <c r="CB18" s="149"/>
      <c r="CC18" s="148"/>
      <c r="CD18" s="149"/>
      <c r="CE18" s="160"/>
      <c r="CF18" s="160"/>
      <c r="CG18" s="160"/>
      <c r="CH18" s="160"/>
      <c r="CI18" s="160"/>
      <c r="CJ18" s="160"/>
      <c r="CK18" s="160"/>
      <c r="CL18" s="160"/>
      <c r="CM18" s="160"/>
      <c r="CN18" s="160"/>
      <c r="CO18" s="160"/>
      <c r="CP18" s="160"/>
      <c r="CQ18" s="160"/>
      <c r="CR18" s="160"/>
      <c r="CS18" s="160"/>
      <c r="CT18" s="160"/>
      <c r="CU18" s="160"/>
      <c r="CV18" s="160"/>
      <c r="CW18" s="160"/>
      <c r="CX18" s="160"/>
      <c r="CY18" s="160"/>
      <c r="CZ18" s="160"/>
      <c r="DA18" s="160"/>
      <c r="DB18" s="160"/>
      <c r="DC18" s="160"/>
      <c r="DD18" s="160"/>
    </row>
    <row r="19" spans="1:108" ht="21" customHeight="1" thickTop="1" thickBot="1" x14ac:dyDescent="0.35">
      <c r="A19" s="349"/>
      <c r="B19" s="313"/>
      <c r="C19" s="313"/>
      <c r="D19" s="313"/>
      <c r="E19" s="351"/>
      <c r="F19" s="313"/>
      <c r="G19" s="313"/>
      <c r="H19" s="313"/>
      <c r="I19" s="313"/>
      <c r="J19" s="349"/>
      <c r="K19" s="349"/>
      <c r="L19" s="386"/>
      <c r="M19" s="390"/>
      <c r="N19" s="148">
        <v>3</v>
      </c>
      <c r="O19" s="105"/>
      <c r="P19" s="106"/>
      <c r="Q19" s="106"/>
      <c r="R19" s="106"/>
      <c r="S19" s="106"/>
      <c r="T19" s="106"/>
      <c r="U19" s="106"/>
      <c r="V19" s="106"/>
      <c r="W19" s="109">
        <f t="shared" si="1"/>
        <v>0</v>
      </c>
      <c r="X19" s="110" t="str">
        <f t="shared" si="0"/>
        <v>DEBIL</v>
      </c>
      <c r="Y19" s="108"/>
      <c r="Z19" s="111" t="str">
        <f t="shared" si="2"/>
        <v/>
      </c>
      <c r="AA19" s="109" t="str">
        <f t="shared" si="3"/>
        <v>SI</v>
      </c>
      <c r="AB19" s="106"/>
      <c r="AC19" s="381"/>
      <c r="AD19" s="381"/>
      <c r="AE19" s="388"/>
      <c r="AF19" s="388"/>
      <c r="AG19" s="376"/>
      <c r="AH19" s="376"/>
      <c r="AI19" s="375"/>
      <c r="AJ19" s="375"/>
      <c r="AK19" s="386"/>
      <c r="AL19" s="390"/>
      <c r="AM19" s="393"/>
      <c r="AN19" s="149"/>
      <c r="AO19" s="148"/>
      <c r="AP19" s="104"/>
      <c r="AQ19" s="104"/>
      <c r="AR19" s="149"/>
      <c r="AS19" s="104"/>
      <c r="AT19" s="149"/>
      <c r="AU19" s="104"/>
      <c r="AV19" s="149"/>
      <c r="AW19" s="104"/>
      <c r="AX19" s="149"/>
      <c r="AY19" s="147"/>
      <c r="AZ19" s="149"/>
      <c r="BA19" s="149"/>
      <c r="BB19" s="148"/>
      <c r="BC19" s="104"/>
      <c r="BD19" s="144"/>
      <c r="BE19" s="149"/>
      <c r="BF19" s="149"/>
      <c r="BG19" s="148"/>
      <c r="BH19" s="104"/>
      <c r="BI19" s="144"/>
      <c r="BJ19" s="149"/>
      <c r="BK19" s="149"/>
      <c r="BL19" s="148"/>
      <c r="BM19" s="104"/>
      <c r="BN19" s="144"/>
      <c r="BO19" s="149"/>
      <c r="BP19" s="149"/>
      <c r="BQ19" s="148"/>
      <c r="BR19" s="104"/>
      <c r="BS19" s="144"/>
      <c r="BT19" s="104"/>
      <c r="BU19" s="149"/>
      <c r="BV19" s="149"/>
      <c r="BW19" s="149"/>
      <c r="BX19" s="104"/>
      <c r="BY19" s="149"/>
      <c r="BZ19" s="149"/>
      <c r="CA19" s="104"/>
      <c r="CB19" s="149"/>
      <c r="CC19" s="148"/>
      <c r="CD19" s="149"/>
      <c r="CE19" s="160"/>
      <c r="CF19" s="160"/>
      <c r="CG19" s="160"/>
      <c r="CH19" s="160"/>
      <c r="CI19" s="160"/>
      <c r="CJ19" s="160"/>
      <c r="CK19" s="160"/>
      <c r="CL19" s="160"/>
      <c r="CM19" s="160"/>
      <c r="CN19" s="160"/>
      <c r="CO19" s="160"/>
      <c r="CP19" s="160"/>
      <c r="CQ19" s="160"/>
      <c r="CR19" s="160"/>
      <c r="CS19" s="160"/>
      <c r="CT19" s="160"/>
      <c r="CU19" s="160"/>
      <c r="CV19" s="160"/>
      <c r="CW19" s="160"/>
      <c r="CX19" s="160"/>
      <c r="CY19" s="160"/>
      <c r="CZ19" s="160"/>
      <c r="DA19" s="160"/>
      <c r="DB19" s="160"/>
      <c r="DC19" s="160"/>
      <c r="DD19" s="160"/>
    </row>
    <row r="20" spans="1:108" ht="21" customHeight="1" thickTop="1" thickBot="1" x14ac:dyDescent="0.35">
      <c r="A20" s="349"/>
      <c r="B20" s="313"/>
      <c r="C20" s="313"/>
      <c r="D20" s="313"/>
      <c r="E20" s="351"/>
      <c r="F20" s="313"/>
      <c r="G20" s="313"/>
      <c r="H20" s="313"/>
      <c r="I20" s="313"/>
      <c r="J20" s="349"/>
      <c r="K20" s="349"/>
      <c r="L20" s="386"/>
      <c r="M20" s="390"/>
      <c r="N20" s="148">
        <v>4</v>
      </c>
      <c r="O20" s="100"/>
      <c r="P20" s="106"/>
      <c r="Q20" s="106"/>
      <c r="R20" s="106"/>
      <c r="S20" s="106"/>
      <c r="T20" s="106"/>
      <c r="U20" s="106"/>
      <c r="V20" s="106"/>
      <c r="W20" s="109">
        <f t="shared" si="1"/>
        <v>0</v>
      </c>
      <c r="X20" s="110" t="str">
        <f t="shared" si="0"/>
        <v>DEBIL</v>
      </c>
      <c r="Y20" s="108"/>
      <c r="Z20" s="111" t="str">
        <f t="shared" si="2"/>
        <v/>
      </c>
      <c r="AA20" s="109" t="str">
        <f t="shared" si="3"/>
        <v>SI</v>
      </c>
      <c r="AB20" s="106"/>
      <c r="AC20" s="381"/>
      <c r="AD20" s="381"/>
      <c r="AE20" s="388"/>
      <c r="AF20" s="388"/>
      <c r="AG20" s="376"/>
      <c r="AH20" s="376"/>
      <c r="AI20" s="375"/>
      <c r="AJ20" s="375"/>
      <c r="AK20" s="386"/>
      <c r="AL20" s="390"/>
      <c r="AM20" s="393"/>
      <c r="AN20" s="149"/>
      <c r="AO20" s="148"/>
      <c r="AP20" s="104"/>
      <c r="AQ20" s="104"/>
      <c r="AR20" s="149"/>
      <c r="AS20" s="104"/>
      <c r="AT20" s="149"/>
      <c r="AU20" s="104"/>
      <c r="AV20" s="149"/>
      <c r="AW20" s="104"/>
      <c r="AX20" s="149"/>
      <c r="AY20" s="147"/>
      <c r="AZ20" s="149"/>
      <c r="BA20" s="149"/>
      <c r="BB20" s="148"/>
      <c r="BC20" s="104"/>
      <c r="BD20" s="144"/>
      <c r="BE20" s="149"/>
      <c r="BF20" s="149"/>
      <c r="BG20" s="148"/>
      <c r="BH20" s="104"/>
      <c r="BI20" s="144"/>
      <c r="BJ20" s="149"/>
      <c r="BK20" s="149"/>
      <c r="BL20" s="148"/>
      <c r="BM20" s="104"/>
      <c r="BN20" s="144"/>
      <c r="BO20" s="149"/>
      <c r="BP20" s="149"/>
      <c r="BQ20" s="148"/>
      <c r="BR20" s="104"/>
      <c r="BS20" s="144"/>
      <c r="BT20" s="104"/>
      <c r="BU20" s="149"/>
      <c r="BV20" s="149"/>
      <c r="BW20" s="149"/>
      <c r="BX20" s="104"/>
      <c r="BY20" s="149"/>
      <c r="BZ20" s="149"/>
      <c r="CA20" s="104"/>
      <c r="CB20" s="149"/>
      <c r="CC20" s="148"/>
      <c r="CD20" s="149"/>
      <c r="CE20" s="160"/>
      <c r="CF20" s="160"/>
      <c r="CG20" s="160"/>
      <c r="CH20" s="160"/>
      <c r="CI20" s="160"/>
      <c r="CJ20" s="160"/>
      <c r="CK20" s="160"/>
      <c r="CL20" s="160"/>
      <c r="CM20" s="160"/>
      <c r="CN20" s="160"/>
      <c r="CO20" s="160"/>
      <c r="CP20" s="160"/>
      <c r="CQ20" s="160"/>
      <c r="CR20" s="160"/>
      <c r="CS20" s="160"/>
      <c r="CT20" s="160"/>
      <c r="CU20" s="160"/>
      <c r="CV20" s="160"/>
      <c r="CW20" s="160"/>
      <c r="CX20" s="160"/>
      <c r="CY20" s="160"/>
      <c r="CZ20" s="160"/>
      <c r="DA20" s="160"/>
      <c r="DB20" s="160"/>
      <c r="DC20" s="160"/>
      <c r="DD20" s="160"/>
    </row>
    <row r="21" spans="1:108" ht="21" customHeight="1" thickTop="1" thickBot="1" x14ac:dyDescent="0.35">
      <c r="A21" s="349"/>
      <c r="B21" s="313"/>
      <c r="C21" s="313"/>
      <c r="D21" s="313"/>
      <c r="E21" s="351"/>
      <c r="F21" s="313"/>
      <c r="G21" s="313"/>
      <c r="H21" s="313"/>
      <c r="I21" s="313"/>
      <c r="J21" s="349"/>
      <c r="K21" s="349"/>
      <c r="L21" s="386"/>
      <c r="M21" s="390"/>
      <c r="N21" s="148">
        <v>5</v>
      </c>
      <c r="O21" s="100"/>
      <c r="P21" s="106"/>
      <c r="Q21" s="106"/>
      <c r="R21" s="106"/>
      <c r="S21" s="106"/>
      <c r="T21" s="106"/>
      <c r="U21" s="106"/>
      <c r="V21" s="106"/>
      <c r="W21" s="109">
        <f t="shared" si="1"/>
        <v>0</v>
      </c>
      <c r="X21" s="110" t="str">
        <f t="shared" si="0"/>
        <v>DEBIL</v>
      </c>
      <c r="Y21" s="108"/>
      <c r="Z21" s="111" t="str">
        <f t="shared" si="2"/>
        <v/>
      </c>
      <c r="AA21" s="109" t="str">
        <f t="shared" si="3"/>
        <v>SI</v>
      </c>
      <c r="AB21" s="106"/>
      <c r="AC21" s="381"/>
      <c r="AD21" s="381"/>
      <c r="AE21" s="388"/>
      <c r="AF21" s="388"/>
      <c r="AG21" s="376"/>
      <c r="AH21" s="376"/>
      <c r="AI21" s="375"/>
      <c r="AJ21" s="375"/>
      <c r="AK21" s="386"/>
      <c r="AL21" s="390"/>
      <c r="AM21" s="393"/>
      <c r="AN21" s="149"/>
      <c r="AO21" s="148"/>
      <c r="AP21" s="104"/>
      <c r="AQ21" s="104"/>
      <c r="AR21" s="149"/>
      <c r="AS21" s="104"/>
      <c r="AT21" s="149"/>
      <c r="AU21" s="104"/>
      <c r="AV21" s="149"/>
      <c r="AW21" s="104"/>
      <c r="AX21" s="149"/>
      <c r="AY21" s="147"/>
      <c r="AZ21" s="149"/>
      <c r="BA21" s="149"/>
      <c r="BB21" s="148"/>
      <c r="BC21" s="104"/>
      <c r="BD21" s="144"/>
      <c r="BE21" s="149"/>
      <c r="BF21" s="149"/>
      <c r="BG21" s="148"/>
      <c r="BH21" s="104"/>
      <c r="BI21" s="144"/>
      <c r="BJ21" s="149"/>
      <c r="BK21" s="149"/>
      <c r="BL21" s="148"/>
      <c r="BM21" s="104"/>
      <c r="BN21" s="144"/>
      <c r="BO21" s="149"/>
      <c r="BP21" s="149"/>
      <c r="BQ21" s="148"/>
      <c r="BR21" s="104"/>
      <c r="BS21" s="144"/>
      <c r="BT21" s="104"/>
      <c r="BU21" s="149"/>
      <c r="BV21" s="149"/>
      <c r="BW21" s="149"/>
      <c r="BX21" s="104"/>
      <c r="BY21" s="149"/>
      <c r="BZ21" s="149"/>
      <c r="CA21" s="104"/>
      <c r="CB21" s="149"/>
      <c r="CC21" s="148"/>
      <c r="CD21" s="149"/>
      <c r="CE21" s="160"/>
      <c r="CF21" s="160"/>
      <c r="CG21" s="160"/>
      <c r="CH21" s="160"/>
      <c r="CI21" s="160"/>
      <c r="CJ21" s="160"/>
      <c r="CK21" s="160"/>
      <c r="CL21" s="160"/>
      <c r="CM21" s="160"/>
      <c r="CN21" s="160"/>
      <c r="CO21" s="160"/>
      <c r="CP21" s="160"/>
      <c r="CQ21" s="160"/>
      <c r="CR21" s="160"/>
      <c r="CS21" s="160"/>
      <c r="CT21" s="160"/>
      <c r="CU21" s="160"/>
      <c r="CV21" s="160"/>
      <c r="CW21" s="160"/>
      <c r="CX21" s="160"/>
      <c r="CY21" s="160"/>
      <c r="CZ21" s="160"/>
      <c r="DA21" s="160"/>
      <c r="DB21" s="160"/>
      <c r="DC21" s="160"/>
      <c r="DD21" s="160"/>
    </row>
    <row r="22" spans="1:108" ht="21" customHeight="1" thickTop="1" thickBot="1" x14ac:dyDescent="0.35">
      <c r="A22" s="349"/>
      <c r="B22" s="313"/>
      <c r="C22" s="313"/>
      <c r="D22" s="313"/>
      <c r="E22" s="351"/>
      <c r="F22" s="313"/>
      <c r="G22" s="313"/>
      <c r="H22" s="313"/>
      <c r="I22" s="313"/>
      <c r="J22" s="349"/>
      <c r="K22" s="349"/>
      <c r="L22" s="386"/>
      <c r="M22" s="391"/>
      <c r="N22" s="148">
        <v>6</v>
      </c>
      <c r="O22" s="100"/>
      <c r="P22" s="106"/>
      <c r="Q22" s="106"/>
      <c r="R22" s="106"/>
      <c r="S22" s="106"/>
      <c r="T22" s="106"/>
      <c r="U22" s="106"/>
      <c r="V22" s="106"/>
      <c r="W22" s="109">
        <f t="shared" si="1"/>
        <v>0</v>
      </c>
      <c r="X22" s="110" t="str">
        <f t="shared" si="0"/>
        <v>DEBIL</v>
      </c>
      <c r="Y22" s="108"/>
      <c r="Z22" s="111" t="str">
        <f t="shared" si="2"/>
        <v/>
      </c>
      <c r="AA22" s="109" t="str">
        <f t="shared" si="3"/>
        <v>SI</v>
      </c>
      <c r="AB22" s="106"/>
      <c r="AC22" s="381"/>
      <c r="AD22" s="381"/>
      <c r="AE22" s="388"/>
      <c r="AF22" s="388"/>
      <c r="AG22" s="376"/>
      <c r="AH22" s="376"/>
      <c r="AI22" s="375"/>
      <c r="AJ22" s="375"/>
      <c r="AK22" s="386"/>
      <c r="AL22" s="391"/>
      <c r="AM22" s="394"/>
      <c r="AN22" s="149"/>
      <c r="AO22" s="148"/>
      <c r="AP22" s="104"/>
      <c r="AQ22" s="104"/>
      <c r="AR22" s="149"/>
      <c r="AS22" s="104"/>
      <c r="AT22" s="149"/>
      <c r="AU22" s="104"/>
      <c r="AV22" s="149"/>
      <c r="AW22" s="104"/>
      <c r="AX22" s="149"/>
      <c r="AY22" s="147"/>
      <c r="AZ22" s="149"/>
      <c r="BA22" s="149"/>
      <c r="BB22" s="148"/>
      <c r="BC22" s="104"/>
      <c r="BD22" s="144"/>
      <c r="BE22" s="149"/>
      <c r="BF22" s="149"/>
      <c r="BG22" s="148"/>
      <c r="BH22" s="104"/>
      <c r="BI22" s="144"/>
      <c r="BJ22" s="149"/>
      <c r="BK22" s="149"/>
      <c r="BL22" s="148"/>
      <c r="BM22" s="104"/>
      <c r="BN22" s="144"/>
      <c r="BO22" s="149"/>
      <c r="BP22" s="149"/>
      <c r="BQ22" s="148"/>
      <c r="BR22" s="104"/>
      <c r="BS22" s="144"/>
      <c r="BT22" s="104"/>
      <c r="BU22" s="149"/>
      <c r="BV22" s="149"/>
      <c r="BW22" s="149"/>
      <c r="BX22" s="104"/>
      <c r="BY22" s="149"/>
      <c r="BZ22" s="149"/>
      <c r="CA22" s="104"/>
      <c r="CB22" s="149"/>
      <c r="CC22" s="148"/>
      <c r="CD22" s="149"/>
      <c r="CE22" s="160"/>
      <c r="CF22" s="160"/>
      <c r="CG22" s="160"/>
      <c r="CH22" s="160"/>
      <c r="CI22" s="160"/>
      <c r="CJ22" s="160"/>
      <c r="CK22" s="160"/>
      <c r="CL22" s="160"/>
      <c r="CM22" s="160"/>
      <c r="CN22" s="160"/>
      <c r="CO22" s="160"/>
      <c r="CP22" s="160"/>
      <c r="CQ22" s="160"/>
      <c r="CR22" s="160"/>
      <c r="CS22" s="160"/>
      <c r="CT22" s="160"/>
      <c r="CU22" s="160"/>
      <c r="CV22" s="160"/>
      <c r="CW22" s="160"/>
      <c r="CX22" s="160"/>
      <c r="CY22" s="160"/>
      <c r="CZ22" s="160"/>
      <c r="DA22" s="160"/>
      <c r="DB22" s="160"/>
      <c r="DC22" s="160"/>
      <c r="DD22" s="160"/>
    </row>
    <row r="23" spans="1:108" ht="21" customHeight="1" thickTop="1" thickBot="1" x14ac:dyDescent="0.35">
      <c r="A23" s="349">
        <v>4</v>
      </c>
      <c r="B23" s="313"/>
      <c r="C23" s="313"/>
      <c r="D23" s="313"/>
      <c r="E23" s="351"/>
      <c r="F23" s="313"/>
      <c r="G23" s="313"/>
      <c r="H23" s="313"/>
      <c r="I23" s="313"/>
      <c r="J23" s="349"/>
      <c r="K23" s="349"/>
      <c r="L23" s="386">
        <f>+(J23*K23)*4</f>
        <v>0</v>
      </c>
      <c r="M23" s="389" t="b">
        <f>IF(OR(AND(J23=3,K23=4),AND(J23=2,K23=5),AND(J23=2,K23=5),AND(L23=20),AND(L23&gt;=52,L23&lt;=100)),"ZONA RIESGO EXTREMA",IF(OR(AND(J23=5,K23=2),AND(J23=4,K23=3),AND(J23=1,K23=4),AND(L23=16),AND(L23&gt;=28,L23&lt;=48)),"ZONA RIESGO ALTA",IF(OR(AND(J23=1,K23=3),AND(J23=4,K23=1),AND(L23=24)),"ZONA RIESGO MODERADA",IF(AND(L23&gt;=4,L23&lt;=16),"ZONA RIESGO BAJA"))))</f>
        <v>0</v>
      </c>
      <c r="N23" s="148">
        <v>1</v>
      </c>
      <c r="O23" s="100"/>
      <c r="P23" s="106"/>
      <c r="Q23" s="106"/>
      <c r="R23" s="106"/>
      <c r="S23" s="106"/>
      <c r="T23" s="106"/>
      <c r="U23" s="106"/>
      <c r="V23" s="106"/>
      <c r="W23" s="109">
        <f t="shared" si="1"/>
        <v>0</v>
      </c>
      <c r="X23" s="110" t="str">
        <f t="shared" si="0"/>
        <v>DEBIL</v>
      </c>
      <c r="Y23" s="108"/>
      <c r="Z23" s="111" t="str">
        <f t="shared" si="2"/>
        <v/>
      </c>
      <c r="AA23" s="109" t="str">
        <f t="shared" si="3"/>
        <v>SI</v>
      </c>
      <c r="AB23" s="106"/>
      <c r="AC23" s="381">
        <f>IF(AND(W23&gt;0,SUM(W24:W28)=0),W23,IF(AND(SUM(W23:W24)&gt;0,SUM(W25:W28)=0),AVERAGE(W23:W24),IF(AND(SUM(W23:W25)&gt;0,SUM(W26:W28)=0),AVERAGE(W23:W25),IF(AND(SUM(W23:W26)&gt;0,SUM(W27:W28)=0),AVERAGE(W23:W26),IF(AND(SUM(W23:W27)&gt;0,W28=0),AVERAGE(W23:W27),AVERAGE(W23:W28))))))</f>
        <v>0</v>
      </c>
      <c r="AD23" s="381" t="str">
        <f>IF(AND(AC23&gt;=50,AC23&lt;=99),"MODERADO",IF(AND(AC23=100), "FUERTE",IF(AND(AC23&lt;50), "DEBIL")))</f>
        <v>DEBIL</v>
      </c>
      <c r="AE23" s="388"/>
      <c r="AF23" s="388"/>
      <c r="AG23" s="376" t="str">
        <f>IFERROR(_xlfn.IFS(AND(AD23="MODERADO",AE23="Directamente"),1,AND(AD23="FUERTE",AE23="Directamente"),2),"0")</f>
        <v>0</v>
      </c>
      <c r="AH23" s="376" t="str">
        <f>IFERROR(_xlfn.IFS(AND(AD23="MODERADO",AF23="Directamente"),1,AND(AD23="FUERTE",AF23="Directamente"),2,AND(AD23="FUERTE",AF23="Indirectamente"),1),"0")</f>
        <v>0</v>
      </c>
      <c r="AI23" s="375"/>
      <c r="AJ23" s="375"/>
      <c r="AK23" s="386">
        <f>+(AI23*AJ23)*4</f>
        <v>0</v>
      </c>
      <c r="AL23" s="389" t="b">
        <f>IF(OR(AND(AI23=3,AJ23=4),AND(AI23=2,AJ23=5),AND(AI23=2,AJ23=5),AND(AK23=20),AND(AK23&gt;=52,AK23&lt;=100)),"ZONA RIESGO EXTREMA",IF(OR(AND(AI23=5,AJ23=2),AND(AI23=4,AJ23=3),AND(AI23=1,AJ23=4),AND(AK23=16),AND(AK23&gt;=28,AK23&lt;=48)),"ZONA RIESGO ALTA",IF(OR(AND(AI23=1,AJ23=3),AND(AI23=4,AJ23=1),AND(AK23=24)),"ZONA RIESGO MODERADA",IF(AND(AK23&gt;=4,AK23&lt;=16),"ZONA RIESGO BAJA"))))</f>
        <v>0</v>
      </c>
      <c r="AM23" s="392"/>
      <c r="AN23" s="149"/>
      <c r="AO23" s="148"/>
      <c r="AP23" s="104"/>
      <c r="AQ23" s="104"/>
      <c r="AR23" s="149"/>
      <c r="AS23" s="104"/>
      <c r="AT23" s="149"/>
      <c r="AU23" s="104"/>
      <c r="AV23" s="149"/>
      <c r="AW23" s="104"/>
      <c r="AX23" s="149"/>
      <c r="AY23" s="147"/>
      <c r="AZ23" s="149"/>
      <c r="BA23" s="149"/>
      <c r="BB23" s="148"/>
      <c r="BC23" s="104"/>
      <c r="BD23" s="144"/>
      <c r="BE23" s="149"/>
      <c r="BF23" s="149"/>
      <c r="BG23" s="148"/>
      <c r="BH23" s="104"/>
      <c r="BI23" s="144"/>
      <c r="BJ23" s="149"/>
      <c r="BK23" s="149"/>
      <c r="BL23" s="148"/>
      <c r="BM23" s="104"/>
      <c r="BN23" s="144"/>
      <c r="BO23" s="149"/>
      <c r="BP23" s="149"/>
      <c r="BQ23" s="148"/>
      <c r="BR23" s="104"/>
      <c r="BS23" s="144"/>
      <c r="BT23" s="104"/>
      <c r="BU23" s="149"/>
      <c r="BV23" s="149"/>
      <c r="BW23" s="149"/>
      <c r="BX23" s="104"/>
      <c r="BY23" s="149"/>
      <c r="BZ23" s="149"/>
      <c r="CA23" s="104"/>
      <c r="CB23" s="149"/>
      <c r="CC23" s="148"/>
      <c r="CD23" s="149"/>
      <c r="CE23" s="160"/>
      <c r="CF23" s="160"/>
      <c r="CG23" s="160"/>
      <c r="CH23" s="160"/>
      <c r="CI23" s="160"/>
      <c r="CJ23" s="160"/>
      <c r="CK23" s="160"/>
      <c r="CL23" s="160"/>
      <c r="CM23" s="160"/>
      <c r="CN23" s="160"/>
      <c r="CO23" s="160"/>
      <c r="CP23" s="160"/>
      <c r="CQ23" s="160"/>
      <c r="CR23" s="160"/>
      <c r="CS23" s="160"/>
      <c r="CT23" s="160"/>
      <c r="CU23" s="160"/>
      <c r="CV23" s="160"/>
      <c r="CW23" s="160"/>
      <c r="CX23" s="160"/>
      <c r="CY23" s="160"/>
      <c r="CZ23" s="160"/>
      <c r="DA23" s="160"/>
      <c r="DB23" s="160"/>
      <c r="DC23" s="160"/>
      <c r="DD23" s="160"/>
    </row>
    <row r="24" spans="1:108" ht="21" customHeight="1" thickTop="1" thickBot="1" x14ac:dyDescent="0.35">
      <c r="A24" s="349"/>
      <c r="B24" s="313"/>
      <c r="C24" s="313"/>
      <c r="D24" s="313"/>
      <c r="E24" s="351"/>
      <c r="F24" s="313"/>
      <c r="G24" s="313"/>
      <c r="H24" s="313"/>
      <c r="I24" s="313"/>
      <c r="J24" s="349"/>
      <c r="K24" s="349"/>
      <c r="L24" s="386"/>
      <c r="M24" s="390"/>
      <c r="N24" s="148">
        <v>2</v>
      </c>
      <c r="O24" s="100"/>
      <c r="P24" s="106"/>
      <c r="Q24" s="106"/>
      <c r="R24" s="106"/>
      <c r="S24" s="106"/>
      <c r="T24" s="106"/>
      <c r="U24" s="106"/>
      <c r="V24" s="106"/>
      <c r="W24" s="109">
        <f t="shared" si="1"/>
        <v>0</v>
      </c>
      <c r="X24" s="110" t="str">
        <f t="shared" si="0"/>
        <v>DEBIL</v>
      </c>
      <c r="Y24" s="108"/>
      <c r="Z24" s="111" t="str">
        <f t="shared" si="2"/>
        <v/>
      </c>
      <c r="AA24" s="109" t="str">
        <f t="shared" si="3"/>
        <v>SI</v>
      </c>
      <c r="AB24" s="106"/>
      <c r="AC24" s="381"/>
      <c r="AD24" s="381"/>
      <c r="AE24" s="388"/>
      <c r="AF24" s="388"/>
      <c r="AG24" s="376"/>
      <c r="AH24" s="376"/>
      <c r="AI24" s="375"/>
      <c r="AJ24" s="375"/>
      <c r="AK24" s="386"/>
      <c r="AL24" s="390"/>
      <c r="AM24" s="393"/>
      <c r="AN24" s="149"/>
      <c r="AO24" s="148"/>
      <c r="AP24" s="104"/>
      <c r="AQ24" s="104"/>
      <c r="AR24" s="149"/>
      <c r="AS24" s="104"/>
      <c r="AT24" s="149"/>
      <c r="AU24" s="104"/>
      <c r="AV24" s="149"/>
      <c r="AW24" s="104"/>
      <c r="AX24" s="149"/>
      <c r="AY24" s="147"/>
      <c r="AZ24" s="149"/>
      <c r="BA24" s="149"/>
      <c r="BB24" s="148"/>
      <c r="BC24" s="104"/>
      <c r="BD24" s="144"/>
      <c r="BE24" s="149"/>
      <c r="BF24" s="149"/>
      <c r="BG24" s="148"/>
      <c r="BH24" s="104"/>
      <c r="BI24" s="144"/>
      <c r="BJ24" s="149"/>
      <c r="BK24" s="149"/>
      <c r="BL24" s="148"/>
      <c r="BM24" s="104"/>
      <c r="BN24" s="144"/>
      <c r="BO24" s="149"/>
      <c r="BP24" s="149"/>
      <c r="BQ24" s="148"/>
      <c r="BR24" s="104"/>
      <c r="BS24" s="144"/>
      <c r="BT24" s="104"/>
      <c r="BU24" s="149"/>
      <c r="BV24" s="149"/>
      <c r="BW24" s="149"/>
      <c r="BX24" s="104"/>
      <c r="BY24" s="149"/>
      <c r="BZ24" s="149"/>
      <c r="CA24" s="104"/>
      <c r="CB24" s="149"/>
      <c r="CC24" s="148"/>
      <c r="CD24" s="149"/>
      <c r="CE24" s="160"/>
      <c r="CF24" s="160"/>
      <c r="CG24" s="160"/>
      <c r="CH24" s="160"/>
      <c r="CI24" s="160"/>
      <c r="CJ24" s="160"/>
      <c r="CK24" s="160"/>
      <c r="CL24" s="160"/>
      <c r="CM24" s="160"/>
      <c r="CN24" s="160"/>
      <c r="CO24" s="160"/>
      <c r="CP24" s="160"/>
      <c r="CQ24" s="160"/>
      <c r="CR24" s="160"/>
      <c r="CS24" s="160"/>
      <c r="CT24" s="160"/>
      <c r="CU24" s="160"/>
      <c r="CV24" s="160"/>
      <c r="CW24" s="160"/>
      <c r="CX24" s="160"/>
      <c r="CY24" s="160"/>
      <c r="CZ24" s="160"/>
      <c r="DA24" s="160"/>
      <c r="DB24" s="160"/>
      <c r="DC24" s="160"/>
      <c r="DD24" s="160"/>
    </row>
    <row r="25" spans="1:108" ht="21" customHeight="1" thickTop="1" thickBot="1" x14ac:dyDescent="0.35">
      <c r="A25" s="349"/>
      <c r="B25" s="313"/>
      <c r="C25" s="313"/>
      <c r="D25" s="313"/>
      <c r="E25" s="351"/>
      <c r="F25" s="313"/>
      <c r="G25" s="313"/>
      <c r="H25" s="313"/>
      <c r="I25" s="313"/>
      <c r="J25" s="349"/>
      <c r="K25" s="349"/>
      <c r="L25" s="386"/>
      <c r="M25" s="390"/>
      <c r="N25" s="148">
        <v>3</v>
      </c>
      <c r="O25" s="105"/>
      <c r="P25" s="106"/>
      <c r="Q25" s="106"/>
      <c r="R25" s="106"/>
      <c r="S25" s="106"/>
      <c r="T25" s="106"/>
      <c r="U25" s="106"/>
      <c r="V25" s="106"/>
      <c r="W25" s="109">
        <f t="shared" si="1"/>
        <v>0</v>
      </c>
      <c r="X25" s="110" t="str">
        <f t="shared" si="0"/>
        <v>DEBIL</v>
      </c>
      <c r="Y25" s="108"/>
      <c r="Z25" s="111" t="str">
        <f t="shared" si="2"/>
        <v/>
      </c>
      <c r="AA25" s="109" t="str">
        <f t="shared" si="3"/>
        <v>SI</v>
      </c>
      <c r="AB25" s="106"/>
      <c r="AC25" s="381"/>
      <c r="AD25" s="381"/>
      <c r="AE25" s="388"/>
      <c r="AF25" s="388"/>
      <c r="AG25" s="376"/>
      <c r="AH25" s="376"/>
      <c r="AI25" s="375"/>
      <c r="AJ25" s="375"/>
      <c r="AK25" s="386"/>
      <c r="AL25" s="390"/>
      <c r="AM25" s="393"/>
      <c r="AN25" s="149"/>
      <c r="AO25" s="148"/>
      <c r="AP25" s="104"/>
      <c r="AQ25" s="104"/>
      <c r="AR25" s="149"/>
      <c r="AS25" s="104"/>
      <c r="AT25" s="149"/>
      <c r="AU25" s="104"/>
      <c r="AV25" s="149"/>
      <c r="AW25" s="104"/>
      <c r="AX25" s="149"/>
      <c r="AY25" s="147"/>
      <c r="AZ25" s="149"/>
      <c r="BA25" s="149"/>
      <c r="BB25" s="148"/>
      <c r="BC25" s="104"/>
      <c r="BD25" s="144"/>
      <c r="BE25" s="149"/>
      <c r="BF25" s="149"/>
      <c r="BG25" s="148"/>
      <c r="BH25" s="104"/>
      <c r="BI25" s="144"/>
      <c r="BJ25" s="149"/>
      <c r="BK25" s="149"/>
      <c r="BL25" s="148"/>
      <c r="BM25" s="104"/>
      <c r="BN25" s="144"/>
      <c r="BO25" s="149"/>
      <c r="BP25" s="149"/>
      <c r="BQ25" s="148"/>
      <c r="BR25" s="104"/>
      <c r="BS25" s="144"/>
      <c r="BT25" s="104"/>
      <c r="BU25" s="149"/>
      <c r="BV25" s="149"/>
      <c r="BW25" s="149"/>
      <c r="BX25" s="104"/>
      <c r="BY25" s="149"/>
      <c r="BZ25" s="149"/>
      <c r="CA25" s="104"/>
      <c r="CB25" s="149"/>
      <c r="CC25" s="148"/>
      <c r="CD25" s="149"/>
      <c r="CE25" s="160"/>
      <c r="CF25" s="160"/>
      <c r="CG25" s="160"/>
      <c r="CH25" s="160"/>
      <c r="CI25" s="160"/>
      <c r="CJ25" s="160"/>
      <c r="CK25" s="160"/>
      <c r="CL25" s="160"/>
      <c r="CM25" s="160"/>
      <c r="CN25" s="160"/>
      <c r="CO25" s="160"/>
      <c r="CP25" s="160"/>
      <c r="CQ25" s="160"/>
      <c r="CR25" s="160"/>
      <c r="CS25" s="160"/>
      <c r="CT25" s="160"/>
      <c r="CU25" s="160"/>
      <c r="CV25" s="160"/>
      <c r="CW25" s="160"/>
      <c r="CX25" s="160"/>
      <c r="CY25" s="160"/>
      <c r="CZ25" s="160"/>
      <c r="DA25" s="160"/>
      <c r="DB25" s="160"/>
      <c r="DC25" s="160"/>
      <c r="DD25" s="160"/>
    </row>
    <row r="26" spans="1:108" ht="21" customHeight="1" thickTop="1" thickBot="1" x14ac:dyDescent="0.35">
      <c r="A26" s="349"/>
      <c r="B26" s="313"/>
      <c r="C26" s="313"/>
      <c r="D26" s="313"/>
      <c r="E26" s="351"/>
      <c r="F26" s="313"/>
      <c r="G26" s="313"/>
      <c r="H26" s="313"/>
      <c r="I26" s="313"/>
      <c r="J26" s="349"/>
      <c r="K26" s="349"/>
      <c r="L26" s="386"/>
      <c r="M26" s="390"/>
      <c r="N26" s="148">
        <v>4</v>
      </c>
      <c r="O26" s="100"/>
      <c r="P26" s="106"/>
      <c r="Q26" s="106"/>
      <c r="R26" s="106"/>
      <c r="S26" s="106"/>
      <c r="T26" s="106"/>
      <c r="U26" s="106"/>
      <c r="V26" s="106"/>
      <c r="W26" s="109">
        <f t="shared" si="1"/>
        <v>0</v>
      </c>
      <c r="X26" s="110" t="str">
        <f t="shared" si="0"/>
        <v>DEBIL</v>
      </c>
      <c r="Y26" s="108"/>
      <c r="Z26" s="111" t="str">
        <f t="shared" si="2"/>
        <v/>
      </c>
      <c r="AA26" s="109" t="str">
        <f t="shared" si="3"/>
        <v>SI</v>
      </c>
      <c r="AB26" s="106"/>
      <c r="AC26" s="381"/>
      <c r="AD26" s="381"/>
      <c r="AE26" s="388"/>
      <c r="AF26" s="388"/>
      <c r="AG26" s="376"/>
      <c r="AH26" s="376"/>
      <c r="AI26" s="375"/>
      <c r="AJ26" s="375"/>
      <c r="AK26" s="386"/>
      <c r="AL26" s="390"/>
      <c r="AM26" s="393"/>
      <c r="AN26" s="149"/>
      <c r="AO26" s="148"/>
      <c r="AP26" s="104"/>
      <c r="AQ26" s="104"/>
      <c r="AR26" s="149"/>
      <c r="AS26" s="104"/>
      <c r="AT26" s="149"/>
      <c r="AU26" s="104"/>
      <c r="AV26" s="149"/>
      <c r="AW26" s="104"/>
      <c r="AX26" s="149"/>
      <c r="AY26" s="147"/>
      <c r="AZ26" s="149"/>
      <c r="BA26" s="149"/>
      <c r="BB26" s="148"/>
      <c r="BC26" s="104"/>
      <c r="BD26" s="144"/>
      <c r="BE26" s="149"/>
      <c r="BF26" s="149"/>
      <c r="BG26" s="148"/>
      <c r="BH26" s="104"/>
      <c r="BI26" s="144"/>
      <c r="BJ26" s="149"/>
      <c r="BK26" s="149"/>
      <c r="BL26" s="148"/>
      <c r="BM26" s="104"/>
      <c r="BN26" s="144"/>
      <c r="BO26" s="149"/>
      <c r="BP26" s="149"/>
      <c r="BQ26" s="148"/>
      <c r="BR26" s="104"/>
      <c r="BS26" s="144"/>
      <c r="BT26" s="104"/>
      <c r="BU26" s="149"/>
      <c r="BV26" s="149"/>
      <c r="BW26" s="149"/>
      <c r="BX26" s="104"/>
      <c r="BY26" s="149"/>
      <c r="BZ26" s="149"/>
      <c r="CA26" s="104"/>
      <c r="CB26" s="149"/>
      <c r="CC26" s="148"/>
      <c r="CD26" s="149"/>
      <c r="CE26" s="160"/>
      <c r="CF26" s="160"/>
      <c r="CG26" s="160"/>
      <c r="CH26" s="160"/>
      <c r="CI26" s="160"/>
      <c r="CJ26" s="160"/>
      <c r="CK26" s="160"/>
      <c r="CL26" s="160"/>
      <c r="CM26" s="160"/>
      <c r="CN26" s="160"/>
      <c r="CO26" s="160"/>
      <c r="CP26" s="160"/>
      <c r="CQ26" s="160"/>
      <c r="CR26" s="160"/>
      <c r="CS26" s="160"/>
      <c r="CT26" s="160"/>
      <c r="CU26" s="160"/>
      <c r="CV26" s="160"/>
      <c r="CW26" s="160"/>
      <c r="CX26" s="160"/>
      <c r="CY26" s="160"/>
      <c r="CZ26" s="160"/>
      <c r="DA26" s="160"/>
      <c r="DB26" s="160"/>
      <c r="DC26" s="160"/>
      <c r="DD26" s="160"/>
    </row>
    <row r="27" spans="1:108" ht="21" customHeight="1" thickTop="1" thickBot="1" x14ac:dyDescent="0.35">
      <c r="A27" s="349"/>
      <c r="B27" s="313"/>
      <c r="C27" s="313"/>
      <c r="D27" s="313"/>
      <c r="E27" s="351"/>
      <c r="F27" s="313"/>
      <c r="G27" s="313"/>
      <c r="H27" s="313"/>
      <c r="I27" s="313"/>
      <c r="J27" s="349"/>
      <c r="K27" s="349"/>
      <c r="L27" s="386"/>
      <c r="M27" s="390"/>
      <c r="N27" s="148">
        <v>5</v>
      </c>
      <c r="O27" s="100"/>
      <c r="P27" s="106"/>
      <c r="Q27" s="106"/>
      <c r="R27" s="106"/>
      <c r="S27" s="106"/>
      <c r="T27" s="106"/>
      <c r="U27" s="106"/>
      <c r="V27" s="106"/>
      <c r="W27" s="109">
        <f t="shared" si="1"/>
        <v>0</v>
      </c>
      <c r="X27" s="110" t="str">
        <f t="shared" si="0"/>
        <v>DEBIL</v>
      </c>
      <c r="Y27" s="108"/>
      <c r="Z27" s="111" t="str">
        <f t="shared" si="2"/>
        <v/>
      </c>
      <c r="AA27" s="109" t="str">
        <f t="shared" si="3"/>
        <v>SI</v>
      </c>
      <c r="AB27" s="106"/>
      <c r="AC27" s="381"/>
      <c r="AD27" s="381"/>
      <c r="AE27" s="388"/>
      <c r="AF27" s="388"/>
      <c r="AG27" s="376"/>
      <c r="AH27" s="376"/>
      <c r="AI27" s="375"/>
      <c r="AJ27" s="375"/>
      <c r="AK27" s="386"/>
      <c r="AL27" s="390"/>
      <c r="AM27" s="393"/>
      <c r="AN27" s="149"/>
      <c r="AO27" s="148"/>
      <c r="AP27" s="104"/>
      <c r="AQ27" s="104"/>
      <c r="AR27" s="149"/>
      <c r="AS27" s="104"/>
      <c r="AT27" s="149"/>
      <c r="AU27" s="104"/>
      <c r="AV27" s="149"/>
      <c r="AW27" s="104"/>
      <c r="AX27" s="149"/>
      <c r="AY27" s="147"/>
      <c r="AZ27" s="149"/>
      <c r="BA27" s="149"/>
      <c r="BB27" s="148"/>
      <c r="BC27" s="104"/>
      <c r="BD27" s="144"/>
      <c r="BE27" s="149"/>
      <c r="BF27" s="149"/>
      <c r="BG27" s="148"/>
      <c r="BH27" s="104"/>
      <c r="BI27" s="144"/>
      <c r="BJ27" s="149"/>
      <c r="BK27" s="149"/>
      <c r="BL27" s="148"/>
      <c r="BM27" s="104"/>
      <c r="BN27" s="144"/>
      <c r="BO27" s="149"/>
      <c r="BP27" s="149"/>
      <c r="BQ27" s="148"/>
      <c r="BR27" s="104"/>
      <c r="BS27" s="144"/>
      <c r="BT27" s="104"/>
      <c r="BU27" s="149"/>
      <c r="BV27" s="149"/>
      <c r="BW27" s="149"/>
      <c r="BX27" s="104"/>
      <c r="BY27" s="149"/>
      <c r="BZ27" s="149"/>
      <c r="CA27" s="104"/>
      <c r="CB27" s="149"/>
      <c r="CC27" s="148"/>
      <c r="CD27" s="149"/>
      <c r="CE27" s="160"/>
      <c r="CF27" s="160"/>
      <c r="CG27" s="160"/>
      <c r="CH27" s="160"/>
      <c r="CI27" s="160"/>
      <c r="CJ27" s="160"/>
      <c r="CK27" s="160"/>
      <c r="CL27" s="160"/>
      <c r="CM27" s="160"/>
      <c r="CN27" s="160"/>
      <c r="CO27" s="160"/>
      <c r="CP27" s="160"/>
      <c r="CQ27" s="160"/>
      <c r="CR27" s="160"/>
      <c r="CS27" s="160"/>
      <c r="CT27" s="160"/>
      <c r="CU27" s="160"/>
      <c r="CV27" s="160"/>
      <c r="CW27" s="160"/>
      <c r="CX27" s="160"/>
      <c r="CY27" s="160"/>
      <c r="CZ27" s="160"/>
      <c r="DA27" s="160"/>
      <c r="DB27" s="160"/>
      <c r="DC27" s="160"/>
      <c r="DD27" s="160"/>
    </row>
    <row r="28" spans="1:108" ht="21" customHeight="1" thickTop="1" thickBot="1" x14ac:dyDescent="0.35">
      <c r="A28" s="349"/>
      <c r="B28" s="313"/>
      <c r="C28" s="313"/>
      <c r="D28" s="313"/>
      <c r="E28" s="351"/>
      <c r="F28" s="313"/>
      <c r="G28" s="313"/>
      <c r="H28" s="313"/>
      <c r="I28" s="313"/>
      <c r="J28" s="349"/>
      <c r="K28" s="349"/>
      <c r="L28" s="386"/>
      <c r="M28" s="391"/>
      <c r="N28" s="148">
        <v>6</v>
      </c>
      <c r="O28" s="100"/>
      <c r="P28" s="106"/>
      <c r="Q28" s="106"/>
      <c r="R28" s="106"/>
      <c r="S28" s="106"/>
      <c r="T28" s="106"/>
      <c r="U28" s="106"/>
      <c r="V28" s="106"/>
      <c r="W28" s="109">
        <f t="shared" si="1"/>
        <v>0</v>
      </c>
      <c r="X28" s="110" t="str">
        <f t="shared" si="0"/>
        <v>DEBIL</v>
      </c>
      <c r="Y28" s="108"/>
      <c r="Z28" s="111" t="str">
        <f t="shared" si="2"/>
        <v/>
      </c>
      <c r="AA28" s="109" t="str">
        <f t="shared" si="3"/>
        <v>SI</v>
      </c>
      <c r="AB28" s="106"/>
      <c r="AC28" s="381"/>
      <c r="AD28" s="381"/>
      <c r="AE28" s="388"/>
      <c r="AF28" s="388"/>
      <c r="AG28" s="376"/>
      <c r="AH28" s="376"/>
      <c r="AI28" s="375"/>
      <c r="AJ28" s="375"/>
      <c r="AK28" s="386"/>
      <c r="AL28" s="391"/>
      <c r="AM28" s="394"/>
      <c r="AN28" s="149"/>
      <c r="AO28" s="148"/>
      <c r="AP28" s="104"/>
      <c r="AQ28" s="104"/>
      <c r="AR28" s="149"/>
      <c r="AS28" s="104"/>
      <c r="AT28" s="149"/>
      <c r="AU28" s="104"/>
      <c r="AV28" s="149"/>
      <c r="AW28" s="104"/>
      <c r="AX28" s="149"/>
      <c r="AY28" s="147"/>
      <c r="AZ28" s="149"/>
      <c r="BA28" s="149"/>
      <c r="BB28" s="148"/>
      <c r="BC28" s="104"/>
      <c r="BD28" s="144"/>
      <c r="BE28" s="149"/>
      <c r="BF28" s="149"/>
      <c r="BG28" s="148"/>
      <c r="BH28" s="104"/>
      <c r="BI28" s="144"/>
      <c r="BJ28" s="149"/>
      <c r="BK28" s="149"/>
      <c r="BL28" s="148"/>
      <c r="BM28" s="104"/>
      <c r="BN28" s="144"/>
      <c r="BO28" s="149"/>
      <c r="BP28" s="149"/>
      <c r="BQ28" s="148"/>
      <c r="BR28" s="104"/>
      <c r="BS28" s="144"/>
      <c r="BT28" s="104"/>
      <c r="BU28" s="149"/>
      <c r="BV28" s="149"/>
      <c r="BW28" s="149"/>
      <c r="BX28" s="104"/>
      <c r="BY28" s="149"/>
      <c r="BZ28" s="149"/>
      <c r="CA28" s="104"/>
      <c r="CB28" s="149"/>
      <c r="CC28" s="148"/>
      <c r="CD28" s="149"/>
      <c r="CE28" s="160"/>
      <c r="CF28" s="160"/>
      <c r="CG28" s="160"/>
      <c r="CH28" s="160"/>
      <c r="CI28" s="160"/>
      <c r="CJ28" s="160"/>
      <c r="CK28" s="160"/>
      <c r="CL28" s="160"/>
      <c r="CM28" s="160"/>
      <c r="CN28" s="160"/>
      <c r="CO28" s="160"/>
      <c r="CP28" s="160"/>
      <c r="CQ28" s="160"/>
      <c r="CR28" s="160"/>
      <c r="CS28" s="160"/>
      <c r="CT28" s="160"/>
      <c r="CU28" s="160"/>
      <c r="CV28" s="160"/>
      <c r="CW28" s="160"/>
      <c r="CX28" s="160"/>
      <c r="CY28" s="160"/>
      <c r="CZ28" s="160"/>
      <c r="DA28" s="160"/>
      <c r="DB28" s="160"/>
      <c r="DC28" s="160"/>
      <c r="DD28" s="160"/>
    </row>
    <row r="29" spans="1:108" ht="21" customHeight="1" thickTop="1" thickBot="1" x14ac:dyDescent="0.35">
      <c r="A29" s="349">
        <v>5</v>
      </c>
      <c r="B29" s="313"/>
      <c r="C29" s="313"/>
      <c r="D29" s="313"/>
      <c r="E29" s="351"/>
      <c r="F29" s="313"/>
      <c r="G29" s="313"/>
      <c r="H29" s="313"/>
      <c r="I29" s="313"/>
      <c r="J29" s="349"/>
      <c r="K29" s="349"/>
      <c r="L29" s="386">
        <f>+(J29*K29)*4</f>
        <v>0</v>
      </c>
      <c r="M29" s="389" t="b">
        <f>IF(OR(AND(J29=3,K29=4),AND(J29=2,K29=5),AND(J29=2,K29=5),AND(L29=20),AND(L29&gt;=52,L29&lt;=100)),"ZONA RIESGO EXTREMA",IF(OR(AND(J29=5,K29=2),AND(J29=4,K29=3),AND(J29=1,K29=4),AND(L29=16),AND(L29&gt;=28,L29&lt;=48)),"ZONA RIESGO ALTA",IF(OR(AND(J29=1,K29=3),AND(J29=4,K29=1),AND(L29=24)),"ZONA RIESGO MODERADA",IF(AND(L29&gt;=4,L29&lt;=16),"ZONA RIESGO BAJA"))))</f>
        <v>0</v>
      </c>
      <c r="N29" s="148">
        <v>1</v>
      </c>
      <c r="O29" s="100"/>
      <c r="P29" s="106"/>
      <c r="Q29" s="106"/>
      <c r="R29" s="106"/>
      <c r="S29" s="106"/>
      <c r="T29" s="106"/>
      <c r="U29" s="106"/>
      <c r="V29" s="106"/>
      <c r="W29" s="109">
        <f t="shared" si="1"/>
        <v>0</v>
      </c>
      <c r="X29" s="110" t="str">
        <f t="shared" si="0"/>
        <v>DEBIL</v>
      </c>
      <c r="Y29" s="108"/>
      <c r="Z29" s="111" t="str">
        <f t="shared" si="2"/>
        <v/>
      </c>
      <c r="AA29" s="109" t="str">
        <f t="shared" si="3"/>
        <v>SI</v>
      </c>
      <c r="AB29" s="106"/>
      <c r="AC29" s="381">
        <f>IF(AND(W29&gt;0,SUM(W30:W34)=0),W29,IF(AND(SUM(W29:W30)&gt;0,SUM(W31:W34)=0),AVERAGE(W29:W30),IF(AND(SUM(W29:W31)&gt;0,SUM(W32:W34)=0),AVERAGE(W29:W31),IF(AND(SUM(W29:W32)&gt;0,SUM(W33:W34)=0),AVERAGE(W29:W32),IF(AND(SUM(W29:W33)&gt;0,W34=0),AVERAGE(W29:W33),AVERAGE(W29:W34))))))</f>
        <v>0</v>
      </c>
      <c r="AD29" s="381" t="str">
        <f>IF(AND(AC29&gt;=50,AC29&lt;=99),"MODERADO",IF(AND(AC29=100), "FUERTE",IF(AND(AC29&lt;50), "DEBIL")))</f>
        <v>DEBIL</v>
      </c>
      <c r="AE29" s="388"/>
      <c r="AF29" s="388"/>
      <c r="AG29" s="376" t="str">
        <f>IFERROR(_xlfn.IFS(AND(AD29="MODERADO",AE29="Directamente"),1,AND(AD29="FUERTE",AE29="Directamente"),2),"0")</f>
        <v>0</v>
      </c>
      <c r="AH29" s="376" t="str">
        <f>IFERROR(_xlfn.IFS(AND(AD29="MODERADO",AF29="Directamente"),1,AND(AD29="FUERTE",AF29="Directamente"),2,AND(AD29="FUERTE",AF29="Indirectamente"),1),"0")</f>
        <v>0</v>
      </c>
      <c r="AI29" s="375"/>
      <c r="AJ29" s="375"/>
      <c r="AK29" s="386">
        <f>+(AI29*AJ29)*4</f>
        <v>0</v>
      </c>
      <c r="AL29" s="389" t="b">
        <f>IF(OR(AND(AI29=3,AJ29=4),AND(AI29=2,AJ29=5),AND(AI29=2,AJ29=5),AND(AK29=20),AND(AK29&gt;=52,AK29&lt;=100)),"ZONA RIESGO EXTREMA",IF(OR(AND(AI29=5,AJ29=2),AND(AI29=4,AJ29=3),AND(AI29=1,AJ29=4),AND(AK29=16),AND(AK29&gt;=28,AK29&lt;=48)),"ZONA RIESGO ALTA",IF(OR(AND(AI29=1,AJ29=3),AND(AI29=4,AJ29=1),AND(AK29=24)),"ZONA RIESGO MODERADA",IF(AND(AK29&gt;=4,AK29&lt;=16),"ZONA RIESGO BAJA"))))</f>
        <v>0</v>
      </c>
      <c r="AM29" s="392"/>
      <c r="AN29" s="149"/>
      <c r="AO29" s="148"/>
      <c r="AP29" s="104"/>
      <c r="AQ29" s="104"/>
      <c r="AR29" s="149"/>
      <c r="AS29" s="104"/>
      <c r="AT29" s="149"/>
      <c r="AU29" s="104"/>
      <c r="AV29" s="149"/>
      <c r="AW29" s="104"/>
      <c r="AX29" s="149"/>
      <c r="AY29" s="147"/>
      <c r="AZ29" s="149"/>
      <c r="BA29" s="149"/>
      <c r="BB29" s="148"/>
      <c r="BC29" s="104"/>
      <c r="BD29" s="144"/>
      <c r="BE29" s="149"/>
      <c r="BF29" s="149"/>
      <c r="BG29" s="148"/>
      <c r="BH29" s="104"/>
      <c r="BI29" s="144"/>
      <c r="BJ29" s="149"/>
      <c r="BK29" s="149"/>
      <c r="BL29" s="148"/>
      <c r="BM29" s="104"/>
      <c r="BN29" s="144"/>
      <c r="BO29" s="149"/>
      <c r="BP29" s="149"/>
      <c r="BQ29" s="148"/>
      <c r="BR29" s="104"/>
      <c r="BS29" s="144"/>
      <c r="BT29" s="104"/>
      <c r="BU29" s="149"/>
      <c r="BV29" s="149"/>
      <c r="BW29" s="149"/>
      <c r="BX29" s="104"/>
      <c r="BY29" s="149"/>
      <c r="BZ29" s="149"/>
      <c r="CA29" s="104"/>
      <c r="CB29" s="149"/>
      <c r="CC29" s="148"/>
      <c r="CD29" s="149"/>
      <c r="CE29" s="160"/>
      <c r="CF29" s="160"/>
      <c r="CG29" s="160"/>
      <c r="CH29" s="160"/>
      <c r="CI29" s="160"/>
      <c r="CJ29" s="160"/>
      <c r="CK29" s="160"/>
      <c r="CL29" s="160"/>
      <c r="CM29" s="160"/>
      <c r="CN29" s="160"/>
      <c r="CO29" s="160"/>
      <c r="CP29" s="160"/>
      <c r="CQ29" s="160"/>
      <c r="CR29" s="160"/>
      <c r="CS29" s="160"/>
      <c r="CT29" s="160"/>
      <c r="CU29" s="160"/>
      <c r="CV29" s="160"/>
      <c r="CW29" s="160"/>
      <c r="CX29" s="160"/>
      <c r="CY29" s="160"/>
      <c r="CZ29" s="160"/>
      <c r="DA29" s="160"/>
      <c r="DB29" s="160"/>
      <c r="DC29" s="160"/>
      <c r="DD29" s="160"/>
    </row>
    <row r="30" spans="1:108" ht="21" customHeight="1" thickTop="1" thickBot="1" x14ac:dyDescent="0.35">
      <c r="A30" s="349"/>
      <c r="B30" s="313"/>
      <c r="C30" s="313"/>
      <c r="D30" s="313"/>
      <c r="E30" s="351"/>
      <c r="F30" s="313"/>
      <c r="G30" s="313"/>
      <c r="H30" s="313"/>
      <c r="I30" s="313"/>
      <c r="J30" s="349"/>
      <c r="K30" s="349"/>
      <c r="L30" s="386"/>
      <c r="M30" s="390"/>
      <c r="N30" s="148">
        <v>2</v>
      </c>
      <c r="O30" s="100"/>
      <c r="P30" s="106"/>
      <c r="Q30" s="106"/>
      <c r="R30" s="106"/>
      <c r="S30" s="106"/>
      <c r="T30" s="106"/>
      <c r="U30" s="106"/>
      <c r="V30" s="106"/>
      <c r="W30" s="109">
        <f t="shared" si="1"/>
        <v>0</v>
      </c>
      <c r="X30" s="110" t="str">
        <f t="shared" si="0"/>
        <v>DEBIL</v>
      </c>
      <c r="Y30" s="108"/>
      <c r="Z30" s="111" t="str">
        <f t="shared" si="2"/>
        <v/>
      </c>
      <c r="AA30" s="109" t="str">
        <f t="shared" si="3"/>
        <v>SI</v>
      </c>
      <c r="AB30" s="106"/>
      <c r="AC30" s="381"/>
      <c r="AD30" s="381"/>
      <c r="AE30" s="388"/>
      <c r="AF30" s="388"/>
      <c r="AG30" s="376"/>
      <c r="AH30" s="376"/>
      <c r="AI30" s="375"/>
      <c r="AJ30" s="375"/>
      <c r="AK30" s="386"/>
      <c r="AL30" s="390"/>
      <c r="AM30" s="393"/>
      <c r="AN30" s="149"/>
      <c r="AO30" s="148"/>
      <c r="AP30" s="104"/>
      <c r="AQ30" s="104"/>
      <c r="AR30" s="149"/>
      <c r="AS30" s="104"/>
      <c r="AT30" s="149"/>
      <c r="AU30" s="104"/>
      <c r="AV30" s="149"/>
      <c r="AW30" s="104"/>
      <c r="AX30" s="149"/>
      <c r="AY30" s="147"/>
      <c r="AZ30" s="149"/>
      <c r="BA30" s="149"/>
      <c r="BB30" s="148"/>
      <c r="BC30" s="104"/>
      <c r="BD30" s="144"/>
      <c r="BE30" s="149"/>
      <c r="BF30" s="149"/>
      <c r="BG30" s="148"/>
      <c r="BH30" s="104"/>
      <c r="BI30" s="144"/>
      <c r="BJ30" s="149"/>
      <c r="BK30" s="149"/>
      <c r="BL30" s="148"/>
      <c r="BM30" s="104"/>
      <c r="BN30" s="144"/>
      <c r="BO30" s="149"/>
      <c r="BP30" s="149"/>
      <c r="BQ30" s="148"/>
      <c r="BR30" s="104"/>
      <c r="BS30" s="144"/>
      <c r="BT30" s="104"/>
      <c r="BU30" s="149"/>
      <c r="BV30" s="149"/>
      <c r="BW30" s="149"/>
      <c r="BX30" s="104"/>
      <c r="BY30" s="149"/>
      <c r="BZ30" s="149"/>
      <c r="CA30" s="104"/>
      <c r="CB30" s="149"/>
      <c r="CC30" s="148"/>
      <c r="CD30" s="149"/>
      <c r="CE30" s="160"/>
      <c r="CF30" s="160"/>
      <c r="CG30" s="160"/>
      <c r="CH30" s="160"/>
      <c r="CI30" s="160"/>
      <c r="CJ30" s="160"/>
      <c r="CK30" s="160"/>
      <c r="CL30" s="160"/>
      <c r="CM30" s="160"/>
      <c r="CN30" s="160"/>
      <c r="CO30" s="160"/>
      <c r="CP30" s="160"/>
      <c r="CQ30" s="160"/>
      <c r="CR30" s="160"/>
      <c r="CS30" s="160"/>
      <c r="CT30" s="160"/>
      <c r="CU30" s="160"/>
      <c r="CV30" s="160"/>
      <c r="CW30" s="160"/>
      <c r="CX30" s="160"/>
      <c r="CY30" s="160"/>
      <c r="CZ30" s="160"/>
      <c r="DA30" s="160"/>
      <c r="DB30" s="160"/>
      <c r="DC30" s="160"/>
      <c r="DD30" s="160"/>
    </row>
    <row r="31" spans="1:108" ht="21" customHeight="1" thickTop="1" thickBot="1" x14ac:dyDescent="0.35">
      <c r="A31" s="349"/>
      <c r="B31" s="313"/>
      <c r="C31" s="313"/>
      <c r="D31" s="313"/>
      <c r="E31" s="351"/>
      <c r="F31" s="313"/>
      <c r="G31" s="313"/>
      <c r="H31" s="313"/>
      <c r="I31" s="313"/>
      <c r="J31" s="349"/>
      <c r="K31" s="349"/>
      <c r="L31" s="386"/>
      <c r="M31" s="390"/>
      <c r="N31" s="148">
        <v>3</v>
      </c>
      <c r="O31" s="105"/>
      <c r="P31" s="106"/>
      <c r="Q31" s="106"/>
      <c r="R31" s="106"/>
      <c r="S31" s="106"/>
      <c r="T31" s="106"/>
      <c r="U31" s="106"/>
      <c r="V31" s="106"/>
      <c r="W31" s="109">
        <f t="shared" si="1"/>
        <v>0</v>
      </c>
      <c r="X31" s="110" t="str">
        <f t="shared" si="0"/>
        <v>DEBIL</v>
      </c>
      <c r="Y31" s="108"/>
      <c r="Z31" s="111" t="str">
        <f t="shared" si="2"/>
        <v/>
      </c>
      <c r="AA31" s="109" t="str">
        <f t="shared" si="3"/>
        <v>SI</v>
      </c>
      <c r="AB31" s="106"/>
      <c r="AC31" s="381"/>
      <c r="AD31" s="381"/>
      <c r="AE31" s="388"/>
      <c r="AF31" s="388"/>
      <c r="AG31" s="376"/>
      <c r="AH31" s="376"/>
      <c r="AI31" s="375"/>
      <c r="AJ31" s="375"/>
      <c r="AK31" s="386"/>
      <c r="AL31" s="390"/>
      <c r="AM31" s="393"/>
      <c r="AN31" s="149"/>
      <c r="AO31" s="148"/>
      <c r="AP31" s="104"/>
      <c r="AQ31" s="104"/>
      <c r="AR31" s="149"/>
      <c r="AS31" s="104"/>
      <c r="AT31" s="149"/>
      <c r="AU31" s="104"/>
      <c r="AV31" s="149"/>
      <c r="AW31" s="104"/>
      <c r="AX31" s="149"/>
      <c r="AY31" s="147"/>
      <c r="AZ31" s="149"/>
      <c r="BA31" s="149"/>
      <c r="BB31" s="148"/>
      <c r="BC31" s="104"/>
      <c r="BD31" s="144"/>
      <c r="BE31" s="149"/>
      <c r="BF31" s="149"/>
      <c r="BG31" s="148"/>
      <c r="BH31" s="104"/>
      <c r="BI31" s="144"/>
      <c r="BJ31" s="149"/>
      <c r="BK31" s="149"/>
      <c r="BL31" s="148"/>
      <c r="BM31" s="104"/>
      <c r="BN31" s="144"/>
      <c r="BO31" s="149"/>
      <c r="BP31" s="149"/>
      <c r="BQ31" s="148"/>
      <c r="BR31" s="104"/>
      <c r="BS31" s="144"/>
      <c r="BT31" s="104"/>
      <c r="BU31" s="149"/>
      <c r="BV31" s="149"/>
      <c r="BW31" s="149"/>
      <c r="BX31" s="104"/>
      <c r="BY31" s="149"/>
      <c r="BZ31" s="149"/>
      <c r="CA31" s="104"/>
      <c r="CB31" s="149"/>
      <c r="CC31" s="148"/>
      <c r="CD31" s="149"/>
      <c r="CE31" s="160"/>
      <c r="CF31" s="160"/>
      <c r="CG31" s="160"/>
      <c r="CH31" s="160"/>
      <c r="CI31" s="160"/>
      <c r="CJ31" s="160"/>
      <c r="CK31" s="160"/>
      <c r="CL31" s="160"/>
      <c r="CM31" s="160"/>
      <c r="CN31" s="160"/>
      <c r="CO31" s="160"/>
      <c r="CP31" s="160"/>
      <c r="CQ31" s="160"/>
      <c r="CR31" s="160"/>
      <c r="CS31" s="160"/>
      <c r="CT31" s="160"/>
      <c r="CU31" s="160"/>
      <c r="CV31" s="160"/>
      <c r="CW31" s="160"/>
      <c r="CX31" s="160"/>
      <c r="CY31" s="160"/>
      <c r="CZ31" s="160"/>
      <c r="DA31" s="160"/>
      <c r="DB31" s="160"/>
      <c r="DC31" s="160"/>
      <c r="DD31" s="160"/>
    </row>
    <row r="32" spans="1:108" ht="21" customHeight="1" thickTop="1" thickBot="1" x14ac:dyDescent="0.35">
      <c r="A32" s="349"/>
      <c r="B32" s="313"/>
      <c r="C32" s="313"/>
      <c r="D32" s="313"/>
      <c r="E32" s="351"/>
      <c r="F32" s="313"/>
      <c r="G32" s="313"/>
      <c r="H32" s="313"/>
      <c r="I32" s="313"/>
      <c r="J32" s="349"/>
      <c r="K32" s="349"/>
      <c r="L32" s="386"/>
      <c r="M32" s="390"/>
      <c r="N32" s="148">
        <v>4</v>
      </c>
      <c r="O32" s="100"/>
      <c r="P32" s="106"/>
      <c r="Q32" s="106"/>
      <c r="R32" s="106"/>
      <c r="S32" s="106"/>
      <c r="T32" s="106"/>
      <c r="U32" s="106"/>
      <c r="V32" s="106"/>
      <c r="W32" s="109">
        <f t="shared" si="1"/>
        <v>0</v>
      </c>
      <c r="X32" s="110" t="str">
        <f t="shared" si="0"/>
        <v>DEBIL</v>
      </c>
      <c r="Y32" s="108"/>
      <c r="Z32" s="111" t="str">
        <f t="shared" si="2"/>
        <v/>
      </c>
      <c r="AA32" s="109" t="str">
        <f t="shared" si="3"/>
        <v>SI</v>
      </c>
      <c r="AB32" s="106"/>
      <c r="AC32" s="381"/>
      <c r="AD32" s="381"/>
      <c r="AE32" s="388"/>
      <c r="AF32" s="388"/>
      <c r="AG32" s="376"/>
      <c r="AH32" s="376"/>
      <c r="AI32" s="375"/>
      <c r="AJ32" s="375"/>
      <c r="AK32" s="386"/>
      <c r="AL32" s="390"/>
      <c r="AM32" s="393"/>
      <c r="AN32" s="149"/>
      <c r="AO32" s="148"/>
      <c r="AP32" s="104"/>
      <c r="AQ32" s="104"/>
      <c r="AR32" s="149"/>
      <c r="AS32" s="104"/>
      <c r="AT32" s="149"/>
      <c r="AU32" s="104"/>
      <c r="AV32" s="149"/>
      <c r="AW32" s="104"/>
      <c r="AX32" s="149"/>
      <c r="AY32" s="147"/>
      <c r="AZ32" s="149"/>
      <c r="BA32" s="149"/>
      <c r="BB32" s="148"/>
      <c r="BC32" s="104"/>
      <c r="BD32" s="144"/>
      <c r="BE32" s="149"/>
      <c r="BF32" s="149"/>
      <c r="BG32" s="148"/>
      <c r="BH32" s="104"/>
      <c r="BI32" s="144"/>
      <c r="BJ32" s="149"/>
      <c r="BK32" s="149"/>
      <c r="BL32" s="148"/>
      <c r="BM32" s="104"/>
      <c r="BN32" s="144"/>
      <c r="BO32" s="149"/>
      <c r="BP32" s="149"/>
      <c r="BQ32" s="148"/>
      <c r="BR32" s="104"/>
      <c r="BS32" s="144"/>
      <c r="BT32" s="104"/>
      <c r="BU32" s="149"/>
      <c r="BV32" s="149"/>
      <c r="BW32" s="149"/>
      <c r="BX32" s="104"/>
      <c r="BY32" s="149"/>
      <c r="BZ32" s="149"/>
      <c r="CA32" s="104"/>
      <c r="CB32" s="149"/>
      <c r="CC32" s="148"/>
      <c r="CD32" s="149"/>
      <c r="CE32" s="160"/>
      <c r="CF32" s="160"/>
      <c r="CG32" s="160"/>
      <c r="CH32" s="160"/>
      <c r="CI32" s="160"/>
      <c r="CJ32" s="160"/>
      <c r="CK32" s="160"/>
      <c r="CL32" s="160"/>
      <c r="CM32" s="160"/>
      <c r="CN32" s="160"/>
      <c r="CO32" s="160"/>
      <c r="CP32" s="160"/>
      <c r="CQ32" s="160"/>
      <c r="CR32" s="160"/>
      <c r="CS32" s="160"/>
      <c r="CT32" s="160"/>
      <c r="CU32" s="160"/>
      <c r="CV32" s="160"/>
      <c r="CW32" s="160"/>
      <c r="CX32" s="160"/>
      <c r="CY32" s="160"/>
      <c r="CZ32" s="160"/>
      <c r="DA32" s="160"/>
      <c r="DB32" s="160"/>
      <c r="DC32" s="160"/>
      <c r="DD32" s="160"/>
    </row>
    <row r="33" spans="1:108" ht="21" customHeight="1" thickTop="1" thickBot="1" x14ac:dyDescent="0.35">
      <c r="A33" s="349"/>
      <c r="B33" s="313"/>
      <c r="C33" s="313"/>
      <c r="D33" s="313"/>
      <c r="E33" s="351"/>
      <c r="F33" s="313"/>
      <c r="G33" s="313"/>
      <c r="H33" s="313"/>
      <c r="I33" s="313"/>
      <c r="J33" s="349"/>
      <c r="K33" s="349"/>
      <c r="L33" s="386"/>
      <c r="M33" s="390"/>
      <c r="N33" s="148">
        <v>5</v>
      </c>
      <c r="O33" s="100"/>
      <c r="P33" s="106"/>
      <c r="Q33" s="106"/>
      <c r="R33" s="106"/>
      <c r="S33" s="106"/>
      <c r="T33" s="106"/>
      <c r="U33" s="106"/>
      <c r="V33" s="106"/>
      <c r="W33" s="109">
        <f t="shared" si="1"/>
        <v>0</v>
      </c>
      <c r="X33" s="110" t="str">
        <f t="shared" si="0"/>
        <v>DEBIL</v>
      </c>
      <c r="Y33" s="108"/>
      <c r="Z33" s="111" t="str">
        <f t="shared" si="2"/>
        <v/>
      </c>
      <c r="AA33" s="109" t="str">
        <f t="shared" si="3"/>
        <v>SI</v>
      </c>
      <c r="AB33" s="106"/>
      <c r="AC33" s="381"/>
      <c r="AD33" s="381"/>
      <c r="AE33" s="388"/>
      <c r="AF33" s="388"/>
      <c r="AG33" s="376"/>
      <c r="AH33" s="376"/>
      <c r="AI33" s="375"/>
      <c r="AJ33" s="375"/>
      <c r="AK33" s="386"/>
      <c r="AL33" s="390"/>
      <c r="AM33" s="393"/>
      <c r="AN33" s="149"/>
      <c r="AO33" s="148"/>
      <c r="AP33" s="104"/>
      <c r="AQ33" s="104"/>
      <c r="AR33" s="149"/>
      <c r="AS33" s="104"/>
      <c r="AT33" s="149"/>
      <c r="AU33" s="104"/>
      <c r="AV33" s="149"/>
      <c r="AW33" s="104"/>
      <c r="AX33" s="149"/>
      <c r="AY33" s="147"/>
      <c r="AZ33" s="149"/>
      <c r="BA33" s="149"/>
      <c r="BB33" s="148"/>
      <c r="BC33" s="104"/>
      <c r="BD33" s="144"/>
      <c r="BE33" s="149"/>
      <c r="BF33" s="149"/>
      <c r="BG33" s="148"/>
      <c r="BH33" s="104"/>
      <c r="BI33" s="144"/>
      <c r="BJ33" s="149"/>
      <c r="BK33" s="149"/>
      <c r="BL33" s="148"/>
      <c r="BM33" s="104"/>
      <c r="BN33" s="144"/>
      <c r="BO33" s="149"/>
      <c r="BP33" s="149"/>
      <c r="BQ33" s="148"/>
      <c r="BR33" s="104"/>
      <c r="BS33" s="144"/>
      <c r="BT33" s="104"/>
      <c r="BU33" s="149"/>
      <c r="BV33" s="149"/>
      <c r="BW33" s="149"/>
      <c r="BX33" s="104"/>
      <c r="BY33" s="149"/>
      <c r="BZ33" s="149"/>
      <c r="CA33" s="104"/>
      <c r="CB33" s="149"/>
      <c r="CC33" s="148"/>
      <c r="CD33" s="149"/>
      <c r="CE33" s="160"/>
      <c r="CF33" s="160"/>
      <c r="CG33" s="160"/>
      <c r="CH33" s="160"/>
      <c r="CI33" s="160"/>
      <c r="CJ33" s="160"/>
      <c r="CK33" s="160"/>
      <c r="CL33" s="160"/>
      <c r="CM33" s="160"/>
      <c r="CN33" s="160"/>
      <c r="CO33" s="160"/>
      <c r="CP33" s="160"/>
      <c r="CQ33" s="160"/>
      <c r="CR33" s="160"/>
      <c r="CS33" s="160"/>
      <c r="CT33" s="160"/>
      <c r="CU33" s="160"/>
      <c r="CV33" s="160"/>
      <c r="CW33" s="160"/>
      <c r="CX33" s="160"/>
      <c r="CY33" s="160"/>
      <c r="CZ33" s="160"/>
      <c r="DA33" s="160"/>
      <c r="DB33" s="160"/>
      <c r="DC33" s="160"/>
      <c r="DD33" s="160"/>
    </row>
    <row r="34" spans="1:108" ht="21" customHeight="1" thickTop="1" thickBot="1" x14ac:dyDescent="0.35">
      <c r="A34" s="349"/>
      <c r="B34" s="313"/>
      <c r="C34" s="313"/>
      <c r="D34" s="313"/>
      <c r="E34" s="351"/>
      <c r="F34" s="313"/>
      <c r="G34" s="313"/>
      <c r="H34" s="313"/>
      <c r="I34" s="313"/>
      <c r="J34" s="349"/>
      <c r="K34" s="349"/>
      <c r="L34" s="386"/>
      <c r="M34" s="391"/>
      <c r="N34" s="148">
        <v>6</v>
      </c>
      <c r="O34" s="100"/>
      <c r="P34" s="106"/>
      <c r="Q34" s="106"/>
      <c r="R34" s="106"/>
      <c r="S34" s="106"/>
      <c r="T34" s="106"/>
      <c r="U34" s="106"/>
      <c r="V34" s="106"/>
      <c r="W34" s="109">
        <f t="shared" si="1"/>
        <v>0</v>
      </c>
      <c r="X34" s="110" t="str">
        <f t="shared" si="0"/>
        <v>DEBIL</v>
      </c>
      <c r="Y34" s="108"/>
      <c r="Z34" s="111" t="str">
        <f t="shared" si="2"/>
        <v/>
      </c>
      <c r="AA34" s="109" t="str">
        <f t="shared" si="3"/>
        <v>SI</v>
      </c>
      <c r="AB34" s="106"/>
      <c r="AC34" s="381"/>
      <c r="AD34" s="381"/>
      <c r="AE34" s="388"/>
      <c r="AF34" s="388"/>
      <c r="AG34" s="376"/>
      <c r="AH34" s="376"/>
      <c r="AI34" s="375"/>
      <c r="AJ34" s="375"/>
      <c r="AK34" s="386"/>
      <c r="AL34" s="391"/>
      <c r="AM34" s="394"/>
      <c r="AN34" s="149"/>
      <c r="AO34" s="148"/>
      <c r="AP34" s="104"/>
      <c r="AQ34" s="104"/>
      <c r="AR34" s="149"/>
      <c r="AS34" s="104"/>
      <c r="AT34" s="149"/>
      <c r="AU34" s="104"/>
      <c r="AV34" s="149"/>
      <c r="AW34" s="104"/>
      <c r="AX34" s="149"/>
      <c r="AY34" s="147"/>
      <c r="AZ34" s="149"/>
      <c r="BA34" s="149"/>
      <c r="BB34" s="148"/>
      <c r="BC34" s="104"/>
      <c r="BD34" s="144"/>
      <c r="BE34" s="149"/>
      <c r="BF34" s="149"/>
      <c r="BG34" s="148"/>
      <c r="BH34" s="104"/>
      <c r="BI34" s="144"/>
      <c r="BJ34" s="149"/>
      <c r="BK34" s="149"/>
      <c r="BL34" s="148"/>
      <c r="BM34" s="104"/>
      <c r="BN34" s="144"/>
      <c r="BO34" s="149"/>
      <c r="BP34" s="149"/>
      <c r="BQ34" s="148"/>
      <c r="BR34" s="104"/>
      <c r="BS34" s="144"/>
      <c r="BT34" s="104"/>
      <c r="BU34" s="149"/>
      <c r="BV34" s="149"/>
      <c r="BW34" s="149"/>
      <c r="BX34" s="104"/>
      <c r="BY34" s="149"/>
      <c r="BZ34" s="149"/>
      <c r="CA34" s="104"/>
      <c r="CB34" s="149"/>
      <c r="CC34" s="148"/>
      <c r="CD34" s="149"/>
      <c r="CE34" s="160"/>
      <c r="CF34" s="160"/>
      <c r="CG34" s="160"/>
      <c r="CH34" s="160"/>
      <c r="CI34" s="160"/>
      <c r="CJ34" s="160"/>
      <c r="CK34" s="160"/>
      <c r="CL34" s="160"/>
      <c r="CM34" s="160"/>
      <c r="CN34" s="160"/>
      <c r="CO34" s="160"/>
      <c r="CP34" s="160"/>
      <c r="CQ34" s="160"/>
      <c r="CR34" s="160"/>
      <c r="CS34" s="160"/>
      <c r="CT34" s="160"/>
      <c r="CU34" s="160"/>
      <c r="CV34" s="160"/>
      <c r="CW34" s="160"/>
      <c r="CX34" s="160"/>
      <c r="CY34" s="160"/>
      <c r="CZ34" s="160"/>
      <c r="DA34" s="160"/>
      <c r="DB34" s="160"/>
      <c r="DC34" s="160"/>
      <c r="DD34" s="160"/>
    </row>
    <row r="35" spans="1:108" ht="21" customHeight="1" thickTop="1" thickBot="1" x14ac:dyDescent="0.35">
      <c r="A35" s="349">
        <v>6</v>
      </c>
      <c r="B35" s="313"/>
      <c r="C35" s="313"/>
      <c r="D35" s="313"/>
      <c r="E35" s="351"/>
      <c r="F35" s="313"/>
      <c r="G35" s="313"/>
      <c r="H35" s="313"/>
      <c r="I35" s="313"/>
      <c r="J35" s="349"/>
      <c r="K35" s="349"/>
      <c r="L35" s="386">
        <f>+(J35*K35)*4</f>
        <v>0</v>
      </c>
      <c r="M35" s="389" t="b">
        <f>IF(OR(AND(J35=3,K35=4),AND(J35=2,K35=5),AND(J35=2,K35=5),AND(L35=20),AND(L35&gt;=52,L35&lt;=100)),"ZONA RIESGO EXTREMA",IF(OR(AND(J35=5,K35=2),AND(J35=4,K35=3),AND(J35=1,K35=4),AND(L35=16),AND(L35&gt;=28,L35&lt;=48)),"ZONA RIESGO ALTA",IF(OR(AND(J35=1,K35=3),AND(J35=4,K35=1),AND(L35=24)),"ZONA RIESGO MODERADA",IF(AND(L35&gt;=4,L35&lt;=16),"ZONA RIESGO BAJA"))))</f>
        <v>0</v>
      </c>
      <c r="N35" s="148">
        <v>1</v>
      </c>
      <c r="O35" s="100"/>
      <c r="P35" s="106"/>
      <c r="Q35" s="106"/>
      <c r="R35" s="106"/>
      <c r="S35" s="106"/>
      <c r="T35" s="106"/>
      <c r="U35" s="106"/>
      <c r="V35" s="106"/>
      <c r="W35" s="109">
        <f t="shared" si="1"/>
        <v>0</v>
      </c>
      <c r="X35" s="110" t="str">
        <f t="shared" si="0"/>
        <v>DEBIL</v>
      </c>
      <c r="Y35" s="108"/>
      <c r="Z35" s="111" t="str">
        <f t="shared" si="2"/>
        <v/>
      </c>
      <c r="AA35" s="109" t="str">
        <f t="shared" si="3"/>
        <v>SI</v>
      </c>
      <c r="AB35" s="106"/>
      <c r="AC35" s="381">
        <f>IF(AND(W35&gt;0,SUM(W36:W40)=0),W35,IF(AND(SUM(W35:W36)&gt;0,SUM(W37:W40)=0),AVERAGE(W35:W36),IF(AND(SUM(W35:W37)&gt;0,SUM(W38:W40)=0),AVERAGE(W35:W37),IF(AND(SUM(W35:W38)&gt;0,SUM(W39:W40)=0),AVERAGE(W35:W38),IF(AND(SUM(W35:W39)&gt;0,W40=0),AVERAGE(W35:W39),AVERAGE(W35:W40))))))</f>
        <v>0</v>
      </c>
      <c r="AD35" s="381" t="str">
        <f>IF(AND(AC35&gt;=50,AC35&lt;=99),"MODERADO",IF(AND(AC35=100), "FUERTE",IF(AND(AC35&lt;50), "DEBIL")))</f>
        <v>DEBIL</v>
      </c>
      <c r="AE35" s="388"/>
      <c r="AF35" s="388"/>
      <c r="AG35" s="376" t="str">
        <f>IFERROR(_xlfn.IFS(AND(AD35="MODERADO",AE35="Directamente"),1,AND(AD35="FUERTE",AE35="Directamente"),2),"0")</f>
        <v>0</v>
      </c>
      <c r="AH35" s="376" t="str">
        <f>IFERROR(_xlfn.IFS(AND(AD35="MODERADO",AF35="Directamente"),1,AND(AD35="FUERTE",AF35="Directamente"),2,AND(AD35="FUERTE",AF35="Indirectamente"),1),"0")</f>
        <v>0</v>
      </c>
      <c r="AI35" s="375"/>
      <c r="AJ35" s="375"/>
      <c r="AK35" s="386">
        <f>+(AI35*AJ35)*4</f>
        <v>0</v>
      </c>
      <c r="AL35" s="389" t="b">
        <f>IF(OR(AND(AI35=3,AJ35=4),AND(AI35=2,AJ35=5),AND(AI35=2,AJ35=5),AND(AK35=20),AND(AK35&gt;=52,AK35&lt;=100)),"ZONA RIESGO EXTREMA",IF(OR(AND(AI35=5,AJ35=2),AND(AI35=4,AJ35=3),AND(AI35=1,AJ35=4),AND(AK35=16),AND(AK35&gt;=28,AK35&lt;=48)),"ZONA RIESGO ALTA",IF(OR(AND(AI35=1,AJ35=3),AND(AI35=4,AJ35=1),AND(AK35=24)),"ZONA RIESGO MODERADA",IF(AND(AK35&gt;=4,AK35&lt;=16),"ZONA RIESGO BAJA"))))</f>
        <v>0</v>
      </c>
      <c r="AM35" s="392"/>
      <c r="AN35" s="149"/>
      <c r="AO35" s="148"/>
      <c r="AP35" s="104"/>
      <c r="AQ35" s="104"/>
      <c r="AR35" s="149"/>
      <c r="AS35" s="104"/>
      <c r="AT35" s="149"/>
      <c r="AU35" s="104"/>
      <c r="AV35" s="149"/>
      <c r="AW35" s="104"/>
      <c r="AX35" s="149"/>
      <c r="AY35" s="147"/>
      <c r="AZ35" s="149"/>
      <c r="BA35" s="149"/>
      <c r="BB35" s="148"/>
      <c r="BC35" s="104"/>
      <c r="BD35" s="144"/>
      <c r="BE35" s="149"/>
      <c r="BF35" s="149"/>
      <c r="BG35" s="148"/>
      <c r="BH35" s="104"/>
      <c r="BI35" s="144"/>
      <c r="BJ35" s="149"/>
      <c r="BK35" s="149"/>
      <c r="BL35" s="148"/>
      <c r="BM35" s="104"/>
      <c r="BN35" s="144"/>
      <c r="BO35" s="149"/>
      <c r="BP35" s="149"/>
      <c r="BQ35" s="148"/>
      <c r="BR35" s="104"/>
      <c r="BS35" s="144"/>
      <c r="BT35" s="104"/>
      <c r="BU35" s="149"/>
      <c r="BV35" s="149"/>
      <c r="BW35" s="149"/>
      <c r="BX35" s="104"/>
      <c r="BY35" s="149"/>
      <c r="BZ35" s="149"/>
      <c r="CA35" s="104"/>
      <c r="CB35" s="149"/>
      <c r="CC35" s="148"/>
      <c r="CD35" s="149"/>
      <c r="CE35" s="160"/>
      <c r="CF35" s="160"/>
      <c r="CG35" s="160"/>
      <c r="CH35" s="160"/>
      <c r="CI35" s="160"/>
      <c r="CJ35" s="160"/>
      <c r="CK35" s="160"/>
      <c r="CL35" s="160"/>
      <c r="CM35" s="160"/>
      <c r="CN35" s="160"/>
      <c r="CO35" s="160"/>
      <c r="CP35" s="160"/>
      <c r="CQ35" s="160"/>
      <c r="CR35" s="160"/>
      <c r="CS35" s="160"/>
      <c r="CT35" s="160"/>
      <c r="CU35" s="160"/>
      <c r="CV35" s="160"/>
      <c r="CW35" s="160"/>
      <c r="CX35" s="160"/>
      <c r="CY35" s="160"/>
      <c r="CZ35" s="160"/>
      <c r="DA35" s="160"/>
      <c r="DB35" s="160"/>
      <c r="DC35" s="160"/>
      <c r="DD35" s="160"/>
    </row>
    <row r="36" spans="1:108" ht="21" customHeight="1" thickTop="1" thickBot="1" x14ac:dyDescent="0.35">
      <c r="A36" s="349"/>
      <c r="B36" s="313"/>
      <c r="C36" s="313"/>
      <c r="D36" s="313"/>
      <c r="E36" s="351"/>
      <c r="F36" s="313"/>
      <c r="G36" s="313"/>
      <c r="H36" s="313"/>
      <c r="I36" s="313"/>
      <c r="J36" s="349"/>
      <c r="K36" s="349"/>
      <c r="L36" s="386"/>
      <c r="M36" s="390"/>
      <c r="N36" s="148">
        <v>2</v>
      </c>
      <c r="O36" s="100"/>
      <c r="P36" s="106"/>
      <c r="Q36" s="106"/>
      <c r="R36" s="106"/>
      <c r="S36" s="106"/>
      <c r="T36" s="106"/>
      <c r="U36" s="106"/>
      <c r="V36" s="106"/>
      <c r="W36" s="109">
        <f t="shared" si="1"/>
        <v>0</v>
      </c>
      <c r="X36" s="110" t="str">
        <f t="shared" si="0"/>
        <v>DEBIL</v>
      </c>
      <c r="Y36" s="108"/>
      <c r="Z36" s="111" t="str">
        <f t="shared" si="2"/>
        <v/>
      </c>
      <c r="AA36" s="109" t="str">
        <f t="shared" si="3"/>
        <v>SI</v>
      </c>
      <c r="AB36" s="106"/>
      <c r="AC36" s="381"/>
      <c r="AD36" s="381"/>
      <c r="AE36" s="388"/>
      <c r="AF36" s="388"/>
      <c r="AG36" s="376"/>
      <c r="AH36" s="376"/>
      <c r="AI36" s="375"/>
      <c r="AJ36" s="375"/>
      <c r="AK36" s="386"/>
      <c r="AL36" s="390"/>
      <c r="AM36" s="393"/>
      <c r="AN36" s="149"/>
      <c r="AO36" s="148"/>
      <c r="AP36" s="104"/>
      <c r="AQ36" s="104"/>
      <c r="AR36" s="149"/>
      <c r="AS36" s="104"/>
      <c r="AT36" s="149"/>
      <c r="AU36" s="104"/>
      <c r="AV36" s="149"/>
      <c r="AW36" s="104"/>
      <c r="AX36" s="149"/>
      <c r="AY36" s="147"/>
      <c r="AZ36" s="149"/>
      <c r="BA36" s="149"/>
      <c r="BB36" s="148"/>
      <c r="BC36" s="104"/>
      <c r="BD36" s="144"/>
      <c r="BE36" s="149"/>
      <c r="BF36" s="149"/>
      <c r="BG36" s="148"/>
      <c r="BH36" s="104"/>
      <c r="BI36" s="144"/>
      <c r="BJ36" s="149"/>
      <c r="BK36" s="149"/>
      <c r="BL36" s="148"/>
      <c r="BM36" s="104"/>
      <c r="BN36" s="144"/>
      <c r="BO36" s="149"/>
      <c r="BP36" s="149"/>
      <c r="BQ36" s="148"/>
      <c r="BR36" s="104"/>
      <c r="BS36" s="144"/>
      <c r="BT36" s="104"/>
      <c r="BU36" s="149"/>
      <c r="BV36" s="149"/>
      <c r="BW36" s="149"/>
      <c r="BX36" s="104"/>
      <c r="BY36" s="149"/>
      <c r="BZ36" s="149"/>
      <c r="CA36" s="104"/>
      <c r="CB36" s="149"/>
      <c r="CC36" s="148"/>
      <c r="CD36" s="149"/>
      <c r="CE36" s="160"/>
      <c r="CF36" s="160"/>
      <c r="CG36" s="160"/>
      <c r="CH36" s="160"/>
      <c r="CI36" s="160"/>
      <c r="CJ36" s="160"/>
      <c r="CK36" s="160"/>
      <c r="CL36" s="160"/>
      <c r="CM36" s="160"/>
      <c r="CN36" s="160"/>
      <c r="CO36" s="160"/>
      <c r="CP36" s="160"/>
      <c r="CQ36" s="160"/>
      <c r="CR36" s="160"/>
      <c r="CS36" s="160"/>
      <c r="CT36" s="160"/>
      <c r="CU36" s="160"/>
      <c r="CV36" s="160"/>
      <c r="CW36" s="160"/>
      <c r="CX36" s="160"/>
      <c r="CY36" s="160"/>
      <c r="CZ36" s="160"/>
      <c r="DA36" s="160"/>
      <c r="DB36" s="160"/>
      <c r="DC36" s="160"/>
      <c r="DD36" s="160"/>
    </row>
    <row r="37" spans="1:108" ht="21" customHeight="1" thickTop="1" thickBot="1" x14ac:dyDescent="0.35">
      <c r="A37" s="349"/>
      <c r="B37" s="313"/>
      <c r="C37" s="313"/>
      <c r="D37" s="313"/>
      <c r="E37" s="351"/>
      <c r="F37" s="313"/>
      <c r="G37" s="313"/>
      <c r="H37" s="313"/>
      <c r="I37" s="313"/>
      <c r="J37" s="349"/>
      <c r="K37" s="349"/>
      <c r="L37" s="386"/>
      <c r="M37" s="390"/>
      <c r="N37" s="148">
        <v>3</v>
      </c>
      <c r="O37" s="105"/>
      <c r="P37" s="106"/>
      <c r="Q37" s="106"/>
      <c r="R37" s="106"/>
      <c r="S37" s="106"/>
      <c r="T37" s="106"/>
      <c r="U37" s="106"/>
      <c r="V37" s="106"/>
      <c r="W37" s="109">
        <f t="shared" si="1"/>
        <v>0</v>
      </c>
      <c r="X37" s="110" t="str">
        <f t="shared" si="0"/>
        <v>DEBIL</v>
      </c>
      <c r="Y37" s="108"/>
      <c r="Z37" s="111" t="str">
        <f t="shared" si="2"/>
        <v/>
      </c>
      <c r="AA37" s="109" t="str">
        <f t="shared" si="3"/>
        <v>SI</v>
      </c>
      <c r="AB37" s="106"/>
      <c r="AC37" s="381"/>
      <c r="AD37" s="381"/>
      <c r="AE37" s="388"/>
      <c r="AF37" s="388"/>
      <c r="AG37" s="376"/>
      <c r="AH37" s="376"/>
      <c r="AI37" s="375"/>
      <c r="AJ37" s="375"/>
      <c r="AK37" s="386"/>
      <c r="AL37" s="390"/>
      <c r="AM37" s="393"/>
      <c r="AN37" s="149"/>
      <c r="AO37" s="148"/>
      <c r="AP37" s="104"/>
      <c r="AQ37" s="104"/>
      <c r="AR37" s="149"/>
      <c r="AS37" s="104"/>
      <c r="AT37" s="149"/>
      <c r="AU37" s="104"/>
      <c r="AV37" s="149"/>
      <c r="AW37" s="104"/>
      <c r="AX37" s="149"/>
      <c r="AY37" s="147"/>
      <c r="AZ37" s="149"/>
      <c r="BA37" s="149"/>
      <c r="BB37" s="148"/>
      <c r="BC37" s="104"/>
      <c r="BD37" s="144"/>
      <c r="BE37" s="149"/>
      <c r="BF37" s="149"/>
      <c r="BG37" s="148"/>
      <c r="BH37" s="104"/>
      <c r="BI37" s="144"/>
      <c r="BJ37" s="149"/>
      <c r="BK37" s="149"/>
      <c r="BL37" s="148"/>
      <c r="BM37" s="104"/>
      <c r="BN37" s="144"/>
      <c r="BO37" s="149"/>
      <c r="BP37" s="149"/>
      <c r="BQ37" s="148"/>
      <c r="BR37" s="104"/>
      <c r="BS37" s="144"/>
      <c r="BT37" s="104"/>
      <c r="BU37" s="149"/>
      <c r="BV37" s="149"/>
      <c r="BW37" s="149"/>
      <c r="BX37" s="104"/>
      <c r="BY37" s="149"/>
      <c r="BZ37" s="149"/>
      <c r="CA37" s="104"/>
      <c r="CB37" s="149"/>
      <c r="CC37" s="148"/>
      <c r="CD37" s="149"/>
      <c r="CE37" s="160"/>
      <c r="CF37" s="160"/>
      <c r="CG37" s="160"/>
      <c r="CH37" s="160"/>
      <c r="CI37" s="160"/>
      <c r="CJ37" s="160"/>
      <c r="CK37" s="160"/>
      <c r="CL37" s="160"/>
      <c r="CM37" s="160"/>
      <c r="CN37" s="160"/>
      <c r="CO37" s="160"/>
      <c r="CP37" s="160"/>
      <c r="CQ37" s="160"/>
      <c r="CR37" s="160"/>
      <c r="CS37" s="160"/>
      <c r="CT37" s="160"/>
      <c r="CU37" s="160"/>
      <c r="CV37" s="160"/>
      <c r="CW37" s="160"/>
      <c r="CX37" s="160"/>
      <c r="CY37" s="160"/>
      <c r="CZ37" s="160"/>
      <c r="DA37" s="160"/>
      <c r="DB37" s="160"/>
      <c r="DC37" s="160"/>
      <c r="DD37" s="160"/>
    </row>
    <row r="38" spans="1:108" ht="21" customHeight="1" thickTop="1" thickBot="1" x14ac:dyDescent="0.35">
      <c r="A38" s="349"/>
      <c r="B38" s="313"/>
      <c r="C38" s="313"/>
      <c r="D38" s="313"/>
      <c r="E38" s="351"/>
      <c r="F38" s="313"/>
      <c r="G38" s="313"/>
      <c r="H38" s="313"/>
      <c r="I38" s="313"/>
      <c r="J38" s="349"/>
      <c r="K38" s="349"/>
      <c r="L38" s="386"/>
      <c r="M38" s="390"/>
      <c r="N38" s="148">
        <v>4</v>
      </c>
      <c r="O38" s="100"/>
      <c r="P38" s="106"/>
      <c r="Q38" s="106"/>
      <c r="R38" s="106"/>
      <c r="S38" s="106"/>
      <c r="T38" s="106"/>
      <c r="U38" s="106"/>
      <c r="V38" s="106"/>
      <c r="W38" s="109">
        <f t="shared" si="1"/>
        <v>0</v>
      </c>
      <c r="X38" s="110" t="str">
        <f t="shared" si="0"/>
        <v>DEBIL</v>
      </c>
      <c r="Y38" s="108"/>
      <c r="Z38" s="111" t="str">
        <f t="shared" si="2"/>
        <v/>
      </c>
      <c r="AA38" s="109" t="str">
        <f t="shared" si="3"/>
        <v>SI</v>
      </c>
      <c r="AB38" s="106"/>
      <c r="AC38" s="381"/>
      <c r="AD38" s="381"/>
      <c r="AE38" s="388"/>
      <c r="AF38" s="388"/>
      <c r="AG38" s="376"/>
      <c r="AH38" s="376"/>
      <c r="AI38" s="375"/>
      <c r="AJ38" s="375"/>
      <c r="AK38" s="386"/>
      <c r="AL38" s="390"/>
      <c r="AM38" s="393"/>
      <c r="AN38" s="149"/>
      <c r="AO38" s="148"/>
      <c r="AP38" s="104"/>
      <c r="AQ38" s="104"/>
      <c r="AR38" s="149"/>
      <c r="AS38" s="104"/>
      <c r="AT38" s="149"/>
      <c r="AU38" s="104"/>
      <c r="AV38" s="149"/>
      <c r="AW38" s="104"/>
      <c r="AX38" s="149"/>
      <c r="AY38" s="147"/>
      <c r="AZ38" s="149"/>
      <c r="BA38" s="149"/>
      <c r="BB38" s="148"/>
      <c r="BC38" s="104"/>
      <c r="BD38" s="144"/>
      <c r="BE38" s="149"/>
      <c r="BF38" s="149"/>
      <c r="BG38" s="148"/>
      <c r="BH38" s="104"/>
      <c r="BI38" s="144"/>
      <c r="BJ38" s="149"/>
      <c r="BK38" s="149"/>
      <c r="BL38" s="148"/>
      <c r="BM38" s="104"/>
      <c r="BN38" s="144"/>
      <c r="BO38" s="149"/>
      <c r="BP38" s="149"/>
      <c r="BQ38" s="148"/>
      <c r="BR38" s="104"/>
      <c r="BS38" s="144"/>
      <c r="BT38" s="104"/>
      <c r="BU38" s="149"/>
      <c r="BV38" s="149"/>
      <c r="BW38" s="149"/>
      <c r="BX38" s="104"/>
      <c r="BY38" s="149"/>
      <c r="BZ38" s="149"/>
      <c r="CA38" s="104"/>
      <c r="CB38" s="149"/>
      <c r="CC38" s="148"/>
      <c r="CD38" s="149"/>
      <c r="CE38" s="160"/>
      <c r="CF38" s="160"/>
      <c r="CG38" s="160"/>
      <c r="CH38" s="160"/>
      <c r="CI38" s="160"/>
      <c r="CJ38" s="160"/>
      <c r="CK38" s="160"/>
      <c r="CL38" s="160"/>
      <c r="CM38" s="160"/>
      <c r="CN38" s="160"/>
      <c r="CO38" s="160"/>
      <c r="CP38" s="160"/>
      <c r="CQ38" s="160"/>
      <c r="CR38" s="160"/>
      <c r="CS38" s="160"/>
      <c r="CT38" s="160"/>
      <c r="CU38" s="160"/>
      <c r="CV38" s="160"/>
      <c r="CW38" s="160"/>
      <c r="CX38" s="160"/>
      <c r="CY38" s="160"/>
      <c r="CZ38" s="160"/>
      <c r="DA38" s="160"/>
      <c r="DB38" s="160"/>
      <c r="DC38" s="160"/>
      <c r="DD38" s="160"/>
    </row>
    <row r="39" spans="1:108" ht="21" customHeight="1" thickTop="1" thickBot="1" x14ac:dyDescent="0.35">
      <c r="A39" s="349"/>
      <c r="B39" s="313"/>
      <c r="C39" s="313"/>
      <c r="D39" s="313"/>
      <c r="E39" s="351"/>
      <c r="F39" s="313"/>
      <c r="G39" s="313"/>
      <c r="H39" s="313"/>
      <c r="I39" s="313"/>
      <c r="J39" s="349"/>
      <c r="K39" s="349"/>
      <c r="L39" s="386"/>
      <c r="M39" s="390"/>
      <c r="N39" s="148">
        <v>5</v>
      </c>
      <c r="O39" s="100"/>
      <c r="P39" s="106"/>
      <c r="Q39" s="106"/>
      <c r="R39" s="106"/>
      <c r="S39" s="106"/>
      <c r="T39" s="106"/>
      <c r="U39" s="106"/>
      <c r="V39" s="106"/>
      <c r="W39" s="109">
        <f t="shared" si="1"/>
        <v>0</v>
      </c>
      <c r="X39" s="110" t="str">
        <f t="shared" si="0"/>
        <v>DEBIL</v>
      </c>
      <c r="Y39" s="108"/>
      <c r="Z39" s="111" t="str">
        <f t="shared" si="2"/>
        <v/>
      </c>
      <c r="AA39" s="109" t="str">
        <f t="shared" si="3"/>
        <v>SI</v>
      </c>
      <c r="AB39" s="106"/>
      <c r="AC39" s="381"/>
      <c r="AD39" s="381"/>
      <c r="AE39" s="388"/>
      <c r="AF39" s="388"/>
      <c r="AG39" s="376"/>
      <c r="AH39" s="376"/>
      <c r="AI39" s="375"/>
      <c r="AJ39" s="375"/>
      <c r="AK39" s="386"/>
      <c r="AL39" s="390"/>
      <c r="AM39" s="393"/>
      <c r="AN39" s="149"/>
      <c r="AO39" s="148"/>
      <c r="AP39" s="104"/>
      <c r="AQ39" s="104"/>
      <c r="AR39" s="149"/>
      <c r="AS39" s="104"/>
      <c r="AT39" s="149"/>
      <c r="AU39" s="104"/>
      <c r="AV39" s="149"/>
      <c r="AW39" s="104"/>
      <c r="AX39" s="149"/>
      <c r="AY39" s="147"/>
      <c r="AZ39" s="149"/>
      <c r="BA39" s="149"/>
      <c r="BB39" s="148"/>
      <c r="BC39" s="104"/>
      <c r="BD39" s="144"/>
      <c r="BE39" s="149"/>
      <c r="BF39" s="149"/>
      <c r="BG39" s="148"/>
      <c r="BH39" s="104"/>
      <c r="BI39" s="144"/>
      <c r="BJ39" s="149"/>
      <c r="BK39" s="149"/>
      <c r="BL39" s="148"/>
      <c r="BM39" s="104"/>
      <c r="BN39" s="144"/>
      <c r="BO39" s="149"/>
      <c r="BP39" s="149"/>
      <c r="BQ39" s="148"/>
      <c r="BR39" s="104"/>
      <c r="BS39" s="144"/>
      <c r="BT39" s="104"/>
      <c r="BU39" s="149"/>
      <c r="BV39" s="149"/>
      <c r="BW39" s="149"/>
      <c r="BX39" s="104"/>
      <c r="BY39" s="149"/>
      <c r="BZ39" s="149"/>
      <c r="CA39" s="104"/>
      <c r="CB39" s="149"/>
      <c r="CC39" s="148"/>
      <c r="CD39" s="149"/>
      <c r="CE39" s="160"/>
      <c r="CF39" s="160"/>
      <c r="CG39" s="160"/>
      <c r="CH39" s="160"/>
      <c r="CI39" s="160"/>
      <c r="CJ39" s="160"/>
      <c r="CK39" s="160"/>
      <c r="CL39" s="160"/>
      <c r="CM39" s="160"/>
      <c r="CN39" s="160"/>
      <c r="CO39" s="160"/>
      <c r="CP39" s="160"/>
      <c r="CQ39" s="160"/>
      <c r="CR39" s="160"/>
      <c r="CS39" s="160"/>
      <c r="CT39" s="160"/>
      <c r="CU39" s="160"/>
      <c r="CV39" s="160"/>
      <c r="CW39" s="160"/>
      <c r="CX39" s="160"/>
      <c r="CY39" s="160"/>
      <c r="CZ39" s="160"/>
      <c r="DA39" s="160"/>
      <c r="DB39" s="160"/>
      <c r="DC39" s="160"/>
      <c r="DD39" s="160"/>
    </row>
    <row r="40" spans="1:108" ht="21" customHeight="1" thickTop="1" thickBot="1" x14ac:dyDescent="0.35">
      <c r="A40" s="349"/>
      <c r="B40" s="313"/>
      <c r="C40" s="313"/>
      <c r="D40" s="313"/>
      <c r="E40" s="351"/>
      <c r="F40" s="313"/>
      <c r="G40" s="313"/>
      <c r="H40" s="313"/>
      <c r="I40" s="313"/>
      <c r="J40" s="349"/>
      <c r="K40" s="349"/>
      <c r="L40" s="386"/>
      <c r="M40" s="391"/>
      <c r="N40" s="148">
        <v>6</v>
      </c>
      <c r="O40" s="100"/>
      <c r="P40" s="106"/>
      <c r="Q40" s="106"/>
      <c r="R40" s="106"/>
      <c r="S40" s="106"/>
      <c r="T40" s="106"/>
      <c r="U40" s="106"/>
      <c r="V40" s="106"/>
      <c r="W40" s="109">
        <f t="shared" si="1"/>
        <v>0</v>
      </c>
      <c r="X40" s="110" t="str">
        <f t="shared" si="0"/>
        <v>DEBIL</v>
      </c>
      <c r="Y40" s="108"/>
      <c r="Z40" s="111" t="str">
        <f t="shared" si="2"/>
        <v/>
      </c>
      <c r="AA40" s="109" t="str">
        <f t="shared" si="3"/>
        <v>SI</v>
      </c>
      <c r="AB40" s="106"/>
      <c r="AC40" s="381"/>
      <c r="AD40" s="381"/>
      <c r="AE40" s="388"/>
      <c r="AF40" s="388"/>
      <c r="AG40" s="376"/>
      <c r="AH40" s="376"/>
      <c r="AI40" s="375"/>
      <c r="AJ40" s="375"/>
      <c r="AK40" s="386"/>
      <c r="AL40" s="391"/>
      <c r="AM40" s="394"/>
      <c r="AN40" s="149"/>
      <c r="AO40" s="148"/>
      <c r="AP40" s="104"/>
      <c r="AQ40" s="104"/>
      <c r="AR40" s="149"/>
      <c r="AS40" s="104"/>
      <c r="AT40" s="149"/>
      <c r="AU40" s="104"/>
      <c r="AV40" s="149"/>
      <c r="AW40" s="104"/>
      <c r="AX40" s="149"/>
      <c r="AY40" s="147"/>
      <c r="AZ40" s="149"/>
      <c r="BA40" s="149"/>
      <c r="BB40" s="148"/>
      <c r="BC40" s="104"/>
      <c r="BD40" s="144"/>
      <c r="BE40" s="149"/>
      <c r="BF40" s="149"/>
      <c r="BG40" s="148"/>
      <c r="BH40" s="104"/>
      <c r="BI40" s="144"/>
      <c r="BJ40" s="149"/>
      <c r="BK40" s="149"/>
      <c r="BL40" s="148"/>
      <c r="BM40" s="104"/>
      <c r="BN40" s="144"/>
      <c r="BO40" s="149"/>
      <c r="BP40" s="149"/>
      <c r="BQ40" s="148"/>
      <c r="BR40" s="104"/>
      <c r="BS40" s="144"/>
      <c r="BT40" s="104"/>
      <c r="BU40" s="149"/>
      <c r="BV40" s="149"/>
      <c r="BW40" s="149"/>
      <c r="BX40" s="104"/>
      <c r="BY40" s="149"/>
      <c r="BZ40" s="149"/>
      <c r="CA40" s="104"/>
      <c r="CB40" s="149"/>
      <c r="CC40" s="148"/>
      <c r="CD40" s="149"/>
      <c r="CE40" s="160"/>
      <c r="CF40" s="160"/>
      <c r="CG40" s="160"/>
      <c r="CH40" s="160"/>
      <c r="CI40" s="160"/>
      <c r="CJ40" s="160"/>
      <c r="CK40" s="160"/>
      <c r="CL40" s="160"/>
      <c r="CM40" s="160"/>
      <c r="CN40" s="160"/>
      <c r="CO40" s="160"/>
      <c r="CP40" s="160"/>
      <c r="CQ40" s="160"/>
      <c r="CR40" s="160"/>
      <c r="CS40" s="160"/>
      <c r="CT40" s="160"/>
      <c r="CU40" s="160"/>
      <c r="CV40" s="160"/>
      <c r="CW40" s="160"/>
      <c r="CX40" s="160"/>
      <c r="CY40" s="160"/>
      <c r="CZ40" s="160"/>
      <c r="DA40" s="160"/>
      <c r="DB40" s="160"/>
      <c r="DC40" s="160"/>
      <c r="DD40" s="160"/>
    </row>
    <row r="41" spans="1:108" ht="21" customHeight="1" thickTop="1" thickBot="1" x14ac:dyDescent="0.35">
      <c r="A41" s="349">
        <v>7</v>
      </c>
      <c r="B41" s="313"/>
      <c r="C41" s="313"/>
      <c r="D41" s="313"/>
      <c r="E41" s="351"/>
      <c r="F41" s="313"/>
      <c r="G41" s="313"/>
      <c r="H41" s="313"/>
      <c r="I41" s="313"/>
      <c r="J41" s="349"/>
      <c r="K41" s="349"/>
      <c r="L41" s="386">
        <f>+(J41*K41)*4</f>
        <v>0</v>
      </c>
      <c r="M41" s="389" t="b">
        <f>IF(OR(AND(J41=3,K41=4),AND(J41=2,K41=5),AND(J41=2,K41=5),AND(L41=20),AND(L41&gt;=52,L41&lt;=100)),"ZONA RIESGO EXTREMA",IF(OR(AND(J41=5,K41=2),AND(J41=4,K41=3),AND(J41=1,K41=4),AND(L41=16),AND(L41&gt;=28,L41&lt;=48)),"ZONA RIESGO ALTA",IF(OR(AND(J41=1,K41=3),AND(J41=4,K41=1),AND(L41=24)),"ZONA RIESGO MODERADA",IF(AND(L41&gt;=4,L41&lt;=16),"ZONA RIESGO BAJA"))))</f>
        <v>0</v>
      </c>
      <c r="N41" s="148">
        <v>1</v>
      </c>
      <c r="O41" s="100"/>
      <c r="P41" s="106"/>
      <c r="Q41" s="106"/>
      <c r="R41" s="106"/>
      <c r="S41" s="106"/>
      <c r="T41" s="106"/>
      <c r="U41" s="106"/>
      <c r="V41" s="106"/>
      <c r="W41" s="109">
        <f t="shared" si="1"/>
        <v>0</v>
      </c>
      <c r="X41" s="110" t="str">
        <f t="shared" si="0"/>
        <v>DEBIL</v>
      </c>
      <c r="Y41" s="108"/>
      <c r="Z41" s="111" t="str">
        <f t="shared" si="2"/>
        <v/>
      </c>
      <c r="AA41" s="109" t="str">
        <f t="shared" si="3"/>
        <v>SI</v>
      </c>
      <c r="AB41" s="106"/>
      <c r="AC41" s="381">
        <f>IF(AND(W41&gt;0,SUM(W42:W46)=0),W41,IF(AND(SUM(W41:W42)&gt;0,SUM(W43:W46)=0),AVERAGE(W41:W42),IF(AND(SUM(W41:W43)&gt;0,SUM(W44:W46)=0),AVERAGE(W41:W43),IF(AND(SUM(W41:W44)&gt;0,SUM(W45:W46)=0),AVERAGE(W41:W44),IF(AND(SUM(W41:W45)&gt;0,W46=0),AVERAGE(W41:W45),AVERAGE(W41:W46))))))</f>
        <v>0</v>
      </c>
      <c r="AD41" s="381" t="str">
        <f>IF(AND(AC41&gt;=50,AC41&lt;=99),"MODERADO",IF(AND(AC41=100), "FUERTE",IF(AND(AC41&lt;50), "DEBIL")))</f>
        <v>DEBIL</v>
      </c>
      <c r="AE41" s="388"/>
      <c r="AF41" s="388"/>
      <c r="AG41" s="376" t="str">
        <f>IFERROR(_xlfn.IFS(AND(AD41="MODERADO",AE41="Directamente"),1,AND(AD41="FUERTE",AE41="Directamente"),2),"0")</f>
        <v>0</v>
      </c>
      <c r="AH41" s="376" t="str">
        <f>IFERROR(_xlfn.IFS(AND(AD41="MODERADO",AF41="Directamente"),1,AND(AD41="FUERTE",AF41="Directamente"),2,AND(AD41="FUERTE",AF41="Indirectamente"),1),"0")</f>
        <v>0</v>
      </c>
      <c r="AI41" s="375"/>
      <c r="AJ41" s="375"/>
      <c r="AK41" s="386">
        <f>+(AI41*AJ41)*4</f>
        <v>0</v>
      </c>
      <c r="AL41" s="389" t="b">
        <f>IF(OR(AND(AI41=3,AJ41=4),AND(AI41=2,AJ41=5),AND(AI41=2,AJ41=5),AND(AK41=20),AND(AK41&gt;=52,AK41&lt;=100)),"ZONA RIESGO EXTREMA",IF(OR(AND(AI41=5,AJ41=2),AND(AI41=4,AJ41=3),AND(AI41=1,AJ41=4),AND(AK41=16),AND(AK41&gt;=28,AK41&lt;=48)),"ZONA RIESGO ALTA",IF(OR(AND(AI41=1,AJ41=3),AND(AI41=4,AJ41=1),AND(AK41=24)),"ZONA RIESGO MODERADA",IF(AND(AK41&gt;=4,AK41&lt;=16),"ZONA RIESGO BAJA"))))</f>
        <v>0</v>
      </c>
      <c r="AM41" s="392"/>
      <c r="AN41" s="149"/>
      <c r="AO41" s="148"/>
      <c r="AP41" s="104"/>
      <c r="AQ41" s="104"/>
      <c r="AR41" s="149"/>
      <c r="AS41" s="104"/>
      <c r="AT41" s="149"/>
      <c r="AU41" s="104"/>
      <c r="AV41" s="149"/>
      <c r="AW41" s="104"/>
      <c r="AX41" s="149"/>
      <c r="AY41" s="147"/>
      <c r="AZ41" s="149"/>
      <c r="BA41" s="149"/>
      <c r="BB41" s="148"/>
      <c r="BC41" s="104"/>
      <c r="BD41" s="144"/>
      <c r="BE41" s="149"/>
      <c r="BF41" s="149"/>
      <c r="BG41" s="148"/>
      <c r="BH41" s="104"/>
      <c r="BI41" s="144"/>
      <c r="BJ41" s="149"/>
      <c r="BK41" s="149"/>
      <c r="BL41" s="148"/>
      <c r="BM41" s="104"/>
      <c r="BN41" s="144"/>
      <c r="BO41" s="149"/>
      <c r="BP41" s="149"/>
      <c r="BQ41" s="148"/>
      <c r="BR41" s="104"/>
      <c r="BS41" s="144"/>
      <c r="BT41" s="104"/>
      <c r="BU41" s="149"/>
      <c r="BV41" s="149"/>
      <c r="BW41" s="149"/>
      <c r="BX41" s="104"/>
      <c r="BY41" s="149"/>
      <c r="BZ41" s="149"/>
      <c r="CA41" s="104"/>
      <c r="CB41" s="149"/>
      <c r="CC41" s="148"/>
      <c r="CD41" s="149"/>
      <c r="CE41" s="160"/>
      <c r="CF41" s="160"/>
      <c r="CG41" s="160"/>
      <c r="CH41" s="160"/>
      <c r="CI41" s="160"/>
      <c r="CJ41" s="160"/>
      <c r="CK41" s="160"/>
      <c r="CL41" s="160"/>
      <c r="CM41" s="160"/>
      <c r="CN41" s="160"/>
      <c r="CO41" s="160"/>
      <c r="CP41" s="160"/>
      <c r="CQ41" s="160"/>
      <c r="CR41" s="160"/>
      <c r="CS41" s="160"/>
      <c r="CT41" s="160"/>
      <c r="CU41" s="160"/>
      <c r="CV41" s="160"/>
      <c r="CW41" s="160"/>
      <c r="CX41" s="160"/>
      <c r="CY41" s="160"/>
      <c r="CZ41" s="160"/>
      <c r="DA41" s="160"/>
      <c r="DB41" s="160"/>
      <c r="DC41" s="160"/>
      <c r="DD41" s="160"/>
    </row>
    <row r="42" spans="1:108" ht="21" customHeight="1" thickTop="1" thickBot="1" x14ac:dyDescent="0.35">
      <c r="A42" s="349"/>
      <c r="B42" s="313"/>
      <c r="C42" s="313"/>
      <c r="D42" s="313"/>
      <c r="E42" s="351"/>
      <c r="F42" s="313"/>
      <c r="G42" s="313"/>
      <c r="H42" s="313"/>
      <c r="I42" s="313"/>
      <c r="J42" s="349"/>
      <c r="K42" s="349"/>
      <c r="L42" s="386"/>
      <c r="M42" s="390"/>
      <c r="N42" s="148">
        <v>2</v>
      </c>
      <c r="O42" s="100"/>
      <c r="P42" s="106"/>
      <c r="Q42" s="106"/>
      <c r="R42" s="106"/>
      <c r="S42" s="106"/>
      <c r="T42" s="106"/>
      <c r="U42" s="106"/>
      <c r="V42" s="106"/>
      <c r="W42" s="109">
        <f t="shared" si="1"/>
        <v>0</v>
      </c>
      <c r="X42" s="110" t="str">
        <f t="shared" si="0"/>
        <v>DEBIL</v>
      </c>
      <c r="Y42" s="108"/>
      <c r="Z42" s="111" t="str">
        <f t="shared" si="2"/>
        <v/>
      </c>
      <c r="AA42" s="109" t="str">
        <f t="shared" si="3"/>
        <v>SI</v>
      </c>
      <c r="AB42" s="106"/>
      <c r="AC42" s="381"/>
      <c r="AD42" s="381"/>
      <c r="AE42" s="388"/>
      <c r="AF42" s="388"/>
      <c r="AG42" s="376"/>
      <c r="AH42" s="376"/>
      <c r="AI42" s="375"/>
      <c r="AJ42" s="375"/>
      <c r="AK42" s="386"/>
      <c r="AL42" s="390"/>
      <c r="AM42" s="393"/>
      <c r="AN42" s="149"/>
      <c r="AO42" s="148"/>
      <c r="AP42" s="104"/>
      <c r="AQ42" s="104"/>
      <c r="AR42" s="149"/>
      <c r="AS42" s="104"/>
      <c r="AT42" s="149"/>
      <c r="AU42" s="104"/>
      <c r="AV42" s="149"/>
      <c r="AW42" s="104"/>
      <c r="AX42" s="149"/>
      <c r="AY42" s="147"/>
      <c r="AZ42" s="149"/>
      <c r="BA42" s="149"/>
      <c r="BB42" s="148"/>
      <c r="BC42" s="104"/>
      <c r="BD42" s="144"/>
      <c r="BE42" s="149"/>
      <c r="BF42" s="149"/>
      <c r="BG42" s="148"/>
      <c r="BH42" s="104"/>
      <c r="BI42" s="144"/>
      <c r="BJ42" s="149"/>
      <c r="BK42" s="149"/>
      <c r="BL42" s="148"/>
      <c r="BM42" s="104"/>
      <c r="BN42" s="144"/>
      <c r="BO42" s="149"/>
      <c r="BP42" s="149"/>
      <c r="BQ42" s="148"/>
      <c r="BR42" s="104"/>
      <c r="BS42" s="144"/>
      <c r="BT42" s="104"/>
      <c r="BU42" s="149"/>
      <c r="BV42" s="149"/>
      <c r="BW42" s="149"/>
      <c r="BX42" s="104"/>
      <c r="BY42" s="149"/>
      <c r="BZ42" s="149"/>
      <c r="CA42" s="104"/>
      <c r="CB42" s="149"/>
      <c r="CC42" s="148"/>
      <c r="CD42" s="149"/>
      <c r="CE42" s="160"/>
      <c r="CF42" s="160"/>
      <c r="CG42" s="160"/>
      <c r="CH42" s="160"/>
      <c r="CI42" s="160"/>
      <c r="CJ42" s="160"/>
      <c r="CK42" s="160"/>
      <c r="CL42" s="160"/>
      <c r="CM42" s="160"/>
      <c r="CN42" s="160"/>
      <c r="CO42" s="160"/>
      <c r="CP42" s="160"/>
      <c r="CQ42" s="160"/>
      <c r="CR42" s="160"/>
      <c r="CS42" s="160"/>
      <c r="CT42" s="160"/>
      <c r="CU42" s="160"/>
      <c r="CV42" s="160"/>
      <c r="CW42" s="160"/>
      <c r="CX42" s="160"/>
      <c r="CY42" s="160"/>
      <c r="CZ42" s="160"/>
      <c r="DA42" s="160"/>
      <c r="DB42" s="160"/>
      <c r="DC42" s="160"/>
      <c r="DD42" s="160"/>
    </row>
    <row r="43" spans="1:108" ht="21" customHeight="1" thickTop="1" thickBot="1" x14ac:dyDescent="0.35">
      <c r="A43" s="349"/>
      <c r="B43" s="313"/>
      <c r="C43" s="313"/>
      <c r="D43" s="313"/>
      <c r="E43" s="351"/>
      <c r="F43" s="313"/>
      <c r="G43" s="313"/>
      <c r="H43" s="313"/>
      <c r="I43" s="313"/>
      <c r="J43" s="349"/>
      <c r="K43" s="349"/>
      <c r="L43" s="386"/>
      <c r="M43" s="390"/>
      <c r="N43" s="148">
        <v>3</v>
      </c>
      <c r="O43" s="105"/>
      <c r="P43" s="106"/>
      <c r="Q43" s="106"/>
      <c r="R43" s="106"/>
      <c r="S43" s="106"/>
      <c r="T43" s="106"/>
      <c r="U43" s="106"/>
      <c r="V43" s="106"/>
      <c r="W43" s="109">
        <f t="shared" si="1"/>
        <v>0</v>
      </c>
      <c r="X43" s="110" t="str">
        <f t="shared" si="0"/>
        <v>DEBIL</v>
      </c>
      <c r="Y43" s="108"/>
      <c r="Z43" s="111" t="str">
        <f t="shared" si="2"/>
        <v/>
      </c>
      <c r="AA43" s="109" t="str">
        <f t="shared" si="3"/>
        <v>SI</v>
      </c>
      <c r="AB43" s="106"/>
      <c r="AC43" s="381"/>
      <c r="AD43" s="381"/>
      <c r="AE43" s="388"/>
      <c r="AF43" s="388"/>
      <c r="AG43" s="376"/>
      <c r="AH43" s="376"/>
      <c r="AI43" s="375"/>
      <c r="AJ43" s="375"/>
      <c r="AK43" s="386"/>
      <c r="AL43" s="390"/>
      <c r="AM43" s="393"/>
      <c r="AN43" s="149"/>
      <c r="AO43" s="148"/>
      <c r="AP43" s="104"/>
      <c r="AQ43" s="104"/>
      <c r="AR43" s="149"/>
      <c r="AS43" s="104"/>
      <c r="AT43" s="149"/>
      <c r="AU43" s="104"/>
      <c r="AV43" s="149"/>
      <c r="AW43" s="104"/>
      <c r="AX43" s="149"/>
      <c r="AY43" s="147"/>
      <c r="AZ43" s="149"/>
      <c r="BA43" s="149"/>
      <c r="BB43" s="148"/>
      <c r="BC43" s="104"/>
      <c r="BD43" s="144"/>
      <c r="BE43" s="149"/>
      <c r="BF43" s="149"/>
      <c r="BG43" s="148"/>
      <c r="BH43" s="104"/>
      <c r="BI43" s="144"/>
      <c r="BJ43" s="149"/>
      <c r="BK43" s="149"/>
      <c r="BL43" s="148"/>
      <c r="BM43" s="104"/>
      <c r="BN43" s="144"/>
      <c r="BO43" s="149"/>
      <c r="BP43" s="149"/>
      <c r="BQ43" s="148"/>
      <c r="BR43" s="104"/>
      <c r="BS43" s="144"/>
      <c r="BT43" s="104"/>
      <c r="BU43" s="149"/>
      <c r="BV43" s="149"/>
      <c r="BW43" s="149"/>
      <c r="BX43" s="104"/>
      <c r="BY43" s="149"/>
      <c r="BZ43" s="149"/>
      <c r="CA43" s="104"/>
      <c r="CB43" s="149"/>
      <c r="CC43" s="148"/>
      <c r="CD43" s="149"/>
      <c r="CE43" s="160"/>
      <c r="CF43" s="160"/>
      <c r="CG43" s="160"/>
      <c r="CH43" s="160"/>
      <c r="CI43" s="160"/>
      <c r="CJ43" s="160"/>
      <c r="CK43" s="160"/>
      <c r="CL43" s="160"/>
      <c r="CM43" s="160"/>
      <c r="CN43" s="160"/>
      <c r="CO43" s="160"/>
      <c r="CP43" s="160"/>
      <c r="CQ43" s="160"/>
      <c r="CR43" s="160"/>
      <c r="CS43" s="160"/>
      <c r="CT43" s="160"/>
      <c r="CU43" s="160"/>
      <c r="CV43" s="160"/>
      <c r="CW43" s="160"/>
      <c r="CX43" s="160"/>
      <c r="CY43" s="160"/>
      <c r="CZ43" s="160"/>
      <c r="DA43" s="160"/>
      <c r="DB43" s="160"/>
      <c r="DC43" s="160"/>
      <c r="DD43" s="160"/>
    </row>
    <row r="44" spans="1:108" ht="21" customHeight="1" thickTop="1" thickBot="1" x14ac:dyDescent="0.35">
      <c r="A44" s="349"/>
      <c r="B44" s="313"/>
      <c r="C44" s="313"/>
      <c r="D44" s="313"/>
      <c r="E44" s="351"/>
      <c r="F44" s="313"/>
      <c r="G44" s="313"/>
      <c r="H44" s="313"/>
      <c r="I44" s="313"/>
      <c r="J44" s="349"/>
      <c r="K44" s="349"/>
      <c r="L44" s="386"/>
      <c r="M44" s="390"/>
      <c r="N44" s="148">
        <v>4</v>
      </c>
      <c r="O44" s="100"/>
      <c r="P44" s="106"/>
      <c r="Q44" s="106"/>
      <c r="R44" s="106"/>
      <c r="S44" s="106"/>
      <c r="T44" s="106"/>
      <c r="U44" s="106"/>
      <c r="V44" s="106"/>
      <c r="W44" s="109">
        <f t="shared" si="1"/>
        <v>0</v>
      </c>
      <c r="X44" s="110" t="str">
        <f t="shared" si="0"/>
        <v>DEBIL</v>
      </c>
      <c r="Y44" s="108"/>
      <c r="Z44" s="111" t="str">
        <f t="shared" si="2"/>
        <v/>
      </c>
      <c r="AA44" s="109" t="str">
        <f t="shared" si="3"/>
        <v>SI</v>
      </c>
      <c r="AB44" s="106"/>
      <c r="AC44" s="381"/>
      <c r="AD44" s="381"/>
      <c r="AE44" s="388"/>
      <c r="AF44" s="388"/>
      <c r="AG44" s="376"/>
      <c r="AH44" s="376"/>
      <c r="AI44" s="375"/>
      <c r="AJ44" s="375"/>
      <c r="AK44" s="386"/>
      <c r="AL44" s="390"/>
      <c r="AM44" s="393"/>
      <c r="AN44" s="149"/>
      <c r="AO44" s="148"/>
      <c r="AP44" s="104"/>
      <c r="AQ44" s="104"/>
      <c r="AR44" s="149"/>
      <c r="AS44" s="104"/>
      <c r="AT44" s="149"/>
      <c r="AU44" s="104"/>
      <c r="AV44" s="149"/>
      <c r="AW44" s="104"/>
      <c r="AX44" s="149"/>
      <c r="AY44" s="147"/>
      <c r="AZ44" s="149"/>
      <c r="BA44" s="149"/>
      <c r="BB44" s="148"/>
      <c r="BC44" s="104"/>
      <c r="BD44" s="144"/>
      <c r="BE44" s="149"/>
      <c r="BF44" s="149"/>
      <c r="BG44" s="148"/>
      <c r="BH44" s="104"/>
      <c r="BI44" s="144"/>
      <c r="BJ44" s="149"/>
      <c r="BK44" s="149"/>
      <c r="BL44" s="148"/>
      <c r="BM44" s="104"/>
      <c r="BN44" s="144"/>
      <c r="BO44" s="149"/>
      <c r="BP44" s="149"/>
      <c r="BQ44" s="148"/>
      <c r="BR44" s="104"/>
      <c r="BS44" s="144"/>
      <c r="BT44" s="104"/>
      <c r="BU44" s="149"/>
      <c r="BV44" s="149"/>
      <c r="BW44" s="149"/>
      <c r="BX44" s="104"/>
      <c r="BY44" s="149"/>
      <c r="BZ44" s="149"/>
      <c r="CA44" s="104"/>
      <c r="CB44" s="149"/>
      <c r="CC44" s="148"/>
      <c r="CD44" s="149"/>
      <c r="CE44" s="160"/>
      <c r="CF44" s="160"/>
      <c r="CG44" s="160"/>
      <c r="CH44" s="160"/>
      <c r="CI44" s="160"/>
      <c r="CJ44" s="160"/>
      <c r="CK44" s="160"/>
      <c r="CL44" s="160"/>
      <c r="CM44" s="160"/>
      <c r="CN44" s="160"/>
      <c r="CO44" s="160"/>
      <c r="CP44" s="160"/>
      <c r="CQ44" s="160"/>
      <c r="CR44" s="160"/>
      <c r="CS44" s="160"/>
      <c r="CT44" s="160"/>
      <c r="CU44" s="160"/>
      <c r="CV44" s="160"/>
      <c r="CW44" s="160"/>
      <c r="CX44" s="160"/>
      <c r="CY44" s="160"/>
      <c r="CZ44" s="160"/>
      <c r="DA44" s="160"/>
      <c r="DB44" s="160"/>
      <c r="DC44" s="160"/>
      <c r="DD44" s="160"/>
    </row>
    <row r="45" spans="1:108" ht="21" customHeight="1" thickTop="1" thickBot="1" x14ac:dyDescent="0.35">
      <c r="A45" s="349"/>
      <c r="B45" s="313"/>
      <c r="C45" s="313"/>
      <c r="D45" s="313"/>
      <c r="E45" s="351"/>
      <c r="F45" s="313"/>
      <c r="G45" s="313"/>
      <c r="H45" s="313"/>
      <c r="I45" s="313"/>
      <c r="J45" s="349"/>
      <c r="K45" s="349"/>
      <c r="L45" s="386"/>
      <c r="M45" s="390"/>
      <c r="N45" s="148">
        <v>5</v>
      </c>
      <c r="O45" s="100"/>
      <c r="P45" s="106"/>
      <c r="Q45" s="106"/>
      <c r="R45" s="106"/>
      <c r="S45" s="106"/>
      <c r="T45" s="106"/>
      <c r="U45" s="106"/>
      <c r="V45" s="106"/>
      <c r="W45" s="109">
        <f t="shared" si="1"/>
        <v>0</v>
      </c>
      <c r="X45" s="110" t="str">
        <f t="shared" si="0"/>
        <v>DEBIL</v>
      </c>
      <c r="Y45" s="108"/>
      <c r="Z45" s="111" t="str">
        <f t="shared" si="2"/>
        <v/>
      </c>
      <c r="AA45" s="109" t="str">
        <f t="shared" si="3"/>
        <v>SI</v>
      </c>
      <c r="AB45" s="106"/>
      <c r="AC45" s="381"/>
      <c r="AD45" s="381"/>
      <c r="AE45" s="388"/>
      <c r="AF45" s="388"/>
      <c r="AG45" s="376"/>
      <c r="AH45" s="376"/>
      <c r="AI45" s="375"/>
      <c r="AJ45" s="375"/>
      <c r="AK45" s="386"/>
      <c r="AL45" s="390"/>
      <c r="AM45" s="393"/>
      <c r="AN45" s="149"/>
      <c r="AO45" s="148"/>
      <c r="AP45" s="104"/>
      <c r="AQ45" s="104"/>
      <c r="AR45" s="149"/>
      <c r="AS45" s="104"/>
      <c r="AT45" s="149"/>
      <c r="AU45" s="104"/>
      <c r="AV45" s="149"/>
      <c r="AW45" s="104"/>
      <c r="AX45" s="149"/>
      <c r="AY45" s="147"/>
      <c r="AZ45" s="149"/>
      <c r="BA45" s="149"/>
      <c r="BB45" s="148"/>
      <c r="BC45" s="104"/>
      <c r="BD45" s="144"/>
      <c r="BE45" s="149"/>
      <c r="BF45" s="149"/>
      <c r="BG45" s="148"/>
      <c r="BH45" s="104"/>
      <c r="BI45" s="144"/>
      <c r="BJ45" s="149"/>
      <c r="BK45" s="149"/>
      <c r="BL45" s="148"/>
      <c r="BM45" s="104"/>
      <c r="BN45" s="144"/>
      <c r="BO45" s="149"/>
      <c r="BP45" s="149"/>
      <c r="BQ45" s="148"/>
      <c r="BR45" s="104"/>
      <c r="BS45" s="144"/>
      <c r="BT45" s="104"/>
      <c r="BU45" s="149"/>
      <c r="BV45" s="149"/>
      <c r="BW45" s="149"/>
      <c r="BX45" s="104"/>
      <c r="BY45" s="149"/>
      <c r="BZ45" s="149"/>
      <c r="CA45" s="104"/>
      <c r="CB45" s="149"/>
      <c r="CC45" s="148"/>
      <c r="CD45" s="149"/>
      <c r="CE45" s="160"/>
      <c r="CF45" s="160"/>
      <c r="CG45" s="160"/>
      <c r="CH45" s="160"/>
      <c r="CI45" s="160"/>
      <c r="CJ45" s="160"/>
      <c r="CK45" s="160"/>
      <c r="CL45" s="160"/>
      <c r="CM45" s="160"/>
      <c r="CN45" s="160"/>
      <c r="CO45" s="160"/>
      <c r="CP45" s="160"/>
      <c r="CQ45" s="160"/>
      <c r="CR45" s="160"/>
      <c r="CS45" s="160"/>
      <c r="CT45" s="160"/>
      <c r="CU45" s="160"/>
      <c r="CV45" s="160"/>
      <c r="CW45" s="160"/>
      <c r="CX45" s="160"/>
      <c r="CY45" s="160"/>
      <c r="CZ45" s="160"/>
      <c r="DA45" s="160"/>
      <c r="DB45" s="160"/>
      <c r="DC45" s="160"/>
      <c r="DD45" s="160"/>
    </row>
    <row r="46" spans="1:108" ht="21" customHeight="1" thickTop="1" thickBot="1" x14ac:dyDescent="0.35">
      <c r="A46" s="349"/>
      <c r="B46" s="313"/>
      <c r="C46" s="313"/>
      <c r="D46" s="313"/>
      <c r="E46" s="351"/>
      <c r="F46" s="313"/>
      <c r="G46" s="313"/>
      <c r="H46" s="313"/>
      <c r="I46" s="313"/>
      <c r="J46" s="349"/>
      <c r="K46" s="349"/>
      <c r="L46" s="386"/>
      <c r="M46" s="391"/>
      <c r="N46" s="148">
        <v>6</v>
      </c>
      <c r="O46" s="100"/>
      <c r="P46" s="106"/>
      <c r="Q46" s="106"/>
      <c r="R46" s="106"/>
      <c r="S46" s="106"/>
      <c r="T46" s="106"/>
      <c r="U46" s="106"/>
      <c r="V46" s="106"/>
      <c r="W46" s="109">
        <f t="shared" si="1"/>
        <v>0</v>
      </c>
      <c r="X46" s="110" t="str">
        <f t="shared" si="0"/>
        <v>DEBIL</v>
      </c>
      <c r="Y46" s="108"/>
      <c r="Z46" s="111" t="str">
        <f t="shared" si="2"/>
        <v/>
      </c>
      <c r="AA46" s="109" t="str">
        <f t="shared" si="3"/>
        <v>SI</v>
      </c>
      <c r="AB46" s="106"/>
      <c r="AC46" s="381"/>
      <c r="AD46" s="381"/>
      <c r="AE46" s="388"/>
      <c r="AF46" s="388"/>
      <c r="AG46" s="376"/>
      <c r="AH46" s="376"/>
      <c r="AI46" s="375"/>
      <c r="AJ46" s="375"/>
      <c r="AK46" s="386"/>
      <c r="AL46" s="391"/>
      <c r="AM46" s="394"/>
      <c r="AN46" s="149"/>
      <c r="AO46" s="148"/>
      <c r="AP46" s="104"/>
      <c r="AQ46" s="104"/>
      <c r="AR46" s="149"/>
      <c r="AS46" s="104"/>
      <c r="AT46" s="149"/>
      <c r="AU46" s="104"/>
      <c r="AV46" s="149"/>
      <c r="AW46" s="104"/>
      <c r="AX46" s="149"/>
      <c r="AY46" s="147"/>
      <c r="AZ46" s="149"/>
      <c r="BA46" s="149"/>
      <c r="BB46" s="148"/>
      <c r="BC46" s="104"/>
      <c r="BD46" s="144"/>
      <c r="BE46" s="149"/>
      <c r="BF46" s="149"/>
      <c r="BG46" s="148"/>
      <c r="BH46" s="104"/>
      <c r="BI46" s="144"/>
      <c r="BJ46" s="149"/>
      <c r="BK46" s="149"/>
      <c r="BL46" s="148"/>
      <c r="BM46" s="104"/>
      <c r="BN46" s="144"/>
      <c r="BO46" s="149"/>
      <c r="BP46" s="149"/>
      <c r="BQ46" s="148"/>
      <c r="BR46" s="104"/>
      <c r="BS46" s="144"/>
      <c r="BT46" s="104"/>
      <c r="BU46" s="149"/>
      <c r="BV46" s="149"/>
      <c r="BW46" s="149"/>
      <c r="BX46" s="104"/>
      <c r="BY46" s="149"/>
      <c r="BZ46" s="149"/>
      <c r="CA46" s="104"/>
      <c r="CB46" s="149"/>
      <c r="CC46" s="148"/>
      <c r="CD46" s="149"/>
      <c r="CE46" s="160"/>
      <c r="CF46" s="160"/>
      <c r="CG46" s="160"/>
      <c r="CH46" s="160"/>
      <c r="CI46" s="160"/>
      <c r="CJ46" s="160"/>
      <c r="CK46" s="160"/>
      <c r="CL46" s="160"/>
      <c r="CM46" s="160"/>
      <c r="CN46" s="160"/>
      <c r="CO46" s="160"/>
      <c r="CP46" s="160"/>
      <c r="CQ46" s="160"/>
      <c r="CR46" s="160"/>
      <c r="CS46" s="160"/>
      <c r="CT46" s="160"/>
      <c r="CU46" s="160"/>
      <c r="CV46" s="160"/>
      <c r="CW46" s="160"/>
      <c r="CX46" s="160"/>
      <c r="CY46" s="160"/>
      <c r="CZ46" s="160"/>
      <c r="DA46" s="160"/>
      <c r="DB46" s="160"/>
      <c r="DC46" s="160"/>
      <c r="DD46" s="160"/>
    </row>
    <row r="47" spans="1:108" ht="21" customHeight="1" thickTop="1" thickBot="1" x14ac:dyDescent="0.35">
      <c r="A47" s="349">
        <v>8</v>
      </c>
      <c r="B47" s="313"/>
      <c r="C47" s="313"/>
      <c r="D47" s="313"/>
      <c r="E47" s="351"/>
      <c r="F47" s="313"/>
      <c r="G47" s="313"/>
      <c r="H47" s="313"/>
      <c r="I47" s="313"/>
      <c r="J47" s="349"/>
      <c r="K47" s="349"/>
      <c r="L47" s="386">
        <f>+(J47*K47)*4</f>
        <v>0</v>
      </c>
      <c r="M47" s="389" t="b">
        <f>IF(OR(AND(J47=3,K47=4),AND(J47=2,K47=5),AND(J47=2,K47=5),AND(L47=20),AND(L47&gt;=52,L47&lt;=100)),"ZONA RIESGO EXTREMA",IF(OR(AND(J47=5,K47=2),AND(J47=4,K47=3),AND(J47=1,K47=4),AND(L47=16),AND(L47&gt;=28,L47&lt;=48)),"ZONA RIESGO ALTA",IF(OR(AND(J47=1,K47=3),AND(J47=4,K47=1),AND(L47=24)),"ZONA RIESGO MODERADA",IF(AND(L47&gt;=4,L47&lt;=16),"ZONA RIESGO BAJA"))))</f>
        <v>0</v>
      </c>
      <c r="N47" s="148">
        <v>1</v>
      </c>
      <c r="O47" s="100"/>
      <c r="P47" s="106"/>
      <c r="Q47" s="106"/>
      <c r="R47" s="106"/>
      <c r="S47" s="106"/>
      <c r="T47" s="106"/>
      <c r="U47" s="106"/>
      <c r="V47" s="106"/>
      <c r="W47" s="109">
        <f t="shared" si="1"/>
        <v>0</v>
      </c>
      <c r="X47" s="110" t="str">
        <f t="shared" si="0"/>
        <v>DEBIL</v>
      </c>
      <c r="Y47" s="108"/>
      <c r="Z47" s="111" t="str">
        <f t="shared" si="2"/>
        <v/>
      </c>
      <c r="AA47" s="109" t="str">
        <f t="shared" si="3"/>
        <v>SI</v>
      </c>
      <c r="AB47" s="106"/>
      <c r="AC47" s="381">
        <f>IF(AND(W47&gt;0,SUM(W48:W52)=0),W47,IF(AND(SUM(W47:W48)&gt;0,SUM(W49:W52)=0),AVERAGE(W47:W48),IF(AND(SUM(W47:W49)&gt;0,SUM(W50:W52)=0),AVERAGE(W47:W49),IF(AND(SUM(W47:W50)&gt;0,SUM(W51:W52)=0),AVERAGE(W47:W50),IF(AND(SUM(W47:W51)&gt;0,W52=0),AVERAGE(W47:W51),AVERAGE(W47:W52))))))</f>
        <v>0</v>
      </c>
      <c r="AD47" s="381" t="str">
        <f>IF(AND(AC47&gt;=50,AC47&lt;=99),"MODERADO",IF(AND(AC47=100), "FUERTE",IF(AND(AC47&lt;50), "DEBIL")))</f>
        <v>DEBIL</v>
      </c>
      <c r="AE47" s="388"/>
      <c r="AF47" s="388"/>
      <c r="AG47" s="376" t="str">
        <f>IFERROR(_xlfn.IFS(AND(AD47="MODERADO",AE47="Directamente"),1,AND(AD47="FUERTE",AE47="Directamente"),2),"0")</f>
        <v>0</v>
      </c>
      <c r="AH47" s="376" t="str">
        <f>IFERROR(_xlfn.IFS(AND(AD47="MODERADO",AF47="Directamente"),1,AND(AD47="FUERTE",AF47="Directamente"),2,AND(AD47="FUERTE",AF47="Indirectamente"),1),"0")</f>
        <v>0</v>
      </c>
      <c r="AI47" s="375"/>
      <c r="AJ47" s="375"/>
      <c r="AK47" s="386">
        <f>+(AI47*AJ47)*4</f>
        <v>0</v>
      </c>
      <c r="AL47" s="389" t="b">
        <f>IF(OR(AND(AI47=3,AJ47=4),AND(AI47=2,AJ47=5),AND(AI47=2,AJ47=5),AND(AK47=20),AND(AK47&gt;=52,AK47&lt;=100)),"ZONA RIESGO EXTREMA",IF(OR(AND(AI47=5,AJ47=2),AND(AI47=4,AJ47=3),AND(AI47=1,AJ47=4),AND(AK47=16),AND(AK47&gt;=28,AK47&lt;=48)),"ZONA RIESGO ALTA",IF(OR(AND(AI47=1,AJ47=3),AND(AI47=4,AJ47=1),AND(AK47=24)),"ZONA RIESGO MODERADA",IF(AND(AK47&gt;=4,AK47&lt;=16),"ZONA RIESGO BAJA"))))</f>
        <v>0</v>
      </c>
      <c r="AM47" s="392"/>
      <c r="AN47" s="149"/>
      <c r="AO47" s="148"/>
      <c r="AP47" s="104"/>
      <c r="AQ47" s="104"/>
      <c r="AR47" s="149"/>
      <c r="AS47" s="104"/>
      <c r="AT47" s="149"/>
      <c r="AU47" s="104"/>
      <c r="AV47" s="149"/>
      <c r="AW47" s="104"/>
      <c r="AX47" s="149"/>
      <c r="AY47" s="147"/>
      <c r="AZ47" s="149"/>
      <c r="BA47" s="149"/>
      <c r="BB47" s="148"/>
      <c r="BC47" s="104"/>
      <c r="BD47" s="144"/>
      <c r="BE47" s="149"/>
      <c r="BF47" s="149"/>
      <c r="BG47" s="148"/>
      <c r="BH47" s="104"/>
      <c r="BI47" s="144"/>
      <c r="BJ47" s="149"/>
      <c r="BK47" s="149"/>
      <c r="BL47" s="148"/>
      <c r="BM47" s="104"/>
      <c r="BN47" s="144"/>
      <c r="BO47" s="149"/>
      <c r="BP47" s="149"/>
      <c r="BQ47" s="148"/>
      <c r="BR47" s="104"/>
      <c r="BS47" s="144"/>
      <c r="BT47" s="104"/>
      <c r="BU47" s="149"/>
      <c r="BV47" s="149"/>
      <c r="BW47" s="149"/>
      <c r="BX47" s="104"/>
      <c r="BY47" s="149"/>
      <c r="BZ47" s="149"/>
      <c r="CA47" s="104"/>
      <c r="CB47" s="149"/>
      <c r="CC47" s="148"/>
      <c r="CD47" s="149"/>
      <c r="CE47" s="160"/>
      <c r="CF47" s="160"/>
      <c r="CG47" s="160"/>
      <c r="CH47" s="160"/>
      <c r="CI47" s="160"/>
      <c r="CJ47" s="160"/>
      <c r="CK47" s="160"/>
      <c r="CL47" s="160"/>
      <c r="CM47" s="160"/>
      <c r="CN47" s="160"/>
      <c r="CO47" s="160"/>
      <c r="CP47" s="160"/>
      <c r="CQ47" s="160"/>
      <c r="CR47" s="160"/>
      <c r="CS47" s="160"/>
      <c r="CT47" s="160"/>
      <c r="CU47" s="160"/>
      <c r="CV47" s="160"/>
      <c r="CW47" s="160"/>
      <c r="CX47" s="160"/>
      <c r="CY47" s="160"/>
      <c r="CZ47" s="160"/>
      <c r="DA47" s="160"/>
      <c r="DB47" s="160"/>
      <c r="DC47" s="160"/>
      <c r="DD47" s="160"/>
    </row>
    <row r="48" spans="1:108" ht="21" customHeight="1" thickTop="1" thickBot="1" x14ac:dyDescent="0.35">
      <c r="A48" s="349"/>
      <c r="B48" s="313"/>
      <c r="C48" s="313"/>
      <c r="D48" s="313"/>
      <c r="E48" s="351"/>
      <c r="F48" s="313"/>
      <c r="G48" s="313"/>
      <c r="H48" s="313"/>
      <c r="I48" s="313"/>
      <c r="J48" s="349"/>
      <c r="K48" s="349"/>
      <c r="L48" s="386"/>
      <c r="M48" s="390"/>
      <c r="N48" s="148">
        <v>2</v>
      </c>
      <c r="O48" s="100"/>
      <c r="P48" s="106"/>
      <c r="Q48" s="106"/>
      <c r="R48" s="106"/>
      <c r="S48" s="106"/>
      <c r="T48" s="106"/>
      <c r="U48" s="106"/>
      <c r="V48" s="106"/>
      <c r="W48" s="109">
        <f t="shared" si="1"/>
        <v>0</v>
      </c>
      <c r="X48" s="110" t="str">
        <f t="shared" si="0"/>
        <v>DEBIL</v>
      </c>
      <c r="Y48" s="108"/>
      <c r="Z48" s="111" t="str">
        <f t="shared" si="2"/>
        <v/>
      </c>
      <c r="AA48" s="109" t="str">
        <f t="shared" si="3"/>
        <v>SI</v>
      </c>
      <c r="AB48" s="106"/>
      <c r="AC48" s="381"/>
      <c r="AD48" s="381"/>
      <c r="AE48" s="388"/>
      <c r="AF48" s="388"/>
      <c r="AG48" s="376"/>
      <c r="AH48" s="376"/>
      <c r="AI48" s="375"/>
      <c r="AJ48" s="375"/>
      <c r="AK48" s="386"/>
      <c r="AL48" s="390"/>
      <c r="AM48" s="393"/>
      <c r="AN48" s="149"/>
      <c r="AO48" s="148"/>
      <c r="AP48" s="104"/>
      <c r="AQ48" s="104"/>
      <c r="AR48" s="149"/>
      <c r="AS48" s="104"/>
      <c r="AT48" s="149"/>
      <c r="AU48" s="104"/>
      <c r="AV48" s="149"/>
      <c r="AW48" s="104"/>
      <c r="AX48" s="149"/>
      <c r="AY48" s="147"/>
      <c r="AZ48" s="149"/>
      <c r="BA48" s="149"/>
      <c r="BB48" s="148"/>
      <c r="BC48" s="104"/>
      <c r="BD48" s="144"/>
      <c r="BE48" s="149"/>
      <c r="BF48" s="149"/>
      <c r="BG48" s="148"/>
      <c r="BH48" s="104"/>
      <c r="BI48" s="144"/>
      <c r="BJ48" s="149"/>
      <c r="BK48" s="149"/>
      <c r="BL48" s="148"/>
      <c r="BM48" s="104"/>
      <c r="BN48" s="144"/>
      <c r="BO48" s="149"/>
      <c r="BP48" s="149"/>
      <c r="BQ48" s="148"/>
      <c r="BR48" s="104"/>
      <c r="BS48" s="144"/>
      <c r="BT48" s="104"/>
      <c r="BU48" s="149"/>
      <c r="BV48" s="149"/>
      <c r="BW48" s="149"/>
      <c r="BX48" s="104"/>
      <c r="BY48" s="149"/>
      <c r="BZ48" s="149"/>
      <c r="CA48" s="104"/>
      <c r="CB48" s="149"/>
      <c r="CC48" s="148"/>
      <c r="CD48" s="149"/>
      <c r="CE48" s="160"/>
      <c r="CF48" s="160"/>
      <c r="CG48" s="160"/>
      <c r="CH48" s="160"/>
      <c r="CI48" s="160"/>
      <c r="CJ48" s="160"/>
      <c r="CK48" s="160"/>
      <c r="CL48" s="160"/>
      <c r="CM48" s="160"/>
      <c r="CN48" s="160"/>
      <c r="CO48" s="160"/>
      <c r="CP48" s="160"/>
      <c r="CQ48" s="160"/>
      <c r="CR48" s="160"/>
      <c r="CS48" s="160"/>
      <c r="CT48" s="160"/>
      <c r="CU48" s="160"/>
      <c r="CV48" s="160"/>
      <c r="CW48" s="160"/>
      <c r="CX48" s="160"/>
      <c r="CY48" s="160"/>
      <c r="CZ48" s="160"/>
      <c r="DA48" s="160"/>
      <c r="DB48" s="160"/>
      <c r="DC48" s="160"/>
      <c r="DD48" s="160"/>
    </row>
    <row r="49" spans="1:108" ht="21" customHeight="1" thickTop="1" thickBot="1" x14ac:dyDescent="0.35">
      <c r="A49" s="349"/>
      <c r="B49" s="313"/>
      <c r="C49" s="313"/>
      <c r="D49" s="313"/>
      <c r="E49" s="351"/>
      <c r="F49" s="313"/>
      <c r="G49" s="313"/>
      <c r="H49" s="313"/>
      <c r="I49" s="313"/>
      <c r="J49" s="349"/>
      <c r="K49" s="349"/>
      <c r="L49" s="386"/>
      <c r="M49" s="390"/>
      <c r="N49" s="148">
        <v>3</v>
      </c>
      <c r="O49" s="105"/>
      <c r="P49" s="106"/>
      <c r="Q49" s="106"/>
      <c r="R49" s="106"/>
      <c r="S49" s="106"/>
      <c r="T49" s="106"/>
      <c r="U49" s="106"/>
      <c r="V49" s="106"/>
      <c r="W49" s="109">
        <f t="shared" si="1"/>
        <v>0</v>
      </c>
      <c r="X49" s="110" t="str">
        <f t="shared" si="0"/>
        <v>DEBIL</v>
      </c>
      <c r="Y49" s="108"/>
      <c r="Z49" s="111" t="str">
        <f t="shared" si="2"/>
        <v/>
      </c>
      <c r="AA49" s="109" t="str">
        <f t="shared" si="3"/>
        <v>SI</v>
      </c>
      <c r="AB49" s="106"/>
      <c r="AC49" s="381"/>
      <c r="AD49" s="381"/>
      <c r="AE49" s="388"/>
      <c r="AF49" s="388"/>
      <c r="AG49" s="376"/>
      <c r="AH49" s="376"/>
      <c r="AI49" s="375"/>
      <c r="AJ49" s="375"/>
      <c r="AK49" s="386"/>
      <c r="AL49" s="390"/>
      <c r="AM49" s="393"/>
      <c r="AN49" s="149"/>
      <c r="AO49" s="148"/>
      <c r="AP49" s="104"/>
      <c r="AQ49" s="104"/>
      <c r="AR49" s="149"/>
      <c r="AS49" s="104"/>
      <c r="AT49" s="149"/>
      <c r="AU49" s="104"/>
      <c r="AV49" s="149"/>
      <c r="AW49" s="104"/>
      <c r="AX49" s="149"/>
      <c r="AY49" s="147"/>
      <c r="AZ49" s="149"/>
      <c r="BA49" s="149"/>
      <c r="BB49" s="148"/>
      <c r="BC49" s="104"/>
      <c r="BD49" s="144"/>
      <c r="BE49" s="149"/>
      <c r="BF49" s="149"/>
      <c r="BG49" s="148"/>
      <c r="BH49" s="104"/>
      <c r="BI49" s="144"/>
      <c r="BJ49" s="149"/>
      <c r="BK49" s="149"/>
      <c r="BL49" s="148"/>
      <c r="BM49" s="104"/>
      <c r="BN49" s="144"/>
      <c r="BO49" s="149"/>
      <c r="BP49" s="149"/>
      <c r="BQ49" s="148"/>
      <c r="BR49" s="104"/>
      <c r="BS49" s="144"/>
      <c r="BT49" s="104"/>
      <c r="BU49" s="149"/>
      <c r="BV49" s="149"/>
      <c r="BW49" s="149"/>
      <c r="BX49" s="104"/>
      <c r="BY49" s="149"/>
      <c r="BZ49" s="149"/>
      <c r="CA49" s="104"/>
      <c r="CB49" s="149"/>
      <c r="CC49" s="148"/>
      <c r="CD49" s="149"/>
      <c r="CE49" s="160"/>
      <c r="CF49" s="160"/>
      <c r="CG49" s="160"/>
      <c r="CH49" s="160"/>
      <c r="CI49" s="160"/>
      <c r="CJ49" s="160"/>
      <c r="CK49" s="160"/>
      <c r="CL49" s="160"/>
      <c r="CM49" s="160"/>
      <c r="CN49" s="160"/>
      <c r="CO49" s="160"/>
      <c r="CP49" s="160"/>
      <c r="CQ49" s="160"/>
      <c r="CR49" s="160"/>
      <c r="CS49" s="160"/>
      <c r="CT49" s="160"/>
      <c r="CU49" s="160"/>
      <c r="CV49" s="160"/>
      <c r="CW49" s="160"/>
      <c r="CX49" s="160"/>
      <c r="CY49" s="160"/>
      <c r="CZ49" s="160"/>
      <c r="DA49" s="160"/>
      <c r="DB49" s="160"/>
      <c r="DC49" s="160"/>
      <c r="DD49" s="160"/>
    </row>
    <row r="50" spans="1:108" ht="21" customHeight="1" thickTop="1" thickBot="1" x14ac:dyDescent="0.35">
      <c r="A50" s="349"/>
      <c r="B50" s="313"/>
      <c r="C50" s="313"/>
      <c r="D50" s="313"/>
      <c r="E50" s="351"/>
      <c r="F50" s="313"/>
      <c r="G50" s="313"/>
      <c r="H50" s="313"/>
      <c r="I50" s="313"/>
      <c r="J50" s="349"/>
      <c r="K50" s="349"/>
      <c r="L50" s="386"/>
      <c r="M50" s="390"/>
      <c r="N50" s="148">
        <v>4</v>
      </c>
      <c r="O50" s="100"/>
      <c r="P50" s="106"/>
      <c r="Q50" s="106"/>
      <c r="R50" s="106"/>
      <c r="S50" s="106"/>
      <c r="T50" s="106"/>
      <c r="U50" s="106"/>
      <c r="V50" s="106"/>
      <c r="W50" s="109">
        <f t="shared" si="1"/>
        <v>0</v>
      </c>
      <c r="X50" s="110" t="str">
        <f t="shared" si="0"/>
        <v>DEBIL</v>
      </c>
      <c r="Y50" s="108"/>
      <c r="Z50" s="111" t="str">
        <f t="shared" si="2"/>
        <v/>
      </c>
      <c r="AA50" s="109" t="str">
        <f t="shared" si="3"/>
        <v>SI</v>
      </c>
      <c r="AB50" s="106"/>
      <c r="AC50" s="381"/>
      <c r="AD50" s="381"/>
      <c r="AE50" s="388"/>
      <c r="AF50" s="388"/>
      <c r="AG50" s="376"/>
      <c r="AH50" s="376"/>
      <c r="AI50" s="375"/>
      <c r="AJ50" s="375"/>
      <c r="AK50" s="386"/>
      <c r="AL50" s="390"/>
      <c r="AM50" s="393"/>
      <c r="AN50" s="149"/>
      <c r="AO50" s="148"/>
      <c r="AP50" s="104"/>
      <c r="AQ50" s="104"/>
      <c r="AR50" s="149"/>
      <c r="AS50" s="104"/>
      <c r="AT50" s="149"/>
      <c r="AU50" s="104"/>
      <c r="AV50" s="149"/>
      <c r="AW50" s="104"/>
      <c r="AX50" s="149"/>
      <c r="AY50" s="147"/>
      <c r="AZ50" s="149"/>
      <c r="BA50" s="149"/>
      <c r="BB50" s="148"/>
      <c r="BC50" s="104"/>
      <c r="BD50" s="144"/>
      <c r="BE50" s="149"/>
      <c r="BF50" s="149"/>
      <c r="BG50" s="148"/>
      <c r="BH50" s="104"/>
      <c r="BI50" s="144"/>
      <c r="BJ50" s="149"/>
      <c r="BK50" s="149"/>
      <c r="BL50" s="148"/>
      <c r="BM50" s="104"/>
      <c r="BN50" s="144"/>
      <c r="BO50" s="149"/>
      <c r="BP50" s="149"/>
      <c r="BQ50" s="148"/>
      <c r="BR50" s="104"/>
      <c r="BS50" s="144"/>
      <c r="BT50" s="104"/>
      <c r="BU50" s="149"/>
      <c r="BV50" s="149"/>
      <c r="BW50" s="149"/>
      <c r="BX50" s="104"/>
      <c r="BY50" s="149"/>
      <c r="BZ50" s="149"/>
      <c r="CA50" s="104"/>
      <c r="CB50" s="149"/>
      <c r="CC50" s="148"/>
      <c r="CD50" s="149"/>
      <c r="CE50" s="160"/>
      <c r="CF50" s="160"/>
      <c r="CG50" s="160"/>
      <c r="CH50" s="160"/>
      <c r="CI50" s="160"/>
      <c r="CJ50" s="160"/>
      <c r="CK50" s="160"/>
      <c r="CL50" s="160"/>
      <c r="CM50" s="160"/>
      <c r="CN50" s="160"/>
      <c r="CO50" s="160"/>
      <c r="CP50" s="160"/>
      <c r="CQ50" s="160"/>
      <c r="CR50" s="160"/>
      <c r="CS50" s="160"/>
      <c r="CT50" s="160"/>
      <c r="CU50" s="160"/>
      <c r="CV50" s="160"/>
      <c r="CW50" s="160"/>
      <c r="CX50" s="160"/>
      <c r="CY50" s="160"/>
      <c r="CZ50" s="160"/>
      <c r="DA50" s="160"/>
      <c r="DB50" s="160"/>
      <c r="DC50" s="160"/>
      <c r="DD50" s="160"/>
    </row>
    <row r="51" spans="1:108" ht="21" customHeight="1" thickTop="1" thickBot="1" x14ac:dyDescent="0.35">
      <c r="A51" s="349"/>
      <c r="B51" s="313"/>
      <c r="C51" s="313"/>
      <c r="D51" s="313"/>
      <c r="E51" s="351"/>
      <c r="F51" s="313"/>
      <c r="G51" s="313"/>
      <c r="H51" s="313"/>
      <c r="I51" s="313"/>
      <c r="J51" s="349"/>
      <c r="K51" s="349"/>
      <c r="L51" s="386"/>
      <c r="M51" s="390"/>
      <c r="N51" s="148">
        <v>5</v>
      </c>
      <c r="O51" s="100"/>
      <c r="P51" s="106"/>
      <c r="Q51" s="106"/>
      <c r="R51" s="106"/>
      <c r="S51" s="106"/>
      <c r="T51" s="106"/>
      <c r="U51" s="106"/>
      <c r="V51" s="106"/>
      <c r="W51" s="109">
        <f t="shared" si="1"/>
        <v>0</v>
      </c>
      <c r="X51" s="110" t="str">
        <f t="shared" si="0"/>
        <v>DEBIL</v>
      </c>
      <c r="Y51" s="108"/>
      <c r="Z51" s="111" t="str">
        <f t="shared" si="2"/>
        <v/>
      </c>
      <c r="AA51" s="109" t="str">
        <f t="shared" si="3"/>
        <v>SI</v>
      </c>
      <c r="AB51" s="106"/>
      <c r="AC51" s="381"/>
      <c r="AD51" s="381"/>
      <c r="AE51" s="388"/>
      <c r="AF51" s="388"/>
      <c r="AG51" s="376"/>
      <c r="AH51" s="376"/>
      <c r="AI51" s="375"/>
      <c r="AJ51" s="375"/>
      <c r="AK51" s="386"/>
      <c r="AL51" s="390"/>
      <c r="AM51" s="393"/>
      <c r="AN51" s="149"/>
      <c r="AO51" s="148"/>
      <c r="AP51" s="104"/>
      <c r="AQ51" s="104"/>
      <c r="AR51" s="149"/>
      <c r="AS51" s="104"/>
      <c r="AT51" s="149"/>
      <c r="AU51" s="104"/>
      <c r="AV51" s="149"/>
      <c r="AW51" s="104"/>
      <c r="AX51" s="149"/>
      <c r="AY51" s="147"/>
      <c r="AZ51" s="149"/>
      <c r="BA51" s="149"/>
      <c r="BB51" s="148"/>
      <c r="BC51" s="104"/>
      <c r="BD51" s="144"/>
      <c r="BE51" s="149"/>
      <c r="BF51" s="149"/>
      <c r="BG51" s="148"/>
      <c r="BH51" s="104"/>
      <c r="BI51" s="144"/>
      <c r="BJ51" s="149"/>
      <c r="BK51" s="149"/>
      <c r="BL51" s="148"/>
      <c r="BM51" s="104"/>
      <c r="BN51" s="144"/>
      <c r="BO51" s="149"/>
      <c r="BP51" s="149"/>
      <c r="BQ51" s="148"/>
      <c r="BR51" s="104"/>
      <c r="BS51" s="144"/>
      <c r="BT51" s="104"/>
      <c r="BU51" s="149"/>
      <c r="BV51" s="149"/>
      <c r="BW51" s="149"/>
      <c r="BX51" s="104"/>
      <c r="BY51" s="149"/>
      <c r="BZ51" s="149"/>
      <c r="CA51" s="104"/>
      <c r="CB51" s="149"/>
      <c r="CC51" s="148"/>
      <c r="CD51" s="149"/>
      <c r="CE51" s="160"/>
      <c r="CF51" s="160"/>
      <c r="CG51" s="160"/>
      <c r="CH51" s="160"/>
      <c r="CI51" s="160"/>
      <c r="CJ51" s="160"/>
      <c r="CK51" s="160"/>
      <c r="CL51" s="160"/>
      <c r="CM51" s="160"/>
      <c r="CN51" s="160"/>
      <c r="CO51" s="160"/>
      <c r="CP51" s="160"/>
      <c r="CQ51" s="160"/>
      <c r="CR51" s="160"/>
      <c r="CS51" s="160"/>
      <c r="CT51" s="160"/>
      <c r="CU51" s="160"/>
      <c r="CV51" s="160"/>
      <c r="CW51" s="160"/>
      <c r="CX51" s="160"/>
      <c r="CY51" s="160"/>
      <c r="CZ51" s="160"/>
      <c r="DA51" s="160"/>
      <c r="DB51" s="160"/>
      <c r="DC51" s="160"/>
      <c r="DD51" s="160"/>
    </row>
    <row r="52" spans="1:108" ht="21" customHeight="1" thickTop="1" thickBot="1" x14ac:dyDescent="0.35">
      <c r="A52" s="349"/>
      <c r="B52" s="313"/>
      <c r="C52" s="313"/>
      <c r="D52" s="313"/>
      <c r="E52" s="351"/>
      <c r="F52" s="313"/>
      <c r="G52" s="313"/>
      <c r="H52" s="313"/>
      <c r="I52" s="313"/>
      <c r="J52" s="349"/>
      <c r="K52" s="349"/>
      <c r="L52" s="386"/>
      <c r="M52" s="391"/>
      <c r="N52" s="148">
        <v>6</v>
      </c>
      <c r="O52" s="100"/>
      <c r="P52" s="106"/>
      <c r="Q52" s="106"/>
      <c r="R52" s="106"/>
      <c r="S52" s="106"/>
      <c r="T52" s="106"/>
      <c r="U52" s="106"/>
      <c r="V52" s="106"/>
      <c r="W52" s="109">
        <f t="shared" si="1"/>
        <v>0</v>
      </c>
      <c r="X52" s="110" t="str">
        <f t="shared" si="0"/>
        <v>DEBIL</v>
      </c>
      <c r="Y52" s="108"/>
      <c r="Z52" s="111" t="str">
        <f t="shared" si="2"/>
        <v/>
      </c>
      <c r="AA52" s="109" t="str">
        <f t="shared" si="3"/>
        <v>SI</v>
      </c>
      <c r="AB52" s="106"/>
      <c r="AC52" s="381"/>
      <c r="AD52" s="381"/>
      <c r="AE52" s="388"/>
      <c r="AF52" s="388"/>
      <c r="AG52" s="376"/>
      <c r="AH52" s="376"/>
      <c r="AI52" s="375"/>
      <c r="AJ52" s="375"/>
      <c r="AK52" s="386"/>
      <c r="AL52" s="391"/>
      <c r="AM52" s="394"/>
      <c r="AN52" s="149"/>
      <c r="AO52" s="148"/>
      <c r="AP52" s="104"/>
      <c r="AQ52" s="104"/>
      <c r="AR52" s="149"/>
      <c r="AS52" s="104"/>
      <c r="AT52" s="149"/>
      <c r="AU52" s="104"/>
      <c r="AV52" s="149"/>
      <c r="AW52" s="104"/>
      <c r="AX52" s="149"/>
      <c r="AY52" s="147"/>
      <c r="AZ52" s="149"/>
      <c r="BA52" s="149"/>
      <c r="BB52" s="148"/>
      <c r="BC52" s="104"/>
      <c r="BD52" s="144"/>
      <c r="BE52" s="149"/>
      <c r="BF52" s="149"/>
      <c r="BG52" s="148"/>
      <c r="BH52" s="104"/>
      <c r="BI52" s="144"/>
      <c r="BJ52" s="149"/>
      <c r="BK52" s="149"/>
      <c r="BL52" s="148"/>
      <c r="BM52" s="104"/>
      <c r="BN52" s="144"/>
      <c r="BO52" s="149"/>
      <c r="BP52" s="149"/>
      <c r="BQ52" s="148"/>
      <c r="BR52" s="104"/>
      <c r="BS52" s="144"/>
      <c r="BT52" s="104"/>
      <c r="BU52" s="149"/>
      <c r="BV52" s="149"/>
      <c r="BW52" s="149"/>
      <c r="BX52" s="104"/>
      <c r="BY52" s="149"/>
      <c r="BZ52" s="149"/>
      <c r="CA52" s="104"/>
      <c r="CB52" s="149"/>
      <c r="CC52" s="148"/>
      <c r="CD52" s="149"/>
      <c r="CE52" s="160"/>
      <c r="CF52" s="160"/>
      <c r="CG52" s="160"/>
      <c r="CH52" s="160"/>
      <c r="CI52" s="160"/>
      <c r="CJ52" s="160"/>
      <c r="CK52" s="160"/>
      <c r="CL52" s="160"/>
      <c r="CM52" s="160"/>
      <c r="CN52" s="160"/>
      <c r="CO52" s="160"/>
      <c r="CP52" s="160"/>
      <c r="CQ52" s="160"/>
      <c r="CR52" s="160"/>
      <c r="CS52" s="160"/>
      <c r="CT52" s="160"/>
      <c r="CU52" s="160"/>
      <c r="CV52" s="160"/>
      <c r="CW52" s="160"/>
      <c r="CX52" s="160"/>
      <c r="CY52" s="160"/>
      <c r="CZ52" s="160"/>
      <c r="DA52" s="160"/>
      <c r="DB52" s="160"/>
      <c r="DC52" s="160"/>
      <c r="DD52" s="160"/>
    </row>
    <row r="53" spans="1:108" ht="21" customHeight="1" thickTop="1" thickBot="1" x14ac:dyDescent="0.35">
      <c r="A53" s="349">
        <v>9</v>
      </c>
      <c r="B53" s="313"/>
      <c r="C53" s="313"/>
      <c r="D53" s="313"/>
      <c r="E53" s="351"/>
      <c r="F53" s="313"/>
      <c r="G53" s="313"/>
      <c r="H53" s="313"/>
      <c r="I53" s="313"/>
      <c r="J53" s="349"/>
      <c r="K53" s="349"/>
      <c r="L53" s="386">
        <f>+(J53*K53)*4</f>
        <v>0</v>
      </c>
      <c r="M53" s="389" t="b">
        <f>IF(OR(AND(J53=3,K53=4),AND(J53=2,K53=5),AND(J53=2,K53=5),AND(L53=20),AND(L53&gt;=52,L53&lt;=100)),"ZONA RIESGO EXTREMA",IF(OR(AND(J53=5,K53=2),AND(J53=4,K53=3),AND(J53=1,K53=4),AND(L53=16),AND(L53&gt;=28,L53&lt;=48)),"ZONA RIESGO ALTA",IF(OR(AND(J53=1,K53=3),AND(J53=4,K53=1),AND(L53=24)),"ZONA RIESGO MODERADA",IF(AND(L53&gt;=4,L53&lt;=16),"ZONA RIESGO BAJA"))))</f>
        <v>0</v>
      </c>
      <c r="N53" s="148">
        <v>1</v>
      </c>
      <c r="O53" s="100"/>
      <c r="P53" s="106"/>
      <c r="Q53" s="106"/>
      <c r="R53" s="106"/>
      <c r="S53" s="106"/>
      <c r="T53" s="106"/>
      <c r="U53" s="106"/>
      <c r="V53" s="106"/>
      <c r="W53" s="109">
        <f t="shared" si="1"/>
        <v>0</v>
      </c>
      <c r="X53" s="110" t="str">
        <f t="shared" si="0"/>
        <v>DEBIL</v>
      </c>
      <c r="Y53" s="108"/>
      <c r="Z53" s="111" t="str">
        <f t="shared" si="2"/>
        <v/>
      </c>
      <c r="AA53" s="109" t="str">
        <f t="shared" si="3"/>
        <v>SI</v>
      </c>
      <c r="AB53" s="106"/>
      <c r="AC53" s="381">
        <f>IF(AND(W53&gt;0,SUM(W54:W58)=0),W53,IF(AND(SUM(W53:W54)&gt;0,SUM(W55:W58)=0),AVERAGE(W53:W54),IF(AND(SUM(W53:W55)&gt;0,SUM(W56:W58)=0),AVERAGE(W53:W55),IF(AND(SUM(W53:W56)&gt;0,SUM(W57:W58)=0),AVERAGE(W53:W56),IF(AND(SUM(W53:W57)&gt;0,W58=0),AVERAGE(W53:W57),AVERAGE(W53:W58))))))</f>
        <v>0</v>
      </c>
      <c r="AD53" s="381" t="str">
        <f>IF(AND(AC53&gt;=50,AC53&lt;=99),"MODERADO",IF(AND(AC53=100), "FUERTE",IF(AND(AC53&lt;50), "DEBIL")))</f>
        <v>DEBIL</v>
      </c>
      <c r="AE53" s="388"/>
      <c r="AF53" s="388"/>
      <c r="AG53" s="376" t="str">
        <f>IFERROR(_xlfn.IFS(AND(AD53="MODERADO",AE53="Directamente"),1,AND(AD53="FUERTE",AE53="Directamente"),2),"0")</f>
        <v>0</v>
      </c>
      <c r="AH53" s="376" t="str">
        <f>IFERROR(_xlfn.IFS(AND(AD53="MODERADO",AF53="Directamente"),1,AND(AD53="FUERTE",AF53="Directamente"),2,AND(AD53="FUERTE",AF53="Indirectamente"),1),"0")</f>
        <v>0</v>
      </c>
      <c r="AI53" s="375"/>
      <c r="AJ53" s="375"/>
      <c r="AK53" s="386">
        <f>+(AI53*AJ53)*4</f>
        <v>0</v>
      </c>
      <c r="AL53" s="389" t="b">
        <f>IF(OR(AND(AI53=3,AJ53=4),AND(AI53=2,AJ53=5),AND(AI53=2,AJ53=5),AND(AK53=20),AND(AK53&gt;=52,AK53&lt;=100)),"ZONA RIESGO EXTREMA",IF(OR(AND(AI53=5,AJ53=2),AND(AI53=4,AJ53=3),AND(AI53=1,AJ53=4),AND(AK53=16),AND(AK53&gt;=28,AK53&lt;=48)),"ZONA RIESGO ALTA",IF(OR(AND(AI53=1,AJ53=3),AND(AI53=4,AJ53=1),AND(AK53=24)),"ZONA RIESGO MODERADA",IF(AND(AK53&gt;=4,AK53&lt;=16),"ZONA RIESGO BAJA"))))</f>
        <v>0</v>
      </c>
      <c r="AM53" s="392"/>
      <c r="AN53" s="149"/>
      <c r="AO53" s="148"/>
      <c r="AP53" s="104"/>
      <c r="AQ53" s="104"/>
      <c r="AR53" s="149"/>
      <c r="AS53" s="104"/>
      <c r="AT53" s="149"/>
      <c r="AU53" s="104"/>
      <c r="AV53" s="149"/>
      <c r="AW53" s="104"/>
      <c r="AX53" s="149"/>
      <c r="AY53" s="147"/>
      <c r="AZ53" s="149"/>
      <c r="BA53" s="149"/>
      <c r="BB53" s="148"/>
      <c r="BC53" s="104"/>
      <c r="BD53" s="144"/>
      <c r="BE53" s="149"/>
      <c r="BF53" s="149"/>
      <c r="BG53" s="148"/>
      <c r="BH53" s="104"/>
      <c r="BI53" s="144"/>
      <c r="BJ53" s="149"/>
      <c r="BK53" s="149"/>
      <c r="BL53" s="148"/>
      <c r="BM53" s="104"/>
      <c r="BN53" s="144"/>
      <c r="BO53" s="149"/>
      <c r="BP53" s="149"/>
      <c r="BQ53" s="148"/>
      <c r="BR53" s="104"/>
      <c r="BS53" s="144"/>
      <c r="BT53" s="104"/>
      <c r="BU53" s="149"/>
      <c r="BV53" s="149"/>
      <c r="BW53" s="149"/>
      <c r="BX53" s="104"/>
      <c r="BY53" s="149"/>
      <c r="BZ53" s="149"/>
      <c r="CA53" s="104"/>
      <c r="CB53" s="149"/>
      <c r="CC53" s="148"/>
      <c r="CD53" s="149"/>
      <c r="CE53" s="160"/>
      <c r="CF53" s="160"/>
      <c r="CG53" s="160"/>
      <c r="CH53" s="160"/>
      <c r="CI53" s="160"/>
      <c r="CJ53" s="160"/>
      <c r="CK53" s="160"/>
      <c r="CL53" s="160"/>
      <c r="CM53" s="160"/>
      <c r="CN53" s="160"/>
      <c r="CO53" s="160"/>
      <c r="CP53" s="160"/>
      <c r="CQ53" s="160"/>
      <c r="CR53" s="160"/>
      <c r="CS53" s="160"/>
      <c r="CT53" s="160"/>
      <c r="CU53" s="160"/>
      <c r="CV53" s="160"/>
      <c r="CW53" s="160"/>
      <c r="CX53" s="160"/>
      <c r="CY53" s="160"/>
      <c r="CZ53" s="160"/>
      <c r="DA53" s="160"/>
      <c r="DB53" s="160"/>
      <c r="DC53" s="160"/>
      <c r="DD53" s="160"/>
    </row>
    <row r="54" spans="1:108" ht="21" customHeight="1" thickTop="1" thickBot="1" x14ac:dyDescent="0.35">
      <c r="A54" s="349"/>
      <c r="B54" s="313"/>
      <c r="C54" s="313"/>
      <c r="D54" s="313"/>
      <c r="E54" s="351"/>
      <c r="F54" s="313"/>
      <c r="G54" s="313"/>
      <c r="H54" s="313"/>
      <c r="I54" s="313"/>
      <c r="J54" s="349"/>
      <c r="K54" s="349"/>
      <c r="L54" s="386"/>
      <c r="M54" s="390"/>
      <c r="N54" s="148">
        <v>2</v>
      </c>
      <c r="O54" s="100"/>
      <c r="P54" s="106"/>
      <c r="Q54" s="106"/>
      <c r="R54" s="106"/>
      <c r="S54" s="106"/>
      <c r="T54" s="106"/>
      <c r="U54" s="106"/>
      <c r="V54" s="106"/>
      <c r="W54" s="109">
        <f t="shared" si="1"/>
        <v>0</v>
      </c>
      <c r="X54" s="110" t="str">
        <f t="shared" si="0"/>
        <v>DEBIL</v>
      </c>
      <c r="Y54" s="108"/>
      <c r="Z54" s="111" t="str">
        <f t="shared" si="2"/>
        <v/>
      </c>
      <c r="AA54" s="109" t="str">
        <f t="shared" si="3"/>
        <v>SI</v>
      </c>
      <c r="AB54" s="106"/>
      <c r="AC54" s="381"/>
      <c r="AD54" s="381"/>
      <c r="AE54" s="388"/>
      <c r="AF54" s="388"/>
      <c r="AG54" s="376"/>
      <c r="AH54" s="376"/>
      <c r="AI54" s="375"/>
      <c r="AJ54" s="375"/>
      <c r="AK54" s="386"/>
      <c r="AL54" s="390"/>
      <c r="AM54" s="393"/>
      <c r="AN54" s="149"/>
      <c r="AO54" s="148"/>
      <c r="AP54" s="104"/>
      <c r="AQ54" s="104"/>
      <c r="AR54" s="149"/>
      <c r="AS54" s="104"/>
      <c r="AT54" s="149"/>
      <c r="AU54" s="104"/>
      <c r="AV54" s="149"/>
      <c r="AW54" s="104"/>
      <c r="AX54" s="149"/>
      <c r="AY54" s="147"/>
      <c r="AZ54" s="149"/>
      <c r="BA54" s="149"/>
      <c r="BB54" s="148"/>
      <c r="BC54" s="104"/>
      <c r="BD54" s="144"/>
      <c r="BE54" s="149"/>
      <c r="BF54" s="149"/>
      <c r="BG54" s="148"/>
      <c r="BH54" s="104"/>
      <c r="BI54" s="144"/>
      <c r="BJ54" s="149"/>
      <c r="BK54" s="149"/>
      <c r="BL54" s="148"/>
      <c r="BM54" s="104"/>
      <c r="BN54" s="144"/>
      <c r="BO54" s="149"/>
      <c r="BP54" s="149"/>
      <c r="BQ54" s="148"/>
      <c r="BR54" s="104"/>
      <c r="BS54" s="144"/>
      <c r="BT54" s="104"/>
      <c r="BU54" s="149"/>
      <c r="BV54" s="149"/>
      <c r="BW54" s="149"/>
      <c r="BX54" s="104"/>
      <c r="BY54" s="149"/>
      <c r="BZ54" s="149"/>
      <c r="CA54" s="104"/>
      <c r="CB54" s="149"/>
      <c r="CC54" s="148"/>
      <c r="CD54" s="149"/>
      <c r="CE54" s="160"/>
      <c r="CF54" s="160"/>
      <c r="CG54" s="160"/>
      <c r="CH54" s="160"/>
      <c r="CI54" s="160"/>
      <c r="CJ54" s="160"/>
      <c r="CK54" s="160"/>
      <c r="CL54" s="160"/>
      <c r="CM54" s="160"/>
      <c r="CN54" s="160"/>
      <c r="CO54" s="160"/>
      <c r="CP54" s="160"/>
      <c r="CQ54" s="160"/>
      <c r="CR54" s="160"/>
      <c r="CS54" s="160"/>
      <c r="CT54" s="160"/>
      <c r="CU54" s="160"/>
      <c r="CV54" s="160"/>
      <c r="CW54" s="160"/>
      <c r="CX54" s="160"/>
      <c r="CY54" s="160"/>
      <c r="CZ54" s="160"/>
      <c r="DA54" s="160"/>
      <c r="DB54" s="160"/>
      <c r="DC54" s="160"/>
      <c r="DD54" s="160"/>
    </row>
    <row r="55" spans="1:108" ht="21" customHeight="1" thickTop="1" thickBot="1" x14ac:dyDescent="0.35">
      <c r="A55" s="349"/>
      <c r="B55" s="313"/>
      <c r="C55" s="313"/>
      <c r="D55" s="313"/>
      <c r="E55" s="351"/>
      <c r="F55" s="313"/>
      <c r="G55" s="313"/>
      <c r="H55" s="313"/>
      <c r="I55" s="313"/>
      <c r="J55" s="349"/>
      <c r="K55" s="349"/>
      <c r="L55" s="386"/>
      <c r="M55" s="390"/>
      <c r="N55" s="148">
        <v>3</v>
      </c>
      <c r="O55" s="105"/>
      <c r="P55" s="106"/>
      <c r="Q55" s="106"/>
      <c r="R55" s="106"/>
      <c r="S55" s="106"/>
      <c r="T55" s="106"/>
      <c r="U55" s="106"/>
      <c r="V55" s="106"/>
      <c r="W55" s="109">
        <f t="shared" si="1"/>
        <v>0</v>
      </c>
      <c r="X55" s="110" t="str">
        <f t="shared" si="0"/>
        <v>DEBIL</v>
      </c>
      <c r="Y55" s="108"/>
      <c r="Z55" s="111" t="str">
        <f t="shared" si="2"/>
        <v/>
      </c>
      <c r="AA55" s="109" t="str">
        <f t="shared" si="3"/>
        <v>SI</v>
      </c>
      <c r="AB55" s="106"/>
      <c r="AC55" s="381"/>
      <c r="AD55" s="381"/>
      <c r="AE55" s="388"/>
      <c r="AF55" s="388"/>
      <c r="AG55" s="376"/>
      <c r="AH55" s="376"/>
      <c r="AI55" s="375"/>
      <c r="AJ55" s="375"/>
      <c r="AK55" s="386"/>
      <c r="AL55" s="390"/>
      <c r="AM55" s="393"/>
      <c r="AN55" s="149"/>
      <c r="AO55" s="148"/>
      <c r="AP55" s="104"/>
      <c r="AQ55" s="104"/>
      <c r="AR55" s="149"/>
      <c r="AS55" s="104"/>
      <c r="AT55" s="149"/>
      <c r="AU55" s="104"/>
      <c r="AV55" s="149"/>
      <c r="AW55" s="104"/>
      <c r="AX55" s="149"/>
      <c r="AY55" s="147"/>
      <c r="AZ55" s="149"/>
      <c r="BA55" s="149"/>
      <c r="BB55" s="148"/>
      <c r="BC55" s="104"/>
      <c r="BD55" s="144"/>
      <c r="BE55" s="149"/>
      <c r="BF55" s="149"/>
      <c r="BG55" s="148"/>
      <c r="BH55" s="104"/>
      <c r="BI55" s="144"/>
      <c r="BJ55" s="149"/>
      <c r="BK55" s="149"/>
      <c r="BL55" s="148"/>
      <c r="BM55" s="104"/>
      <c r="BN55" s="144"/>
      <c r="BO55" s="149"/>
      <c r="BP55" s="149"/>
      <c r="BQ55" s="148"/>
      <c r="BR55" s="104"/>
      <c r="BS55" s="144"/>
      <c r="BT55" s="104"/>
      <c r="BU55" s="149"/>
      <c r="BV55" s="149"/>
      <c r="BW55" s="149"/>
      <c r="BX55" s="104"/>
      <c r="BY55" s="149"/>
      <c r="BZ55" s="149"/>
      <c r="CA55" s="104"/>
      <c r="CB55" s="149"/>
      <c r="CC55" s="148"/>
      <c r="CD55" s="149"/>
      <c r="CE55" s="160"/>
      <c r="CF55" s="160"/>
      <c r="CG55" s="160"/>
      <c r="CH55" s="160"/>
      <c r="CI55" s="160"/>
      <c r="CJ55" s="160"/>
      <c r="CK55" s="160"/>
      <c r="CL55" s="160"/>
      <c r="CM55" s="160"/>
      <c r="CN55" s="160"/>
      <c r="CO55" s="160"/>
      <c r="CP55" s="160"/>
      <c r="CQ55" s="160"/>
      <c r="CR55" s="160"/>
      <c r="CS55" s="160"/>
      <c r="CT55" s="160"/>
      <c r="CU55" s="160"/>
      <c r="CV55" s="160"/>
      <c r="CW55" s="160"/>
      <c r="CX55" s="160"/>
      <c r="CY55" s="160"/>
      <c r="CZ55" s="160"/>
      <c r="DA55" s="160"/>
      <c r="DB55" s="160"/>
      <c r="DC55" s="160"/>
      <c r="DD55" s="160"/>
    </row>
    <row r="56" spans="1:108" ht="21" customHeight="1" thickTop="1" thickBot="1" x14ac:dyDescent="0.35">
      <c r="A56" s="349"/>
      <c r="B56" s="313"/>
      <c r="C56" s="313"/>
      <c r="D56" s="313"/>
      <c r="E56" s="351"/>
      <c r="F56" s="313"/>
      <c r="G56" s="313"/>
      <c r="H56" s="313"/>
      <c r="I56" s="313"/>
      <c r="J56" s="349"/>
      <c r="K56" s="349"/>
      <c r="L56" s="386"/>
      <c r="M56" s="390"/>
      <c r="N56" s="148">
        <v>4</v>
      </c>
      <c r="O56" s="100"/>
      <c r="P56" s="106"/>
      <c r="Q56" s="106"/>
      <c r="R56" s="106"/>
      <c r="S56" s="106"/>
      <c r="T56" s="106"/>
      <c r="U56" s="106"/>
      <c r="V56" s="106"/>
      <c r="W56" s="109">
        <f t="shared" si="1"/>
        <v>0</v>
      </c>
      <c r="X56" s="110" t="str">
        <f t="shared" si="0"/>
        <v>DEBIL</v>
      </c>
      <c r="Y56" s="108"/>
      <c r="Z56" s="111" t="str">
        <f t="shared" si="2"/>
        <v/>
      </c>
      <c r="AA56" s="109" t="str">
        <f t="shared" si="3"/>
        <v>SI</v>
      </c>
      <c r="AB56" s="106"/>
      <c r="AC56" s="381"/>
      <c r="AD56" s="381"/>
      <c r="AE56" s="388"/>
      <c r="AF56" s="388"/>
      <c r="AG56" s="376"/>
      <c r="AH56" s="376"/>
      <c r="AI56" s="375"/>
      <c r="AJ56" s="375"/>
      <c r="AK56" s="386"/>
      <c r="AL56" s="390"/>
      <c r="AM56" s="393"/>
      <c r="AN56" s="149"/>
      <c r="AO56" s="148"/>
      <c r="AP56" s="104"/>
      <c r="AQ56" s="104"/>
      <c r="AR56" s="149"/>
      <c r="AS56" s="104"/>
      <c r="AT56" s="149"/>
      <c r="AU56" s="104"/>
      <c r="AV56" s="149"/>
      <c r="AW56" s="104"/>
      <c r="AX56" s="149"/>
      <c r="AY56" s="147"/>
      <c r="AZ56" s="149"/>
      <c r="BA56" s="149"/>
      <c r="BB56" s="148"/>
      <c r="BC56" s="104"/>
      <c r="BD56" s="144"/>
      <c r="BE56" s="149"/>
      <c r="BF56" s="149"/>
      <c r="BG56" s="148"/>
      <c r="BH56" s="104"/>
      <c r="BI56" s="144"/>
      <c r="BJ56" s="149"/>
      <c r="BK56" s="149"/>
      <c r="BL56" s="148"/>
      <c r="BM56" s="104"/>
      <c r="BN56" s="144"/>
      <c r="BO56" s="149"/>
      <c r="BP56" s="149"/>
      <c r="BQ56" s="148"/>
      <c r="BR56" s="104"/>
      <c r="BS56" s="144"/>
      <c r="BT56" s="104"/>
      <c r="BU56" s="149"/>
      <c r="BV56" s="149"/>
      <c r="BW56" s="149"/>
      <c r="BX56" s="104"/>
      <c r="BY56" s="149"/>
      <c r="BZ56" s="149"/>
      <c r="CA56" s="104"/>
      <c r="CB56" s="149"/>
      <c r="CC56" s="148"/>
      <c r="CD56" s="149"/>
      <c r="CE56" s="160"/>
      <c r="CF56" s="160"/>
      <c r="CG56" s="160"/>
      <c r="CH56" s="160"/>
      <c r="CI56" s="160"/>
      <c r="CJ56" s="160"/>
      <c r="CK56" s="160"/>
      <c r="CL56" s="160"/>
      <c r="CM56" s="160"/>
      <c r="CN56" s="160"/>
      <c r="CO56" s="160"/>
      <c r="CP56" s="160"/>
      <c r="CQ56" s="160"/>
      <c r="CR56" s="160"/>
      <c r="CS56" s="160"/>
      <c r="CT56" s="160"/>
      <c r="CU56" s="160"/>
      <c r="CV56" s="160"/>
      <c r="CW56" s="160"/>
      <c r="CX56" s="160"/>
      <c r="CY56" s="160"/>
      <c r="CZ56" s="160"/>
      <c r="DA56" s="160"/>
      <c r="DB56" s="160"/>
      <c r="DC56" s="160"/>
      <c r="DD56" s="160"/>
    </row>
    <row r="57" spans="1:108" ht="21" customHeight="1" thickTop="1" thickBot="1" x14ac:dyDescent="0.35">
      <c r="A57" s="349"/>
      <c r="B57" s="313"/>
      <c r="C57" s="313"/>
      <c r="D57" s="313"/>
      <c r="E57" s="351"/>
      <c r="F57" s="313"/>
      <c r="G57" s="313"/>
      <c r="H57" s="313"/>
      <c r="I57" s="313"/>
      <c r="J57" s="349"/>
      <c r="K57" s="349"/>
      <c r="L57" s="386"/>
      <c r="M57" s="390"/>
      <c r="N57" s="148">
        <v>5</v>
      </c>
      <c r="O57" s="100"/>
      <c r="P57" s="106"/>
      <c r="Q57" s="106"/>
      <c r="R57" s="106"/>
      <c r="S57" s="106"/>
      <c r="T57" s="106"/>
      <c r="U57" s="106"/>
      <c r="V57" s="106"/>
      <c r="W57" s="109">
        <f t="shared" si="1"/>
        <v>0</v>
      </c>
      <c r="X57" s="110" t="str">
        <f t="shared" si="0"/>
        <v>DEBIL</v>
      </c>
      <c r="Y57" s="108"/>
      <c r="Z57" s="111" t="str">
        <f t="shared" si="2"/>
        <v/>
      </c>
      <c r="AA57" s="109" t="str">
        <f t="shared" si="3"/>
        <v>SI</v>
      </c>
      <c r="AB57" s="106"/>
      <c r="AC57" s="381"/>
      <c r="AD57" s="381"/>
      <c r="AE57" s="388"/>
      <c r="AF57" s="388"/>
      <c r="AG57" s="376"/>
      <c r="AH57" s="376"/>
      <c r="AI57" s="375"/>
      <c r="AJ57" s="375"/>
      <c r="AK57" s="386"/>
      <c r="AL57" s="390"/>
      <c r="AM57" s="393"/>
      <c r="AN57" s="149"/>
      <c r="AO57" s="148"/>
      <c r="AP57" s="104"/>
      <c r="AQ57" s="104"/>
      <c r="AR57" s="149"/>
      <c r="AS57" s="104"/>
      <c r="AT57" s="149"/>
      <c r="AU57" s="104"/>
      <c r="AV57" s="149"/>
      <c r="AW57" s="104"/>
      <c r="AX57" s="149"/>
      <c r="AY57" s="147"/>
      <c r="AZ57" s="149"/>
      <c r="BA57" s="149"/>
      <c r="BB57" s="148"/>
      <c r="BC57" s="104"/>
      <c r="BD57" s="144"/>
      <c r="BE57" s="149"/>
      <c r="BF57" s="149"/>
      <c r="BG57" s="148"/>
      <c r="BH57" s="104"/>
      <c r="BI57" s="144"/>
      <c r="BJ57" s="149"/>
      <c r="BK57" s="149"/>
      <c r="BL57" s="148"/>
      <c r="BM57" s="104"/>
      <c r="BN57" s="144"/>
      <c r="BO57" s="149"/>
      <c r="BP57" s="149"/>
      <c r="BQ57" s="148"/>
      <c r="BR57" s="104"/>
      <c r="BS57" s="144"/>
      <c r="BT57" s="104"/>
      <c r="BU57" s="149"/>
      <c r="BV57" s="149"/>
      <c r="BW57" s="149"/>
      <c r="BX57" s="104"/>
      <c r="BY57" s="149"/>
      <c r="BZ57" s="149"/>
      <c r="CA57" s="104"/>
      <c r="CB57" s="149"/>
      <c r="CC57" s="148"/>
      <c r="CD57" s="149"/>
      <c r="CE57" s="160"/>
      <c r="CF57" s="160"/>
      <c r="CG57" s="160"/>
      <c r="CH57" s="160"/>
      <c r="CI57" s="160"/>
      <c r="CJ57" s="160"/>
      <c r="CK57" s="160"/>
      <c r="CL57" s="160"/>
      <c r="CM57" s="160"/>
      <c r="CN57" s="160"/>
      <c r="CO57" s="160"/>
      <c r="CP57" s="160"/>
      <c r="CQ57" s="160"/>
      <c r="CR57" s="160"/>
      <c r="CS57" s="160"/>
      <c r="CT57" s="160"/>
      <c r="CU57" s="160"/>
      <c r="CV57" s="160"/>
      <c r="CW57" s="160"/>
      <c r="CX57" s="160"/>
      <c r="CY57" s="160"/>
      <c r="CZ57" s="160"/>
      <c r="DA57" s="160"/>
      <c r="DB57" s="160"/>
      <c r="DC57" s="160"/>
      <c r="DD57" s="160"/>
    </row>
    <row r="58" spans="1:108" ht="21" customHeight="1" thickTop="1" thickBot="1" x14ac:dyDescent="0.35">
      <c r="A58" s="349"/>
      <c r="B58" s="313"/>
      <c r="C58" s="313"/>
      <c r="D58" s="313"/>
      <c r="E58" s="351"/>
      <c r="F58" s="313"/>
      <c r="G58" s="313"/>
      <c r="H58" s="313"/>
      <c r="I58" s="313"/>
      <c r="J58" s="349"/>
      <c r="K58" s="349"/>
      <c r="L58" s="386"/>
      <c r="M58" s="391"/>
      <c r="N58" s="148">
        <v>6</v>
      </c>
      <c r="O58" s="100"/>
      <c r="P58" s="106"/>
      <c r="Q58" s="106"/>
      <c r="R58" s="106"/>
      <c r="S58" s="106"/>
      <c r="T58" s="106"/>
      <c r="U58" s="106"/>
      <c r="V58" s="106"/>
      <c r="W58" s="109">
        <f t="shared" si="1"/>
        <v>0</v>
      </c>
      <c r="X58" s="110" t="str">
        <f t="shared" si="0"/>
        <v>DEBIL</v>
      </c>
      <c r="Y58" s="108"/>
      <c r="Z58" s="111" t="str">
        <f t="shared" si="2"/>
        <v/>
      </c>
      <c r="AA58" s="109" t="str">
        <f t="shared" si="3"/>
        <v>SI</v>
      </c>
      <c r="AB58" s="106"/>
      <c r="AC58" s="381"/>
      <c r="AD58" s="381"/>
      <c r="AE58" s="388"/>
      <c r="AF58" s="388"/>
      <c r="AG58" s="376"/>
      <c r="AH58" s="376"/>
      <c r="AI58" s="375"/>
      <c r="AJ58" s="375"/>
      <c r="AK58" s="386"/>
      <c r="AL58" s="391"/>
      <c r="AM58" s="394"/>
      <c r="AN58" s="149"/>
      <c r="AO58" s="148"/>
      <c r="AP58" s="104"/>
      <c r="AQ58" s="104"/>
      <c r="AR58" s="149"/>
      <c r="AS58" s="104"/>
      <c r="AT58" s="149"/>
      <c r="AU58" s="104"/>
      <c r="AV58" s="149"/>
      <c r="AW58" s="104"/>
      <c r="AX58" s="149"/>
      <c r="AY58" s="147"/>
      <c r="AZ58" s="149"/>
      <c r="BA58" s="149"/>
      <c r="BB58" s="148"/>
      <c r="BC58" s="104"/>
      <c r="BD58" s="144"/>
      <c r="BE58" s="149"/>
      <c r="BF58" s="149"/>
      <c r="BG58" s="148"/>
      <c r="BH58" s="104"/>
      <c r="BI58" s="144"/>
      <c r="BJ58" s="149"/>
      <c r="BK58" s="149"/>
      <c r="BL58" s="148"/>
      <c r="BM58" s="104"/>
      <c r="BN58" s="144"/>
      <c r="BO58" s="149"/>
      <c r="BP58" s="149"/>
      <c r="BQ58" s="148"/>
      <c r="BR58" s="104"/>
      <c r="BS58" s="144"/>
      <c r="BT58" s="104"/>
      <c r="BU58" s="149"/>
      <c r="BV58" s="149"/>
      <c r="BW58" s="149"/>
      <c r="BX58" s="104"/>
      <c r="BY58" s="149"/>
      <c r="BZ58" s="149"/>
      <c r="CA58" s="104"/>
      <c r="CB58" s="149"/>
      <c r="CC58" s="148"/>
      <c r="CD58" s="149"/>
      <c r="CE58" s="160"/>
      <c r="CF58" s="160"/>
      <c r="CG58" s="160"/>
      <c r="CH58" s="160"/>
      <c r="CI58" s="160"/>
      <c r="CJ58" s="160"/>
      <c r="CK58" s="160"/>
      <c r="CL58" s="160"/>
      <c r="CM58" s="160"/>
      <c r="CN58" s="160"/>
      <c r="CO58" s="160"/>
      <c r="CP58" s="160"/>
      <c r="CQ58" s="160"/>
      <c r="CR58" s="160"/>
      <c r="CS58" s="160"/>
      <c r="CT58" s="160"/>
      <c r="CU58" s="160"/>
      <c r="CV58" s="160"/>
      <c r="CW58" s="160"/>
      <c r="CX58" s="160"/>
      <c r="CY58" s="160"/>
      <c r="CZ58" s="160"/>
      <c r="DA58" s="160"/>
      <c r="DB58" s="160"/>
      <c r="DC58" s="160"/>
      <c r="DD58" s="160"/>
    </row>
    <row r="59" spans="1:108" ht="21" customHeight="1" thickTop="1" thickBot="1" x14ac:dyDescent="0.35">
      <c r="A59" s="349">
        <v>10</v>
      </c>
      <c r="B59" s="313"/>
      <c r="C59" s="313"/>
      <c r="D59" s="313"/>
      <c r="E59" s="351"/>
      <c r="F59" s="313"/>
      <c r="G59" s="313"/>
      <c r="H59" s="313"/>
      <c r="I59" s="313"/>
      <c r="J59" s="349"/>
      <c r="K59" s="349"/>
      <c r="L59" s="386">
        <f>+(J59*K59)*4</f>
        <v>0</v>
      </c>
      <c r="M59" s="389" t="b">
        <f>IF(OR(AND(J59=3,K59=4),AND(J59=2,K59=5),AND(J59=2,K59=5),AND(L59=20),AND(L59&gt;=52,L59&lt;=100)),"ZONA RIESGO EXTREMA",IF(OR(AND(J59=5,K59=2),AND(J59=4,K59=3),AND(J59=1,K59=4),AND(L59=16),AND(L59&gt;=28,L59&lt;=48)),"ZONA RIESGO ALTA",IF(OR(AND(J59=1,K59=3),AND(J59=4,K59=1),AND(L59=24)),"ZONA RIESGO MODERADA",IF(AND(L59&gt;=4,L59&lt;=16),"ZONA RIESGO BAJA"))))</f>
        <v>0</v>
      </c>
      <c r="N59" s="148">
        <v>1</v>
      </c>
      <c r="O59" s="100"/>
      <c r="P59" s="106"/>
      <c r="Q59" s="106"/>
      <c r="R59" s="106"/>
      <c r="S59" s="106"/>
      <c r="T59" s="106"/>
      <c r="U59" s="106"/>
      <c r="V59" s="106"/>
      <c r="W59" s="109">
        <f t="shared" si="1"/>
        <v>0</v>
      </c>
      <c r="X59" s="110" t="str">
        <f t="shared" si="0"/>
        <v>DEBIL</v>
      </c>
      <c r="Y59" s="108"/>
      <c r="Z59" s="111" t="str">
        <f t="shared" si="2"/>
        <v/>
      </c>
      <c r="AA59" s="109" t="str">
        <f t="shared" si="3"/>
        <v>SI</v>
      </c>
      <c r="AB59" s="106"/>
      <c r="AC59" s="381">
        <f>IF(AND(W59&gt;0,SUM(W60:W64)=0),W59,IF(AND(SUM(W59:W60)&gt;0,SUM(W61:W64)=0),AVERAGE(W59:W60),IF(AND(SUM(W59:W61)&gt;0,SUM(W62:W64)=0),AVERAGE(W59:W61),IF(AND(SUM(W59:W62)&gt;0,SUM(W63:W64)=0),AVERAGE(W59:W62),IF(AND(SUM(W59:W63)&gt;0,W64=0),AVERAGE(W59:W63),AVERAGE(W59:W64))))))</f>
        <v>0</v>
      </c>
      <c r="AD59" s="381" t="str">
        <f>IF(AND(AC59&gt;=50,AC59&lt;=99),"MODERADO",IF(AND(AC59=100), "FUERTE",IF(AND(AC59&lt;50), "DEBIL")))</f>
        <v>DEBIL</v>
      </c>
      <c r="AE59" s="388"/>
      <c r="AF59" s="388"/>
      <c r="AG59" s="376" t="str">
        <f>IFERROR(_xlfn.IFS(AND(AD59="MODERADO",AE59="Directamente"),1,AND(AD59="FUERTE",AE59="Directamente"),2),"0")</f>
        <v>0</v>
      </c>
      <c r="AH59" s="376" t="str">
        <f>IFERROR(_xlfn.IFS(AND(AD59="MODERADO",AF59="Directamente"),1,AND(AD59="FUERTE",AF59="Directamente"),2,AND(AD59="FUERTE",AF59="Indirectamente"),1),"0")</f>
        <v>0</v>
      </c>
      <c r="AI59" s="375"/>
      <c r="AJ59" s="375"/>
      <c r="AK59" s="386">
        <f>+(AI59*AJ59)*4</f>
        <v>0</v>
      </c>
      <c r="AL59" s="389" t="b">
        <f>IF(OR(AND(AI59=3,AJ59=4),AND(AI59=2,AJ59=5),AND(AI59=2,AJ59=5),AND(AK59=20),AND(AK59&gt;=52,AK59&lt;=100)),"ZONA RIESGO EXTREMA",IF(OR(AND(AI59=5,AJ59=2),AND(AI59=4,AJ59=3),AND(AI59=1,AJ59=4),AND(AK59=16),AND(AK59&gt;=28,AK59&lt;=48)),"ZONA RIESGO ALTA",IF(OR(AND(AI59=1,AJ59=3),AND(AI59=4,AJ59=1),AND(AK59=24)),"ZONA RIESGO MODERADA",IF(AND(AK59&gt;=4,AK59&lt;=16),"ZONA RIESGO BAJA"))))</f>
        <v>0</v>
      </c>
      <c r="AM59" s="392"/>
      <c r="AN59" s="149"/>
      <c r="AO59" s="148"/>
      <c r="AP59" s="104"/>
      <c r="AQ59" s="104"/>
      <c r="AR59" s="149"/>
      <c r="AS59" s="104"/>
      <c r="AT59" s="149"/>
      <c r="AU59" s="104"/>
      <c r="AV59" s="149"/>
      <c r="AW59" s="104"/>
      <c r="AX59" s="149"/>
      <c r="AY59" s="147"/>
      <c r="AZ59" s="149"/>
      <c r="BA59" s="149"/>
      <c r="BB59" s="148"/>
      <c r="BC59" s="104"/>
      <c r="BD59" s="144"/>
      <c r="BE59" s="149"/>
      <c r="BF59" s="149"/>
      <c r="BG59" s="148"/>
      <c r="BH59" s="104"/>
      <c r="BI59" s="144"/>
      <c r="BJ59" s="149"/>
      <c r="BK59" s="149"/>
      <c r="BL59" s="148"/>
      <c r="BM59" s="104"/>
      <c r="BN59" s="144"/>
      <c r="BO59" s="149"/>
      <c r="BP59" s="149"/>
      <c r="BQ59" s="148"/>
      <c r="BR59" s="104"/>
      <c r="BS59" s="144"/>
      <c r="BT59" s="104"/>
      <c r="BU59" s="149"/>
      <c r="BV59" s="149"/>
      <c r="BW59" s="149"/>
      <c r="BX59" s="104"/>
      <c r="BY59" s="149"/>
      <c r="BZ59" s="149"/>
      <c r="CA59" s="104"/>
      <c r="CB59" s="149"/>
      <c r="CC59" s="148"/>
      <c r="CD59" s="149"/>
      <c r="CE59" s="160"/>
      <c r="CF59" s="160"/>
      <c r="CG59" s="160"/>
      <c r="CH59" s="160"/>
      <c r="CI59" s="160"/>
      <c r="CJ59" s="160"/>
      <c r="CK59" s="160"/>
      <c r="CL59" s="160"/>
      <c r="CM59" s="160"/>
      <c r="CN59" s="160"/>
      <c r="CO59" s="160"/>
      <c r="CP59" s="160"/>
      <c r="CQ59" s="160"/>
      <c r="CR59" s="160"/>
      <c r="CS59" s="160"/>
      <c r="CT59" s="160"/>
      <c r="CU59" s="160"/>
      <c r="CV59" s="160"/>
      <c r="CW59" s="160"/>
      <c r="CX59" s="160"/>
      <c r="CY59" s="160"/>
      <c r="CZ59" s="160"/>
      <c r="DA59" s="160"/>
      <c r="DB59" s="160"/>
      <c r="DC59" s="160"/>
      <c r="DD59" s="160"/>
    </row>
    <row r="60" spans="1:108" ht="21" customHeight="1" thickTop="1" thickBot="1" x14ac:dyDescent="0.35">
      <c r="A60" s="349"/>
      <c r="B60" s="313"/>
      <c r="C60" s="313"/>
      <c r="D60" s="313"/>
      <c r="E60" s="351"/>
      <c r="F60" s="313"/>
      <c r="G60" s="313"/>
      <c r="H60" s="313"/>
      <c r="I60" s="313"/>
      <c r="J60" s="349"/>
      <c r="K60" s="349"/>
      <c r="L60" s="386"/>
      <c r="M60" s="390"/>
      <c r="N60" s="148">
        <v>2</v>
      </c>
      <c r="O60" s="100"/>
      <c r="P60" s="106"/>
      <c r="Q60" s="106"/>
      <c r="R60" s="106"/>
      <c r="S60" s="106"/>
      <c r="T60" s="106"/>
      <c r="U60" s="106"/>
      <c r="V60" s="106"/>
      <c r="W60" s="109">
        <f t="shared" si="1"/>
        <v>0</v>
      </c>
      <c r="X60" s="110" t="str">
        <f t="shared" si="0"/>
        <v>DEBIL</v>
      </c>
      <c r="Y60" s="108"/>
      <c r="Z60" s="111" t="str">
        <f t="shared" si="2"/>
        <v/>
      </c>
      <c r="AA60" s="109" t="str">
        <f t="shared" si="3"/>
        <v>SI</v>
      </c>
      <c r="AB60" s="106"/>
      <c r="AC60" s="381"/>
      <c r="AD60" s="381"/>
      <c r="AE60" s="388"/>
      <c r="AF60" s="388"/>
      <c r="AG60" s="376"/>
      <c r="AH60" s="376"/>
      <c r="AI60" s="375"/>
      <c r="AJ60" s="375"/>
      <c r="AK60" s="386"/>
      <c r="AL60" s="390"/>
      <c r="AM60" s="393"/>
      <c r="AN60" s="149"/>
      <c r="AO60" s="148"/>
      <c r="AP60" s="104"/>
      <c r="AQ60" s="104"/>
      <c r="AR60" s="149"/>
      <c r="AS60" s="104"/>
      <c r="AT60" s="149"/>
      <c r="AU60" s="104"/>
      <c r="AV60" s="149"/>
      <c r="AW60" s="104"/>
      <c r="AX60" s="149"/>
      <c r="AY60" s="147"/>
      <c r="AZ60" s="149"/>
      <c r="BA60" s="149"/>
      <c r="BB60" s="148"/>
      <c r="BC60" s="104"/>
      <c r="BD60" s="144"/>
      <c r="BE60" s="149"/>
      <c r="BF60" s="149"/>
      <c r="BG60" s="148"/>
      <c r="BH60" s="104"/>
      <c r="BI60" s="144"/>
      <c r="BJ60" s="149"/>
      <c r="BK60" s="149"/>
      <c r="BL60" s="148"/>
      <c r="BM60" s="104"/>
      <c r="BN60" s="144"/>
      <c r="BO60" s="149"/>
      <c r="BP60" s="149"/>
      <c r="BQ60" s="148"/>
      <c r="BR60" s="104"/>
      <c r="BS60" s="144"/>
      <c r="BT60" s="104"/>
      <c r="BU60" s="149"/>
      <c r="BV60" s="149"/>
      <c r="BW60" s="149"/>
      <c r="BX60" s="104"/>
      <c r="BY60" s="149"/>
      <c r="BZ60" s="149"/>
      <c r="CA60" s="104"/>
      <c r="CB60" s="149"/>
      <c r="CC60" s="148"/>
      <c r="CD60" s="149"/>
    </row>
    <row r="61" spans="1:108" ht="21" customHeight="1" thickTop="1" thickBot="1" x14ac:dyDescent="0.35">
      <c r="A61" s="349"/>
      <c r="B61" s="313"/>
      <c r="C61" s="313"/>
      <c r="D61" s="313"/>
      <c r="E61" s="351"/>
      <c r="F61" s="313"/>
      <c r="G61" s="313"/>
      <c r="H61" s="313"/>
      <c r="I61" s="313"/>
      <c r="J61" s="349"/>
      <c r="K61" s="349"/>
      <c r="L61" s="386"/>
      <c r="M61" s="390"/>
      <c r="N61" s="148">
        <v>3</v>
      </c>
      <c r="O61" s="105"/>
      <c r="P61" s="106"/>
      <c r="Q61" s="106"/>
      <c r="R61" s="106"/>
      <c r="S61" s="106"/>
      <c r="T61" s="106"/>
      <c r="U61" s="106"/>
      <c r="V61" s="106"/>
      <c r="W61" s="109">
        <f t="shared" si="1"/>
        <v>0</v>
      </c>
      <c r="X61" s="110" t="str">
        <f t="shared" si="0"/>
        <v>DEBIL</v>
      </c>
      <c r="Y61" s="108"/>
      <c r="Z61" s="111" t="str">
        <f t="shared" si="2"/>
        <v/>
      </c>
      <c r="AA61" s="109" t="str">
        <f t="shared" si="3"/>
        <v>SI</v>
      </c>
      <c r="AB61" s="106"/>
      <c r="AC61" s="381"/>
      <c r="AD61" s="381"/>
      <c r="AE61" s="388"/>
      <c r="AF61" s="388"/>
      <c r="AG61" s="376"/>
      <c r="AH61" s="376"/>
      <c r="AI61" s="375"/>
      <c r="AJ61" s="375"/>
      <c r="AK61" s="386"/>
      <c r="AL61" s="390"/>
      <c r="AM61" s="393"/>
      <c r="AN61" s="149"/>
      <c r="AO61" s="148"/>
      <c r="AP61" s="104"/>
      <c r="AQ61" s="104"/>
      <c r="AR61" s="149"/>
      <c r="AS61" s="104"/>
      <c r="AT61" s="149"/>
      <c r="AU61" s="104"/>
      <c r="AV61" s="149"/>
      <c r="AW61" s="104"/>
      <c r="AX61" s="149"/>
      <c r="AY61" s="147"/>
      <c r="AZ61" s="149"/>
      <c r="BA61" s="149"/>
      <c r="BB61" s="148"/>
      <c r="BC61" s="104"/>
      <c r="BD61" s="144"/>
      <c r="BE61" s="149"/>
      <c r="BF61" s="149"/>
      <c r="BG61" s="148"/>
      <c r="BH61" s="104"/>
      <c r="BI61" s="144"/>
      <c r="BJ61" s="149"/>
      <c r="BK61" s="149"/>
      <c r="BL61" s="148"/>
      <c r="BM61" s="104"/>
      <c r="BN61" s="144"/>
      <c r="BO61" s="149"/>
      <c r="BP61" s="149"/>
      <c r="BQ61" s="148"/>
      <c r="BR61" s="104"/>
      <c r="BS61" s="144"/>
      <c r="BT61" s="104"/>
      <c r="BU61" s="149"/>
      <c r="BV61" s="149"/>
      <c r="BW61" s="149"/>
      <c r="BX61" s="104"/>
      <c r="BY61" s="149"/>
      <c r="BZ61" s="149"/>
      <c r="CA61" s="104"/>
      <c r="CB61" s="149"/>
      <c r="CC61" s="148"/>
      <c r="CD61" s="149"/>
    </row>
    <row r="62" spans="1:108" ht="21" customHeight="1" thickTop="1" thickBot="1" x14ac:dyDescent="0.35">
      <c r="A62" s="349"/>
      <c r="B62" s="313"/>
      <c r="C62" s="313"/>
      <c r="D62" s="313"/>
      <c r="E62" s="351"/>
      <c r="F62" s="313"/>
      <c r="G62" s="313"/>
      <c r="H62" s="313"/>
      <c r="I62" s="313"/>
      <c r="J62" s="349"/>
      <c r="K62" s="349"/>
      <c r="L62" s="386"/>
      <c r="M62" s="390"/>
      <c r="N62" s="148">
        <v>4</v>
      </c>
      <c r="O62" s="100"/>
      <c r="P62" s="106"/>
      <c r="Q62" s="106"/>
      <c r="R62" s="106"/>
      <c r="S62" s="106"/>
      <c r="T62" s="106"/>
      <c r="U62" s="106"/>
      <c r="V62" s="106"/>
      <c r="W62" s="109">
        <f t="shared" si="1"/>
        <v>0</v>
      </c>
      <c r="X62" s="110" t="str">
        <f t="shared" si="0"/>
        <v>DEBIL</v>
      </c>
      <c r="Y62" s="108"/>
      <c r="Z62" s="111" t="str">
        <f t="shared" si="2"/>
        <v/>
      </c>
      <c r="AA62" s="109" t="str">
        <f t="shared" si="3"/>
        <v>SI</v>
      </c>
      <c r="AB62" s="106"/>
      <c r="AC62" s="381"/>
      <c r="AD62" s="381"/>
      <c r="AE62" s="388"/>
      <c r="AF62" s="388"/>
      <c r="AG62" s="376"/>
      <c r="AH62" s="376"/>
      <c r="AI62" s="375"/>
      <c r="AJ62" s="375"/>
      <c r="AK62" s="386"/>
      <c r="AL62" s="390"/>
      <c r="AM62" s="393"/>
      <c r="AN62" s="149"/>
      <c r="AO62" s="148"/>
      <c r="AP62" s="104"/>
      <c r="AQ62" s="104"/>
      <c r="AR62" s="149"/>
      <c r="AS62" s="104"/>
      <c r="AT62" s="149"/>
      <c r="AU62" s="104"/>
      <c r="AV62" s="149"/>
      <c r="AW62" s="104"/>
      <c r="AX62" s="149"/>
      <c r="AY62" s="147"/>
      <c r="AZ62" s="149"/>
      <c r="BA62" s="149"/>
      <c r="BB62" s="148"/>
      <c r="BC62" s="104"/>
      <c r="BD62" s="144"/>
      <c r="BE62" s="149"/>
      <c r="BF62" s="149"/>
      <c r="BG62" s="148"/>
      <c r="BH62" s="104"/>
      <c r="BI62" s="144"/>
      <c r="BJ62" s="149"/>
      <c r="BK62" s="149"/>
      <c r="BL62" s="148"/>
      <c r="BM62" s="104"/>
      <c r="BN62" s="144"/>
      <c r="BO62" s="149"/>
      <c r="BP62" s="149"/>
      <c r="BQ62" s="148"/>
      <c r="BR62" s="104"/>
      <c r="BS62" s="144"/>
      <c r="BT62" s="104"/>
      <c r="BU62" s="149"/>
      <c r="BV62" s="149"/>
      <c r="BW62" s="149"/>
      <c r="BX62" s="104"/>
      <c r="BY62" s="149"/>
      <c r="BZ62" s="149"/>
      <c r="CA62" s="104"/>
      <c r="CB62" s="149"/>
      <c r="CC62" s="148"/>
      <c r="CD62" s="149"/>
    </row>
    <row r="63" spans="1:108" ht="21" customHeight="1" thickTop="1" thickBot="1" x14ac:dyDescent="0.35">
      <c r="A63" s="349"/>
      <c r="B63" s="313"/>
      <c r="C63" s="313"/>
      <c r="D63" s="313"/>
      <c r="E63" s="351"/>
      <c r="F63" s="313"/>
      <c r="G63" s="313"/>
      <c r="H63" s="313"/>
      <c r="I63" s="313"/>
      <c r="J63" s="349"/>
      <c r="K63" s="349"/>
      <c r="L63" s="386"/>
      <c r="M63" s="390"/>
      <c r="N63" s="148">
        <v>5</v>
      </c>
      <c r="O63" s="100"/>
      <c r="P63" s="106"/>
      <c r="Q63" s="106"/>
      <c r="R63" s="106"/>
      <c r="S63" s="106"/>
      <c r="T63" s="106"/>
      <c r="U63" s="106"/>
      <c r="V63" s="106"/>
      <c r="W63" s="109">
        <f t="shared" si="1"/>
        <v>0</v>
      </c>
      <c r="X63" s="110" t="str">
        <f t="shared" si="0"/>
        <v>DEBIL</v>
      </c>
      <c r="Y63" s="108"/>
      <c r="Z63" s="111" t="str">
        <f t="shared" si="2"/>
        <v/>
      </c>
      <c r="AA63" s="109" t="str">
        <f t="shared" si="3"/>
        <v>SI</v>
      </c>
      <c r="AB63" s="106"/>
      <c r="AC63" s="381"/>
      <c r="AD63" s="381"/>
      <c r="AE63" s="388"/>
      <c r="AF63" s="388"/>
      <c r="AG63" s="376"/>
      <c r="AH63" s="376"/>
      <c r="AI63" s="375"/>
      <c r="AJ63" s="375"/>
      <c r="AK63" s="386"/>
      <c r="AL63" s="390"/>
      <c r="AM63" s="393"/>
      <c r="AN63" s="149"/>
      <c r="AO63" s="148"/>
      <c r="AP63" s="104"/>
      <c r="AQ63" s="104"/>
      <c r="AR63" s="149"/>
      <c r="AS63" s="104"/>
      <c r="AT63" s="149"/>
      <c r="AU63" s="104"/>
      <c r="AV63" s="149"/>
      <c r="AW63" s="104"/>
      <c r="AX63" s="149"/>
      <c r="AY63" s="147"/>
      <c r="AZ63" s="149"/>
      <c r="BA63" s="149"/>
      <c r="BB63" s="148"/>
      <c r="BC63" s="104"/>
      <c r="BD63" s="144"/>
      <c r="BE63" s="149"/>
      <c r="BF63" s="149"/>
      <c r="BG63" s="148"/>
      <c r="BH63" s="104"/>
      <c r="BI63" s="144"/>
      <c r="BJ63" s="149"/>
      <c r="BK63" s="149"/>
      <c r="BL63" s="148"/>
      <c r="BM63" s="104"/>
      <c r="BN63" s="144"/>
      <c r="BO63" s="149"/>
      <c r="BP63" s="149"/>
      <c r="BQ63" s="148"/>
      <c r="BR63" s="104"/>
      <c r="BS63" s="144"/>
      <c r="BT63" s="104"/>
      <c r="BU63" s="149"/>
      <c r="BV63" s="149"/>
      <c r="BW63" s="149"/>
      <c r="BX63" s="104"/>
      <c r="BY63" s="149"/>
      <c r="BZ63" s="149"/>
      <c r="CA63" s="104"/>
      <c r="CB63" s="149"/>
      <c r="CC63" s="148"/>
      <c r="CD63" s="149"/>
    </row>
    <row r="64" spans="1:108" ht="21" customHeight="1" thickTop="1" thickBot="1" x14ac:dyDescent="0.35">
      <c r="A64" s="349"/>
      <c r="B64" s="313"/>
      <c r="C64" s="313"/>
      <c r="D64" s="313"/>
      <c r="E64" s="351"/>
      <c r="F64" s="313"/>
      <c r="G64" s="313"/>
      <c r="H64" s="313"/>
      <c r="I64" s="313"/>
      <c r="J64" s="349"/>
      <c r="K64" s="349"/>
      <c r="L64" s="386"/>
      <c r="M64" s="391"/>
      <c r="N64" s="148">
        <v>6</v>
      </c>
      <c r="O64" s="100"/>
      <c r="P64" s="106"/>
      <c r="Q64" s="106"/>
      <c r="R64" s="106"/>
      <c r="S64" s="106"/>
      <c r="T64" s="106"/>
      <c r="U64" s="106"/>
      <c r="V64" s="106"/>
      <c r="W64" s="109">
        <f t="shared" si="1"/>
        <v>0</v>
      </c>
      <c r="X64" s="110" t="str">
        <f t="shared" si="0"/>
        <v>DEBIL</v>
      </c>
      <c r="Y64" s="108"/>
      <c r="Z64" s="111" t="str">
        <f t="shared" si="2"/>
        <v/>
      </c>
      <c r="AA64" s="109" t="str">
        <f t="shared" si="3"/>
        <v>SI</v>
      </c>
      <c r="AB64" s="106"/>
      <c r="AC64" s="381"/>
      <c r="AD64" s="381"/>
      <c r="AE64" s="388"/>
      <c r="AF64" s="388"/>
      <c r="AG64" s="376"/>
      <c r="AH64" s="376"/>
      <c r="AI64" s="375"/>
      <c r="AJ64" s="375"/>
      <c r="AK64" s="386"/>
      <c r="AL64" s="391"/>
      <c r="AM64" s="394"/>
      <c r="AN64" s="149"/>
      <c r="AO64" s="148"/>
      <c r="AP64" s="104"/>
      <c r="AQ64" s="104"/>
      <c r="AR64" s="149"/>
      <c r="AS64" s="104"/>
      <c r="AT64" s="149"/>
      <c r="AU64" s="104"/>
      <c r="AV64" s="149"/>
      <c r="AW64" s="104"/>
      <c r="AX64" s="149"/>
      <c r="AY64" s="147"/>
      <c r="AZ64" s="149"/>
      <c r="BA64" s="149"/>
      <c r="BB64" s="148"/>
      <c r="BC64" s="104"/>
      <c r="BD64" s="144"/>
      <c r="BE64" s="149"/>
      <c r="BF64" s="149"/>
      <c r="BG64" s="148"/>
      <c r="BH64" s="104"/>
      <c r="BI64" s="144"/>
      <c r="BJ64" s="149"/>
      <c r="BK64" s="149"/>
      <c r="BL64" s="148"/>
      <c r="BM64" s="104"/>
      <c r="BN64" s="144"/>
      <c r="BO64" s="149"/>
      <c r="BP64" s="149"/>
      <c r="BQ64" s="148"/>
      <c r="BR64" s="104"/>
      <c r="BS64" s="144"/>
      <c r="BT64" s="104"/>
      <c r="BU64" s="149"/>
      <c r="BV64" s="149"/>
      <c r="BW64" s="149"/>
      <c r="BX64" s="104"/>
      <c r="BY64" s="149"/>
      <c r="BZ64" s="149"/>
      <c r="CA64" s="104"/>
      <c r="CB64" s="149"/>
      <c r="CC64" s="148"/>
      <c r="CD64" s="149"/>
    </row>
    <row r="65" ht="21" customHeight="1" thickTop="1" x14ac:dyDescent="0.3"/>
  </sheetData>
  <sheetProtection algorithmName="SHA-512" hashValue="FaMQSBqWrpQEbAEWT2HDy70dtfavU43wVRq0CBEUypvJAFSdagGkl0YqSlpbk+SyCey5p0DTh+c6Ei7KxY8Fjw==" saltValue="cmKaqhapkM1Z9NSVRhvB/w==" spinCount="100000" sheet="1" formatCells="0" formatColumns="0" formatRows="0"/>
  <mergeCells count="333">
    <mergeCell ref="BJ2:BN2"/>
    <mergeCell ref="BO2:BS2"/>
    <mergeCell ref="AN3:AN4"/>
    <mergeCell ref="AO3:AO4"/>
    <mergeCell ref="AP3:AP4"/>
    <mergeCell ref="AQ3:AQ4"/>
    <mergeCell ref="AR3:AR4"/>
    <mergeCell ref="AS3:AS4"/>
    <mergeCell ref="AT3:AT4"/>
    <mergeCell ref="AU3:AU4"/>
    <mergeCell ref="AV3:AV4"/>
    <mergeCell ref="AW3:AW4"/>
    <mergeCell ref="AX3:AX4"/>
    <mergeCell ref="AY3:AY4"/>
    <mergeCell ref="AZ3:AZ4"/>
    <mergeCell ref="BA3:BA4"/>
    <mergeCell ref="BB3:BB4"/>
    <mergeCell ref="BC3:BC4"/>
    <mergeCell ref="BD3:BD4"/>
    <mergeCell ref="BE3:BE4"/>
    <mergeCell ref="BF3:BF4"/>
    <mergeCell ref="BG3:BG4"/>
    <mergeCell ref="BQ3:BQ4"/>
    <mergeCell ref="BR3:BR4"/>
    <mergeCell ref="CA2:CD2"/>
    <mergeCell ref="A2:I2"/>
    <mergeCell ref="AJ11:AJ16"/>
    <mergeCell ref="AJ17:AJ22"/>
    <mergeCell ref="AJ23:AJ28"/>
    <mergeCell ref="AJ29:AJ34"/>
    <mergeCell ref="AJ35:AJ40"/>
    <mergeCell ref="AJ41:AJ46"/>
    <mergeCell ref="AJ47:AJ52"/>
    <mergeCell ref="AL29:AL34"/>
    <mergeCell ref="AK35:AK40"/>
    <mergeCell ref="AL35:AL40"/>
    <mergeCell ref="AK41:AK46"/>
    <mergeCell ref="AL41:AL46"/>
    <mergeCell ref="AK47:AK52"/>
    <mergeCell ref="AL47:AL52"/>
    <mergeCell ref="X3:X4"/>
    <mergeCell ref="AC11:AC16"/>
    <mergeCell ref="AF23:AF28"/>
    <mergeCell ref="AD29:AD34"/>
    <mergeCell ref="AE29:AE34"/>
    <mergeCell ref="AF29:AF34"/>
    <mergeCell ref="AD35:AD40"/>
    <mergeCell ref="AE35:AE40"/>
    <mergeCell ref="AJ53:AJ58"/>
    <mergeCell ref="AJ59:AJ64"/>
    <mergeCell ref="AH53:AH58"/>
    <mergeCell ref="AH59:AH64"/>
    <mergeCell ref="AI11:AI16"/>
    <mergeCell ref="AI17:AI22"/>
    <mergeCell ref="AI23:AI28"/>
    <mergeCell ref="AI29:AI34"/>
    <mergeCell ref="AI35:AI40"/>
    <mergeCell ref="AI41:AI46"/>
    <mergeCell ref="AI47:AI52"/>
    <mergeCell ref="AI53:AI58"/>
    <mergeCell ref="AI59:AI64"/>
    <mergeCell ref="AK59:AK64"/>
    <mergeCell ref="AL59:AL64"/>
    <mergeCell ref="J2:M2"/>
    <mergeCell ref="N2:AH2"/>
    <mergeCell ref="AI2:AL2"/>
    <mergeCell ref="AM5:AM10"/>
    <mergeCell ref="BX2:BZ2"/>
    <mergeCell ref="BX3:BX4"/>
    <mergeCell ref="BY3:BY4"/>
    <mergeCell ref="BZ3:BZ4"/>
    <mergeCell ref="AM11:AM16"/>
    <mergeCell ref="AM17:AM22"/>
    <mergeCell ref="AM23:AM28"/>
    <mergeCell ref="AM29:AM34"/>
    <mergeCell ref="AM35:AM40"/>
    <mergeCell ref="AM41:AM46"/>
    <mergeCell ref="AM47:AM52"/>
    <mergeCell ref="AM53:AM58"/>
    <mergeCell ref="AM59:AM64"/>
    <mergeCell ref="AG11:AG16"/>
    <mergeCell ref="AG17:AG22"/>
    <mergeCell ref="AG23:AG28"/>
    <mergeCell ref="AG29:AG34"/>
    <mergeCell ref="AK29:AK34"/>
    <mergeCell ref="AK53:AK58"/>
    <mergeCell ref="AL53:AL58"/>
    <mergeCell ref="AL3:AL4"/>
    <mergeCell ref="AK5:AK10"/>
    <mergeCell ref="AL5:AL10"/>
    <mergeCell ref="AK11:AK16"/>
    <mergeCell ref="AL11:AL16"/>
    <mergeCell ref="AK17:AK22"/>
    <mergeCell ref="AL17:AL22"/>
    <mergeCell ref="AK23:AK28"/>
    <mergeCell ref="AL23:AL28"/>
    <mergeCell ref="AG53:AG58"/>
    <mergeCell ref="AG59:AG64"/>
    <mergeCell ref="AC53:AC58"/>
    <mergeCell ref="AC59:AC64"/>
    <mergeCell ref="AD11:AD16"/>
    <mergeCell ref="AE11:AE16"/>
    <mergeCell ref="AF11:AF16"/>
    <mergeCell ref="AD17:AD22"/>
    <mergeCell ref="AE17:AE22"/>
    <mergeCell ref="AF17:AF22"/>
    <mergeCell ref="AD23:AD28"/>
    <mergeCell ref="AE23:AE28"/>
    <mergeCell ref="AD41:AD46"/>
    <mergeCell ref="AC35:AC40"/>
    <mergeCell ref="AC41:AC46"/>
    <mergeCell ref="AC47:AC52"/>
    <mergeCell ref="AD47:AD52"/>
    <mergeCell ref="AE47:AE52"/>
    <mergeCell ref="AD53:AD58"/>
    <mergeCell ref="AE53:AE58"/>
    <mergeCell ref="AF53:AF58"/>
    <mergeCell ref="AD59:AD64"/>
    <mergeCell ref="AE59:AE64"/>
    <mergeCell ref="AF59:AF64"/>
    <mergeCell ref="L53:L58"/>
    <mergeCell ref="L59:L64"/>
    <mergeCell ref="M59:M64"/>
    <mergeCell ref="M35:M40"/>
    <mergeCell ref="M41:M46"/>
    <mergeCell ref="M47:M52"/>
    <mergeCell ref="M53:M58"/>
    <mergeCell ref="M11:M16"/>
    <mergeCell ref="M17:M22"/>
    <mergeCell ref="M23:M28"/>
    <mergeCell ref="M29:M34"/>
    <mergeCell ref="L23:L28"/>
    <mergeCell ref="L29:L34"/>
    <mergeCell ref="L35:L40"/>
    <mergeCell ref="L41:L46"/>
    <mergeCell ref="L47:L52"/>
    <mergeCell ref="L11:L16"/>
    <mergeCell ref="AF35:AF40"/>
    <mergeCell ref="AE41:AE46"/>
    <mergeCell ref="AF41:AF46"/>
    <mergeCell ref="AF47:AF52"/>
    <mergeCell ref="AH11:AH16"/>
    <mergeCell ref="AH17:AH22"/>
    <mergeCell ref="AH23:AH28"/>
    <mergeCell ref="AH29:AH34"/>
    <mergeCell ref="AH35:AH40"/>
    <mergeCell ref="AH41:AH46"/>
    <mergeCell ref="AH47:AH52"/>
    <mergeCell ref="AG35:AG40"/>
    <mergeCell ref="AG41:AG46"/>
    <mergeCell ref="AG47:AG52"/>
    <mergeCell ref="G53:G58"/>
    <mergeCell ref="G59:G64"/>
    <mergeCell ref="H59:H64"/>
    <mergeCell ref="E59:E64"/>
    <mergeCell ref="L5:L10"/>
    <mergeCell ref="AC5:AC10"/>
    <mergeCell ref="AE5:AE10"/>
    <mergeCell ref="AF5:AF10"/>
    <mergeCell ref="AC17:AC22"/>
    <mergeCell ref="AC23:AC28"/>
    <mergeCell ref="AC29:AC34"/>
    <mergeCell ref="H53:H58"/>
    <mergeCell ref="E53:E58"/>
    <mergeCell ref="I53:I58"/>
    <mergeCell ref="J53:J58"/>
    <mergeCell ref="K53:K58"/>
    <mergeCell ref="H41:H46"/>
    <mergeCell ref="E41:E46"/>
    <mergeCell ref="I41:I46"/>
    <mergeCell ref="J41:J46"/>
    <mergeCell ref="K41:K46"/>
    <mergeCell ref="I35:I40"/>
    <mergeCell ref="J35:J40"/>
    <mergeCell ref="K35:K40"/>
    <mergeCell ref="I59:I64"/>
    <mergeCell ref="J59:J64"/>
    <mergeCell ref="K59:K64"/>
    <mergeCell ref="A59:A64"/>
    <mergeCell ref="B59:B64"/>
    <mergeCell ref="C59:C64"/>
    <mergeCell ref="D59:D64"/>
    <mergeCell ref="F59:F64"/>
    <mergeCell ref="G47:G52"/>
    <mergeCell ref="H47:H52"/>
    <mergeCell ref="E47:E52"/>
    <mergeCell ref="I47:I52"/>
    <mergeCell ref="J47:J52"/>
    <mergeCell ref="K47:K52"/>
    <mergeCell ref="A47:A52"/>
    <mergeCell ref="B47:B52"/>
    <mergeCell ref="C47:C52"/>
    <mergeCell ref="D47:D52"/>
    <mergeCell ref="F47:F52"/>
    <mergeCell ref="A53:A58"/>
    <mergeCell ref="B53:B58"/>
    <mergeCell ref="C53:C58"/>
    <mergeCell ref="D53:D58"/>
    <mergeCell ref="F53:F58"/>
    <mergeCell ref="A41:A46"/>
    <mergeCell ref="B41:B46"/>
    <mergeCell ref="C41:C46"/>
    <mergeCell ref="D41:D46"/>
    <mergeCell ref="F41:F46"/>
    <mergeCell ref="G41:G46"/>
    <mergeCell ref="G35:G40"/>
    <mergeCell ref="H35:H40"/>
    <mergeCell ref="E35:E40"/>
    <mergeCell ref="A35:A40"/>
    <mergeCell ref="B35:B40"/>
    <mergeCell ref="C35:C40"/>
    <mergeCell ref="D35:D40"/>
    <mergeCell ref="F35:F40"/>
    <mergeCell ref="K29:K34"/>
    <mergeCell ref="A29:A34"/>
    <mergeCell ref="B29:B34"/>
    <mergeCell ref="C29:C34"/>
    <mergeCell ref="D29:D34"/>
    <mergeCell ref="F29:F34"/>
    <mergeCell ref="G29:G34"/>
    <mergeCell ref="G23:G28"/>
    <mergeCell ref="H23:H28"/>
    <mergeCell ref="E23:E28"/>
    <mergeCell ref="I23:I28"/>
    <mergeCell ref="J23:J28"/>
    <mergeCell ref="K23:K28"/>
    <mergeCell ref="A23:A28"/>
    <mergeCell ref="B23:B28"/>
    <mergeCell ref="C23:C28"/>
    <mergeCell ref="D23:D28"/>
    <mergeCell ref="F23:F28"/>
    <mergeCell ref="H29:H34"/>
    <mergeCell ref="E29:E34"/>
    <mergeCell ref="I29:I34"/>
    <mergeCell ref="J29:J34"/>
    <mergeCell ref="J17:J22"/>
    <mergeCell ref="K17:K22"/>
    <mergeCell ref="A17:A22"/>
    <mergeCell ref="B17:B22"/>
    <mergeCell ref="C17:C22"/>
    <mergeCell ref="D17:D22"/>
    <mergeCell ref="F17:F22"/>
    <mergeCell ref="G17:G22"/>
    <mergeCell ref="L17:L22"/>
    <mergeCell ref="H17:H22"/>
    <mergeCell ref="E17:E22"/>
    <mergeCell ref="I17:I22"/>
    <mergeCell ref="CD3:CD4"/>
    <mergeCell ref="BV3:BV4"/>
    <mergeCell ref="BW3:BW4"/>
    <mergeCell ref="CA3:CA4"/>
    <mergeCell ref="AG3:AG4"/>
    <mergeCell ref="AH3:AH4"/>
    <mergeCell ref="AI3:AI4"/>
    <mergeCell ref="AJ3:AJ4"/>
    <mergeCell ref="AK3:AK4"/>
    <mergeCell ref="BS3:BS4"/>
    <mergeCell ref="BH3:BH4"/>
    <mergeCell ref="BI3:BI4"/>
    <mergeCell ref="BJ3:BJ4"/>
    <mergeCell ref="BK3:BK4"/>
    <mergeCell ref="BL3:BL4"/>
    <mergeCell ref="BM3:BM4"/>
    <mergeCell ref="BN3:BN4"/>
    <mergeCell ref="H5:H10"/>
    <mergeCell ref="E5:E10"/>
    <mergeCell ref="I5:I10"/>
    <mergeCell ref="J5:J10"/>
    <mergeCell ref="K5:K10"/>
    <mergeCell ref="L3:L4"/>
    <mergeCell ref="J11:J16"/>
    <mergeCell ref="K11:K16"/>
    <mergeCell ref="A11:A16"/>
    <mergeCell ref="B11:B16"/>
    <mergeCell ref="C11:C16"/>
    <mergeCell ref="D11:D16"/>
    <mergeCell ref="F11:F16"/>
    <mergeCell ref="A5:A10"/>
    <mergeCell ref="B5:B10"/>
    <mergeCell ref="C5:C10"/>
    <mergeCell ref="D5:D10"/>
    <mergeCell ref="F5:F10"/>
    <mergeCell ref="G5:G10"/>
    <mergeCell ref="G11:G16"/>
    <mergeCell ref="H11:H16"/>
    <mergeCell ref="E11:E16"/>
    <mergeCell ref="I11:I16"/>
    <mergeCell ref="N3:N4"/>
    <mergeCell ref="O3:O4"/>
    <mergeCell ref="I3:I4"/>
    <mergeCell ref="T3:T4"/>
    <mergeCell ref="S3:S4"/>
    <mergeCell ref="V3:V4"/>
    <mergeCell ref="CB3:CB4"/>
    <mergeCell ref="CC3:CC4"/>
    <mergeCell ref="AI5:AI10"/>
    <mergeCell ref="AJ5:AJ10"/>
    <mergeCell ref="AG5:AG10"/>
    <mergeCell ref="AC3:AD4"/>
    <mergeCell ref="AD5:AD10"/>
    <mergeCell ref="M3:M4"/>
    <mergeCell ref="M5:M10"/>
    <mergeCell ref="BO3:BO4"/>
    <mergeCell ref="BP3:BP4"/>
    <mergeCell ref="BT3:BT4"/>
    <mergeCell ref="BU3:BU4"/>
    <mergeCell ref="J3:J4"/>
    <mergeCell ref="K3:K4"/>
    <mergeCell ref="AH5:AH10"/>
    <mergeCell ref="AN2:AY2"/>
    <mergeCell ref="AZ2:BD2"/>
    <mergeCell ref="BE2:BI2"/>
    <mergeCell ref="W3:W4"/>
    <mergeCell ref="Z3:Z4"/>
    <mergeCell ref="AA3:AA4"/>
    <mergeCell ref="BT2:BW2"/>
    <mergeCell ref="A3:A4"/>
    <mergeCell ref="B3:B4"/>
    <mergeCell ref="C3:C4"/>
    <mergeCell ref="D3:D4"/>
    <mergeCell ref="F3:F4"/>
    <mergeCell ref="G3:G4"/>
    <mergeCell ref="H3:H4"/>
    <mergeCell ref="E3:E4"/>
    <mergeCell ref="P3:P4"/>
    <mergeCell ref="Q3:Q4"/>
    <mergeCell ref="Y3:Y4"/>
    <mergeCell ref="AB3:AB4"/>
    <mergeCell ref="AE3:AE4"/>
    <mergeCell ref="AF3:AF4"/>
    <mergeCell ref="AM3:AM4"/>
    <mergeCell ref="R3:R4"/>
    <mergeCell ref="U3:U4"/>
  </mergeCells>
  <conditionalFormatting sqref="M5 M11 M17 M23 M29 M35 M41 M47 M53 M59">
    <cfRule type="cellIs" dxfId="285" priority="32" stopIfTrue="1" operator="equal">
      <formula>"Muy Alta"</formula>
    </cfRule>
    <cfRule type="containsText" dxfId="284" priority="33" operator="containsText" text="ZONA RIESGO ALTA">
      <formula>NOT(ISERROR(SEARCH("ZONA RIESGO ALTA",M5)))</formula>
    </cfRule>
    <cfRule type="containsText" dxfId="283" priority="34" operator="containsText" text="ZONA RIESGO MODERADA">
      <formula>NOT(ISERROR(SEARCH("ZONA RIESGO MODERADA",M5)))</formula>
    </cfRule>
    <cfRule type="containsText" dxfId="282" priority="35" operator="containsText" text="ZONA RIESGO BAJA">
      <formula>NOT(ISERROR(SEARCH("ZONA RIESGO BAJA",M5)))</formula>
    </cfRule>
    <cfRule type="cellIs" dxfId="281" priority="36" operator="equal">
      <formula>"Muy Baja"</formula>
    </cfRule>
  </conditionalFormatting>
  <conditionalFormatting sqref="M5:M64">
    <cfRule type="containsText" dxfId="280" priority="31" operator="containsText" text="ZONA RIESGO EXTREMA">
      <formula>NOT(ISERROR(SEARCH("ZONA RIESGO EXTREMA",M5)))</formula>
    </cfRule>
  </conditionalFormatting>
  <conditionalFormatting sqref="X5:X64">
    <cfRule type="containsText" dxfId="279" priority="28" operator="containsText" text="DEBIL">
      <formula>NOT(ISERROR(SEARCH("DEBIL",X5)))</formula>
    </cfRule>
    <cfRule type="containsText" dxfId="278" priority="29" operator="containsText" text="MODERADO">
      <formula>NOT(ISERROR(SEARCH("MODERADO",X5)))</formula>
    </cfRule>
    <cfRule type="containsText" dxfId="277" priority="30" operator="containsText" text="FUERTE">
      <formula>NOT(ISERROR(SEARCH("FUERTE",X5)))</formula>
    </cfRule>
  </conditionalFormatting>
  <conditionalFormatting sqref="AC5 AC11 AC17 AC23 AC41 AC59 AC29 AC47 AC35 AC53">
    <cfRule type="containsText" dxfId="276" priority="25" operator="containsText" text="DEBIL">
      <formula>NOT(ISERROR(SEARCH("DEBIL",AC5)))</formula>
    </cfRule>
    <cfRule type="containsText" dxfId="275" priority="26" operator="containsText" text="MODERADO">
      <formula>NOT(ISERROR(SEARCH("MODERADO",AC5)))</formula>
    </cfRule>
    <cfRule type="containsText" dxfId="274" priority="27" operator="containsText" text="FUERTE">
      <formula>NOT(ISERROR(SEARCH("FUERTE",AC5)))</formula>
    </cfRule>
  </conditionalFormatting>
  <conditionalFormatting sqref="AI5 AI11 AI17 AI23 AI29 AI35 AI41 AI47 AI53 AI59">
    <cfRule type="containsText" dxfId="273" priority="20" operator="containsText" text="casi seguro">
      <formula>NOT(ISERROR(SEARCH("casi seguro",AI5)))</formula>
    </cfRule>
    <cfRule type="containsText" dxfId="272" priority="21" operator="containsText" text="PROBABLE">
      <formula>NOT(ISERROR(SEARCH("PROBABLE",AI5)))</formula>
    </cfRule>
    <cfRule type="containsText" dxfId="271" priority="22" operator="containsText" text="posible">
      <formula>NOT(ISERROR(SEARCH("posible",AI5)))</formula>
    </cfRule>
    <cfRule type="containsText" dxfId="270" priority="23" operator="containsText" text="Improbable">
      <formula>NOT(ISERROR(SEARCH("Improbable",AI5)))</formula>
    </cfRule>
    <cfRule type="containsText" dxfId="269" priority="24" operator="containsText" text="Rara vez">
      <formula>NOT(ISERROR(SEARCH("Rara vez",AI5)))</formula>
    </cfRule>
  </conditionalFormatting>
  <conditionalFormatting sqref="AD5 AD11 AD17 AD23 AD41 AD59 AD29 AD47 AD35 AD53">
    <cfRule type="containsText" dxfId="268" priority="17" operator="containsText" text="DEBIL">
      <formula>NOT(ISERROR(SEARCH("DEBIL",AD5)))</formula>
    </cfRule>
    <cfRule type="containsText" dxfId="267" priority="18" operator="containsText" text="MODERADO">
      <formula>NOT(ISERROR(SEARCH("MODERADO",AD5)))</formula>
    </cfRule>
    <cfRule type="containsText" dxfId="266" priority="19" operator="containsText" text="FUERTE">
      <formula>NOT(ISERROR(SEARCH("FUERTE",AD5)))</formula>
    </cfRule>
  </conditionalFormatting>
  <conditionalFormatting sqref="AL5 AL11 AL17 AL23 AL29 AL35 AL41 AL47 AL53 AL59">
    <cfRule type="cellIs" dxfId="265" priority="12" stopIfTrue="1" operator="equal">
      <formula>"Muy Alta"</formula>
    </cfRule>
    <cfRule type="containsText" dxfId="264" priority="13" operator="containsText" text="ZONA RIESGO ALTA">
      <formula>NOT(ISERROR(SEARCH("ZONA RIESGO ALTA",AL5)))</formula>
    </cfRule>
    <cfRule type="containsText" dxfId="263" priority="14" operator="containsText" text="ZONA RIESGO MODERADA">
      <formula>NOT(ISERROR(SEARCH("ZONA RIESGO MODERADA",AL5)))</formula>
    </cfRule>
    <cfRule type="containsText" dxfId="262" priority="15" operator="containsText" text="ZONA RIESGO BAJA">
      <formula>NOT(ISERROR(SEARCH("ZONA RIESGO BAJA",AL5)))</formula>
    </cfRule>
    <cfRule type="cellIs" dxfId="261" priority="16" operator="equal">
      <formula>"Muy Baja"</formula>
    </cfRule>
  </conditionalFormatting>
  <conditionalFormatting sqref="AL5:AL64">
    <cfRule type="containsText" dxfId="260" priority="11" operator="containsText" text="ZONA RIESGO EXTREMA">
      <formula>NOT(ISERROR(SEARCH("ZONA RIESGO EXTREMA",AL5)))</formula>
    </cfRule>
  </conditionalFormatting>
  <conditionalFormatting sqref="AJ5 AJ11 AJ17 AJ23 AJ29 AJ35 AJ41 AJ47 AJ53 AJ59">
    <cfRule type="containsText" dxfId="259" priority="1" operator="containsText" text="casi seguro">
      <formula>NOT(ISERROR(SEARCH("casi seguro",AJ5)))</formula>
    </cfRule>
    <cfRule type="containsText" dxfId="258" priority="2" operator="containsText" text="PROBABLE">
      <formula>NOT(ISERROR(SEARCH("PROBABLE",AJ5)))</formula>
    </cfRule>
    <cfRule type="containsText" dxfId="257" priority="3" operator="containsText" text="posible">
      <formula>NOT(ISERROR(SEARCH("posible",AJ5)))</formula>
    </cfRule>
    <cfRule type="containsText" dxfId="256" priority="4" operator="containsText" text="Improbable">
      <formula>NOT(ISERROR(SEARCH("Improbable",AJ5)))</formula>
    </cfRule>
    <cfRule type="containsText" dxfId="255" priority="5" operator="containsText" text="Rara vez">
      <formula>NOT(ISERROR(SEARCH("Rara vez",AJ5)))</formula>
    </cfRule>
  </conditionalFormatting>
  <dataValidations count="1">
    <dataValidation allowBlank="1" showInputMessage="1" showErrorMessage="1" prompt="fuerte + fuerte = fuerte _x000a_fuerte + moderado = moderado _x000a_fuerte + débil = débil _x000a_moderado + fuerte = moderado _x000a_moderado + moderado = moderado _x000a_moderado + débil = débil _x000a_débil + fuerte = débil _x000a_débil + moderado = débil _x000a_débil + débil = débil _x000a__x000a__x000a_" sqref="Z5:Z64" xr:uid="{CDA47DC9-BEE1-4BF6-B501-57E6A4035779}"/>
  </dataValidations>
  <pageMargins left="0.70866141732283472" right="0.70866141732283472" top="0.74803149606299213" bottom="0.74803149606299213" header="0.31496062992125984" footer="0.31496062992125984"/>
  <pageSetup paperSize="9" scale="23" orientation="landscape" r:id="rId1"/>
  <headerFooter>
    <oddHeader>&amp;L&amp;G&amp;C&amp;"Arial,Negrita"&amp;12MAPA Y PLAN DE MANEJO DE RIESGOS Y OPORTUNIDADES</oddHeader>
    <oddFooter>&amp;L&amp;G&amp;C&amp;N&amp;RDES-FM-12
V11</oddFooter>
  </headerFooter>
  <legacyDrawing r:id="rId2"/>
  <legacyDrawingHF r:id="rId3"/>
  <extLst>
    <ext xmlns:x14="http://schemas.microsoft.com/office/spreadsheetml/2009/9/main" uri="{78C0D931-6437-407d-A8EE-F0AAD7539E65}">
      <x14:conditionalFormattings>
        <x14:conditionalFormatting xmlns:xm="http://schemas.microsoft.com/office/excel/2006/main">
          <x14:cfRule type="containsText" priority="37" operator="containsText" id="{EBBD3A34-DCCE-4BF4-83CB-C07B092AB35A}">
            <xm:f>NOT(ISERROR(SEARCH(#REF!,AI5)))</xm:f>
            <xm:f>#REF!</xm:f>
            <x14:dxf>
              <fill>
                <gradientFill degree="180">
                  <stop position="0">
                    <color rgb="FF008744"/>
                  </stop>
                  <stop position="1">
                    <color theme="0"/>
                  </stop>
                </gradientFill>
              </fill>
            </x14:dxf>
          </x14:cfRule>
          <x14:cfRule type="containsText" priority="38" operator="containsText" id="{3B55109B-5D44-4A41-A2AB-38AD6F1B46FC}">
            <xm:f>NOT(ISERROR(SEARCH(#REF!,AI5)))</xm:f>
            <xm:f>#REF!</xm:f>
            <x14:dxf>
              <fill>
                <gradientFill degree="180">
                  <stop position="0">
                    <color rgb="FF008744"/>
                  </stop>
                  <stop position="1">
                    <color theme="0"/>
                  </stop>
                </gradientFill>
              </fill>
            </x14:dxf>
          </x14:cfRule>
          <x14:cfRule type="containsText" priority="39" operator="containsText" id="{A0DCF7A7-016D-4DFC-9E2E-055DD5B2BA28}">
            <xm:f>NOT(ISERROR(SEARCH(#REF!,AI5)))</xm:f>
            <xm:f>#REF!</xm:f>
            <x14:dxf>
              <fill>
                <gradientFill degree="180">
                  <stop position="0">
                    <color rgb="FF008744"/>
                  </stop>
                  <stop position="1">
                    <color rgb="FFFFFFFF"/>
                  </stop>
                </gradientFill>
              </fill>
            </x14:dxf>
          </x14:cfRule>
          <x14:cfRule type="containsText" priority="40" operator="containsText" id="{FB4ECCE1-DC6A-4C93-9560-D10FA9669175}">
            <xm:f>NOT(ISERROR(SEARCH(#REF!,AI5)))</xm:f>
            <xm:f>#REF!</xm:f>
            <x14:dxf>
              <fill>
                <gradientFill>
                  <stop position="0">
                    <color theme="0"/>
                  </stop>
                  <stop position="1">
                    <color rgb="FFFFFF00"/>
                  </stop>
                </gradientFill>
              </fill>
            </x14:dxf>
          </x14:cfRule>
          <x14:cfRule type="containsText" priority="41" operator="containsText" id="{33278D51-8B45-427C-B999-486B2DC7D348}">
            <xm:f>NOT(ISERROR(SEARCH(#REF!,AI5)))</xm:f>
            <xm:f>#REF!</xm:f>
            <x14:dxf>
              <fill>
                <gradientFill degree="180">
                  <stop position="0">
                    <color rgb="FFFFA700"/>
                  </stop>
                  <stop position="1">
                    <color theme="0"/>
                  </stop>
                </gradientFill>
              </fill>
            </x14:dxf>
          </x14:cfRule>
          <xm:sqref>AI5 AI11 AI17 AI23 AI29 AI35 AI41 AI47 AI53 AI59</xm:sqref>
        </x14:conditionalFormatting>
        <x14:conditionalFormatting xmlns:xm="http://schemas.microsoft.com/office/excel/2006/main">
          <x14:cfRule type="containsText" priority="6" operator="containsText" id="{AD203612-25EC-4686-BFE9-6479FC2C2B07}">
            <xm:f>NOT(ISERROR(SEARCH(#REF!,AJ5)))</xm:f>
            <xm:f>#REF!</xm:f>
            <x14:dxf>
              <fill>
                <gradientFill degree="180">
                  <stop position="0">
                    <color rgb="FF008744"/>
                  </stop>
                  <stop position="1">
                    <color theme="0"/>
                  </stop>
                </gradientFill>
              </fill>
            </x14:dxf>
          </x14:cfRule>
          <x14:cfRule type="containsText" priority="7" operator="containsText" id="{9B93CB95-00B9-461A-A6F2-AAD7248D1CF4}">
            <xm:f>NOT(ISERROR(SEARCH(#REF!,AJ5)))</xm:f>
            <xm:f>#REF!</xm:f>
            <x14:dxf>
              <fill>
                <gradientFill degree="180">
                  <stop position="0">
                    <color rgb="FF008744"/>
                  </stop>
                  <stop position="1">
                    <color theme="0"/>
                  </stop>
                </gradientFill>
              </fill>
            </x14:dxf>
          </x14:cfRule>
          <x14:cfRule type="containsText" priority="8" operator="containsText" id="{DA000740-0671-441C-928E-6090D22BF798}">
            <xm:f>NOT(ISERROR(SEARCH(#REF!,AJ5)))</xm:f>
            <xm:f>#REF!</xm:f>
            <x14:dxf>
              <fill>
                <gradientFill degree="180">
                  <stop position="0">
                    <color rgb="FF008744"/>
                  </stop>
                  <stop position="1">
                    <color rgb="FFFFFFFF"/>
                  </stop>
                </gradientFill>
              </fill>
            </x14:dxf>
          </x14:cfRule>
          <x14:cfRule type="containsText" priority="9" operator="containsText" id="{4967739F-55D5-41FA-8786-9A66FF772A44}">
            <xm:f>NOT(ISERROR(SEARCH(#REF!,AJ5)))</xm:f>
            <xm:f>#REF!</xm:f>
            <x14:dxf>
              <fill>
                <gradientFill>
                  <stop position="0">
                    <color theme="0"/>
                  </stop>
                  <stop position="1">
                    <color rgb="FFFFFF00"/>
                  </stop>
                </gradientFill>
              </fill>
            </x14:dxf>
          </x14:cfRule>
          <x14:cfRule type="containsText" priority="10" operator="containsText" id="{415CE5F9-37B2-4B45-A599-4D477427DE99}">
            <xm:f>NOT(ISERROR(SEARCH(#REF!,AJ5)))</xm:f>
            <xm:f>#REF!</xm:f>
            <x14:dxf>
              <fill>
                <gradientFill degree="180">
                  <stop position="0">
                    <color rgb="FFFFA700"/>
                  </stop>
                  <stop position="1">
                    <color theme="0"/>
                  </stop>
                </gradientFill>
              </fill>
            </x14:dxf>
          </x14:cfRule>
          <xm:sqref>AJ5 AJ11 AJ17 AJ23 AJ29 AJ35 AJ41 AJ47 AJ53 AJ59</xm:sqref>
        </x14:conditionalFormatting>
      </x14:conditionalFormattings>
    </ext>
    <ext xmlns:x14="http://schemas.microsoft.com/office/spreadsheetml/2009/9/main" uri="{CCE6A557-97BC-4b89-ADB6-D9C93CAAB3DF}">
      <x14:dataValidations xmlns:xm="http://schemas.microsoft.com/office/excel/2006/main" count="14">
        <x14:dataValidation type="list" allowBlank="1" showInputMessage="1" showErrorMessage="1" xr:uid="{49DB6158-6A13-4E5D-9AC6-2D6B222A4CB4}">
          <x14:formula1>
            <xm:f>Hoja1!$A$26:$A$39</xm:f>
          </x14:formula1>
          <xm:sqref>B5:B64</xm:sqref>
        </x14:dataValidation>
        <x14:dataValidation type="list" allowBlank="1" showInputMessage="1" showErrorMessage="1" xr:uid="{92ED92C5-324C-402B-A60A-04BC3C806C94}">
          <x14:formula1>
            <xm:f>Hoja1!$B$26:$B$39</xm:f>
          </x14:formula1>
          <xm:sqref>C5:C64</xm:sqref>
        </x14:dataValidation>
        <x14:dataValidation type="list" allowBlank="1" showInputMessage="1" showErrorMessage="1" xr:uid="{86723610-28F4-4075-BDFA-0099D43FD7A1}">
          <x14:formula1>
            <xm:f>'Opciones Tratamiento'!$E$2:$E$4</xm:f>
          </x14:formula1>
          <xm:sqref>F5:F64</xm:sqref>
        </x14:dataValidation>
        <x14:dataValidation type="list" allowBlank="1" showInputMessage="1" showErrorMessage="1" xr:uid="{18AFC08B-4FD0-406A-8C6D-23CFC049DF41}">
          <x14:formula1>
            <xm:f>'Opciones Tratamiento'!$B$24:$B$27</xm:f>
          </x14:formula1>
          <xm:sqref>I5:I64</xm:sqref>
        </x14:dataValidation>
        <x14:dataValidation type="list" allowBlank="1" showInputMessage="1" showErrorMessage="1" xr:uid="{BF5E8BFD-9A2A-417A-B1BF-4B2B6935D014}">
          <x14:formula1>
            <xm:f>Hoja1!$A$43:$A$47</xm:f>
          </x14:formula1>
          <xm:sqref>J5:J64 AI5:AI64</xm:sqref>
        </x14:dataValidation>
        <x14:dataValidation type="list" allowBlank="1" showInputMessage="1" showErrorMessage="1" xr:uid="{2A266D6D-7963-480F-BFC1-27A7A2B60A4D}">
          <x14:formula1>
            <xm:f>Hoja1!$B$45:$B$47</xm:f>
          </x14:formula1>
          <xm:sqref>K5:K64 AJ5:AJ64</xm:sqref>
        </x14:dataValidation>
        <x14:dataValidation type="list" allowBlank="1" showInputMessage="1" showErrorMessage="1" xr:uid="{2E8ACB5A-7C52-4D35-A316-B7B729C30508}">
          <x14:formula1>
            <xm:f>Hoja1!$A$52:$A$54</xm:f>
          </x14:formula1>
          <xm:sqref>P5:P64</xm:sqref>
        </x14:dataValidation>
        <x14:dataValidation type="list" allowBlank="1" showInputMessage="1" showErrorMessage="1" xr:uid="{FDEB5476-AA0C-486C-988A-1D939D97F111}">
          <x14:formula1>
            <xm:f>Hoja1!$B$52:$B$53</xm:f>
          </x14:formula1>
          <xm:sqref>Q5:U64</xm:sqref>
        </x14:dataValidation>
        <x14:dataValidation type="list" allowBlank="1" showInputMessage="1" showErrorMessage="1" xr:uid="{CDA8CDAB-6774-401C-AC21-6C4D2DDA430C}">
          <x14:formula1>
            <xm:f>Hoja1!$C$52:$C$54</xm:f>
          </x14:formula1>
          <xm:sqref>V5:V64</xm:sqref>
        </x14:dataValidation>
        <x14:dataValidation type="list" allowBlank="1" showInputMessage="1" showErrorMessage="1" xr:uid="{8333B0D8-328B-400E-A02A-56512965B7F4}">
          <x14:formula1>
            <xm:f>Hoja1!$A$56:$A$58</xm:f>
          </x14:formula1>
          <xm:sqref>Y5:Y64</xm:sqref>
        </x14:dataValidation>
        <x14:dataValidation type="list" allowBlank="1" showInputMessage="1" showErrorMessage="1" xr:uid="{08F858F7-A64D-45DD-B769-7EFC66C44FEA}">
          <x14:formula1>
            <xm:f>Hoja1!$B$60:$B$62</xm:f>
          </x14:formula1>
          <xm:sqref>AE5:AF64</xm:sqref>
        </x14:dataValidation>
        <x14:dataValidation type="list" allowBlank="1" showInputMessage="1" showErrorMessage="1" xr:uid="{966999B3-FCAD-4A72-AAE8-B03A2C1CD78A}">
          <x14:formula1>
            <xm:f>Hoja1!$A$64:$A$66</xm:f>
          </x14:formula1>
          <xm:sqref>AM5:AM64</xm:sqref>
        </x14:dataValidation>
        <x14:dataValidation type="list" allowBlank="1" showInputMessage="1" showErrorMessage="1" xr:uid="{076F224C-E017-4ECB-95BA-84FF5D2A5920}">
          <x14:formula1>
            <xm:f>'Opciones Tratamiento'!$B$20:$B$22</xm:f>
          </x14:formula1>
          <xm:sqref>AY5:AY64</xm:sqref>
        </x14:dataValidation>
        <x14:dataValidation type="list" allowBlank="1" showInputMessage="1" showErrorMessage="1" xr:uid="{839850E5-79EC-4688-B708-D770704F85D2}">
          <x14:formula1>
            <xm:f>Hoja1!$A$23:$A$24</xm:f>
          </x14:formula1>
          <xm:sqref>BD5:BD64 BI5:BI64 BN5:BN64 BS5:BS64</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2060"/>
  </sheetPr>
  <dimension ref="A1:DE64"/>
  <sheetViews>
    <sheetView zoomScale="70" zoomScaleNormal="70" zoomScaleSheetLayoutView="10" zoomScalePageLayoutView="55" workbookViewId="0">
      <selection activeCell="M5" sqref="M5:M10"/>
    </sheetView>
  </sheetViews>
  <sheetFormatPr baseColWidth="10" defaultRowHeight="33" customHeight="1" x14ac:dyDescent="0.3"/>
  <cols>
    <col min="1" max="1" width="4" style="170" bestFit="1" customWidth="1"/>
    <col min="2" max="4" width="18.7109375" style="171" customWidth="1"/>
    <col min="5" max="5" width="32.42578125" style="163" customWidth="1"/>
    <col min="6" max="7" width="18.7109375" style="171" customWidth="1"/>
    <col min="8" max="9" width="14.140625" style="170" customWidth="1"/>
    <col min="10" max="10" width="18.85546875" style="170" customWidth="1"/>
    <col min="11" max="11" width="19" style="172" customWidth="1"/>
    <col min="12" max="12" width="32.42578125" style="163" customWidth="1"/>
    <col min="13" max="13" width="17.85546875" style="163" customWidth="1"/>
    <col min="14" max="14" width="18.85546875" style="163" customWidth="1"/>
    <col min="15" max="15" width="6.28515625" style="163" bestFit="1" customWidth="1"/>
    <col min="16" max="16" width="27" style="163" customWidth="1"/>
    <col min="17" max="17" width="16.140625" style="163" customWidth="1"/>
    <col min="18" max="18" width="17.5703125" style="163" customWidth="1"/>
    <col min="19" max="19" width="6.28515625" style="163" bestFit="1" customWidth="1"/>
    <col min="20" max="20" width="16" style="163" customWidth="1"/>
    <col min="21" max="21" width="5.85546875" style="163" customWidth="1"/>
    <col min="22" max="22" width="31" style="163" customWidth="1"/>
    <col min="23" max="23" width="15.140625" style="163" bestFit="1" customWidth="1"/>
    <col min="24" max="24" width="15.140625" style="163" customWidth="1"/>
    <col min="25" max="25" width="21" style="163" customWidth="1"/>
    <col min="26" max="26" width="19.28515625" style="163" customWidth="1"/>
    <col min="27" max="27" width="28.42578125" style="163" customWidth="1"/>
    <col min="28" max="28" width="6.85546875" style="163" customWidth="1"/>
    <col min="29" max="29" width="5" style="163" customWidth="1"/>
    <col min="30" max="30" width="5.5703125" style="163" customWidth="1"/>
    <col min="31" max="31" width="7.140625" style="163" customWidth="1"/>
    <col min="32" max="32" width="6.7109375" style="163" customWidth="1"/>
    <col min="33" max="33" width="7.5703125" style="163" customWidth="1"/>
    <col min="34" max="34" width="8.140625" style="163" customWidth="1"/>
    <col min="35" max="35" width="8.7109375" style="163" customWidth="1"/>
    <col min="36" max="36" width="10.42578125" style="163" customWidth="1"/>
    <col min="37" max="37" width="9.28515625" style="163" customWidth="1"/>
    <col min="38" max="38" width="9.140625" style="163" customWidth="1"/>
    <col min="39" max="39" width="8.42578125" style="163" customWidth="1"/>
    <col min="40" max="40" width="7.28515625" style="163" customWidth="1"/>
    <col min="41" max="41" width="23" style="163" customWidth="1"/>
    <col min="42" max="42" width="18.85546875" style="163" customWidth="1"/>
    <col min="43" max="43" width="22.140625" style="163" customWidth="1"/>
    <col min="44" max="44" width="20.5703125" style="163" customWidth="1"/>
    <col min="45" max="45" width="18.5703125" style="163" customWidth="1"/>
    <col min="46" max="46" width="20.5703125" style="163" customWidth="1"/>
    <col min="47" max="47" width="18.5703125" style="163" customWidth="1"/>
    <col min="48" max="48" width="20.5703125" style="163" customWidth="1"/>
    <col min="49" max="49" width="18.5703125" style="163" customWidth="1"/>
    <col min="50" max="50" width="20.5703125" style="163" customWidth="1"/>
    <col min="51" max="51" width="18.5703125" style="163" customWidth="1"/>
    <col min="52" max="52" width="21" style="163" customWidth="1"/>
    <col min="53" max="54" width="23" style="163" customWidth="1"/>
    <col min="55" max="55" width="18.85546875" style="163" customWidth="1"/>
    <col min="56" max="56" width="16.85546875" style="163" customWidth="1"/>
    <col min="57" max="57" width="19.5703125" style="163" customWidth="1"/>
    <col min="58" max="59" width="23" style="163" customWidth="1"/>
    <col min="60" max="60" width="18.85546875" style="163" customWidth="1"/>
    <col min="61" max="61" width="16.85546875" style="163" customWidth="1"/>
    <col min="62" max="62" width="19.5703125" style="163" customWidth="1"/>
    <col min="63" max="64" width="23" style="163" customWidth="1"/>
    <col min="65" max="65" width="18.85546875" style="163" customWidth="1"/>
    <col min="66" max="66" width="16.85546875" style="163" customWidth="1"/>
    <col min="67" max="67" width="19.5703125" style="163" customWidth="1"/>
    <col min="68" max="69" width="23" style="163" customWidth="1"/>
    <col min="70" max="70" width="18.85546875" style="163" customWidth="1"/>
    <col min="71" max="71" width="16.85546875" style="163" customWidth="1"/>
    <col min="72" max="72" width="19.5703125" style="163" customWidth="1"/>
    <col min="73" max="73" width="20.5703125" style="163" customWidth="1"/>
    <col min="74" max="75" width="23" style="163" customWidth="1"/>
    <col min="76" max="76" width="18.5703125" style="163" customWidth="1"/>
    <col min="77" max="77" width="20.5703125" style="163" customWidth="1"/>
    <col min="78" max="78" width="23" style="163" customWidth="1"/>
    <col min="79" max="79" width="18.5703125" style="163" customWidth="1"/>
    <col min="80" max="80" width="20.5703125" style="163" customWidth="1"/>
    <col min="81" max="81" width="23" style="163" customWidth="1"/>
    <col min="82" max="82" width="18.85546875" style="163" customWidth="1"/>
    <col min="83" max="83" width="18.5703125" style="163" customWidth="1"/>
    <col min="84" max="16384" width="11.42578125" style="163"/>
  </cols>
  <sheetData>
    <row r="1" spans="1:109" ht="33" customHeight="1" x14ac:dyDescent="0.3">
      <c r="A1" s="158"/>
      <c r="B1" s="159"/>
      <c r="C1" s="159"/>
      <c r="D1" s="159"/>
      <c r="E1" s="160"/>
      <c r="F1" s="159"/>
      <c r="G1" s="159"/>
      <c r="H1" s="161"/>
      <c r="I1" s="161"/>
      <c r="J1" s="161"/>
      <c r="K1" s="162"/>
      <c r="L1" s="160"/>
      <c r="M1" s="160"/>
      <c r="N1" s="160"/>
      <c r="O1" s="160"/>
      <c r="P1" s="160"/>
      <c r="Q1" s="160"/>
      <c r="R1" s="160"/>
      <c r="S1" s="160"/>
      <c r="T1" s="160"/>
      <c r="U1" s="160"/>
      <c r="V1" s="160"/>
      <c r="W1" s="160"/>
      <c r="X1" s="160"/>
      <c r="Y1" s="160"/>
      <c r="Z1" s="160"/>
      <c r="AA1" s="160"/>
      <c r="AB1" s="160"/>
      <c r="AC1" s="160"/>
      <c r="AD1" s="160"/>
      <c r="AE1" s="160"/>
      <c r="AF1" s="160"/>
      <c r="AG1" s="160"/>
      <c r="AH1" s="160"/>
      <c r="AI1" s="160"/>
      <c r="AJ1" s="160"/>
      <c r="AK1" s="160"/>
      <c r="AL1" s="160"/>
      <c r="AM1" s="160"/>
      <c r="AN1" s="160"/>
      <c r="AO1" s="160"/>
      <c r="AP1" s="160"/>
      <c r="AQ1" s="160"/>
      <c r="AR1" s="160"/>
      <c r="AS1" s="160"/>
      <c r="AT1" s="160"/>
      <c r="AU1" s="160"/>
      <c r="AV1" s="160"/>
      <c r="AW1" s="160"/>
      <c r="AX1" s="160"/>
      <c r="AY1" s="160"/>
      <c r="AZ1" s="160"/>
      <c r="BA1" s="160"/>
      <c r="BB1" s="160"/>
      <c r="BC1" s="160"/>
      <c r="BD1" s="160"/>
      <c r="BE1" s="160"/>
      <c r="BF1" s="160"/>
      <c r="BG1" s="160"/>
      <c r="BH1" s="160"/>
      <c r="BI1" s="160"/>
      <c r="BJ1" s="160"/>
      <c r="BK1" s="160"/>
      <c r="BL1" s="160"/>
      <c r="BM1" s="160"/>
      <c r="BN1" s="160"/>
      <c r="BO1" s="160"/>
      <c r="BP1" s="160"/>
      <c r="BQ1" s="160"/>
      <c r="BR1" s="160"/>
      <c r="BS1" s="160"/>
      <c r="BT1" s="160"/>
      <c r="BU1" s="160"/>
      <c r="BV1" s="160"/>
      <c r="BW1" s="160"/>
      <c r="BX1" s="160"/>
      <c r="BY1" s="160"/>
      <c r="BZ1" s="160"/>
      <c r="CA1" s="160"/>
      <c r="CB1" s="160"/>
      <c r="CC1" s="160"/>
      <c r="CD1" s="160"/>
      <c r="CE1" s="160"/>
      <c r="CF1" s="160"/>
      <c r="CG1" s="160"/>
      <c r="CH1" s="160"/>
      <c r="CI1" s="160"/>
      <c r="CJ1" s="160"/>
      <c r="CK1" s="160"/>
      <c r="CL1" s="160"/>
      <c r="CM1" s="160"/>
      <c r="CN1" s="160"/>
      <c r="CO1" s="160"/>
      <c r="CP1" s="160"/>
      <c r="CQ1" s="160"/>
      <c r="CR1" s="160"/>
      <c r="CS1" s="160"/>
      <c r="CT1" s="160"/>
      <c r="CU1" s="160"/>
      <c r="CV1" s="160"/>
      <c r="CW1" s="160"/>
      <c r="CX1" s="160"/>
      <c r="CY1" s="160"/>
      <c r="CZ1" s="160"/>
      <c r="DA1" s="160"/>
      <c r="DB1" s="160"/>
      <c r="DC1" s="160"/>
      <c r="DD1" s="160"/>
      <c r="DE1" s="160"/>
    </row>
    <row r="2" spans="1:109" ht="33" customHeight="1" x14ac:dyDescent="0.3">
      <c r="A2" s="358" t="s">
        <v>131</v>
      </c>
      <c r="B2" s="359"/>
      <c r="C2" s="359"/>
      <c r="D2" s="359"/>
      <c r="E2" s="359"/>
      <c r="F2" s="359"/>
      <c r="G2" s="359"/>
      <c r="H2" s="359"/>
      <c r="I2" s="359"/>
      <c r="J2" s="359"/>
      <c r="K2" s="359"/>
      <c r="L2" s="360"/>
      <c r="M2" s="358" t="s">
        <v>132</v>
      </c>
      <c r="N2" s="359"/>
      <c r="O2" s="359"/>
      <c r="P2" s="359"/>
      <c r="Q2" s="359"/>
      <c r="R2" s="359"/>
      <c r="S2" s="359"/>
      <c r="T2" s="360"/>
      <c r="U2" s="323" t="s">
        <v>133</v>
      </c>
      <c r="V2" s="323"/>
      <c r="W2" s="323"/>
      <c r="X2" s="323"/>
      <c r="Y2" s="323"/>
      <c r="Z2" s="323"/>
      <c r="AA2" s="323"/>
      <c r="AB2" s="323"/>
      <c r="AC2" s="323"/>
      <c r="AD2" s="323"/>
      <c r="AE2" s="323"/>
      <c r="AF2" s="323"/>
      <c r="AG2" s="323"/>
      <c r="AH2" s="323" t="s">
        <v>134</v>
      </c>
      <c r="AI2" s="323"/>
      <c r="AJ2" s="323"/>
      <c r="AK2" s="323"/>
      <c r="AL2" s="323"/>
      <c r="AM2" s="323"/>
      <c r="AN2" s="323"/>
      <c r="AO2" s="324" t="s">
        <v>206</v>
      </c>
      <c r="AP2" s="324"/>
      <c r="AQ2" s="324"/>
      <c r="AR2" s="324"/>
      <c r="AS2" s="324"/>
      <c r="AT2" s="324"/>
      <c r="AU2" s="324"/>
      <c r="AV2" s="324"/>
      <c r="AW2" s="324"/>
      <c r="AX2" s="324"/>
      <c r="AY2" s="324"/>
      <c r="AZ2" s="324"/>
      <c r="BA2" s="329" t="s">
        <v>464</v>
      </c>
      <c r="BB2" s="329"/>
      <c r="BC2" s="329"/>
      <c r="BD2" s="329"/>
      <c r="BE2" s="329"/>
      <c r="BF2" s="329" t="s">
        <v>465</v>
      </c>
      <c r="BG2" s="329"/>
      <c r="BH2" s="329"/>
      <c r="BI2" s="329"/>
      <c r="BJ2" s="329"/>
      <c r="BK2" s="329" t="s">
        <v>466</v>
      </c>
      <c r="BL2" s="329"/>
      <c r="BM2" s="329"/>
      <c r="BN2" s="329"/>
      <c r="BO2" s="329"/>
      <c r="BP2" s="329" t="s">
        <v>467</v>
      </c>
      <c r="BQ2" s="329"/>
      <c r="BR2" s="329"/>
      <c r="BS2" s="329"/>
      <c r="BT2" s="329"/>
      <c r="BU2" s="321" t="s">
        <v>212</v>
      </c>
      <c r="BV2" s="321"/>
      <c r="BW2" s="321"/>
      <c r="BX2" s="321"/>
      <c r="BY2" s="361" t="s">
        <v>280</v>
      </c>
      <c r="BZ2" s="361"/>
      <c r="CA2" s="361"/>
      <c r="CB2" s="355" t="s">
        <v>450</v>
      </c>
      <c r="CC2" s="356"/>
      <c r="CD2" s="356"/>
      <c r="CE2" s="357"/>
      <c r="CF2" s="160"/>
      <c r="CG2" s="160"/>
      <c r="CH2" s="160"/>
      <c r="CI2" s="160"/>
      <c r="CJ2" s="160"/>
      <c r="CK2" s="160"/>
      <c r="CL2" s="160"/>
      <c r="CM2" s="160"/>
      <c r="CN2" s="160"/>
      <c r="CO2" s="160"/>
      <c r="CP2" s="160"/>
      <c r="CQ2" s="160"/>
      <c r="CR2" s="160"/>
      <c r="CS2" s="160"/>
      <c r="CT2" s="160"/>
      <c r="CU2" s="160"/>
      <c r="CV2" s="160"/>
      <c r="CW2" s="160"/>
      <c r="CX2" s="160"/>
      <c r="CY2" s="160"/>
      <c r="CZ2" s="160"/>
      <c r="DA2" s="160"/>
      <c r="DB2" s="160"/>
      <c r="DC2" s="160"/>
      <c r="DD2" s="160"/>
      <c r="DE2" s="160"/>
    </row>
    <row r="3" spans="1:109" ht="33" customHeight="1" x14ac:dyDescent="0.3">
      <c r="A3" s="343" t="s">
        <v>0</v>
      </c>
      <c r="B3" s="318" t="s">
        <v>185</v>
      </c>
      <c r="C3" s="318" t="s">
        <v>186</v>
      </c>
      <c r="D3" s="318" t="s">
        <v>187</v>
      </c>
      <c r="E3" s="323" t="s">
        <v>1</v>
      </c>
      <c r="F3" s="318" t="s">
        <v>307</v>
      </c>
      <c r="G3" s="318" t="s">
        <v>308</v>
      </c>
      <c r="H3" s="323" t="s">
        <v>2</v>
      </c>
      <c r="I3" s="323" t="s">
        <v>309</v>
      </c>
      <c r="J3" s="323" t="s">
        <v>310</v>
      </c>
      <c r="K3" s="318" t="s">
        <v>44</v>
      </c>
      <c r="L3" s="323" t="s">
        <v>446</v>
      </c>
      <c r="M3" s="318" t="s">
        <v>127</v>
      </c>
      <c r="N3" s="318" t="s">
        <v>31</v>
      </c>
      <c r="O3" s="323" t="s">
        <v>5</v>
      </c>
      <c r="P3" s="318" t="s">
        <v>81</v>
      </c>
      <c r="Q3" s="318" t="s">
        <v>86</v>
      </c>
      <c r="R3" s="318" t="s">
        <v>39</v>
      </c>
      <c r="S3" s="323" t="s">
        <v>5</v>
      </c>
      <c r="T3" s="318" t="s">
        <v>42</v>
      </c>
      <c r="U3" s="317" t="s">
        <v>11</v>
      </c>
      <c r="V3" s="318" t="s">
        <v>152</v>
      </c>
      <c r="W3" s="318" t="s">
        <v>12</v>
      </c>
      <c r="X3" s="344" t="s">
        <v>300</v>
      </c>
      <c r="Y3" s="345"/>
      <c r="Z3" s="345"/>
      <c r="AA3" s="346"/>
      <c r="AB3" s="318" t="s">
        <v>8</v>
      </c>
      <c r="AC3" s="318"/>
      <c r="AD3" s="318"/>
      <c r="AE3" s="318"/>
      <c r="AF3" s="318"/>
      <c r="AG3" s="318"/>
      <c r="AH3" s="317" t="s">
        <v>130</v>
      </c>
      <c r="AI3" s="317" t="s">
        <v>40</v>
      </c>
      <c r="AJ3" s="317" t="s">
        <v>5</v>
      </c>
      <c r="AK3" s="317" t="s">
        <v>41</v>
      </c>
      <c r="AL3" s="317" t="s">
        <v>5</v>
      </c>
      <c r="AM3" s="317" t="s">
        <v>43</v>
      </c>
      <c r="AN3" s="317" t="s">
        <v>27</v>
      </c>
      <c r="AO3" s="319" t="s">
        <v>208</v>
      </c>
      <c r="AP3" s="319" t="s">
        <v>32</v>
      </c>
      <c r="AQ3" s="319" t="s">
        <v>209</v>
      </c>
      <c r="AR3" s="319" t="s">
        <v>34</v>
      </c>
      <c r="AS3" s="319" t="s">
        <v>460</v>
      </c>
      <c r="AT3" s="319" t="s">
        <v>34</v>
      </c>
      <c r="AU3" s="327" t="s">
        <v>461</v>
      </c>
      <c r="AV3" s="319" t="s">
        <v>34</v>
      </c>
      <c r="AW3" s="319" t="s">
        <v>462</v>
      </c>
      <c r="AX3" s="319" t="s">
        <v>34</v>
      </c>
      <c r="AY3" s="327" t="s">
        <v>463</v>
      </c>
      <c r="AZ3" s="319" t="s">
        <v>35</v>
      </c>
      <c r="BA3" s="320" t="s">
        <v>207</v>
      </c>
      <c r="BB3" s="320" t="s">
        <v>33</v>
      </c>
      <c r="BC3" s="320" t="s">
        <v>32</v>
      </c>
      <c r="BD3" s="320" t="s">
        <v>24</v>
      </c>
      <c r="BE3" s="320" t="s">
        <v>205</v>
      </c>
      <c r="BF3" s="320" t="s">
        <v>207</v>
      </c>
      <c r="BG3" s="320" t="s">
        <v>33</v>
      </c>
      <c r="BH3" s="320" t="s">
        <v>32</v>
      </c>
      <c r="BI3" s="320" t="s">
        <v>24</v>
      </c>
      <c r="BJ3" s="320" t="s">
        <v>205</v>
      </c>
      <c r="BK3" s="320" t="s">
        <v>207</v>
      </c>
      <c r="BL3" s="320" t="s">
        <v>33</v>
      </c>
      <c r="BM3" s="320" t="s">
        <v>32</v>
      </c>
      <c r="BN3" s="320" t="s">
        <v>24</v>
      </c>
      <c r="BO3" s="320" t="s">
        <v>205</v>
      </c>
      <c r="BP3" s="320" t="s">
        <v>207</v>
      </c>
      <c r="BQ3" s="320" t="s">
        <v>33</v>
      </c>
      <c r="BR3" s="320" t="s">
        <v>32</v>
      </c>
      <c r="BS3" s="320" t="s">
        <v>24</v>
      </c>
      <c r="BT3" s="320" t="s">
        <v>205</v>
      </c>
      <c r="BU3" s="316" t="s">
        <v>213</v>
      </c>
      <c r="BV3" s="316" t="s">
        <v>214</v>
      </c>
      <c r="BW3" s="316" t="s">
        <v>215</v>
      </c>
      <c r="BX3" s="316" t="s">
        <v>33</v>
      </c>
      <c r="BY3" s="362" t="s">
        <v>34</v>
      </c>
      <c r="BZ3" s="362" t="s">
        <v>281</v>
      </c>
      <c r="CA3" s="362" t="s">
        <v>282</v>
      </c>
      <c r="CB3" s="315" t="s">
        <v>451</v>
      </c>
      <c r="CC3" s="315" t="s">
        <v>452</v>
      </c>
      <c r="CD3" s="315" t="s">
        <v>454</v>
      </c>
      <c r="CE3" s="315" t="s">
        <v>453</v>
      </c>
      <c r="CF3" s="160"/>
      <c r="CG3" s="160"/>
      <c r="CH3" s="160"/>
      <c r="CI3" s="160"/>
      <c r="CJ3" s="160"/>
      <c r="CK3" s="160"/>
      <c r="CL3" s="160"/>
      <c r="CM3" s="160"/>
      <c r="CN3" s="160"/>
      <c r="CO3" s="160"/>
      <c r="CP3" s="160"/>
      <c r="CQ3" s="160"/>
      <c r="CR3" s="160"/>
      <c r="CS3" s="160"/>
      <c r="CT3" s="160"/>
      <c r="CU3" s="160"/>
      <c r="CV3" s="160"/>
      <c r="CW3" s="160"/>
      <c r="CX3" s="160"/>
      <c r="CY3" s="160"/>
      <c r="CZ3" s="160"/>
      <c r="DA3" s="160"/>
      <c r="DB3" s="160"/>
      <c r="DC3" s="160"/>
      <c r="DD3" s="160"/>
      <c r="DE3" s="160"/>
    </row>
    <row r="4" spans="1:109" s="165" customFormat="1" ht="99.75" customHeight="1" x14ac:dyDescent="0.25">
      <c r="A4" s="343"/>
      <c r="B4" s="318"/>
      <c r="C4" s="318"/>
      <c r="D4" s="318"/>
      <c r="E4" s="323"/>
      <c r="F4" s="318"/>
      <c r="G4" s="318"/>
      <c r="H4" s="323"/>
      <c r="I4" s="323"/>
      <c r="J4" s="323"/>
      <c r="K4" s="318"/>
      <c r="L4" s="323"/>
      <c r="M4" s="318"/>
      <c r="N4" s="318"/>
      <c r="O4" s="323"/>
      <c r="P4" s="318"/>
      <c r="Q4" s="318"/>
      <c r="R4" s="323"/>
      <c r="S4" s="323"/>
      <c r="T4" s="318"/>
      <c r="U4" s="317"/>
      <c r="V4" s="318"/>
      <c r="W4" s="318"/>
      <c r="X4" s="173" t="s">
        <v>301</v>
      </c>
      <c r="Y4" s="173" t="s">
        <v>302</v>
      </c>
      <c r="Z4" s="173" t="s">
        <v>303</v>
      </c>
      <c r="AA4" s="173" t="s">
        <v>304</v>
      </c>
      <c r="AB4" s="174" t="s">
        <v>13</v>
      </c>
      <c r="AC4" s="174" t="s">
        <v>17</v>
      </c>
      <c r="AD4" s="174" t="s">
        <v>26</v>
      </c>
      <c r="AE4" s="174" t="s">
        <v>18</v>
      </c>
      <c r="AF4" s="174" t="s">
        <v>21</v>
      </c>
      <c r="AG4" s="174" t="s">
        <v>24</v>
      </c>
      <c r="AH4" s="317"/>
      <c r="AI4" s="317"/>
      <c r="AJ4" s="317"/>
      <c r="AK4" s="317"/>
      <c r="AL4" s="317"/>
      <c r="AM4" s="317"/>
      <c r="AN4" s="317"/>
      <c r="AO4" s="319"/>
      <c r="AP4" s="319"/>
      <c r="AQ4" s="319"/>
      <c r="AR4" s="319"/>
      <c r="AS4" s="319"/>
      <c r="AT4" s="319"/>
      <c r="AU4" s="328"/>
      <c r="AV4" s="319"/>
      <c r="AW4" s="319"/>
      <c r="AX4" s="319"/>
      <c r="AY4" s="328"/>
      <c r="AZ4" s="319"/>
      <c r="BA4" s="320"/>
      <c r="BB4" s="320"/>
      <c r="BC4" s="320"/>
      <c r="BD4" s="320"/>
      <c r="BE4" s="320"/>
      <c r="BF4" s="320"/>
      <c r="BG4" s="320"/>
      <c r="BH4" s="320"/>
      <c r="BI4" s="320"/>
      <c r="BJ4" s="320"/>
      <c r="BK4" s="320"/>
      <c r="BL4" s="320"/>
      <c r="BM4" s="320"/>
      <c r="BN4" s="320"/>
      <c r="BO4" s="320"/>
      <c r="BP4" s="320"/>
      <c r="BQ4" s="320"/>
      <c r="BR4" s="320"/>
      <c r="BS4" s="320"/>
      <c r="BT4" s="320"/>
      <c r="BU4" s="316"/>
      <c r="BV4" s="316"/>
      <c r="BW4" s="316"/>
      <c r="BX4" s="316"/>
      <c r="BY4" s="362"/>
      <c r="BZ4" s="362"/>
      <c r="CA4" s="362"/>
      <c r="CB4" s="315"/>
      <c r="CC4" s="315"/>
      <c r="CD4" s="315"/>
      <c r="CE4" s="315"/>
      <c r="CF4" s="164"/>
      <c r="CG4" s="164"/>
      <c r="CH4" s="164"/>
      <c r="CI4" s="164"/>
      <c r="CJ4" s="164"/>
      <c r="CK4" s="164"/>
      <c r="CL4" s="164"/>
      <c r="CM4" s="164"/>
      <c r="CN4" s="164"/>
      <c r="CO4" s="164"/>
      <c r="CP4" s="164"/>
      <c r="CQ4" s="164"/>
      <c r="CR4" s="164"/>
      <c r="CS4" s="164"/>
      <c r="CT4" s="164"/>
      <c r="CU4" s="164"/>
      <c r="CV4" s="164"/>
      <c r="CW4" s="164"/>
      <c r="CX4" s="164"/>
      <c r="CY4" s="164"/>
      <c r="CZ4" s="164"/>
      <c r="DA4" s="164"/>
      <c r="DB4" s="164"/>
      <c r="DC4" s="164"/>
      <c r="DD4" s="164"/>
      <c r="DE4" s="164"/>
    </row>
    <row r="5" spans="1:109" s="168" customFormat="1" ht="15.75" customHeight="1" x14ac:dyDescent="0.25">
      <c r="A5" s="349">
        <v>1</v>
      </c>
      <c r="B5" s="313"/>
      <c r="C5" s="313"/>
      <c r="D5" s="313"/>
      <c r="E5" s="351"/>
      <c r="F5" s="313"/>
      <c r="G5" s="313"/>
      <c r="H5" s="313"/>
      <c r="I5" s="149"/>
      <c r="J5" s="149"/>
      <c r="K5" s="313"/>
      <c r="L5" s="351"/>
      <c r="M5" s="349"/>
      <c r="N5" s="331" t="str">
        <f>IF(M5&lt;=0,"",IF(M5&lt;=2,"Muy Baja",IF(M5&lt;=24,"Baja",IF(M5&lt;=500,"Media",IF(M5&lt;=5000,"Alta","Muy Alta")))))</f>
        <v/>
      </c>
      <c r="O5" s="335" t="str">
        <f>IF(N5="","",IF(N5="Muy Baja",0.2,IF(N5="Baja",0.4,IF(N5="Media",0.6,IF(N5="Alta",0.8,IF(N5="Muy Alta",1,))))))</f>
        <v/>
      </c>
      <c r="P5" s="399"/>
      <c r="Q5" s="335">
        <f ca="1">IF(NOT(ISERROR(MATCH(P5,'Tabla Impacto'!$B$221:$B$223,0))),'Tabla Impacto'!$F$223&amp;"Por favor no seleccionar los criterios de impacto(Afectación Económica o presupuestal y Pérdida Reputacional)",P5)</f>
        <v>0</v>
      </c>
      <c r="R5" s="331" t="str">
        <f ca="1">IF(OR(Q5='Tabla Impacto'!$C$11,Q5='Tabla Impacto'!$D$11),"Leve",IF(OR(Q5='Tabla Impacto'!$C$12,Q5='Tabla Impacto'!$D$12),"Menor",IF(OR(Q5='Tabla Impacto'!$C$13,Q5='Tabla Impacto'!$D$13),"Moderado",IF(OR(Q5='Tabla Impacto'!$C$14,Q5='Tabla Impacto'!$D$14),"Mayor",IF(OR(Q5='Tabla Impacto'!$C$15,Q5='Tabla Impacto'!$D$15),"Catastrófico","")))))</f>
        <v/>
      </c>
      <c r="S5" s="335" t="str">
        <f ca="1">IF(R5="","",IF(R5="Leve",0.2,IF(R5="Menor",0.4,IF(R5="Moderado",0.6,IF(R5="Mayor",0.8,IF(R5="Catastrófico",1,))))))</f>
        <v/>
      </c>
      <c r="T5" s="334" t="str">
        <f ca="1">IF(OR(AND(N5="Muy Baja",R5="Leve"),AND(N5="Muy Baja",R5="Menor"),AND(N5="Baja",R5="Leve")),"Bajo",IF(OR(AND(N5="Muy baja",R5="Moderado"),AND(N5="Baja",R5="Menor"),AND(N5="Baja",R5="Moderado"),AND(N5="Media",R5="Leve"),AND(N5="Media",R5="Menor"),AND(N5="Media",R5="Moderado"),AND(N5="Alta",R5="Leve"),AND(N5="Alta",R5="Menor")),"Moderado",IF(OR(AND(N5="Muy Baja",R5="Mayor"),AND(N5="Baja",R5="Mayor"),AND(N5="Media",R5="Mayor"),AND(N5="Alta",R5="Moderado"),AND(N5="Alta",R5="Mayor"),AND(N5="Muy Alta",R5="Leve"),AND(N5="Muy Alta",R5="Menor"),AND(N5="Muy Alta",R5="Moderado"),AND(N5="Muy Alta",R5="Mayor")),"Alto",IF(OR(AND(N5="Muy Baja",R5="Catastrófico"),AND(N5="Baja",R5="Catastrófico"),AND(N5="Media",R5="Catastrófico"),AND(N5="Alta",R5="Catastrófico"),AND(N5="Muy Alta",R5="Catastrófico")),"Extremo",""))))</f>
        <v/>
      </c>
      <c r="U5" s="147">
        <v>1</v>
      </c>
      <c r="V5" s="139"/>
      <c r="W5" s="151" t="str">
        <f t="shared" ref="W5:W36" si="0">IF(OR(AB5="Preventivo",AB5="Detectivo"),"Probabilidad",IF(AB5="Correctivo","Impacto",""))</f>
        <v/>
      </c>
      <c r="X5" s="166"/>
      <c r="Y5" s="166"/>
      <c r="Z5" s="166"/>
      <c r="AA5" s="166"/>
      <c r="AB5" s="140"/>
      <c r="AC5" s="140"/>
      <c r="AD5" s="141" t="str">
        <f t="shared" ref="AD5" si="1">IF(AND(AB5="Preventivo",AC5="Automático"),"50%",IF(AND(AB5="Preventivo",AC5="Manual"),"40%",IF(AND(AB5="Detectivo",AC5="Automático"),"40%",IF(AND(AB5="Detectivo",AC5="Manual"),"30%",IF(AND(AB5="Correctivo",AC5="Automático"),"35%",IF(AND(AB5="Correctivo",AC5="Manual"),"25%",""))))))</f>
        <v/>
      </c>
      <c r="AE5" s="140"/>
      <c r="AF5" s="140"/>
      <c r="AG5" s="140"/>
      <c r="AH5" s="183" t="str">
        <f>IFERROR(IF(W5="Probabilidad",(O5-(+O5*AD5)),IF(W5="Impacto",O5,"")),"")</f>
        <v/>
      </c>
      <c r="AI5" s="142" t="str">
        <f>IFERROR(IF(AH5="","",IF(AH5&lt;=0.2,"Muy Baja",IF(AH5&lt;=0.4,"Baja",IF(AH5&lt;=0.6,"Media",IF(AH5&lt;=0.8,"Alta","Muy Alta"))))),"")</f>
        <v/>
      </c>
      <c r="AJ5" s="141" t="str">
        <f t="shared" ref="AJ5" si="2">+AH5</f>
        <v/>
      </c>
      <c r="AK5" s="142" t="str">
        <f>IFERROR(IF(AL5="","",IF(AL5&lt;=0.2,"Leve",IF(AL5&lt;=0.4,"Menor",IF(AL5&lt;=0.6,"Moderado",IF(AL5&lt;=0.8,"Mayor","Catastrófico"))))),"")</f>
        <v/>
      </c>
      <c r="AL5" s="141" t="str">
        <f>IFERROR(IF(W5="Impacto",(S5-(+S5*AD5)),IF(W5="Probabilidad",S5,"")),"")</f>
        <v/>
      </c>
      <c r="AM5" s="143" t="str">
        <f t="shared" ref="AM5" si="3">IFERROR(IF(OR(AND(AI5="Muy Baja",AK5="Leve"),AND(AI5="Muy Baja",AK5="Menor"),AND(AI5="Baja",AK5="Leve")),"Bajo",IF(OR(AND(AI5="Muy baja",AK5="Moderado"),AND(AI5="Baja",AK5="Menor"),AND(AI5="Baja",AK5="Moderado"),AND(AI5="Media",AK5="Leve"),AND(AI5="Media",AK5="Menor"),AND(AI5="Media",AK5="Moderado"),AND(AI5="Alta",AK5="Leve"),AND(AI5="Alta",AK5="Menor")),"Moderado",IF(OR(AND(AI5="Muy Baja",AK5="Mayor"),AND(AI5="Baja",AK5="Mayor"),AND(AI5="Media",AK5="Mayor"),AND(AI5="Alta",AK5="Moderado"),AND(AI5="Alta",AK5="Mayor"),AND(AI5="Muy Alta",AK5="Leve"),AND(AI5="Muy Alta",AK5="Menor"),AND(AI5="Muy Alta",AK5="Moderado"),AND(AI5="Muy Alta",AK5="Mayor")),"Alto",IF(OR(AND(AI5="Muy Baja",AK5="Catastrófico"),AND(AI5="Baja",AK5="Catastrófico"),AND(AI5="Media",AK5="Catastrófico"),AND(AI5="Alta",AK5="Catastrófico"),AND(AI5="Muy Alta",AK5="Catastrófico")),"Extremo","")))),"")</f>
        <v/>
      </c>
      <c r="AN5" s="396"/>
      <c r="AO5" s="146"/>
      <c r="AP5" s="147"/>
      <c r="AQ5" s="144"/>
      <c r="AR5" s="144"/>
      <c r="AS5" s="146"/>
      <c r="AT5" s="144"/>
      <c r="AU5" s="146"/>
      <c r="AV5" s="144"/>
      <c r="AW5" s="146"/>
      <c r="AX5" s="144"/>
      <c r="AY5" s="146"/>
      <c r="AZ5" s="147"/>
      <c r="BA5" s="146"/>
      <c r="BB5" s="146"/>
      <c r="BC5" s="147"/>
      <c r="BD5" s="144"/>
      <c r="BE5" s="144"/>
      <c r="BF5" s="146"/>
      <c r="BG5" s="146"/>
      <c r="BH5" s="147"/>
      <c r="BI5" s="144"/>
      <c r="BJ5" s="144"/>
      <c r="BK5" s="146"/>
      <c r="BL5" s="146"/>
      <c r="BM5" s="147"/>
      <c r="BN5" s="144"/>
      <c r="BO5" s="144"/>
      <c r="BP5" s="146"/>
      <c r="BQ5" s="146"/>
      <c r="BR5" s="147"/>
      <c r="BS5" s="144"/>
      <c r="BT5" s="144"/>
      <c r="BU5" s="104"/>
      <c r="BV5" s="149"/>
      <c r="BW5" s="149"/>
      <c r="BX5" s="149"/>
      <c r="BY5" s="104"/>
      <c r="BZ5" s="149"/>
      <c r="CA5" s="149"/>
      <c r="CB5" s="104"/>
      <c r="CC5" s="149"/>
      <c r="CD5" s="148"/>
      <c r="CE5" s="149"/>
      <c r="CF5" s="167"/>
      <c r="CG5" s="167"/>
      <c r="CH5" s="167"/>
      <c r="CI5" s="167"/>
      <c r="CJ5" s="167"/>
      <c r="CK5" s="167"/>
      <c r="CL5" s="167"/>
      <c r="CM5" s="167"/>
      <c r="CN5" s="167"/>
      <c r="CO5" s="167"/>
      <c r="CP5" s="167"/>
      <c r="CQ5" s="167"/>
      <c r="CR5" s="167"/>
      <c r="CS5" s="167"/>
      <c r="CT5" s="167"/>
      <c r="CU5" s="167"/>
      <c r="CV5" s="167"/>
      <c r="CW5" s="167"/>
      <c r="CX5" s="167"/>
      <c r="CY5" s="167"/>
      <c r="CZ5" s="167"/>
      <c r="DA5" s="167"/>
      <c r="DB5" s="167"/>
      <c r="DC5" s="167"/>
      <c r="DD5" s="167"/>
      <c r="DE5" s="167"/>
    </row>
    <row r="6" spans="1:109" ht="15.75" customHeight="1" x14ac:dyDescent="0.3">
      <c r="A6" s="349"/>
      <c r="B6" s="313"/>
      <c r="C6" s="313"/>
      <c r="D6" s="313"/>
      <c r="E6" s="351"/>
      <c r="F6" s="313"/>
      <c r="G6" s="313"/>
      <c r="H6" s="313"/>
      <c r="I6" s="149"/>
      <c r="J6" s="149"/>
      <c r="K6" s="313"/>
      <c r="L6" s="351"/>
      <c r="M6" s="349"/>
      <c r="N6" s="331"/>
      <c r="O6" s="335"/>
      <c r="P6" s="399"/>
      <c r="Q6" s="335">
        <f>IF(NOT(ISERROR(MATCH(P6,_xlfn.ANCHORARRAY(E17),0))),O19&amp;"Por favor no seleccionar los criterios de impacto",P6)</f>
        <v>0</v>
      </c>
      <c r="R6" s="331"/>
      <c r="S6" s="335"/>
      <c r="T6" s="334"/>
      <c r="U6" s="147">
        <v>2</v>
      </c>
      <c r="V6" s="139"/>
      <c r="W6" s="151" t="str">
        <f t="shared" si="0"/>
        <v/>
      </c>
      <c r="X6" s="166"/>
      <c r="Y6" s="166"/>
      <c r="Z6" s="166"/>
      <c r="AA6" s="166"/>
      <c r="AB6" s="140"/>
      <c r="AC6" s="140"/>
      <c r="AD6" s="141" t="str">
        <f t="shared" ref="AD6:AD64" si="4">IF(AND(AB6="Preventivo",AC6="Automático"),"50%",IF(AND(AB6="Preventivo",AC6="Manual"),"40%",IF(AND(AB6="Detectivo",AC6="Automático"),"40%",IF(AND(AB6="Detectivo",AC6="Manual"),"30%",IF(AND(AB6="Correctivo",AC6="Automático"),"35%",IF(AND(AB6="Correctivo",AC6="Manual"),"25%",""))))))</f>
        <v/>
      </c>
      <c r="AE6" s="140"/>
      <c r="AF6" s="140"/>
      <c r="AG6" s="140"/>
      <c r="AH6" s="183" t="str">
        <f>IFERROR(IF(AND(W5="Probabilidad",W6="Probabilidad"),(AJ5-(+AJ5*AD6)),IF(W6="Probabilidad",(O5-(+O5*AD6)),IF(W6="Impacto",AJ5,""))),"")</f>
        <v/>
      </c>
      <c r="AI6" s="142" t="str">
        <f t="shared" ref="AI6:AI64" si="5">IFERROR(IF(AH6="","",IF(AH6&lt;=0.2,"Muy Baja",IF(AH6&lt;=0.4,"Baja",IF(AH6&lt;=0.6,"Media",IF(AH6&lt;=0.8,"Alta","Muy Alta"))))),"")</f>
        <v/>
      </c>
      <c r="AJ6" s="141" t="str">
        <f t="shared" ref="AJ6:AJ36" si="6">+AH6</f>
        <v/>
      </c>
      <c r="AK6" s="142" t="str">
        <f t="shared" ref="AK6:AK64" si="7">IFERROR(IF(AL6="","",IF(AL6&lt;=0.2,"Leve",IF(AL6&lt;=0.4,"Menor",IF(AL6&lt;=0.6,"Moderado",IF(AL6&lt;=0.8,"Mayor","Catastrófico"))))),"")</f>
        <v/>
      </c>
      <c r="AL6" s="141" t="str">
        <f>IFERROR(IF(AND(W5="Impacto",W6="Impacto"),(AL5-(+AL5*AD6)),IF(W6="Impacto",($S$5-(+$S$5*AD6)),IF(W6="Probabilidad",AL5,""))),"")</f>
        <v/>
      </c>
      <c r="AM6" s="143" t="str">
        <f t="shared" ref="AM6:AM36" si="8">IFERROR(IF(OR(AND(AI6="Muy Baja",AK6="Leve"),AND(AI6="Muy Baja",AK6="Menor"),AND(AI6="Baja",AK6="Leve")),"Bajo",IF(OR(AND(AI6="Muy baja",AK6="Moderado"),AND(AI6="Baja",AK6="Menor"),AND(AI6="Baja",AK6="Moderado"),AND(AI6="Media",AK6="Leve"),AND(AI6="Media",AK6="Menor"),AND(AI6="Media",AK6="Moderado"),AND(AI6="Alta",AK6="Leve"),AND(AI6="Alta",AK6="Menor")),"Moderado",IF(OR(AND(AI6="Muy Baja",AK6="Mayor"),AND(AI6="Baja",AK6="Mayor"),AND(AI6="Media",AK6="Mayor"),AND(AI6="Alta",AK6="Moderado"),AND(AI6="Alta",AK6="Mayor"),AND(AI6="Muy Alta",AK6="Leve"),AND(AI6="Muy Alta",AK6="Menor"),AND(AI6="Muy Alta",AK6="Moderado"),AND(AI6="Muy Alta",AK6="Mayor")),"Alto",IF(OR(AND(AI6="Muy Baja",AK6="Catastrófico"),AND(AI6="Baja",AK6="Catastrófico"),AND(AI6="Media",AK6="Catastrófico"),AND(AI6="Alta",AK6="Catastrófico"),AND(AI6="Muy Alta",AK6="Catastrófico")),"Extremo","")))),"")</f>
        <v/>
      </c>
      <c r="AN6" s="397"/>
      <c r="AO6" s="146"/>
      <c r="AP6" s="147"/>
      <c r="AQ6" s="144"/>
      <c r="AR6" s="144"/>
      <c r="AS6" s="146"/>
      <c r="AT6" s="144"/>
      <c r="AU6" s="146"/>
      <c r="AV6" s="144"/>
      <c r="AW6" s="146"/>
      <c r="AX6" s="144"/>
      <c r="AY6" s="146"/>
      <c r="AZ6" s="147"/>
      <c r="BA6" s="146"/>
      <c r="BB6" s="146"/>
      <c r="BC6" s="147"/>
      <c r="BD6" s="144"/>
      <c r="BE6" s="144"/>
      <c r="BF6" s="146"/>
      <c r="BG6" s="146"/>
      <c r="BH6" s="147"/>
      <c r="BI6" s="144"/>
      <c r="BJ6" s="144"/>
      <c r="BK6" s="146"/>
      <c r="BL6" s="146"/>
      <c r="BM6" s="147"/>
      <c r="BN6" s="144"/>
      <c r="BO6" s="144"/>
      <c r="BP6" s="146"/>
      <c r="BQ6" s="146"/>
      <c r="BR6" s="147"/>
      <c r="BS6" s="144"/>
      <c r="BT6" s="144"/>
      <c r="BU6" s="104"/>
      <c r="BV6" s="149"/>
      <c r="BW6" s="149"/>
      <c r="BX6" s="149"/>
      <c r="BY6" s="104"/>
      <c r="BZ6" s="149"/>
      <c r="CA6" s="149"/>
      <c r="CB6" s="104"/>
      <c r="CC6" s="149"/>
      <c r="CD6" s="148"/>
      <c r="CE6" s="149"/>
      <c r="CF6" s="160"/>
      <c r="CG6" s="160"/>
      <c r="CH6" s="160"/>
      <c r="CI6" s="160"/>
      <c r="CJ6" s="160"/>
      <c r="CK6" s="160"/>
      <c r="CL6" s="160"/>
      <c r="CM6" s="160"/>
      <c r="CN6" s="160"/>
      <c r="CO6" s="160"/>
      <c r="CP6" s="160"/>
      <c r="CQ6" s="160"/>
      <c r="CR6" s="160"/>
      <c r="CS6" s="160"/>
      <c r="CT6" s="160"/>
      <c r="CU6" s="160"/>
      <c r="CV6" s="160"/>
      <c r="CW6" s="160"/>
      <c r="CX6" s="160"/>
      <c r="CY6" s="160"/>
      <c r="CZ6" s="160"/>
      <c r="DA6" s="160"/>
      <c r="DB6" s="160"/>
      <c r="DC6" s="160"/>
      <c r="DD6" s="160"/>
      <c r="DE6" s="160"/>
    </row>
    <row r="7" spans="1:109" ht="15.75" customHeight="1" x14ac:dyDescent="0.3">
      <c r="A7" s="349"/>
      <c r="B7" s="313"/>
      <c r="C7" s="313"/>
      <c r="D7" s="313"/>
      <c r="E7" s="351"/>
      <c r="F7" s="313"/>
      <c r="G7" s="313"/>
      <c r="H7" s="313"/>
      <c r="I7" s="149"/>
      <c r="J7" s="149"/>
      <c r="K7" s="313"/>
      <c r="L7" s="351"/>
      <c r="M7" s="349"/>
      <c r="N7" s="331"/>
      <c r="O7" s="335"/>
      <c r="P7" s="399"/>
      <c r="Q7" s="335">
        <f>IF(NOT(ISERROR(MATCH(P7,_xlfn.ANCHORARRAY(E18),0))),O20&amp;"Por favor no seleccionar los criterios de impacto",P7)</f>
        <v>0</v>
      </c>
      <c r="R7" s="331"/>
      <c r="S7" s="335"/>
      <c r="T7" s="334"/>
      <c r="U7" s="147">
        <v>3</v>
      </c>
      <c r="V7" s="145"/>
      <c r="W7" s="151" t="str">
        <f t="shared" si="0"/>
        <v/>
      </c>
      <c r="X7" s="166"/>
      <c r="Y7" s="166"/>
      <c r="Z7" s="166"/>
      <c r="AA7" s="166"/>
      <c r="AB7" s="140"/>
      <c r="AC7" s="140"/>
      <c r="AD7" s="141" t="str">
        <f t="shared" si="4"/>
        <v/>
      </c>
      <c r="AE7" s="140"/>
      <c r="AF7" s="140"/>
      <c r="AG7" s="140"/>
      <c r="AH7" s="183" t="str">
        <f>IFERROR(IF(AND(W6="Probabilidad",W7="Probabilidad"),(AJ6-(+AJ6*AD7)),IF(AND(W6="Impacto",W7="Probabilidad"),(AJ5-(+AJ5*AD7)),IF(W7="Impacto",AJ6,""))),"")</f>
        <v/>
      </c>
      <c r="AI7" s="142" t="str">
        <f t="shared" si="5"/>
        <v/>
      </c>
      <c r="AJ7" s="141" t="str">
        <f t="shared" si="6"/>
        <v/>
      </c>
      <c r="AK7" s="142" t="str">
        <f t="shared" si="7"/>
        <v/>
      </c>
      <c r="AL7" s="141" t="str">
        <f>IFERROR(IF(AND(W6="Impacto",W7="Impacto"),(AL6-(+AL6*AD7)),IF(AND(W6="Probabilidad",W7="Impacto"),(AL5-(+AL5*AD7)),IF(W7="Probabilidad",AL6,""))),"")</f>
        <v/>
      </c>
      <c r="AM7" s="143" t="str">
        <f t="shared" si="8"/>
        <v/>
      </c>
      <c r="AN7" s="397"/>
      <c r="AO7" s="146"/>
      <c r="AP7" s="147"/>
      <c r="AQ7" s="144"/>
      <c r="AR7" s="144"/>
      <c r="AS7" s="146"/>
      <c r="AT7" s="144"/>
      <c r="AU7" s="146"/>
      <c r="AV7" s="144"/>
      <c r="AW7" s="146"/>
      <c r="AX7" s="144"/>
      <c r="AY7" s="146"/>
      <c r="AZ7" s="147"/>
      <c r="BA7" s="146"/>
      <c r="BB7" s="146"/>
      <c r="BC7" s="147"/>
      <c r="BD7" s="144"/>
      <c r="BE7" s="144"/>
      <c r="BF7" s="146"/>
      <c r="BG7" s="146"/>
      <c r="BH7" s="147"/>
      <c r="BI7" s="144"/>
      <c r="BJ7" s="144"/>
      <c r="BK7" s="146"/>
      <c r="BL7" s="146"/>
      <c r="BM7" s="147"/>
      <c r="BN7" s="144"/>
      <c r="BO7" s="144"/>
      <c r="BP7" s="146"/>
      <c r="BQ7" s="146"/>
      <c r="BR7" s="147"/>
      <c r="BS7" s="144"/>
      <c r="BT7" s="144"/>
      <c r="BU7" s="104"/>
      <c r="BV7" s="149"/>
      <c r="BW7" s="149"/>
      <c r="BX7" s="149"/>
      <c r="BY7" s="104"/>
      <c r="BZ7" s="149"/>
      <c r="CA7" s="149"/>
      <c r="CB7" s="104"/>
      <c r="CC7" s="149"/>
      <c r="CD7" s="148"/>
      <c r="CE7" s="149"/>
      <c r="CF7" s="160"/>
      <c r="CG7" s="160"/>
      <c r="CH7" s="160"/>
      <c r="CI7" s="160"/>
      <c r="CJ7" s="160"/>
      <c r="CK7" s="160"/>
      <c r="CL7" s="160"/>
      <c r="CM7" s="160"/>
      <c r="CN7" s="160"/>
      <c r="CO7" s="160"/>
      <c r="CP7" s="160"/>
      <c r="CQ7" s="160"/>
      <c r="CR7" s="160"/>
      <c r="CS7" s="160"/>
      <c r="CT7" s="160"/>
      <c r="CU7" s="160"/>
      <c r="CV7" s="160"/>
      <c r="CW7" s="160"/>
      <c r="CX7" s="160"/>
      <c r="CY7" s="160"/>
      <c r="CZ7" s="160"/>
      <c r="DA7" s="160"/>
      <c r="DB7" s="160"/>
      <c r="DC7" s="160"/>
      <c r="DD7" s="160"/>
      <c r="DE7" s="160"/>
    </row>
    <row r="8" spans="1:109" ht="15.75" customHeight="1" x14ac:dyDescent="0.3">
      <c r="A8" s="349"/>
      <c r="B8" s="313"/>
      <c r="C8" s="313"/>
      <c r="D8" s="313"/>
      <c r="E8" s="351"/>
      <c r="F8" s="313"/>
      <c r="G8" s="313"/>
      <c r="H8" s="313"/>
      <c r="I8" s="149"/>
      <c r="J8" s="149"/>
      <c r="K8" s="313"/>
      <c r="L8" s="351"/>
      <c r="M8" s="349"/>
      <c r="N8" s="331"/>
      <c r="O8" s="335"/>
      <c r="P8" s="399"/>
      <c r="Q8" s="335">
        <f>IF(NOT(ISERROR(MATCH(P8,_xlfn.ANCHORARRAY(E19),0))),O21&amp;"Por favor no seleccionar los criterios de impacto",P8)</f>
        <v>0</v>
      </c>
      <c r="R8" s="331"/>
      <c r="S8" s="335"/>
      <c r="T8" s="334"/>
      <c r="U8" s="147">
        <v>4</v>
      </c>
      <c r="V8" s="139"/>
      <c r="W8" s="151" t="str">
        <f t="shared" si="0"/>
        <v/>
      </c>
      <c r="X8" s="166"/>
      <c r="Y8" s="166"/>
      <c r="Z8" s="166"/>
      <c r="AA8" s="166"/>
      <c r="AB8" s="140"/>
      <c r="AC8" s="140"/>
      <c r="AD8" s="141" t="str">
        <f t="shared" si="4"/>
        <v/>
      </c>
      <c r="AE8" s="140"/>
      <c r="AF8" s="140"/>
      <c r="AG8" s="140"/>
      <c r="AH8" s="183" t="str">
        <f>IFERROR(IF(AND(W7="Probabilidad",W8="Probabilidad"),(AJ7-(+AJ7*AD8)),IF(AND(W7="Impacto",W8="Probabilidad"),(AJ6-(+AJ6*AD8)),IF(W8="Impacto",AJ7,""))),"")</f>
        <v/>
      </c>
      <c r="AI8" s="142" t="str">
        <f t="shared" si="5"/>
        <v/>
      </c>
      <c r="AJ8" s="141" t="str">
        <f t="shared" si="6"/>
        <v/>
      </c>
      <c r="AK8" s="142" t="str">
        <f t="shared" si="7"/>
        <v/>
      </c>
      <c r="AL8" s="141" t="str">
        <f>IFERROR(IF(AND(W7="Impacto",W8="Impacto"),(AL7-(+AL7*AD8)),IF(AND(W7="Probabilidad",W8="Impacto"),(AL6-(+AL6*AD8)),IF(W8="Probabilidad",AL7,""))),"")</f>
        <v/>
      </c>
      <c r="AM8" s="143" t="str">
        <f t="shared" si="8"/>
        <v/>
      </c>
      <c r="AN8" s="397"/>
      <c r="AO8" s="146"/>
      <c r="AP8" s="147"/>
      <c r="AQ8" s="144"/>
      <c r="AR8" s="144"/>
      <c r="AS8" s="146"/>
      <c r="AT8" s="144"/>
      <c r="AU8" s="146"/>
      <c r="AV8" s="144"/>
      <c r="AW8" s="146"/>
      <c r="AX8" s="144"/>
      <c r="AY8" s="146"/>
      <c r="AZ8" s="147"/>
      <c r="BA8" s="146"/>
      <c r="BB8" s="146"/>
      <c r="BC8" s="147"/>
      <c r="BD8" s="144"/>
      <c r="BE8" s="144"/>
      <c r="BF8" s="146"/>
      <c r="BG8" s="146"/>
      <c r="BH8" s="147"/>
      <c r="BI8" s="144"/>
      <c r="BJ8" s="144"/>
      <c r="BK8" s="146"/>
      <c r="BL8" s="146"/>
      <c r="BM8" s="147"/>
      <c r="BN8" s="144"/>
      <c r="BO8" s="144"/>
      <c r="BP8" s="146"/>
      <c r="BQ8" s="146"/>
      <c r="BR8" s="147"/>
      <c r="BS8" s="144"/>
      <c r="BT8" s="144"/>
      <c r="BU8" s="104"/>
      <c r="BV8" s="149"/>
      <c r="BW8" s="149"/>
      <c r="BX8" s="149"/>
      <c r="BY8" s="104"/>
      <c r="BZ8" s="149"/>
      <c r="CA8" s="149"/>
      <c r="CB8" s="104"/>
      <c r="CC8" s="149"/>
      <c r="CD8" s="148"/>
      <c r="CE8" s="149"/>
      <c r="CF8" s="160"/>
      <c r="CG8" s="160"/>
      <c r="CH8" s="160"/>
      <c r="CI8" s="160"/>
      <c r="CJ8" s="160"/>
      <c r="CK8" s="160"/>
      <c r="CL8" s="160"/>
      <c r="CM8" s="160"/>
      <c r="CN8" s="160"/>
      <c r="CO8" s="160"/>
      <c r="CP8" s="160"/>
      <c r="CQ8" s="160"/>
      <c r="CR8" s="160"/>
      <c r="CS8" s="160"/>
      <c r="CT8" s="160"/>
      <c r="CU8" s="160"/>
      <c r="CV8" s="160"/>
      <c r="CW8" s="160"/>
      <c r="CX8" s="160"/>
      <c r="CY8" s="160"/>
      <c r="CZ8" s="160"/>
      <c r="DA8" s="160"/>
      <c r="DB8" s="160"/>
      <c r="DC8" s="160"/>
      <c r="DD8" s="160"/>
      <c r="DE8" s="160"/>
    </row>
    <row r="9" spans="1:109" ht="15.75" customHeight="1" x14ac:dyDescent="0.3">
      <c r="A9" s="349"/>
      <c r="B9" s="313"/>
      <c r="C9" s="313"/>
      <c r="D9" s="313"/>
      <c r="E9" s="351"/>
      <c r="F9" s="313"/>
      <c r="G9" s="313"/>
      <c r="H9" s="313"/>
      <c r="I9" s="149"/>
      <c r="J9" s="149"/>
      <c r="K9" s="313"/>
      <c r="L9" s="351"/>
      <c r="M9" s="349"/>
      <c r="N9" s="331"/>
      <c r="O9" s="335"/>
      <c r="P9" s="399"/>
      <c r="Q9" s="335">
        <f>IF(NOT(ISERROR(MATCH(P9,_xlfn.ANCHORARRAY(E20),0))),O22&amp;"Por favor no seleccionar los criterios de impacto",P9)</f>
        <v>0</v>
      </c>
      <c r="R9" s="331"/>
      <c r="S9" s="335"/>
      <c r="T9" s="334"/>
      <c r="U9" s="147">
        <v>5</v>
      </c>
      <c r="V9" s="139"/>
      <c r="W9" s="151" t="str">
        <f t="shared" si="0"/>
        <v/>
      </c>
      <c r="X9" s="166"/>
      <c r="Y9" s="166"/>
      <c r="Z9" s="166"/>
      <c r="AA9" s="166"/>
      <c r="AB9" s="140"/>
      <c r="AC9" s="140"/>
      <c r="AD9" s="141" t="str">
        <f t="shared" si="4"/>
        <v/>
      </c>
      <c r="AE9" s="140"/>
      <c r="AF9" s="140"/>
      <c r="AG9" s="140"/>
      <c r="AH9" s="183" t="str">
        <f>IFERROR(IF(AND(W8="Probabilidad",W9="Probabilidad"),(AJ8-(+AJ8*AD9)),IF(AND(W8="Impacto",W9="Probabilidad"),(AJ7-(+AJ7*AD9)),IF(W9="Impacto",AJ8,""))),"")</f>
        <v/>
      </c>
      <c r="AI9" s="142" t="str">
        <f t="shared" si="5"/>
        <v/>
      </c>
      <c r="AJ9" s="141" t="str">
        <f t="shared" si="6"/>
        <v/>
      </c>
      <c r="AK9" s="142" t="str">
        <f t="shared" si="7"/>
        <v/>
      </c>
      <c r="AL9" s="141" t="str">
        <f>IFERROR(IF(AND(W8="Impacto",W9="Impacto"),(AL8-(+AL8*AD9)),IF(AND(W8="Probabilidad",W9="Impacto"),(AL7-(+AL7*AD9)),IF(W9="Probabilidad",AL8,""))),"")</f>
        <v/>
      </c>
      <c r="AM9" s="143" t="str">
        <f t="shared" si="8"/>
        <v/>
      </c>
      <c r="AN9" s="397"/>
      <c r="AO9" s="146"/>
      <c r="AP9" s="147"/>
      <c r="AQ9" s="144"/>
      <c r="AR9" s="144"/>
      <c r="AS9" s="146"/>
      <c r="AT9" s="144"/>
      <c r="AU9" s="146"/>
      <c r="AV9" s="144"/>
      <c r="AW9" s="146"/>
      <c r="AX9" s="144"/>
      <c r="AY9" s="146"/>
      <c r="AZ9" s="147"/>
      <c r="BA9" s="146"/>
      <c r="BB9" s="146"/>
      <c r="BC9" s="147"/>
      <c r="BD9" s="144"/>
      <c r="BE9" s="144"/>
      <c r="BF9" s="146"/>
      <c r="BG9" s="146"/>
      <c r="BH9" s="147"/>
      <c r="BI9" s="144"/>
      <c r="BJ9" s="144"/>
      <c r="BK9" s="146"/>
      <c r="BL9" s="146"/>
      <c r="BM9" s="147"/>
      <c r="BN9" s="144"/>
      <c r="BO9" s="144"/>
      <c r="BP9" s="146"/>
      <c r="BQ9" s="146"/>
      <c r="BR9" s="147"/>
      <c r="BS9" s="144"/>
      <c r="BT9" s="144"/>
      <c r="BU9" s="104"/>
      <c r="BV9" s="149"/>
      <c r="BW9" s="149"/>
      <c r="BX9" s="149"/>
      <c r="BY9" s="104"/>
      <c r="BZ9" s="149"/>
      <c r="CA9" s="149"/>
      <c r="CB9" s="104"/>
      <c r="CC9" s="149"/>
      <c r="CD9" s="148"/>
      <c r="CE9" s="149"/>
      <c r="CF9" s="160"/>
      <c r="CG9" s="160"/>
      <c r="CH9" s="160"/>
      <c r="CI9" s="160"/>
      <c r="CJ9" s="160"/>
      <c r="CK9" s="160"/>
      <c r="CL9" s="160"/>
      <c r="CM9" s="160"/>
      <c r="CN9" s="160"/>
      <c r="CO9" s="160"/>
      <c r="CP9" s="160"/>
      <c r="CQ9" s="160"/>
      <c r="CR9" s="160"/>
      <c r="CS9" s="160"/>
      <c r="CT9" s="160"/>
      <c r="CU9" s="160"/>
      <c r="CV9" s="160"/>
      <c r="CW9" s="160"/>
      <c r="CX9" s="160"/>
      <c r="CY9" s="160"/>
      <c r="CZ9" s="160"/>
      <c r="DA9" s="160"/>
      <c r="DB9" s="160"/>
      <c r="DC9" s="160"/>
      <c r="DD9" s="160"/>
      <c r="DE9" s="160"/>
    </row>
    <row r="10" spans="1:109" ht="15.75" customHeight="1" x14ac:dyDescent="0.3">
      <c r="A10" s="349"/>
      <c r="B10" s="313"/>
      <c r="C10" s="313"/>
      <c r="D10" s="313"/>
      <c r="E10" s="351"/>
      <c r="F10" s="313"/>
      <c r="G10" s="313"/>
      <c r="H10" s="313"/>
      <c r="I10" s="149"/>
      <c r="J10" s="149"/>
      <c r="K10" s="313"/>
      <c r="L10" s="351"/>
      <c r="M10" s="349"/>
      <c r="N10" s="331"/>
      <c r="O10" s="335"/>
      <c r="P10" s="399"/>
      <c r="Q10" s="335">
        <f>IF(NOT(ISERROR(MATCH(P10,_xlfn.ANCHORARRAY(E21),0))),O23&amp;"Por favor no seleccionar los criterios de impacto",P10)</f>
        <v>0</v>
      </c>
      <c r="R10" s="331"/>
      <c r="S10" s="335"/>
      <c r="T10" s="334"/>
      <c r="U10" s="147">
        <v>6</v>
      </c>
      <c r="V10" s="139"/>
      <c r="W10" s="151" t="str">
        <f t="shared" si="0"/>
        <v/>
      </c>
      <c r="X10" s="166"/>
      <c r="Y10" s="166"/>
      <c r="Z10" s="166"/>
      <c r="AA10" s="166"/>
      <c r="AB10" s="140"/>
      <c r="AC10" s="140"/>
      <c r="AD10" s="141" t="str">
        <f t="shared" si="4"/>
        <v/>
      </c>
      <c r="AE10" s="140"/>
      <c r="AF10" s="140"/>
      <c r="AG10" s="140"/>
      <c r="AH10" s="183" t="str">
        <f>IFERROR(IF(AND(W9="Probabilidad",W10="Probabilidad"),(AJ9-(+AJ9*AD10)),IF(AND(W9="Impacto",W10="Probabilidad"),(AJ8-(+AJ8*AD10)),IF(W10="Impacto",AJ9,""))),"")</f>
        <v/>
      </c>
      <c r="AI10" s="142" t="str">
        <f t="shared" si="5"/>
        <v/>
      </c>
      <c r="AJ10" s="141" t="str">
        <f t="shared" si="6"/>
        <v/>
      </c>
      <c r="AK10" s="142" t="str">
        <f t="shared" si="7"/>
        <v/>
      </c>
      <c r="AL10" s="141" t="str">
        <f>IFERROR(IF(AND(W9="Impacto",W10="Impacto"),(AL9-(+AL9*AD10)),IF(AND(W9="Probabilidad",W10="Impacto"),(AL8-(+AL8*AD10)),IF(W10="Probabilidad",AL9,""))),"")</f>
        <v/>
      </c>
      <c r="AM10" s="143" t="str">
        <f t="shared" si="8"/>
        <v/>
      </c>
      <c r="AN10" s="398"/>
      <c r="AO10" s="146"/>
      <c r="AP10" s="147"/>
      <c r="AQ10" s="144"/>
      <c r="AR10" s="144"/>
      <c r="AS10" s="146"/>
      <c r="AT10" s="144"/>
      <c r="AU10" s="146"/>
      <c r="AV10" s="144"/>
      <c r="AW10" s="146"/>
      <c r="AX10" s="144"/>
      <c r="AY10" s="146"/>
      <c r="AZ10" s="147"/>
      <c r="BA10" s="146"/>
      <c r="BB10" s="146"/>
      <c r="BC10" s="147"/>
      <c r="BD10" s="144"/>
      <c r="BE10" s="144"/>
      <c r="BF10" s="146"/>
      <c r="BG10" s="146"/>
      <c r="BH10" s="147"/>
      <c r="BI10" s="144"/>
      <c r="BJ10" s="144"/>
      <c r="BK10" s="146"/>
      <c r="BL10" s="146"/>
      <c r="BM10" s="147"/>
      <c r="BN10" s="144"/>
      <c r="BO10" s="144"/>
      <c r="BP10" s="146"/>
      <c r="BQ10" s="146"/>
      <c r="BR10" s="147"/>
      <c r="BS10" s="144"/>
      <c r="BT10" s="144"/>
      <c r="BU10" s="104"/>
      <c r="BV10" s="149"/>
      <c r="BW10" s="149"/>
      <c r="BX10" s="149"/>
      <c r="BY10" s="104"/>
      <c r="BZ10" s="149"/>
      <c r="CA10" s="149"/>
      <c r="CB10" s="104"/>
      <c r="CC10" s="149"/>
      <c r="CD10" s="148"/>
      <c r="CE10" s="149"/>
      <c r="CF10" s="160"/>
      <c r="CG10" s="160"/>
      <c r="CH10" s="160"/>
      <c r="CI10" s="160"/>
      <c r="CJ10" s="160"/>
      <c r="CK10" s="160"/>
      <c r="CL10" s="160"/>
      <c r="CM10" s="160"/>
      <c r="CN10" s="160"/>
      <c r="CO10" s="160"/>
      <c r="CP10" s="160"/>
      <c r="CQ10" s="160"/>
      <c r="CR10" s="160"/>
      <c r="CS10" s="160"/>
      <c r="CT10" s="160"/>
      <c r="CU10" s="160"/>
      <c r="CV10" s="160"/>
      <c r="CW10" s="160"/>
      <c r="CX10" s="160"/>
      <c r="CY10" s="160"/>
      <c r="CZ10" s="160"/>
      <c r="DA10" s="160"/>
      <c r="DB10" s="160"/>
      <c r="DC10" s="160"/>
      <c r="DD10" s="160"/>
      <c r="DE10" s="160"/>
    </row>
    <row r="11" spans="1:109" ht="15.75" customHeight="1" x14ac:dyDescent="0.3">
      <c r="A11" s="349">
        <v>2</v>
      </c>
      <c r="B11" s="313"/>
      <c r="C11" s="313"/>
      <c r="D11" s="313"/>
      <c r="E11" s="351"/>
      <c r="F11" s="313"/>
      <c r="G11" s="313"/>
      <c r="H11" s="313"/>
      <c r="I11" s="149"/>
      <c r="J11" s="149"/>
      <c r="K11" s="313"/>
      <c r="L11" s="351"/>
      <c r="M11" s="349"/>
      <c r="N11" s="331" t="str">
        <f>IF(M11&lt;=0,"",IF(M11&lt;=2,"Muy Baja",IF(M11&lt;=24,"Baja",IF(M11&lt;=500,"Media",IF(M11&lt;=5000,"Alta","Muy Alta")))))</f>
        <v/>
      </c>
      <c r="O11" s="335" t="str">
        <f>IF(N11="","",IF(N11="Muy Baja",0.2,IF(N11="Baja",0.4,IF(N11="Media",0.6,IF(N11="Alta",0.8,IF(N11="Muy Alta",1,))))))</f>
        <v/>
      </c>
      <c r="P11" s="395"/>
      <c r="Q11" s="335">
        <f ca="1">IF(NOT(ISERROR(MATCH(P11,'Tabla Impacto'!$B$221:$B$223,0))),'Tabla Impacto'!$F$223&amp;"Por favor no seleccionar los criterios de impacto(Afectación Económica o presupuestal y Pérdida Reputacional)",P11)</f>
        <v>0</v>
      </c>
      <c r="R11" s="331" t="str">
        <f ca="1">IF(OR(Q11='Tabla Impacto'!$C$11,Q11='Tabla Impacto'!$D$11),"Leve",IF(OR(Q11='Tabla Impacto'!$C$12,Q11='Tabla Impacto'!$D$12),"Menor",IF(OR(Q11='Tabla Impacto'!$C$13,Q11='Tabla Impacto'!$D$13),"Moderado",IF(OR(Q11='Tabla Impacto'!$C$14,Q11='Tabla Impacto'!$D$14),"Mayor",IF(OR(Q11='Tabla Impacto'!$C$15,Q11='Tabla Impacto'!$D$15),"Catastrófico","")))))</f>
        <v/>
      </c>
      <c r="S11" s="335" t="str">
        <f ca="1">IF(R11="","",IF(R11="Leve",0.2,IF(R11="Menor",0.4,IF(R11="Moderado",0.6,IF(R11="Mayor",0.8,IF(R11="Catastrófico",1,))))))</f>
        <v/>
      </c>
      <c r="T11" s="334" t="str">
        <f ca="1">IF(OR(AND(N11="Muy Baja",R11="Leve"),AND(N11="Muy Baja",R11="Menor"),AND(N11="Baja",R11="Leve")),"Bajo",IF(OR(AND(N11="Muy baja",R11="Moderado"),AND(N11="Baja",R11="Menor"),AND(N11="Baja",R11="Moderado"),AND(N11="Media",R11="Leve"),AND(N11="Media",R11="Menor"),AND(N11="Media",R11="Moderado"),AND(N11="Alta",R11="Leve"),AND(N11="Alta",R11="Menor")),"Moderado",IF(OR(AND(N11="Muy Baja",R11="Mayor"),AND(N11="Baja",R11="Mayor"),AND(N11="Media",R11="Mayor"),AND(N11="Alta",R11="Moderado"),AND(N11="Alta",R11="Mayor"),AND(N11="Muy Alta",R11="Leve"),AND(N11="Muy Alta",R11="Menor"),AND(N11="Muy Alta",R11="Moderado"),AND(N11="Muy Alta",R11="Mayor")),"Alto",IF(OR(AND(N11="Muy Baja",R11="Catastrófico"),AND(N11="Baja",R11="Catastrófico"),AND(N11="Media",R11="Catastrófico"),AND(N11="Alta",R11="Catastrófico"),AND(N11="Muy Alta",R11="Catastrófico")),"Extremo",""))))</f>
        <v/>
      </c>
      <c r="U11" s="148">
        <v>1</v>
      </c>
      <c r="V11" s="100"/>
      <c r="W11" s="151" t="str">
        <f t="shared" si="0"/>
        <v/>
      </c>
      <c r="X11" s="166"/>
      <c r="Y11" s="166"/>
      <c r="Z11" s="166"/>
      <c r="AA11" s="166"/>
      <c r="AB11" s="140"/>
      <c r="AC11" s="140"/>
      <c r="AD11" s="141" t="str">
        <f t="shared" si="4"/>
        <v/>
      </c>
      <c r="AE11" s="140"/>
      <c r="AF11" s="140"/>
      <c r="AG11" s="140"/>
      <c r="AH11" s="184" t="str">
        <f>IFERROR(IF(W11="Probabilidad",(O11-(+O11*AD11)),IF(W11="Impacto",O11,"")),"")</f>
        <v/>
      </c>
      <c r="AI11" s="138" t="str">
        <f>IFERROR(IF(AH11="","",IF(AH11&lt;=0.2,"Muy Baja",IF(AH11&lt;=0.4,"Baja",IF(AH11&lt;=0.6,"Media",IF(AH11&lt;=0.8,"Alta","Muy Alta"))))),"")</f>
        <v/>
      </c>
      <c r="AJ11" s="102" t="str">
        <f t="shared" si="6"/>
        <v/>
      </c>
      <c r="AK11" s="138" t="str">
        <f>IFERROR(IF(AL11="","",IF(AL11&lt;=0.2,"Leve",IF(AL11&lt;=0.4,"Menor",IF(AL11&lt;=0.6,"Moderado",IF(AL11&lt;=0.8,"Mayor","Catastrófico"))))),"")</f>
        <v/>
      </c>
      <c r="AL11" s="102" t="str">
        <f>IFERROR(IF(W11="Impacto",(S11-(+S11*AD11)),IF(W11="Probabilidad",S11,"")),"")</f>
        <v/>
      </c>
      <c r="AM11" s="103" t="str">
        <f t="shared" si="8"/>
        <v/>
      </c>
      <c r="AN11" s="396"/>
      <c r="AO11" s="149"/>
      <c r="AP11" s="148"/>
      <c r="AQ11" s="104"/>
      <c r="AR11" s="104"/>
      <c r="AS11" s="149"/>
      <c r="AT11" s="104"/>
      <c r="AU11" s="149"/>
      <c r="AV11" s="104"/>
      <c r="AW11" s="149"/>
      <c r="AX11" s="104"/>
      <c r="AY11" s="149"/>
      <c r="AZ11" s="147"/>
      <c r="BA11" s="149"/>
      <c r="BB11" s="149"/>
      <c r="BC11" s="148"/>
      <c r="BD11" s="104"/>
      <c r="BE11" s="144"/>
      <c r="BF11" s="149"/>
      <c r="BG11" s="149"/>
      <c r="BH11" s="148"/>
      <c r="BI11" s="104"/>
      <c r="BJ11" s="144"/>
      <c r="BK11" s="149"/>
      <c r="BL11" s="149"/>
      <c r="BM11" s="148"/>
      <c r="BN11" s="104"/>
      <c r="BO11" s="144"/>
      <c r="BP11" s="149"/>
      <c r="BQ11" s="149"/>
      <c r="BR11" s="148"/>
      <c r="BS11" s="104"/>
      <c r="BT11" s="144"/>
      <c r="BU11" s="104"/>
      <c r="BV11" s="149"/>
      <c r="BW11" s="149"/>
      <c r="BX11" s="149"/>
      <c r="BY11" s="104"/>
      <c r="BZ11" s="149"/>
      <c r="CA11" s="149"/>
      <c r="CB11" s="104"/>
      <c r="CC11" s="149"/>
      <c r="CD11" s="148"/>
      <c r="CE11" s="149"/>
      <c r="CF11" s="160"/>
      <c r="CG11" s="160"/>
      <c r="CH11" s="160"/>
      <c r="CI11" s="160"/>
      <c r="CJ11" s="160"/>
      <c r="CK11" s="160"/>
      <c r="CL11" s="160"/>
      <c r="CM11" s="160"/>
      <c r="CN11" s="160"/>
      <c r="CO11" s="160"/>
      <c r="CP11" s="160"/>
      <c r="CQ11" s="160"/>
      <c r="CR11" s="160"/>
      <c r="CS11" s="160"/>
      <c r="CT11" s="160"/>
      <c r="CU11" s="160"/>
      <c r="CV11" s="160"/>
      <c r="CW11" s="160"/>
      <c r="CX11" s="160"/>
      <c r="CY11" s="160"/>
      <c r="CZ11" s="160"/>
      <c r="DA11" s="160"/>
      <c r="DB11" s="160"/>
      <c r="DC11" s="160"/>
      <c r="DD11" s="160"/>
      <c r="DE11" s="160"/>
    </row>
    <row r="12" spans="1:109" ht="15.75" customHeight="1" x14ac:dyDescent="0.3">
      <c r="A12" s="349"/>
      <c r="B12" s="313"/>
      <c r="C12" s="313"/>
      <c r="D12" s="313"/>
      <c r="E12" s="351"/>
      <c r="F12" s="313"/>
      <c r="G12" s="313"/>
      <c r="H12" s="313"/>
      <c r="I12" s="149"/>
      <c r="J12" s="149"/>
      <c r="K12" s="313"/>
      <c r="L12" s="351"/>
      <c r="M12" s="349"/>
      <c r="N12" s="331"/>
      <c r="O12" s="335"/>
      <c r="P12" s="395"/>
      <c r="Q12" s="335">
        <f t="shared" ref="Q12:Q16" si="9">IF(NOT(ISERROR(MATCH(P12,_xlfn.ANCHORARRAY(E23),0))),O25&amp;"Por favor no seleccionar los criterios de impacto",P12)</f>
        <v>0</v>
      </c>
      <c r="R12" s="331"/>
      <c r="S12" s="335"/>
      <c r="T12" s="334"/>
      <c r="U12" s="148">
        <v>2</v>
      </c>
      <c r="V12" s="100"/>
      <c r="W12" s="151" t="str">
        <f t="shared" si="0"/>
        <v/>
      </c>
      <c r="X12" s="166"/>
      <c r="Y12" s="166"/>
      <c r="Z12" s="166"/>
      <c r="AA12" s="166"/>
      <c r="AB12" s="140"/>
      <c r="AC12" s="140"/>
      <c r="AD12" s="141" t="str">
        <f t="shared" si="4"/>
        <v/>
      </c>
      <c r="AE12" s="140"/>
      <c r="AF12" s="140"/>
      <c r="AG12" s="140"/>
      <c r="AH12" s="184" t="str">
        <f>IFERROR(IF(AND(W11="Probabilidad",W12="Probabilidad"),(AJ11-(+AJ11*AD12)),IF(W12="Probabilidad",(O11-(+O11*AD12)),IF(W12="Impacto",AJ11,""))),"")</f>
        <v/>
      </c>
      <c r="AI12" s="138" t="str">
        <f t="shared" si="5"/>
        <v/>
      </c>
      <c r="AJ12" s="102" t="str">
        <f t="shared" si="6"/>
        <v/>
      </c>
      <c r="AK12" s="138" t="str">
        <f t="shared" si="7"/>
        <v/>
      </c>
      <c r="AL12" s="102" t="str">
        <f>IFERROR(IF(AND(W11="Impacto",W12="Impacto"),(AL5-(+AL5*AD12)),IF(W12="Impacto",($S$11-(+$S$11*AD12)),IF(W12="Probabilidad",AL5,""))),"")</f>
        <v/>
      </c>
      <c r="AM12" s="103" t="str">
        <f t="shared" si="8"/>
        <v/>
      </c>
      <c r="AN12" s="397"/>
      <c r="AO12" s="149"/>
      <c r="AP12" s="148"/>
      <c r="AQ12" s="104"/>
      <c r="AR12" s="104"/>
      <c r="AS12" s="149"/>
      <c r="AT12" s="104"/>
      <c r="AU12" s="149"/>
      <c r="AV12" s="104"/>
      <c r="AW12" s="149"/>
      <c r="AX12" s="104"/>
      <c r="AY12" s="149"/>
      <c r="AZ12" s="147"/>
      <c r="BA12" s="149"/>
      <c r="BB12" s="149"/>
      <c r="BC12" s="148"/>
      <c r="BD12" s="104"/>
      <c r="BE12" s="144"/>
      <c r="BF12" s="149"/>
      <c r="BG12" s="149"/>
      <c r="BH12" s="148"/>
      <c r="BI12" s="104"/>
      <c r="BJ12" s="144"/>
      <c r="BK12" s="149"/>
      <c r="BL12" s="149"/>
      <c r="BM12" s="148"/>
      <c r="BN12" s="104"/>
      <c r="BO12" s="144"/>
      <c r="BP12" s="149"/>
      <c r="BQ12" s="149"/>
      <c r="BR12" s="148"/>
      <c r="BS12" s="104"/>
      <c r="BT12" s="144"/>
      <c r="BU12" s="104"/>
      <c r="BV12" s="149"/>
      <c r="BW12" s="149"/>
      <c r="BX12" s="149"/>
      <c r="BY12" s="104"/>
      <c r="BZ12" s="149"/>
      <c r="CA12" s="149"/>
      <c r="CB12" s="104"/>
      <c r="CC12" s="149"/>
      <c r="CD12" s="148"/>
      <c r="CE12" s="149"/>
      <c r="CF12" s="160"/>
      <c r="CG12" s="160"/>
      <c r="CH12" s="160"/>
      <c r="CI12" s="160"/>
      <c r="CJ12" s="160"/>
      <c r="CK12" s="160"/>
      <c r="CL12" s="160"/>
      <c r="CM12" s="160"/>
      <c r="CN12" s="160"/>
      <c r="CO12" s="160"/>
      <c r="CP12" s="160"/>
      <c r="CQ12" s="160"/>
      <c r="CR12" s="160"/>
      <c r="CS12" s="160"/>
      <c r="CT12" s="160"/>
      <c r="CU12" s="160"/>
      <c r="CV12" s="160"/>
      <c r="CW12" s="160"/>
      <c r="CX12" s="160"/>
      <c r="CY12" s="160"/>
      <c r="CZ12" s="160"/>
      <c r="DA12" s="160"/>
      <c r="DB12" s="160"/>
      <c r="DC12" s="160"/>
      <c r="DD12" s="160"/>
      <c r="DE12" s="160"/>
    </row>
    <row r="13" spans="1:109" ht="15.75" customHeight="1" x14ac:dyDescent="0.3">
      <c r="A13" s="349"/>
      <c r="B13" s="313"/>
      <c r="C13" s="313"/>
      <c r="D13" s="313"/>
      <c r="E13" s="351"/>
      <c r="F13" s="313"/>
      <c r="G13" s="313"/>
      <c r="H13" s="313"/>
      <c r="I13" s="149"/>
      <c r="J13" s="149"/>
      <c r="K13" s="313"/>
      <c r="L13" s="351"/>
      <c r="M13" s="349"/>
      <c r="N13" s="331"/>
      <c r="O13" s="335"/>
      <c r="P13" s="395"/>
      <c r="Q13" s="335">
        <f t="shared" si="9"/>
        <v>0</v>
      </c>
      <c r="R13" s="331"/>
      <c r="S13" s="335"/>
      <c r="T13" s="334"/>
      <c r="U13" s="148">
        <v>3</v>
      </c>
      <c r="V13" s="105"/>
      <c r="W13" s="151" t="str">
        <f t="shared" si="0"/>
        <v/>
      </c>
      <c r="X13" s="166"/>
      <c r="Y13" s="166"/>
      <c r="Z13" s="166"/>
      <c r="AA13" s="166"/>
      <c r="AB13" s="140"/>
      <c r="AC13" s="140"/>
      <c r="AD13" s="141" t="str">
        <f t="shared" si="4"/>
        <v/>
      </c>
      <c r="AE13" s="140"/>
      <c r="AF13" s="140"/>
      <c r="AG13" s="140"/>
      <c r="AH13" s="184" t="str">
        <f>IFERROR(IF(AND(W12="Probabilidad",W13="Probabilidad"),(AJ12-(+AJ12*AD13)),IF(AND(W12="Impacto",W13="Probabilidad"),(AJ11-(+AJ11*AD13)),IF(W13="Impacto",AJ12,""))),"")</f>
        <v/>
      </c>
      <c r="AI13" s="138" t="str">
        <f t="shared" si="5"/>
        <v/>
      </c>
      <c r="AJ13" s="102" t="str">
        <f t="shared" si="6"/>
        <v/>
      </c>
      <c r="AK13" s="138" t="str">
        <f t="shared" si="7"/>
        <v/>
      </c>
      <c r="AL13" s="102" t="str">
        <f>IFERROR(IF(AND(W12="Impacto",W13="Impacto"),(AL12-(+AL12*AD13)),IF(AND(W12="Probabilidad",W13="Impacto"),(AL11-(+AL11*AD13)),IF(W13="Probabilidad",AL12,""))),"")</f>
        <v/>
      </c>
      <c r="AM13" s="103" t="str">
        <f t="shared" si="8"/>
        <v/>
      </c>
      <c r="AN13" s="397"/>
      <c r="AO13" s="149"/>
      <c r="AP13" s="148"/>
      <c r="AQ13" s="104"/>
      <c r="AR13" s="104"/>
      <c r="AS13" s="149"/>
      <c r="AT13" s="104"/>
      <c r="AU13" s="149"/>
      <c r="AV13" s="104"/>
      <c r="AW13" s="149"/>
      <c r="AX13" s="104"/>
      <c r="AY13" s="149"/>
      <c r="AZ13" s="147"/>
      <c r="BA13" s="149"/>
      <c r="BB13" s="149"/>
      <c r="BC13" s="148"/>
      <c r="BD13" s="104"/>
      <c r="BE13" s="144"/>
      <c r="BF13" s="149"/>
      <c r="BG13" s="149"/>
      <c r="BH13" s="148"/>
      <c r="BI13" s="104"/>
      <c r="BJ13" s="144"/>
      <c r="BK13" s="149"/>
      <c r="BL13" s="149"/>
      <c r="BM13" s="148"/>
      <c r="BN13" s="104"/>
      <c r="BO13" s="144"/>
      <c r="BP13" s="149"/>
      <c r="BQ13" s="149"/>
      <c r="BR13" s="148"/>
      <c r="BS13" s="104"/>
      <c r="BT13" s="144"/>
      <c r="BU13" s="104"/>
      <c r="BV13" s="149"/>
      <c r="BW13" s="149"/>
      <c r="BX13" s="149"/>
      <c r="BY13" s="104"/>
      <c r="BZ13" s="149"/>
      <c r="CA13" s="149"/>
      <c r="CB13" s="104"/>
      <c r="CC13" s="149"/>
      <c r="CD13" s="148"/>
      <c r="CE13" s="149"/>
      <c r="CF13" s="160"/>
      <c r="CG13" s="160"/>
      <c r="CH13" s="160"/>
      <c r="CI13" s="160"/>
      <c r="CJ13" s="160"/>
      <c r="CK13" s="160"/>
      <c r="CL13" s="160"/>
      <c r="CM13" s="160"/>
      <c r="CN13" s="160"/>
      <c r="CO13" s="160"/>
      <c r="CP13" s="160"/>
      <c r="CQ13" s="160"/>
      <c r="CR13" s="160"/>
      <c r="CS13" s="160"/>
      <c r="CT13" s="160"/>
      <c r="CU13" s="160"/>
      <c r="CV13" s="160"/>
      <c r="CW13" s="160"/>
      <c r="CX13" s="160"/>
      <c r="CY13" s="160"/>
      <c r="CZ13" s="160"/>
      <c r="DA13" s="160"/>
      <c r="DB13" s="160"/>
      <c r="DC13" s="160"/>
      <c r="DD13" s="160"/>
      <c r="DE13" s="160"/>
    </row>
    <row r="14" spans="1:109" ht="15.75" customHeight="1" x14ac:dyDescent="0.3">
      <c r="A14" s="349"/>
      <c r="B14" s="313"/>
      <c r="C14" s="313"/>
      <c r="D14" s="313"/>
      <c r="E14" s="351"/>
      <c r="F14" s="313"/>
      <c r="G14" s="313"/>
      <c r="H14" s="313"/>
      <c r="I14" s="149"/>
      <c r="J14" s="149"/>
      <c r="K14" s="313"/>
      <c r="L14" s="351"/>
      <c r="M14" s="349"/>
      <c r="N14" s="331"/>
      <c r="O14" s="335"/>
      <c r="P14" s="395"/>
      <c r="Q14" s="335">
        <f t="shared" si="9"/>
        <v>0</v>
      </c>
      <c r="R14" s="331"/>
      <c r="S14" s="335"/>
      <c r="T14" s="334"/>
      <c r="U14" s="148">
        <v>4</v>
      </c>
      <c r="V14" s="100"/>
      <c r="W14" s="151" t="str">
        <f t="shared" si="0"/>
        <v/>
      </c>
      <c r="X14" s="166"/>
      <c r="Y14" s="166"/>
      <c r="Z14" s="166"/>
      <c r="AA14" s="166"/>
      <c r="AB14" s="140"/>
      <c r="AC14" s="140"/>
      <c r="AD14" s="141" t="str">
        <f t="shared" si="4"/>
        <v/>
      </c>
      <c r="AE14" s="140"/>
      <c r="AF14" s="140"/>
      <c r="AG14" s="140"/>
      <c r="AH14" s="184" t="str">
        <f>IFERROR(IF(AND(W13="Probabilidad",W14="Probabilidad"),(AJ13-(+AJ13*AD14)),IF(AND(W13="Impacto",W14="Probabilidad"),(AJ12-(+AJ12*AD14)),IF(W14="Impacto",AJ13,""))),"")</f>
        <v/>
      </c>
      <c r="AI14" s="138" t="str">
        <f t="shared" si="5"/>
        <v/>
      </c>
      <c r="AJ14" s="102" t="str">
        <f t="shared" si="6"/>
        <v/>
      </c>
      <c r="AK14" s="138" t="str">
        <f t="shared" si="7"/>
        <v/>
      </c>
      <c r="AL14" s="102" t="str">
        <f>IFERROR(IF(AND(W13="Impacto",W14="Impacto"),(AL13-(+AL13*AD14)),IF(AND(W13="Probabilidad",W14="Impacto"),(AL12-(+AL12*AD14)),IF(W14="Probabilidad",AL13,""))),"")</f>
        <v/>
      </c>
      <c r="AM14" s="103" t="str">
        <f t="shared" si="8"/>
        <v/>
      </c>
      <c r="AN14" s="397"/>
      <c r="AO14" s="149"/>
      <c r="AP14" s="148"/>
      <c r="AQ14" s="104"/>
      <c r="AR14" s="104"/>
      <c r="AS14" s="149"/>
      <c r="AT14" s="104"/>
      <c r="AU14" s="149"/>
      <c r="AV14" s="104"/>
      <c r="AW14" s="149"/>
      <c r="AX14" s="104"/>
      <c r="AY14" s="149"/>
      <c r="AZ14" s="147"/>
      <c r="BA14" s="149"/>
      <c r="BB14" s="149"/>
      <c r="BC14" s="148"/>
      <c r="BD14" s="104"/>
      <c r="BE14" s="144"/>
      <c r="BF14" s="149"/>
      <c r="BG14" s="149"/>
      <c r="BH14" s="148"/>
      <c r="BI14" s="104"/>
      <c r="BJ14" s="144"/>
      <c r="BK14" s="149"/>
      <c r="BL14" s="149"/>
      <c r="BM14" s="148"/>
      <c r="BN14" s="104"/>
      <c r="BO14" s="144"/>
      <c r="BP14" s="149"/>
      <c r="BQ14" s="149"/>
      <c r="BR14" s="148"/>
      <c r="BS14" s="104"/>
      <c r="BT14" s="144"/>
      <c r="BU14" s="104"/>
      <c r="BV14" s="149"/>
      <c r="BW14" s="149"/>
      <c r="BX14" s="149"/>
      <c r="BY14" s="104"/>
      <c r="BZ14" s="149"/>
      <c r="CA14" s="149"/>
      <c r="CB14" s="104"/>
      <c r="CC14" s="149"/>
      <c r="CD14" s="148"/>
      <c r="CE14" s="149"/>
      <c r="CF14" s="160"/>
      <c r="CG14" s="160"/>
      <c r="CH14" s="160"/>
      <c r="CI14" s="160"/>
      <c r="CJ14" s="160"/>
      <c r="CK14" s="160"/>
      <c r="CL14" s="160"/>
      <c r="CM14" s="160"/>
      <c r="CN14" s="160"/>
      <c r="CO14" s="160"/>
      <c r="CP14" s="160"/>
      <c r="CQ14" s="160"/>
      <c r="CR14" s="160"/>
      <c r="CS14" s="160"/>
      <c r="CT14" s="160"/>
      <c r="CU14" s="160"/>
      <c r="CV14" s="160"/>
      <c r="CW14" s="160"/>
      <c r="CX14" s="160"/>
      <c r="CY14" s="160"/>
      <c r="CZ14" s="160"/>
      <c r="DA14" s="160"/>
      <c r="DB14" s="160"/>
      <c r="DC14" s="160"/>
      <c r="DD14" s="160"/>
      <c r="DE14" s="160"/>
    </row>
    <row r="15" spans="1:109" ht="15.75" customHeight="1" x14ac:dyDescent="0.3">
      <c r="A15" s="349"/>
      <c r="B15" s="313"/>
      <c r="C15" s="313"/>
      <c r="D15" s="313"/>
      <c r="E15" s="351"/>
      <c r="F15" s="313"/>
      <c r="G15" s="313"/>
      <c r="H15" s="313"/>
      <c r="I15" s="149"/>
      <c r="J15" s="149"/>
      <c r="K15" s="313"/>
      <c r="L15" s="351"/>
      <c r="M15" s="349"/>
      <c r="N15" s="331"/>
      <c r="O15" s="335"/>
      <c r="P15" s="395"/>
      <c r="Q15" s="335">
        <f t="shared" si="9"/>
        <v>0</v>
      </c>
      <c r="R15" s="331"/>
      <c r="S15" s="335"/>
      <c r="T15" s="334"/>
      <c r="U15" s="148">
        <v>5</v>
      </c>
      <c r="V15" s="100"/>
      <c r="W15" s="151" t="str">
        <f t="shared" si="0"/>
        <v/>
      </c>
      <c r="X15" s="166"/>
      <c r="Y15" s="166"/>
      <c r="Z15" s="166"/>
      <c r="AA15" s="166"/>
      <c r="AB15" s="140"/>
      <c r="AC15" s="140"/>
      <c r="AD15" s="141" t="str">
        <f t="shared" si="4"/>
        <v/>
      </c>
      <c r="AE15" s="140"/>
      <c r="AF15" s="140"/>
      <c r="AG15" s="140"/>
      <c r="AH15" s="184" t="str">
        <f>IFERROR(IF(AND(W14="Probabilidad",W15="Probabilidad"),(AJ14-(+AJ14*AD15)),IF(AND(W14="Impacto",W15="Probabilidad"),(AJ13-(+AJ13*AD15)),IF(W15="Impacto",AJ14,""))),"")</f>
        <v/>
      </c>
      <c r="AI15" s="138" t="str">
        <f t="shared" si="5"/>
        <v/>
      </c>
      <c r="AJ15" s="102" t="str">
        <f t="shared" si="6"/>
        <v/>
      </c>
      <c r="AK15" s="138" t="str">
        <f t="shared" si="7"/>
        <v/>
      </c>
      <c r="AL15" s="102" t="str">
        <f>IFERROR(IF(AND(W14="Impacto",W15="Impacto"),(AL14-(+AL14*AD15)),IF(AND(W14="Probabilidad",W15="Impacto"),(AL13-(+AL13*AD15)),IF(W15="Probabilidad",AL14,""))),"")</f>
        <v/>
      </c>
      <c r="AM15" s="103" t="str">
        <f t="shared" si="8"/>
        <v/>
      </c>
      <c r="AN15" s="397"/>
      <c r="AO15" s="149"/>
      <c r="AP15" s="148"/>
      <c r="AQ15" s="104"/>
      <c r="AR15" s="104"/>
      <c r="AS15" s="149"/>
      <c r="AT15" s="104"/>
      <c r="AU15" s="149"/>
      <c r="AV15" s="104"/>
      <c r="AW15" s="149"/>
      <c r="AX15" s="104"/>
      <c r="AY15" s="149"/>
      <c r="AZ15" s="147"/>
      <c r="BA15" s="149"/>
      <c r="BB15" s="149"/>
      <c r="BC15" s="148"/>
      <c r="BD15" s="104"/>
      <c r="BE15" s="144"/>
      <c r="BF15" s="149"/>
      <c r="BG15" s="149"/>
      <c r="BH15" s="148"/>
      <c r="BI15" s="104"/>
      <c r="BJ15" s="144"/>
      <c r="BK15" s="149"/>
      <c r="BL15" s="149"/>
      <c r="BM15" s="148"/>
      <c r="BN15" s="104"/>
      <c r="BO15" s="144"/>
      <c r="BP15" s="149"/>
      <c r="BQ15" s="149"/>
      <c r="BR15" s="148"/>
      <c r="BS15" s="104"/>
      <c r="BT15" s="144"/>
      <c r="BU15" s="104"/>
      <c r="BV15" s="149"/>
      <c r="BW15" s="149"/>
      <c r="BX15" s="149"/>
      <c r="BY15" s="104"/>
      <c r="BZ15" s="149"/>
      <c r="CA15" s="149"/>
      <c r="CB15" s="104"/>
      <c r="CC15" s="149"/>
      <c r="CD15" s="148"/>
      <c r="CE15" s="149"/>
      <c r="CF15" s="160"/>
      <c r="CG15" s="160"/>
      <c r="CH15" s="160"/>
      <c r="CI15" s="160"/>
      <c r="CJ15" s="160"/>
      <c r="CK15" s="160"/>
      <c r="CL15" s="160"/>
      <c r="CM15" s="160"/>
      <c r="CN15" s="160"/>
      <c r="CO15" s="160"/>
      <c r="CP15" s="160"/>
      <c r="CQ15" s="160"/>
      <c r="CR15" s="160"/>
      <c r="CS15" s="160"/>
      <c r="CT15" s="160"/>
      <c r="CU15" s="160"/>
      <c r="CV15" s="160"/>
      <c r="CW15" s="160"/>
      <c r="CX15" s="160"/>
      <c r="CY15" s="160"/>
      <c r="CZ15" s="160"/>
      <c r="DA15" s="160"/>
      <c r="DB15" s="160"/>
      <c r="DC15" s="160"/>
      <c r="DD15" s="160"/>
      <c r="DE15" s="160"/>
    </row>
    <row r="16" spans="1:109" ht="15.75" customHeight="1" x14ac:dyDescent="0.3">
      <c r="A16" s="349"/>
      <c r="B16" s="313"/>
      <c r="C16" s="313"/>
      <c r="D16" s="313"/>
      <c r="E16" s="351"/>
      <c r="F16" s="313"/>
      <c r="G16" s="313"/>
      <c r="H16" s="313"/>
      <c r="I16" s="149"/>
      <c r="J16" s="149"/>
      <c r="K16" s="313"/>
      <c r="L16" s="351"/>
      <c r="M16" s="349"/>
      <c r="N16" s="331"/>
      <c r="O16" s="335"/>
      <c r="P16" s="395"/>
      <c r="Q16" s="335">
        <f t="shared" si="9"/>
        <v>0</v>
      </c>
      <c r="R16" s="331"/>
      <c r="S16" s="335"/>
      <c r="T16" s="334"/>
      <c r="U16" s="148">
        <v>6</v>
      </c>
      <c r="V16" s="100"/>
      <c r="W16" s="151" t="str">
        <f t="shared" si="0"/>
        <v/>
      </c>
      <c r="X16" s="166"/>
      <c r="Y16" s="166"/>
      <c r="Z16" s="166"/>
      <c r="AA16" s="166"/>
      <c r="AB16" s="140"/>
      <c r="AC16" s="140"/>
      <c r="AD16" s="141" t="str">
        <f t="shared" si="4"/>
        <v/>
      </c>
      <c r="AE16" s="140"/>
      <c r="AF16" s="140"/>
      <c r="AG16" s="140"/>
      <c r="AH16" s="184" t="str">
        <f>IFERROR(IF(AND(W15="Probabilidad",W16="Probabilidad"),(AJ15-(+AJ15*AD16)),IF(AND(W15="Impacto",W16="Probabilidad"),(AJ14-(+AJ14*AD16)),IF(W16="Impacto",AJ15,""))),"")</f>
        <v/>
      </c>
      <c r="AI16" s="138" t="str">
        <f t="shared" si="5"/>
        <v/>
      </c>
      <c r="AJ16" s="102" t="str">
        <f t="shared" si="6"/>
        <v/>
      </c>
      <c r="AK16" s="138" t="str">
        <f t="shared" si="7"/>
        <v/>
      </c>
      <c r="AL16" s="102" t="str">
        <f>IFERROR(IF(AND(W15="Impacto",W16="Impacto"),(AL15-(+AL15*AD16)),IF(AND(W15="Probabilidad",W16="Impacto"),(AL14-(+AL14*AD16)),IF(W16="Probabilidad",AL15,""))),"")</f>
        <v/>
      </c>
      <c r="AM16" s="103" t="str">
        <f t="shared" si="8"/>
        <v/>
      </c>
      <c r="AN16" s="398"/>
      <c r="AO16" s="149"/>
      <c r="AP16" s="148"/>
      <c r="AQ16" s="104"/>
      <c r="AR16" s="104"/>
      <c r="AS16" s="149"/>
      <c r="AT16" s="104"/>
      <c r="AU16" s="149"/>
      <c r="AV16" s="104"/>
      <c r="AW16" s="149"/>
      <c r="AX16" s="104"/>
      <c r="AY16" s="149"/>
      <c r="AZ16" s="147"/>
      <c r="BA16" s="149"/>
      <c r="BB16" s="149"/>
      <c r="BC16" s="148"/>
      <c r="BD16" s="104"/>
      <c r="BE16" s="144"/>
      <c r="BF16" s="149"/>
      <c r="BG16" s="149"/>
      <c r="BH16" s="148"/>
      <c r="BI16" s="104"/>
      <c r="BJ16" s="144"/>
      <c r="BK16" s="149"/>
      <c r="BL16" s="149"/>
      <c r="BM16" s="148"/>
      <c r="BN16" s="104"/>
      <c r="BO16" s="144"/>
      <c r="BP16" s="149"/>
      <c r="BQ16" s="149"/>
      <c r="BR16" s="148"/>
      <c r="BS16" s="104"/>
      <c r="BT16" s="144"/>
      <c r="BU16" s="104"/>
      <c r="BV16" s="149"/>
      <c r="BW16" s="149"/>
      <c r="BX16" s="149"/>
      <c r="BY16" s="104"/>
      <c r="BZ16" s="149"/>
      <c r="CA16" s="149"/>
      <c r="CB16" s="104"/>
      <c r="CC16" s="149"/>
      <c r="CD16" s="148"/>
      <c r="CE16" s="149"/>
      <c r="CF16" s="160"/>
      <c r="CG16" s="160"/>
      <c r="CH16" s="160"/>
      <c r="CI16" s="160"/>
      <c r="CJ16" s="160"/>
      <c r="CK16" s="160"/>
      <c r="CL16" s="160"/>
      <c r="CM16" s="160"/>
      <c r="CN16" s="160"/>
      <c r="CO16" s="160"/>
      <c r="CP16" s="160"/>
      <c r="CQ16" s="160"/>
      <c r="CR16" s="160"/>
      <c r="CS16" s="160"/>
      <c r="CT16" s="160"/>
      <c r="CU16" s="160"/>
      <c r="CV16" s="160"/>
      <c r="CW16" s="160"/>
      <c r="CX16" s="160"/>
      <c r="CY16" s="160"/>
      <c r="CZ16" s="160"/>
      <c r="DA16" s="160"/>
      <c r="DB16" s="160"/>
      <c r="DC16" s="160"/>
      <c r="DD16" s="160"/>
      <c r="DE16" s="160"/>
    </row>
    <row r="17" spans="1:109" ht="15.75" customHeight="1" x14ac:dyDescent="0.3">
      <c r="A17" s="349">
        <v>3</v>
      </c>
      <c r="B17" s="313"/>
      <c r="C17" s="313"/>
      <c r="D17" s="313"/>
      <c r="E17" s="351"/>
      <c r="F17" s="313"/>
      <c r="G17" s="313"/>
      <c r="H17" s="313"/>
      <c r="I17" s="149"/>
      <c r="J17" s="149"/>
      <c r="K17" s="313"/>
      <c r="L17" s="351"/>
      <c r="M17" s="349"/>
      <c r="N17" s="331" t="str">
        <f>IF(M17&lt;=0,"",IF(M17&lt;=2,"Muy Baja",IF(M17&lt;=24,"Baja",IF(M17&lt;=500,"Media",IF(M17&lt;=5000,"Alta","Muy Alta")))))</f>
        <v/>
      </c>
      <c r="O17" s="335" t="str">
        <f>IF(N17="","",IF(N17="Muy Baja",0.2,IF(N17="Baja",0.4,IF(N17="Media",0.6,IF(N17="Alta",0.8,IF(N17="Muy Alta",1,))))))</f>
        <v/>
      </c>
      <c r="P17" s="395"/>
      <c r="Q17" s="335">
        <f ca="1">IF(NOT(ISERROR(MATCH(P17,'Tabla Impacto'!$B$221:$B$223,0))),'Tabla Impacto'!$F$223&amp;"Por favor no seleccionar los criterios de impacto(Afectación Económica o presupuestal y Pérdida Reputacional)",P17)</f>
        <v>0</v>
      </c>
      <c r="R17" s="331" t="str">
        <f ca="1">IF(OR(Q17='Tabla Impacto'!$C$11,Q17='Tabla Impacto'!$D$11),"Leve",IF(OR(Q17='Tabla Impacto'!$C$12,Q17='Tabla Impacto'!$D$12),"Menor",IF(OR(Q17='Tabla Impacto'!$C$13,Q17='Tabla Impacto'!$D$13),"Moderado",IF(OR(Q17='Tabla Impacto'!$C$14,Q17='Tabla Impacto'!$D$14),"Mayor",IF(OR(Q17='Tabla Impacto'!$C$15,Q17='Tabla Impacto'!$D$15),"Catastrófico","")))))</f>
        <v/>
      </c>
      <c r="S17" s="335" t="str">
        <f ca="1">IF(R17="","",IF(R17="Leve",0.2,IF(R17="Menor",0.4,IF(R17="Moderado",0.6,IF(R17="Mayor",0.8,IF(R17="Catastrófico",1,))))))</f>
        <v/>
      </c>
      <c r="T17" s="334" t="str">
        <f ca="1">IF(OR(AND(N17="Muy Baja",R17="Leve"),AND(N17="Muy Baja",R17="Menor"),AND(N17="Baja",R17="Leve")),"Bajo",IF(OR(AND(N17="Muy baja",R17="Moderado"),AND(N17="Baja",R17="Menor"),AND(N17="Baja",R17="Moderado"),AND(N17="Media",R17="Leve"),AND(N17="Media",R17="Menor"),AND(N17="Media",R17="Moderado"),AND(N17="Alta",R17="Leve"),AND(N17="Alta",R17="Menor")),"Moderado",IF(OR(AND(N17="Muy Baja",R17="Mayor"),AND(N17="Baja",R17="Mayor"),AND(N17="Media",R17="Mayor"),AND(N17="Alta",R17="Moderado"),AND(N17="Alta",R17="Mayor"),AND(N17="Muy Alta",R17="Leve"),AND(N17="Muy Alta",R17="Menor"),AND(N17="Muy Alta",R17="Moderado"),AND(N17="Muy Alta",R17="Mayor")),"Alto",IF(OR(AND(N17="Muy Baja",R17="Catastrófico"),AND(N17="Baja",R17="Catastrófico"),AND(N17="Media",R17="Catastrófico"),AND(N17="Alta",R17="Catastrófico"),AND(N17="Muy Alta",R17="Catastrófico")),"Extremo",""))))</f>
        <v/>
      </c>
      <c r="U17" s="148">
        <v>1</v>
      </c>
      <c r="V17" s="100"/>
      <c r="W17" s="151" t="str">
        <f t="shared" si="0"/>
        <v/>
      </c>
      <c r="X17" s="166"/>
      <c r="Y17" s="166"/>
      <c r="Z17" s="166"/>
      <c r="AA17" s="166"/>
      <c r="AB17" s="140"/>
      <c r="AC17" s="140"/>
      <c r="AD17" s="141" t="str">
        <f t="shared" si="4"/>
        <v/>
      </c>
      <c r="AE17" s="140"/>
      <c r="AF17" s="140"/>
      <c r="AG17" s="140"/>
      <c r="AH17" s="184" t="str">
        <f>IFERROR(IF(W17="Probabilidad",(O17-(+O17*AD17)),IF(W17="Impacto",O17,"")),"")</f>
        <v/>
      </c>
      <c r="AI17" s="138" t="str">
        <f>IFERROR(IF(AH17="","",IF(AH17&lt;=0.2,"Muy Baja",IF(AH17&lt;=0.4,"Baja",IF(AH17&lt;=0.6,"Media",IF(AH17&lt;=0.8,"Alta","Muy Alta"))))),"")</f>
        <v/>
      </c>
      <c r="AJ17" s="102" t="str">
        <f t="shared" si="6"/>
        <v/>
      </c>
      <c r="AK17" s="138" t="str">
        <f>IFERROR(IF(AL17="","",IF(AL17&lt;=0.2,"Leve",IF(AL17&lt;=0.4,"Menor",IF(AL17&lt;=0.6,"Moderado",IF(AL17&lt;=0.8,"Mayor","Catastrófico"))))),"")</f>
        <v/>
      </c>
      <c r="AL17" s="102" t="str">
        <f>IFERROR(IF(W17="Impacto",(S17-(+S17*AD17)),IF(W17="Probabilidad",S17,"")),"")</f>
        <v/>
      </c>
      <c r="AM17" s="103" t="str">
        <f t="shared" si="8"/>
        <v/>
      </c>
      <c r="AN17" s="396"/>
      <c r="AO17" s="149"/>
      <c r="AP17" s="148"/>
      <c r="AQ17" s="104"/>
      <c r="AR17" s="104"/>
      <c r="AS17" s="149"/>
      <c r="AT17" s="104"/>
      <c r="AU17" s="149"/>
      <c r="AV17" s="104"/>
      <c r="AW17" s="149"/>
      <c r="AX17" s="104"/>
      <c r="AY17" s="149"/>
      <c r="AZ17" s="147"/>
      <c r="BA17" s="149"/>
      <c r="BB17" s="149"/>
      <c r="BC17" s="148"/>
      <c r="BD17" s="104"/>
      <c r="BE17" s="144"/>
      <c r="BF17" s="149"/>
      <c r="BG17" s="149"/>
      <c r="BH17" s="148"/>
      <c r="BI17" s="104"/>
      <c r="BJ17" s="144"/>
      <c r="BK17" s="149"/>
      <c r="BL17" s="149"/>
      <c r="BM17" s="148"/>
      <c r="BN17" s="104"/>
      <c r="BO17" s="144"/>
      <c r="BP17" s="149"/>
      <c r="BQ17" s="149"/>
      <c r="BR17" s="148"/>
      <c r="BS17" s="104"/>
      <c r="BT17" s="144"/>
      <c r="BU17" s="104"/>
      <c r="BV17" s="149"/>
      <c r="BW17" s="149"/>
      <c r="BX17" s="149"/>
      <c r="BY17" s="104"/>
      <c r="BZ17" s="149"/>
      <c r="CA17" s="149"/>
      <c r="CB17" s="104"/>
      <c r="CC17" s="149"/>
      <c r="CD17" s="148"/>
      <c r="CE17" s="149"/>
      <c r="CF17" s="160"/>
      <c r="CG17" s="160"/>
      <c r="CH17" s="160"/>
      <c r="CI17" s="160"/>
      <c r="CJ17" s="160"/>
      <c r="CK17" s="160"/>
      <c r="CL17" s="160"/>
      <c r="CM17" s="160"/>
      <c r="CN17" s="160"/>
      <c r="CO17" s="160"/>
      <c r="CP17" s="160"/>
      <c r="CQ17" s="160"/>
      <c r="CR17" s="160"/>
      <c r="CS17" s="160"/>
      <c r="CT17" s="160"/>
      <c r="CU17" s="160"/>
      <c r="CV17" s="160"/>
      <c r="CW17" s="160"/>
      <c r="CX17" s="160"/>
      <c r="CY17" s="160"/>
      <c r="CZ17" s="160"/>
      <c r="DA17" s="160"/>
      <c r="DB17" s="160"/>
      <c r="DC17" s="160"/>
      <c r="DD17" s="160"/>
      <c r="DE17" s="160"/>
    </row>
    <row r="18" spans="1:109" ht="15.75" customHeight="1" x14ac:dyDescent="0.3">
      <c r="A18" s="349"/>
      <c r="B18" s="313"/>
      <c r="C18" s="313"/>
      <c r="D18" s="313"/>
      <c r="E18" s="351"/>
      <c r="F18" s="313"/>
      <c r="G18" s="313"/>
      <c r="H18" s="313"/>
      <c r="I18" s="149"/>
      <c r="J18" s="149"/>
      <c r="K18" s="313"/>
      <c r="L18" s="351"/>
      <c r="M18" s="349"/>
      <c r="N18" s="331"/>
      <c r="O18" s="335"/>
      <c r="P18" s="395"/>
      <c r="Q18" s="335">
        <f t="shared" ref="Q18:Q22" si="10">IF(NOT(ISERROR(MATCH(P18,_xlfn.ANCHORARRAY(E29),0))),O31&amp;"Por favor no seleccionar los criterios de impacto",P18)</f>
        <v>0</v>
      </c>
      <c r="R18" s="331"/>
      <c r="S18" s="335"/>
      <c r="T18" s="334"/>
      <c r="U18" s="148">
        <v>2</v>
      </c>
      <c r="V18" s="100"/>
      <c r="W18" s="151" t="str">
        <f t="shared" si="0"/>
        <v/>
      </c>
      <c r="X18" s="166"/>
      <c r="Y18" s="166"/>
      <c r="Z18" s="166"/>
      <c r="AA18" s="166"/>
      <c r="AB18" s="140"/>
      <c r="AC18" s="140"/>
      <c r="AD18" s="141" t="str">
        <f t="shared" si="4"/>
        <v/>
      </c>
      <c r="AE18" s="140"/>
      <c r="AF18" s="140"/>
      <c r="AG18" s="140"/>
      <c r="AH18" s="184" t="str">
        <f>IFERROR(IF(AND(W17="Probabilidad",W18="Probabilidad"),(AJ17-(+AJ17*AD18)),IF(W18="Probabilidad",(O17-(+O17*AD18)),IF(W18="Impacto",AJ17,""))),"")</f>
        <v/>
      </c>
      <c r="AI18" s="138" t="str">
        <f t="shared" si="5"/>
        <v/>
      </c>
      <c r="AJ18" s="102" t="str">
        <f t="shared" si="6"/>
        <v/>
      </c>
      <c r="AK18" s="138" t="str">
        <f t="shared" si="7"/>
        <v/>
      </c>
      <c r="AL18" s="102" t="str">
        <f>IFERROR(IF(AND(W17="Impacto",W18="Impacto"),(AL11-(+AL11*AD18)),IF(W18="Impacto",($S$17-(+$S$17*AD18)),IF(W18="Probabilidad",AL11,""))),"")</f>
        <v/>
      </c>
      <c r="AM18" s="103" t="str">
        <f t="shared" si="8"/>
        <v/>
      </c>
      <c r="AN18" s="397"/>
      <c r="AO18" s="149"/>
      <c r="AP18" s="148"/>
      <c r="AQ18" s="104"/>
      <c r="AR18" s="104"/>
      <c r="AS18" s="149"/>
      <c r="AT18" s="104"/>
      <c r="AU18" s="149"/>
      <c r="AV18" s="104"/>
      <c r="AW18" s="149"/>
      <c r="AX18" s="104"/>
      <c r="AY18" s="149"/>
      <c r="AZ18" s="147"/>
      <c r="BA18" s="149"/>
      <c r="BB18" s="149"/>
      <c r="BC18" s="148"/>
      <c r="BD18" s="104"/>
      <c r="BE18" s="144"/>
      <c r="BF18" s="149"/>
      <c r="BG18" s="149"/>
      <c r="BH18" s="148"/>
      <c r="BI18" s="104"/>
      <c r="BJ18" s="144"/>
      <c r="BK18" s="149"/>
      <c r="BL18" s="149"/>
      <c r="BM18" s="148"/>
      <c r="BN18" s="104"/>
      <c r="BO18" s="144"/>
      <c r="BP18" s="149"/>
      <c r="BQ18" s="149"/>
      <c r="BR18" s="148"/>
      <c r="BS18" s="104"/>
      <c r="BT18" s="144"/>
      <c r="BU18" s="104"/>
      <c r="BV18" s="149"/>
      <c r="BW18" s="149"/>
      <c r="BX18" s="149"/>
      <c r="BY18" s="104"/>
      <c r="BZ18" s="149"/>
      <c r="CA18" s="149"/>
      <c r="CB18" s="104"/>
      <c r="CC18" s="149"/>
      <c r="CD18" s="148"/>
      <c r="CE18" s="149"/>
      <c r="CF18" s="160"/>
      <c r="CG18" s="160"/>
      <c r="CH18" s="160"/>
      <c r="CI18" s="160"/>
      <c r="CJ18" s="160"/>
      <c r="CK18" s="160"/>
      <c r="CL18" s="160"/>
      <c r="CM18" s="160"/>
      <c r="CN18" s="160"/>
      <c r="CO18" s="160"/>
      <c r="CP18" s="160"/>
      <c r="CQ18" s="160"/>
      <c r="CR18" s="160"/>
      <c r="CS18" s="160"/>
      <c r="CT18" s="160"/>
      <c r="CU18" s="160"/>
      <c r="CV18" s="160"/>
      <c r="CW18" s="160"/>
      <c r="CX18" s="160"/>
      <c r="CY18" s="160"/>
      <c r="CZ18" s="160"/>
      <c r="DA18" s="160"/>
      <c r="DB18" s="160"/>
      <c r="DC18" s="160"/>
      <c r="DD18" s="160"/>
      <c r="DE18" s="160"/>
    </row>
    <row r="19" spans="1:109" ht="15.75" customHeight="1" x14ac:dyDescent="0.3">
      <c r="A19" s="349"/>
      <c r="B19" s="313"/>
      <c r="C19" s="313"/>
      <c r="D19" s="313"/>
      <c r="E19" s="351"/>
      <c r="F19" s="313"/>
      <c r="G19" s="313"/>
      <c r="H19" s="313"/>
      <c r="I19" s="149"/>
      <c r="J19" s="149"/>
      <c r="K19" s="313"/>
      <c r="L19" s="351"/>
      <c r="M19" s="349"/>
      <c r="N19" s="331"/>
      <c r="O19" s="335"/>
      <c r="P19" s="395"/>
      <c r="Q19" s="335">
        <f t="shared" si="10"/>
        <v>0</v>
      </c>
      <c r="R19" s="331"/>
      <c r="S19" s="335"/>
      <c r="T19" s="334"/>
      <c r="U19" s="148">
        <v>3</v>
      </c>
      <c r="V19" s="105"/>
      <c r="W19" s="151" t="str">
        <f t="shared" si="0"/>
        <v/>
      </c>
      <c r="X19" s="166"/>
      <c r="Y19" s="166"/>
      <c r="Z19" s="166"/>
      <c r="AA19" s="166"/>
      <c r="AB19" s="140"/>
      <c r="AC19" s="140"/>
      <c r="AD19" s="141" t="str">
        <f t="shared" si="4"/>
        <v/>
      </c>
      <c r="AE19" s="140"/>
      <c r="AF19" s="140"/>
      <c r="AG19" s="140"/>
      <c r="AH19" s="184" t="str">
        <f>IFERROR(IF(AND(W18="Probabilidad",W19="Probabilidad"),(AJ18-(+AJ18*AD19)),IF(AND(W18="Impacto",W19="Probabilidad"),(AJ17-(+AJ17*AD19)),IF(W19="Impacto",AJ18,""))),"")</f>
        <v/>
      </c>
      <c r="AI19" s="138" t="str">
        <f t="shared" si="5"/>
        <v/>
      </c>
      <c r="AJ19" s="102" t="str">
        <f t="shared" si="6"/>
        <v/>
      </c>
      <c r="AK19" s="138" t="str">
        <f t="shared" si="7"/>
        <v/>
      </c>
      <c r="AL19" s="102" t="str">
        <f>IFERROR(IF(AND(W18="Impacto",W19="Impacto"),(AL18-(+AL18*AD19)),IF(AND(W18="Probabilidad",W19="Impacto"),(AL17-(+AL17*AD19)),IF(W19="Probabilidad",AL18,""))),"")</f>
        <v/>
      </c>
      <c r="AM19" s="103" t="str">
        <f t="shared" si="8"/>
        <v/>
      </c>
      <c r="AN19" s="397"/>
      <c r="AO19" s="149"/>
      <c r="AP19" s="148"/>
      <c r="AQ19" s="104"/>
      <c r="AR19" s="104"/>
      <c r="AS19" s="149"/>
      <c r="AT19" s="104"/>
      <c r="AU19" s="149"/>
      <c r="AV19" s="104"/>
      <c r="AW19" s="149"/>
      <c r="AX19" s="104"/>
      <c r="AY19" s="149"/>
      <c r="AZ19" s="147"/>
      <c r="BA19" s="149"/>
      <c r="BB19" s="149"/>
      <c r="BC19" s="148"/>
      <c r="BD19" s="104"/>
      <c r="BE19" s="144"/>
      <c r="BF19" s="149"/>
      <c r="BG19" s="149"/>
      <c r="BH19" s="148"/>
      <c r="BI19" s="104"/>
      <c r="BJ19" s="144"/>
      <c r="BK19" s="149"/>
      <c r="BL19" s="149"/>
      <c r="BM19" s="148"/>
      <c r="BN19" s="104"/>
      <c r="BO19" s="144"/>
      <c r="BP19" s="149"/>
      <c r="BQ19" s="149"/>
      <c r="BR19" s="148"/>
      <c r="BS19" s="104"/>
      <c r="BT19" s="144"/>
      <c r="BU19" s="104"/>
      <c r="BV19" s="149"/>
      <c r="BW19" s="149"/>
      <c r="BX19" s="149"/>
      <c r="BY19" s="104"/>
      <c r="BZ19" s="149"/>
      <c r="CA19" s="149"/>
      <c r="CB19" s="104"/>
      <c r="CC19" s="149"/>
      <c r="CD19" s="148"/>
      <c r="CE19" s="149"/>
      <c r="CF19" s="160"/>
      <c r="CG19" s="160"/>
      <c r="CH19" s="160"/>
      <c r="CI19" s="160"/>
      <c r="CJ19" s="160"/>
      <c r="CK19" s="160"/>
      <c r="CL19" s="160"/>
      <c r="CM19" s="160"/>
      <c r="CN19" s="160"/>
      <c r="CO19" s="160"/>
      <c r="CP19" s="160"/>
      <c r="CQ19" s="160"/>
      <c r="CR19" s="160"/>
      <c r="CS19" s="160"/>
      <c r="CT19" s="160"/>
      <c r="CU19" s="160"/>
      <c r="CV19" s="160"/>
      <c r="CW19" s="160"/>
      <c r="CX19" s="160"/>
      <c r="CY19" s="160"/>
      <c r="CZ19" s="160"/>
      <c r="DA19" s="160"/>
      <c r="DB19" s="160"/>
      <c r="DC19" s="160"/>
      <c r="DD19" s="160"/>
      <c r="DE19" s="160"/>
    </row>
    <row r="20" spans="1:109" ht="15.75" customHeight="1" x14ac:dyDescent="0.3">
      <c r="A20" s="349"/>
      <c r="B20" s="313"/>
      <c r="C20" s="313"/>
      <c r="D20" s="313"/>
      <c r="E20" s="351"/>
      <c r="F20" s="313"/>
      <c r="G20" s="313"/>
      <c r="H20" s="313"/>
      <c r="I20" s="149"/>
      <c r="J20" s="149"/>
      <c r="K20" s="313"/>
      <c r="L20" s="351"/>
      <c r="M20" s="349"/>
      <c r="N20" s="331"/>
      <c r="O20" s="335"/>
      <c r="P20" s="395"/>
      <c r="Q20" s="335">
        <f t="shared" si="10"/>
        <v>0</v>
      </c>
      <c r="R20" s="331"/>
      <c r="S20" s="335"/>
      <c r="T20" s="334"/>
      <c r="U20" s="148">
        <v>4</v>
      </c>
      <c r="V20" s="100"/>
      <c r="W20" s="151" t="str">
        <f t="shared" si="0"/>
        <v/>
      </c>
      <c r="X20" s="166"/>
      <c r="Y20" s="166"/>
      <c r="Z20" s="166"/>
      <c r="AA20" s="166"/>
      <c r="AB20" s="140"/>
      <c r="AC20" s="140"/>
      <c r="AD20" s="141" t="str">
        <f t="shared" si="4"/>
        <v/>
      </c>
      <c r="AE20" s="140"/>
      <c r="AF20" s="140"/>
      <c r="AG20" s="140"/>
      <c r="AH20" s="184" t="str">
        <f>IFERROR(IF(AND(W19="Probabilidad",W20="Probabilidad"),(AJ19-(+AJ19*AD20)),IF(AND(W19="Impacto",W20="Probabilidad"),(AJ18-(+AJ18*AD20)),IF(W20="Impacto",AJ19,""))),"")</f>
        <v/>
      </c>
      <c r="AI20" s="138" t="str">
        <f t="shared" si="5"/>
        <v/>
      </c>
      <c r="AJ20" s="102" t="str">
        <f t="shared" si="6"/>
        <v/>
      </c>
      <c r="AK20" s="138" t="str">
        <f t="shared" si="7"/>
        <v/>
      </c>
      <c r="AL20" s="102" t="str">
        <f>IFERROR(IF(AND(W19="Impacto",W20="Impacto"),(AL19-(+AL19*AD20)),IF(AND(W19="Probabilidad",W20="Impacto"),(AL18-(+AL18*AD20)),IF(W20="Probabilidad",AL19,""))),"")</f>
        <v/>
      </c>
      <c r="AM20" s="103" t="str">
        <f t="shared" si="8"/>
        <v/>
      </c>
      <c r="AN20" s="397"/>
      <c r="AO20" s="149"/>
      <c r="AP20" s="148"/>
      <c r="AQ20" s="104"/>
      <c r="AR20" s="104"/>
      <c r="AS20" s="149"/>
      <c r="AT20" s="104"/>
      <c r="AU20" s="149"/>
      <c r="AV20" s="104"/>
      <c r="AW20" s="149"/>
      <c r="AX20" s="104"/>
      <c r="AY20" s="149"/>
      <c r="AZ20" s="147"/>
      <c r="BA20" s="149"/>
      <c r="BB20" s="149"/>
      <c r="BC20" s="148"/>
      <c r="BD20" s="104"/>
      <c r="BE20" s="144"/>
      <c r="BF20" s="149"/>
      <c r="BG20" s="149"/>
      <c r="BH20" s="148"/>
      <c r="BI20" s="104"/>
      <c r="BJ20" s="144"/>
      <c r="BK20" s="149"/>
      <c r="BL20" s="149"/>
      <c r="BM20" s="148"/>
      <c r="BN20" s="104"/>
      <c r="BO20" s="144"/>
      <c r="BP20" s="149"/>
      <c r="BQ20" s="149"/>
      <c r="BR20" s="148"/>
      <c r="BS20" s="104"/>
      <c r="BT20" s="144"/>
      <c r="BU20" s="104"/>
      <c r="BV20" s="149"/>
      <c r="BW20" s="149"/>
      <c r="BX20" s="149"/>
      <c r="BY20" s="104"/>
      <c r="BZ20" s="149"/>
      <c r="CA20" s="149"/>
      <c r="CB20" s="104"/>
      <c r="CC20" s="149"/>
      <c r="CD20" s="148"/>
      <c r="CE20" s="149"/>
      <c r="CF20" s="160"/>
      <c r="CG20" s="160"/>
      <c r="CH20" s="160"/>
      <c r="CI20" s="160"/>
      <c r="CJ20" s="160"/>
      <c r="CK20" s="160"/>
      <c r="CL20" s="160"/>
      <c r="CM20" s="160"/>
      <c r="CN20" s="160"/>
      <c r="CO20" s="160"/>
      <c r="CP20" s="160"/>
      <c r="CQ20" s="160"/>
      <c r="CR20" s="160"/>
      <c r="CS20" s="160"/>
      <c r="CT20" s="160"/>
      <c r="CU20" s="160"/>
      <c r="CV20" s="160"/>
      <c r="CW20" s="160"/>
      <c r="CX20" s="160"/>
      <c r="CY20" s="160"/>
      <c r="CZ20" s="160"/>
      <c r="DA20" s="160"/>
      <c r="DB20" s="160"/>
      <c r="DC20" s="160"/>
      <c r="DD20" s="160"/>
      <c r="DE20" s="160"/>
    </row>
    <row r="21" spans="1:109" ht="15.75" customHeight="1" x14ac:dyDescent="0.3">
      <c r="A21" s="349"/>
      <c r="B21" s="313"/>
      <c r="C21" s="313"/>
      <c r="D21" s="313"/>
      <c r="E21" s="351"/>
      <c r="F21" s="313"/>
      <c r="G21" s="313"/>
      <c r="H21" s="313"/>
      <c r="I21" s="149"/>
      <c r="J21" s="149"/>
      <c r="K21" s="313"/>
      <c r="L21" s="351"/>
      <c r="M21" s="349"/>
      <c r="N21" s="331"/>
      <c r="O21" s="335"/>
      <c r="P21" s="395"/>
      <c r="Q21" s="335">
        <f t="shared" si="10"/>
        <v>0</v>
      </c>
      <c r="R21" s="331"/>
      <c r="S21" s="335"/>
      <c r="T21" s="334"/>
      <c r="U21" s="148">
        <v>5</v>
      </c>
      <c r="V21" s="100"/>
      <c r="W21" s="151" t="str">
        <f t="shared" si="0"/>
        <v/>
      </c>
      <c r="X21" s="166"/>
      <c r="Y21" s="166"/>
      <c r="Z21" s="166"/>
      <c r="AA21" s="166"/>
      <c r="AB21" s="140"/>
      <c r="AC21" s="140"/>
      <c r="AD21" s="141" t="str">
        <f t="shared" si="4"/>
        <v/>
      </c>
      <c r="AE21" s="140"/>
      <c r="AF21" s="140"/>
      <c r="AG21" s="140"/>
      <c r="AH21" s="184" t="str">
        <f>IFERROR(IF(AND(W20="Probabilidad",W21="Probabilidad"),(AJ20-(+AJ20*AD21)),IF(AND(W20="Impacto",W21="Probabilidad"),(AJ19-(+AJ19*AD21)),IF(W21="Impacto",AJ20,""))),"")</f>
        <v/>
      </c>
      <c r="AI21" s="138" t="str">
        <f t="shared" si="5"/>
        <v/>
      </c>
      <c r="AJ21" s="102" t="str">
        <f t="shared" si="6"/>
        <v/>
      </c>
      <c r="AK21" s="138" t="str">
        <f t="shared" si="7"/>
        <v/>
      </c>
      <c r="AL21" s="102" t="str">
        <f>IFERROR(IF(AND(W20="Impacto",W21="Impacto"),(AL20-(+AL20*AD21)),IF(AND(W20="Probabilidad",W21="Impacto"),(AL19-(+AL19*AD21)),IF(W21="Probabilidad",AL20,""))),"")</f>
        <v/>
      </c>
      <c r="AM21" s="103" t="str">
        <f t="shared" si="8"/>
        <v/>
      </c>
      <c r="AN21" s="397"/>
      <c r="AO21" s="149"/>
      <c r="AP21" s="148"/>
      <c r="AQ21" s="104"/>
      <c r="AR21" s="104"/>
      <c r="AS21" s="149"/>
      <c r="AT21" s="104"/>
      <c r="AU21" s="149"/>
      <c r="AV21" s="104"/>
      <c r="AW21" s="149"/>
      <c r="AX21" s="104"/>
      <c r="AY21" s="149"/>
      <c r="AZ21" s="147"/>
      <c r="BA21" s="149"/>
      <c r="BB21" s="149"/>
      <c r="BC21" s="148"/>
      <c r="BD21" s="104"/>
      <c r="BE21" s="144"/>
      <c r="BF21" s="149"/>
      <c r="BG21" s="149"/>
      <c r="BH21" s="148"/>
      <c r="BI21" s="104"/>
      <c r="BJ21" s="144"/>
      <c r="BK21" s="149"/>
      <c r="BL21" s="149"/>
      <c r="BM21" s="148"/>
      <c r="BN21" s="104"/>
      <c r="BO21" s="144"/>
      <c r="BP21" s="149"/>
      <c r="BQ21" s="149"/>
      <c r="BR21" s="148"/>
      <c r="BS21" s="104"/>
      <c r="BT21" s="144"/>
      <c r="BU21" s="104"/>
      <c r="BV21" s="149"/>
      <c r="BW21" s="149"/>
      <c r="BX21" s="149"/>
      <c r="BY21" s="104"/>
      <c r="BZ21" s="149"/>
      <c r="CA21" s="149"/>
      <c r="CB21" s="104"/>
      <c r="CC21" s="149"/>
      <c r="CD21" s="148"/>
      <c r="CE21" s="149"/>
      <c r="CF21" s="160"/>
      <c r="CG21" s="160"/>
      <c r="CH21" s="160"/>
      <c r="CI21" s="160"/>
      <c r="CJ21" s="160"/>
      <c r="CK21" s="160"/>
      <c r="CL21" s="160"/>
      <c r="CM21" s="160"/>
      <c r="CN21" s="160"/>
      <c r="CO21" s="160"/>
      <c r="CP21" s="160"/>
      <c r="CQ21" s="160"/>
      <c r="CR21" s="160"/>
      <c r="CS21" s="160"/>
      <c r="CT21" s="160"/>
      <c r="CU21" s="160"/>
      <c r="CV21" s="160"/>
      <c r="CW21" s="160"/>
      <c r="CX21" s="160"/>
      <c r="CY21" s="160"/>
      <c r="CZ21" s="160"/>
      <c r="DA21" s="160"/>
      <c r="DB21" s="160"/>
      <c r="DC21" s="160"/>
      <c r="DD21" s="160"/>
      <c r="DE21" s="160"/>
    </row>
    <row r="22" spans="1:109" ht="15.75" customHeight="1" x14ac:dyDescent="0.3">
      <c r="A22" s="349"/>
      <c r="B22" s="313"/>
      <c r="C22" s="313"/>
      <c r="D22" s="313"/>
      <c r="E22" s="351"/>
      <c r="F22" s="313"/>
      <c r="G22" s="313"/>
      <c r="H22" s="313"/>
      <c r="I22" s="149"/>
      <c r="J22" s="149"/>
      <c r="K22" s="313"/>
      <c r="L22" s="351"/>
      <c r="M22" s="349"/>
      <c r="N22" s="331"/>
      <c r="O22" s="335"/>
      <c r="P22" s="395"/>
      <c r="Q22" s="335">
        <f t="shared" si="10"/>
        <v>0</v>
      </c>
      <c r="R22" s="331"/>
      <c r="S22" s="335"/>
      <c r="T22" s="334"/>
      <c r="U22" s="148">
        <v>6</v>
      </c>
      <c r="V22" s="100"/>
      <c r="W22" s="151" t="str">
        <f t="shared" si="0"/>
        <v/>
      </c>
      <c r="X22" s="166"/>
      <c r="Y22" s="166"/>
      <c r="Z22" s="166"/>
      <c r="AA22" s="166"/>
      <c r="AB22" s="140"/>
      <c r="AC22" s="140"/>
      <c r="AD22" s="141" t="str">
        <f t="shared" si="4"/>
        <v/>
      </c>
      <c r="AE22" s="140"/>
      <c r="AF22" s="140"/>
      <c r="AG22" s="140"/>
      <c r="AH22" s="184" t="str">
        <f>IFERROR(IF(AND(W21="Probabilidad",W22="Probabilidad"),(AJ21-(+AJ21*AD22)),IF(AND(W21="Impacto",W22="Probabilidad"),(AJ20-(+AJ20*AD22)),IF(W22="Impacto",AJ21,""))),"")</f>
        <v/>
      </c>
      <c r="AI22" s="138" t="str">
        <f t="shared" si="5"/>
        <v/>
      </c>
      <c r="AJ22" s="102" t="str">
        <f t="shared" si="6"/>
        <v/>
      </c>
      <c r="AK22" s="138" t="str">
        <f t="shared" si="7"/>
        <v/>
      </c>
      <c r="AL22" s="102" t="str">
        <f>IFERROR(IF(AND(W21="Impacto",W22="Impacto"),(AL21-(+AL21*AD22)),IF(AND(W21="Probabilidad",W22="Impacto"),(AL20-(+AL20*AD22)),IF(W22="Probabilidad",AL21,""))),"")</f>
        <v/>
      </c>
      <c r="AM22" s="103" t="str">
        <f t="shared" si="8"/>
        <v/>
      </c>
      <c r="AN22" s="398"/>
      <c r="AO22" s="149"/>
      <c r="AP22" s="148"/>
      <c r="AQ22" s="104"/>
      <c r="AR22" s="104"/>
      <c r="AS22" s="149"/>
      <c r="AT22" s="104"/>
      <c r="AU22" s="149"/>
      <c r="AV22" s="104"/>
      <c r="AW22" s="149"/>
      <c r="AX22" s="104"/>
      <c r="AY22" s="149"/>
      <c r="AZ22" s="147"/>
      <c r="BA22" s="149"/>
      <c r="BB22" s="149"/>
      <c r="BC22" s="148"/>
      <c r="BD22" s="104"/>
      <c r="BE22" s="144"/>
      <c r="BF22" s="149"/>
      <c r="BG22" s="149"/>
      <c r="BH22" s="148"/>
      <c r="BI22" s="104"/>
      <c r="BJ22" s="144"/>
      <c r="BK22" s="149"/>
      <c r="BL22" s="149"/>
      <c r="BM22" s="148"/>
      <c r="BN22" s="104"/>
      <c r="BO22" s="144"/>
      <c r="BP22" s="149"/>
      <c r="BQ22" s="149"/>
      <c r="BR22" s="148"/>
      <c r="BS22" s="104"/>
      <c r="BT22" s="144"/>
      <c r="BU22" s="104"/>
      <c r="BV22" s="149"/>
      <c r="BW22" s="149"/>
      <c r="BX22" s="149"/>
      <c r="BY22" s="104"/>
      <c r="BZ22" s="149"/>
      <c r="CA22" s="149"/>
      <c r="CB22" s="104"/>
      <c r="CC22" s="149"/>
      <c r="CD22" s="148"/>
      <c r="CE22" s="149"/>
      <c r="CF22" s="160"/>
      <c r="CG22" s="160"/>
      <c r="CH22" s="160"/>
      <c r="CI22" s="160"/>
      <c r="CJ22" s="160"/>
      <c r="CK22" s="160"/>
      <c r="CL22" s="160"/>
      <c r="CM22" s="160"/>
      <c r="CN22" s="160"/>
      <c r="CO22" s="160"/>
      <c r="CP22" s="160"/>
      <c r="CQ22" s="160"/>
      <c r="CR22" s="160"/>
      <c r="CS22" s="160"/>
      <c r="CT22" s="160"/>
      <c r="CU22" s="160"/>
      <c r="CV22" s="160"/>
      <c r="CW22" s="160"/>
      <c r="CX22" s="160"/>
      <c r="CY22" s="160"/>
      <c r="CZ22" s="160"/>
      <c r="DA22" s="160"/>
      <c r="DB22" s="160"/>
      <c r="DC22" s="160"/>
      <c r="DD22" s="160"/>
      <c r="DE22" s="160"/>
    </row>
    <row r="23" spans="1:109" ht="15.75" customHeight="1" x14ac:dyDescent="0.3">
      <c r="A23" s="349">
        <v>4</v>
      </c>
      <c r="B23" s="313"/>
      <c r="C23" s="313"/>
      <c r="D23" s="313"/>
      <c r="E23" s="351"/>
      <c r="F23" s="313"/>
      <c r="G23" s="313"/>
      <c r="H23" s="313"/>
      <c r="I23" s="149"/>
      <c r="J23" s="149"/>
      <c r="K23" s="313"/>
      <c r="L23" s="351"/>
      <c r="M23" s="349"/>
      <c r="N23" s="331" t="str">
        <f>IF(M23&lt;=0,"",IF(M23&lt;=2,"Muy Baja",IF(M23&lt;=24,"Baja",IF(M23&lt;=500,"Media",IF(M23&lt;=5000,"Alta","Muy Alta")))))</f>
        <v/>
      </c>
      <c r="O23" s="335" t="str">
        <f>IF(N23="","",IF(N23="Muy Baja",0.2,IF(N23="Baja",0.4,IF(N23="Media",0.6,IF(N23="Alta",0.8,IF(N23="Muy Alta",1,))))))</f>
        <v/>
      </c>
      <c r="P23" s="395"/>
      <c r="Q23" s="335">
        <f ca="1">IF(NOT(ISERROR(MATCH(P23,'Tabla Impacto'!$B$221:$B$223,0))),'Tabla Impacto'!$F$223&amp;"Por favor no seleccionar los criterios de impacto(Afectación Económica o presupuestal y Pérdida Reputacional)",P23)</f>
        <v>0</v>
      </c>
      <c r="R23" s="331" t="str">
        <f ca="1">IF(OR(Q23='Tabla Impacto'!$C$11,Q23='Tabla Impacto'!$D$11),"Leve",IF(OR(Q23='Tabla Impacto'!$C$12,Q23='Tabla Impacto'!$D$12),"Menor",IF(OR(Q23='Tabla Impacto'!$C$13,Q23='Tabla Impacto'!$D$13),"Moderado",IF(OR(Q23='Tabla Impacto'!$C$14,Q23='Tabla Impacto'!$D$14),"Mayor",IF(OR(Q23='Tabla Impacto'!$C$15,Q23='Tabla Impacto'!$D$15),"Catastrófico","")))))</f>
        <v/>
      </c>
      <c r="S23" s="335" t="str">
        <f ca="1">IF(R23="","",IF(R23="Leve",0.2,IF(R23="Menor",0.4,IF(R23="Moderado",0.6,IF(R23="Mayor",0.8,IF(R23="Catastrófico",1,))))))</f>
        <v/>
      </c>
      <c r="T23" s="334" t="str">
        <f ca="1">IF(OR(AND(N23="Muy Baja",R23="Leve"),AND(N23="Muy Baja",R23="Menor"),AND(N23="Baja",R23="Leve")),"Bajo",IF(OR(AND(N23="Muy baja",R23="Moderado"),AND(N23="Baja",R23="Menor"),AND(N23="Baja",R23="Moderado"),AND(N23="Media",R23="Leve"),AND(N23="Media",R23="Menor"),AND(N23="Media",R23="Moderado"),AND(N23="Alta",R23="Leve"),AND(N23="Alta",R23="Menor")),"Moderado",IF(OR(AND(N23="Muy Baja",R23="Mayor"),AND(N23="Baja",R23="Mayor"),AND(N23="Media",R23="Mayor"),AND(N23="Alta",R23="Moderado"),AND(N23="Alta",R23="Mayor"),AND(N23="Muy Alta",R23="Leve"),AND(N23="Muy Alta",R23="Menor"),AND(N23="Muy Alta",R23="Moderado"),AND(N23="Muy Alta",R23="Mayor")),"Alto",IF(OR(AND(N23="Muy Baja",R23="Catastrófico"),AND(N23="Baja",R23="Catastrófico"),AND(N23="Media",R23="Catastrófico"),AND(N23="Alta",R23="Catastrófico"),AND(N23="Muy Alta",R23="Catastrófico")),"Extremo",""))))</f>
        <v/>
      </c>
      <c r="U23" s="148">
        <v>1</v>
      </c>
      <c r="V23" s="100"/>
      <c r="W23" s="151" t="str">
        <f t="shared" si="0"/>
        <v/>
      </c>
      <c r="X23" s="166"/>
      <c r="Y23" s="166"/>
      <c r="Z23" s="166"/>
      <c r="AA23" s="166"/>
      <c r="AB23" s="140"/>
      <c r="AC23" s="140"/>
      <c r="AD23" s="141" t="str">
        <f t="shared" si="4"/>
        <v/>
      </c>
      <c r="AE23" s="140"/>
      <c r="AF23" s="140"/>
      <c r="AG23" s="140"/>
      <c r="AH23" s="184" t="str">
        <f>IFERROR(IF(W23="Probabilidad",(O23-(+O23*AD23)),IF(W23="Impacto",O23,"")),"")</f>
        <v/>
      </c>
      <c r="AI23" s="138" t="str">
        <f>IFERROR(IF(AH23="","",IF(AH23&lt;=0.2,"Muy Baja",IF(AH23&lt;=0.4,"Baja",IF(AH23&lt;=0.6,"Media",IF(AH23&lt;=0.8,"Alta","Muy Alta"))))),"")</f>
        <v/>
      </c>
      <c r="AJ23" s="102" t="str">
        <f t="shared" si="6"/>
        <v/>
      </c>
      <c r="AK23" s="138" t="str">
        <f>IFERROR(IF(AL23="","",IF(AL23&lt;=0.2,"Leve",IF(AL23&lt;=0.4,"Menor",IF(AL23&lt;=0.6,"Moderado",IF(AL23&lt;=0.8,"Mayor","Catastrófico"))))),"")</f>
        <v/>
      </c>
      <c r="AL23" s="102" t="str">
        <f>IFERROR(IF(W23="Impacto",(S23-(+S23*AD23)),IF(W23="Probabilidad",S23,"")),"")</f>
        <v/>
      </c>
      <c r="AM23" s="103" t="str">
        <f t="shared" si="8"/>
        <v/>
      </c>
      <c r="AN23" s="396"/>
      <c r="AO23" s="149"/>
      <c r="AP23" s="148"/>
      <c r="AQ23" s="104"/>
      <c r="AR23" s="104"/>
      <c r="AS23" s="149"/>
      <c r="AT23" s="104"/>
      <c r="AU23" s="149"/>
      <c r="AV23" s="104"/>
      <c r="AW23" s="149"/>
      <c r="AX23" s="104"/>
      <c r="AY23" s="149"/>
      <c r="AZ23" s="147"/>
      <c r="BA23" s="149"/>
      <c r="BB23" s="149"/>
      <c r="BC23" s="148"/>
      <c r="BD23" s="104"/>
      <c r="BE23" s="144"/>
      <c r="BF23" s="149"/>
      <c r="BG23" s="149"/>
      <c r="BH23" s="148"/>
      <c r="BI23" s="104"/>
      <c r="BJ23" s="144"/>
      <c r="BK23" s="149"/>
      <c r="BL23" s="149"/>
      <c r="BM23" s="148"/>
      <c r="BN23" s="104"/>
      <c r="BO23" s="144"/>
      <c r="BP23" s="149"/>
      <c r="BQ23" s="149"/>
      <c r="BR23" s="148"/>
      <c r="BS23" s="104"/>
      <c r="BT23" s="144"/>
      <c r="BU23" s="104"/>
      <c r="BV23" s="149"/>
      <c r="BW23" s="149"/>
      <c r="BX23" s="149"/>
      <c r="BY23" s="104"/>
      <c r="BZ23" s="149"/>
      <c r="CA23" s="149"/>
      <c r="CB23" s="104"/>
      <c r="CC23" s="149"/>
      <c r="CD23" s="148"/>
      <c r="CE23" s="149"/>
      <c r="CF23" s="160"/>
      <c r="CG23" s="160"/>
      <c r="CH23" s="160"/>
      <c r="CI23" s="160"/>
      <c r="CJ23" s="160"/>
      <c r="CK23" s="160"/>
      <c r="CL23" s="160"/>
      <c r="CM23" s="160"/>
      <c r="CN23" s="160"/>
      <c r="CO23" s="160"/>
      <c r="CP23" s="160"/>
      <c r="CQ23" s="160"/>
      <c r="CR23" s="160"/>
      <c r="CS23" s="160"/>
      <c r="CT23" s="160"/>
      <c r="CU23" s="160"/>
      <c r="CV23" s="160"/>
      <c r="CW23" s="160"/>
      <c r="CX23" s="160"/>
      <c r="CY23" s="160"/>
      <c r="CZ23" s="160"/>
      <c r="DA23" s="160"/>
      <c r="DB23" s="160"/>
      <c r="DC23" s="160"/>
      <c r="DD23" s="160"/>
      <c r="DE23" s="160"/>
    </row>
    <row r="24" spans="1:109" ht="15.75" customHeight="1" x14ac:dyDescent="0.3">
      <c r="A24" s="349"/>
      <c r="B24" s="313"/>
      <c r="C24" s="313"/>
      <c r="D24" s="313"/>
      <c r="E24" s="351"/>
      <c r="F24" s="313"/>
      <c r="G24" s="313"/>
      <c r="H24" s="313"/>
      <c r="I24" s="149"/>
      <c r="J24" s="149"/>
      <c r="K24" s="313"/>
      <c r="L24" s="351"/>
      <c r="M24" s="349"/>
      <c r="N24" s="331"/>
      <c r="O24" s="335"/>
      <c r="P24" s="395"/>
      <c r="Q24" s="335">
        <f t="shared" ref="Q24:Q28" si="11">IF(NOT(ISERROR(MATCH(P24,_xlfn.ANCHORARRAY(E35),0))),O37&amp;"Por favor no seleccionar los criterios de impacto",P24)</f>
        <v>0</v>
      </c>
      <c r="R24" s="331"/>
      <c r="S24" s="335"/>
      <c r="T24" s="334"/>
      <c r="U24" s="148">
        <v>2</v>
      </c>
      <c r="V24" s="100"/>
      <c r="W24" s="151" t="str">
        <f t="shared" si="0"/>
        <v/>
      </c>
      <c r="X24" s="166"/>
      <c r="Y24" s="166"/>
      <c r="Z24" s="166"/>
      <c r="AA24" s="166"/>
      <c r="AB24" s="140"/>
      <c r="AC24" s="140"/>
      <c r="AD24" s="141" t="str">
        <f t="shared" si="4"/>
        <v/>
      </c>
      <c r="AE24" s="140"/>
      <c r="AF24" s="140"/>
      <c r="AG24" s="140"/>
      <c r="AH24" s="184" t="str">
        <f>IFERROR(IF(AND(W23="Probabilidad",W24="Probabilidad"),(AJ23-(+AJ23*AD24)),IF(W24="Probabilidad",(O23-(+O23*AD24)),IF(W24="Impacto",AJ23,""))),"")</f>
        <v/>
      </c>
      <c r="AI24" s="138" t="str">
        <f t="shared" si="5"/>
        <v/>
      </c>
      <c r="AJ24" s="102" t="str">
        <f t="shared" si="6"/>
        <v/>
      </c>
      <c r="AK24" s="138" t="str">
        <f t="shared" si="7"/>
        <v/>
      </c>
      <c r="AL24" s="102" t="str">
        <f>IFERROR(IF(AND(W23="Impacto",W24="Impacto"),(AL17-(+AL17*AD24)),IF(W24="Impacto",($S$23-(+$S$23*AD24)),IF(W24="Probabilidad",AL17,""))),"")</f>
        <v/>
      </c>
      <c r="AM24" s="103" t="str">
        <f t="shared" si="8"/>
        <v/>
      </c>
      <c r="AN24" s="397"/>
      <c r="AO24" s="149"/>
      <c r="AP24" s="148"/>
      <c r="AQ24" s="104"/>
      <c r="AR24" s="104"/>
      <c r="AS24" s="149"/>
      <c r="AT24" s="104"/>
      <c r="AU24" s="149"/>
      <c r="AV24" s="104"/>
      <c r="AW24" s="149"/>
      <c r="AX24" s="104"/>
      <c r="AY24" s="149"/>
      <c r="AZ24" s="147"/>
      <c r="BA24" s="149"/>
      <c r="BB24" s="149"/>
      <c r="BC24" s="148"/>
      <c r="BD24" s="104"/>
      <c r="BE24" s="144"/>
      <c r="BF24" s="149"/>
      <c r="BG24" s="149"/>
      <c r="BH24" s="148"/>
      <c r="BI24" s="104"/>
      <c r="BJ24" s="144"/>
      <c r="BK24" s="149"/>
      <c r="BL24" s="149"/>
      <c r="BM24" s="148"/>
      <c r="BN24" s="104"/>
      <c r="BO24" s="144"/>
      <c r="BP24" s="149"/>
      <c r="BQ24" s="149"/>
      <c r="BR24" s="148"/>
      <c r="BS24" s="104"/>
      <c r="BT24" s="144"/>
      <c r="BU24" s="104"/>
      <c r="BV24" s="149"/>
      <c r="BW24" s="149"/>
      <c r="BX24" s="149"/>
      <c r="BY24" s="104"/>
      <c r="BZ24" s="149"/>
      <c r="CA24" s="149"/>
      <c r="CB24" s="104"/>
      <c r="CC24" s="149"/>
      <c r="CD24" s="148"/>
      <c r="CE24" s="149"/>
      <c r="CF24" s="160"/>
      <c r="CG24" s="160"/>
      <c r="CH24" s="160"/>
      <c r="CI24" s="160"/>
      <c r="CJ24" s="160"/>
      <c r="CK24" s="160"/>
      <c r="CL24" s="160"/>
      <c r="CM24" s="160"/>
      <c r="CN24" s="160"/>
      <c r="CO24" s="160"/>
      <c r="CP24" s="160"/>
      <c r="CQ24" s="160"/>
      <c r="CR24" s="160"/>
      <c r="CS24" s="160"/>
      <c r="CT24" s="160"/>
      <c r="CU24" s="160"/>
      <c r="CV24" s="160"/>
      <c r="CW24" s="160"/>
      <c r="CX24" s="160"/>
      <c r="CY24" s="160"/>
      <c r="CZ24" s="160"/>
      <c r="DA24" s="160"/>
      <c r="DB24" s="160"/>
      <c r="DC24" s="160"/>
      <c r="DD24" s="160"/>
      <c r="DE24" s="160"/>
    </row>
    <row r="25" spans="1:109" ht="15.75" customHeight="1" x14ac:dyDescent="0.3">
      <c r="A25" s="349"/>
      <c r="B25" s="313"/>
      <c r="C25" s="313"/>
      <c r="D25" s="313"/>
      <c r="E25" s="351"/>
      <c r="F25" s="313"/>
      <c r="G25" s="313"/>
      <c r="H25" s="313"/>
      <c r="I25" s="149"/>
      <c r="J25" s="149"/>
      <c r="K25" s="313"/>
      <c r="L25" s="351"/>
      <c r="M25" s="349"/>
      <c r="N25" s="331"/>
      <c r="O25" s="335"/>
      <c r="P25" s="395"/>
      <c r="Q25" s="335">
        <f t="shared" si="11"/>
        <v>0</v>
      </c>
      <c r="R25" s="331"/>
      <c r="S25" s="335"/>
      <c r="T25" s="334"/>
      <c r="U25" s="148">
        <v>3</v>
      </c>
      <c r="V25" s="105"/>
      <c r="W25" s="151" t="str">
        <f t="shared" si="0"/>
        <v/>
      </c>
      <c r="X25" s="166"/>
      <c r="Y25" s="166"/>
      <c r="Z25" s="166"/>
      <c r="AA25" s="166"/>
      <c r="AB25" s="140"/>
      <c r="AC25" s="140"/>
      <c r="AD25" s="141" t="str">
        <f t="shared" si="4"/>
        <v/>
      </c>
      <c r="AE25" s="140"/>
      <c r="AF25" s="140"/>
      <c r="AG25" s="140"/>
      <c r="AH25" s="184" t="str">
        <f>IFERROR(IF(AND(W24="Probabilidad",W25="Probabilidad"),(AJ24-(+AJ24*AD25)),IF(AND(W24="Impacto",W25="Probabilidad"),(AJ23-(+AJ23*AD25)),IF(W25="Impacto",AJ24,""))),"")</f>
        <v/>
      </c>
      <c r="AI25" s="138" t="str">
        <f t="shared" si="5"/>
        <v/>
      </c>
      <c r="AJ25" s="102" t="str">
        <f t="shared" si="6"/>
        <v/>
      </c>
      <c r="AK25" s="138" t="str">
        <f t="shared" si="7"/>
        <v/>
      </c>
      <c r="AL25" s="102" t="str">
        <f>IFERROR(IF(AND(W24="Impacto",W25="Impacto"),(AL24-(+AL24*AD25)),IF(AND(W24="Probabilidad",W25="Impacto"),(AL23-(+AL23*AD25)),IF(W25="Probabilidad",AL24,""))),"")</f>
        <v/>
      </c>
      <c r="AM25" s="103" t="str">
        <f t="shared" si="8"/>
        <v/>
      </c>
      <c r="AN25" s="397"/>
      <c r="AO25" s="149"/>
      <c r="AP25" s="148"/>
      <c r="AQ25" s="104"/>
      <c r="AR25" s="104"/>
      <c r="AS25" s="149"/>
      <c r="AT25" s="104"/>
      <c r="AU25" s="149"/>
      <c r="AV25" s="104"/>
      <c r="AW25" s="149"/>
      <c r="AX25" s="104"/>
      <c r="AY25" s="149"/>
      <c r="AZ25" s="147"/>
      <c r="BA25" s="149"/>
      <c r="BB25" s="149"/>
      <c r="BC25" s="148"/>
      <c r="BD25" s="104"/>
      <c r="BE25" s="144"/>
      <c r="BF25" s="149"/>
      <c r="BG25" s="149"/>
      <c r="BH25" s="148"/>
      <c r="BI25" s="104"/>
      <c r="BJ25" s="144"/>
      <c r="BK25" s="149"/>
      <c r="BL25" s="149"/>
      <c r="BM25" s="148"/>
      <c r="BN25" s="104"/>
      <c r="BO25" s="144"/>
      <c r="BP25" s="149"/>
      <c r="BQ25" s="149"/>
      <c r="BR25" s="148"/>
      <c r="BS25" s="104"/>
      <c r="BT25" s="144"/>
      <c r="BU25" s="104"/>
      <c r="BV25" s="149"/>
      <c r="BW25" s="149"/>
      <c r="BX25" s="149"/>
      <c r="BY25" s="104"/>
      <c r="BZ25" s="149"/>
      <c r="CA25" s="149"/>
      <c r="CB25" s="104"/>
      <c r="CC25" s="149"/>
      <c r="CD25" s="148"/>
      <c r="CE25" s="149"/>
      <c r="CF25" s="160"/>
      <c r="CG25" s="160"/>
      <c r="CH25" s="160"/>
      <c r="CI25" s="160"/>
      <c r="CJ25" s="160"/>
      <c r="CK25" s="160"/>
      <c r="CL25" s="160"/>
      <c r="CM25" s="160"/>
      <c r="CN25" s="160"/>
      <c r="CO25" s="160"/>
      <c r="CP25" s="160"/>
      <c r="CQ25" s="160"/>
      <c r="CR25" s="160"/>
      <c r="CS25" s="160"/>
      <c r="CT25" s="160"/>
      <c r="CU25" s="160"/>
      <c r="CV25" s="160"/>
      <c r="CW25" s="160"/>
      <c r="CX25" s="160"/>
      <c r="CY25" s="160"/>
      <c r="CZ25" s="160"/>
      <c r="DA25" s="160"/>
      <c r="DB25" s="160"/>
      <c r="DC25" s="160"/>
      <c r="DD25" s="160"/>
      <c r="DE25" s="160"/>
    </row>
    <row r="26" spans="1:109" ht="15.75" customHeight="1" x14ac:dyDescent="0.3">
      <c r="A26" s="349"/>
      <c r="B26" s="313"/>
      <c r="C26" s="313"/>
      <c r="D26" s="313"/>
      <c r="E26" s="351"/>
      <c r="F26" s="313"/>
      <c r="G26" s="313"/>
      <c r="H26" s="313"/>
      <c r="I26" s="149"/>
      <c r="J26" s="149"/>
      <c r="K26" s="313"/>
      <c r="L26" s="351"/>
      <c r="M26" s="349"/>
      <c r="N26" s="331"/>
      <c r="O26" s="335"/>
      <c r="P26" s="395"/>
      <c r="Q26" s="335">
        <f t="shared" si="11"/>
        <v>0</v>
      </c>
      <c r="R26" s="331"/>
      <c r="S26" s="335"/>
      <c r="T26" s="334"/>
      <c r="U26" s="148">
        <v>4</v>
      </c>
      <c r="V26" s="100"/>
      <c r="W26" s="151" t="str">
        <f t="shared" si="0"/>
        <v/>
      </c>
      <c r="X26" s="166"/>
      <c r="Y26" s="166"/>
      <c r="Z26" s="166"/>
      <c r="AA26" s="166"/>
      <c r="AB26" s="140"/>
      <c r="AC26" s="140"/>
      <c r="AD26" s="141" t="str">
        <f t="shared" si="4"/>
        <v/>
      </c>
      <c r="AE26" s="140"/>
      <c r="AF26" s="140"/>
      <c r="AG26" s="140"/>
      <c r="AH26" s="184" t="str">
        <f>IFERROR(IF(AND(W25="Probabilidad",W26="Probabilidad"),(AJ25-(+AJ25*AD26)),IF(AND(W25="Impacto",W26="Probabilidad"),(AJ24-(+AJ24*AD26)),IF(W26="Impacto",AJ25,""))),"")</f>
        <v/>
      </c>
      <c r="AI26" s="138" t="str">
        <f t="shared" si="5"/>
        <v/>
      </c>
      <c r="AJ26" s="102" t="str">
        <f t="shared" si="6"/>
        <v/>
      </c>
      <c r="AK26" s="138" t="str">
        <f t="shared" si="7"/>
        <v/>
      </c>
      <c r="AL26" s="102" t="str">
        <f>IFERROR(IF(AND(W25="Impacto",W26="Impacto"),(AL25-(+AL25*AD26)),IF(AND(W25="Probabilidad",W26="Impacto"),(AL24-(+AL24*AD26)),IF(W26="Probabilidad",AL25,""))),"")</f>
        <v/>
      </c>
      <c r="AM26" s="103" t="str">
        <f t="shared" si="8"/>
        <v/>
      </c>
      <c r="AN26" s="397"/>
      <c r="AO26" s="149"/>
      <c r="AP26" s="148"/>
      <c r="AQ26" s="104"/>
      <c r="AR26" s="104"/>
      <c r="AS26" s="149"/>
      <c r="AT26" s="104"/>
      <c r="AU26" s="149"/>
      <c r="AV26" s="104"/>
      <c r="AW26" s="149"/>
      <c r="AX26" s="104"/>
      <c r="AY26" s="149"/>
      <c r="AZ26" s="147"/>
      <c r="BA26" s="149"/>
      <c r="BB26" s="149"/>
      <c r="BC26" s="148"/>
      <c r="BD26" s="104"/>
      <c r="BE26" s="144"/>
      <c r="BF26" s="149"/>
      <c r="BG26" s="149"/>
      <c r="BH26" s="148"/>
      <c r="BI26" s="104"/>
      <c r="BJ26" s="144"/>
      <c r="BK26" s="149"/>
      <c r="BL26" s="149"/>
      <c r="BM26" s="148"/>
      <c r="BN26" s="104"/>
      <c r="BO26" s="144"/>
      <c r="BP26" s="149"/>
      <c r="BQ26" s="149"/>
      <c r="BR26" s="148"/>
      <c r="BS26" s="104"/>
      <c r="BT26" s="144"/>
      <c r="BU26" s="104"/>
      <c r="BV26" s="149"/>
      <c r="BW26" s="149"/>
      <c r="BX26" s="149"/>
      <c r="BY26" s="104"/>
      <c r="BZ26" s="149"/>
      <c r="CA26" s="149"/>
      <c r="CB26" s="104"/>
      <c r="CC26" s="149"/>
      <c r="CD26" s="148"/>
      <c r="CE26" s="149"/>
      <c r="CF26" s="160"/>
      <c r="CG26" s="160"/>
      <c r="CH26" s="160"/>
      <c r="CI26" s="160"/>
      <c r="CJ26" s="160"/>
      <c r="CK26" s="160"/>
      <c r="CL26" s="160"/>
      <c r="CM26" s="160"/>
      <c r="CN26" s="160"/>
      <c r="CO26" s="160"/>
      <c r="CP26" s="160"/>
      <c r="CQ26" s="160"/>
      <c r="CR26" s="160"/>
      <c r="CS26" s="160"/>
      <c r="CT26" s="160"/>
      <c r="CU26" s="160"/>
      <c r="CV26" s="160"/>
      <c r="CW26" s="160"/>
      <c r="CX26" s="160"/>
      <c r="CY26" s="160"/>
      <c r="CZ26" s="160"/>
      <c r="DA26" s="160"/>
      <c r="DB26" s="160"/>
      <c r="DC26" s="160"/>
      <c r="DD26" s="160"/>
      <c r="DE26" s="160"/>
    </row>
    <row r="27" spans="1:109" ht="15.75" customHeight="1" x14ac:dyDescent="0.3">
      <c r="A27" s="349"/>
      <c r="B27" s="313"/>
      <c r="C27" s="313"/>
      <c r="D27" s="313"/>
      <c r="E27" s="351"/>
      <c r="F27" s="313"/>
      <c r="G27" s="313"/>
      <c r="H27" s="313"/>
      <c r="I27" s="149"/>
      <c r="J27" s="149"/>
      <c r="K27" s="313"/>
      <c r="L27" s="351"/>
      <c r="M27" s="349"/>
      <c r="N27" s="331"/>
      <c r="O27" s="335"/>
      <c r="P27" s="395"/>
      <c r="Q27" s="335">
        <f t="shared" si="11"/>
        <v>0</v>
      </c>
      <c r="R27" s="331"/>
      <c r="S27" s="335"/>
      <c r="T27" s="334"/>
      <c r="U27" s="148">
        <v>5</v>
      </c>
      <c r="V27" s="100"/>
      <c r="W27" s="151" t="str">
        <f t="shared" si="0"/>
        <v/>
      </c>
      <c r="X27" s="166"/>
      <c r="Y27" s="166"/>
      <c r="Z27" s="166"/>
      <c r="AA27" s="166"/>
      <c r="AB27" s="140"/>
      <c r="AC27" s="140"/>
      <c r="AD27" s="141" t="str">
        <f t="shared" si="4"/>
        <v/>
      </c>
      <c r="AE27" s="140"/>
      <c r="AF27" s="140"/>
      <c r="AG27" s="140"/>
      <c r="AH27" s="183" t="str">
        <f>IFERROR(IF(AND(W26="Probabilidad",W27="Probabilidad"),(AJ26-(+AJ26*AD27)),IF(AND(W26="Impacto",W27="Probabilidad"),(AJ25-(+AJ25*AD27)),IF(W27="Impacto",AJ26,""))),"")</f>
        <v/>
      </c>
      <c r="AI27" s="138" t="str">
        <f>IFERROR(IF(AH27="","",IF(AH27&lt;=0.2,"Muy Baja",IF(AH27&lt;=0.4,"Baja",IF(AH27&lt;=0.6,"Media",IF(AH27&lt;=0.8,"Alta","Muy Alta"))))),"")</f>
        <v/>
      </c>
      <c r="AJ27" s="102" t="str">
        <f t="shared" si="6"/>
        <v/>
      </c>
      <c r="AK27" s="138" t="str">
        <f t="shared" si="7"/>
        <v/>
      </c>
      <c r="AL27" s="102" t="str">
        <f>IFERROR(IF(AND(W26="Impacto",W27="Impacto"),(AL26-(+AL26*AD27)),IF(AND(W26="Probabilidad",W27="Impacto"),(AL25-(+AL25*AD27)),IF(W27="Probabilidad",AL26,""))),"")</f>
        <v/>
      </c>
      <c r="AM27" s="103" t="str">
        <f t="shared" si="8"/>
        <v/>
      </c>
      <c r="AN27" s="397"/>
      <c r="AO27" s="149"/>
      <c r="AP27" s="148"/>
      <c r="AQ27" s="104"/>
      <c r="AR27" s="104"/>
      <c r="AS27" s="149"/>
      <c r="AT27" s="104"/>
      <c r="AU27" s="149"/>
      <c r="AV27" s="104"/>
      <c r="AW27" s="149"/>
      <c r="AX27" s="104"/>
      <c r="AY27" s="149"/>
      <c r="AZ27" s="147"/>
      <c r="BA27" s="149"/>
      <c r="BB27" s="149"/>
      <c r="BC27" s="148"/>
      <c r="BD27" s="104"/>
      <c r="BE27" s="144"/>
      <c r="BF27" s="149"/>
      <c r="BG27" s="149"/>
      <c r="BH27" s="148"/>
      <c r="BI27" s="104"/>
      <c r="BJ27" s="144"/>
      <c r="BK27" s="149"/>
      <c r="BL27" s="149"/>
      <c r="BM27" s="148"/>
      <c r="BN27" s="104"/>
      <c r="BO27" s="144"/>
      <c r="BP27" s="149"/>
      <c r="BQ27" s="149"/>
      <c r="BR27" s="148"/>
      <c r="BS27" s="104"/>
      <c r="BT27" s="144"/>
      <c r="BU27" s="104"/>
      <c r="BV27" s="149"/>
      <c r="BW27" s="149"/>
      <c r="BX27" s="149"/>
      <c r="BY27" s="104"/>
      <c r="BZ27" s="149"/>
      <c r="CA27" s="149"/>
      <c r="CB27" s="104"/>
      <c r="CC27" s="149"/>
      <c r="CD27" s="148"/>
      <c r="CE27" s="149"/>
      <c r="CF27" s="160"/>
      <c r="CG27" s="160"/>
      <c r="CH27" s="160"/>
      <c r="CI27" s="160"/>
      <c r="CJ27" s="160"/>
      <c r="CK27" s="160"/>
      <c r="CL27" s="160"/>
      <c r="CM27" s="160"/>
      <c r="CN27" s="160"/>
      <c r="CO27" s="160"/>
      <c r="CP27" s="160"/>
      <c r="CQ27" s="160"/>
      <c r="CR27" s="160"/>
      <c r="CS27" s="160"/>
      <c r="CT27" s="160"/>
      <c r="CU27" s="160"/>
      <c r="CV27" s="160"/>
      <c r="CW27" s="160"/>
      <c r="CX27" s="160"/>
      <c r="CY27" s="160"/>
      <c r="CZ27" s="160"/>
      <c r="DA27" s="160"/>
      <c r="DB27" s="160"/>
      <c r="DC27" s="160"/>
      <c r="DD27" s="160"/>
      <c r="DE27" s="160"/>
    </row>
    <row r="28" spans="1:109" ht="15.75" customHeight="1" x14ac:dyDescent="0.3">
      <c r="A28" s="349"/>
      <c r="B28" s="313"/>
      <c r="C28" s="313"/>
      <c r="D28" s="313"/>
      <c r="E28" s="351"/>
      <c r="F28" s="313"/>
      <c r="G28" s="313"/>
      <c r="H28" s="313"/>
      <c r="I28" s="149"/>
      <c r="J28" s="149"/>
      <c r="K28" s="313"/>
      <c r="L28" s="351"/>
      <c r="M28" s="349"/>
      <c r="N28" s="331"/>
      <c r="O28" s="335"/>
      <c r="P28" s="395"/>
      <c r="Q28" s="335">
        <f t="shared" si="11"/>
        <v>0</v>
      </c>
      <c r="R28" s="331"/>
      <c r="S28" s="335"/>
      <c r="T28" s="334"/>
      <c r="U28" s="148">
        <v>6</v>
      </c>
      <c r="V28" s="100"/>
      <c r="W28" s="151" t="str">
        <f t="shared" si="0"/>
        <v/>
      </c>
      <c r="X28" s="166"/>
      <c r="Y28" s="166"/>
      <c r="Z28" s="166"/>
      <c r="AA28" s="166"/>
      <c r="AB28" s="140"/>
      <c r="AC28" s="140"/>
      <c r="AD28" s="141" t="str">
        <f t="shared" si="4"/>
        <v/>
      </c>
      <c r="AE28" s="140"/>
      <c r="AF28" s="140"/>
      <c r="AG28" s="140"/>
      <c r="AH28" s="184" t="str">
        <f>IFERROR(IF(AND(W27="Probabilidad",W28="Probabilidad"),(AJ27-(+AJ27*AD28)),IF(AND(W27="Impacto",W28="Probabilidad"),(AJ26-(+AJ26*AD28)),IF(W28="Impacto",AJ27,""))),"")</f>
        <v/>
      </c>
      <c r="AI28" s="138" t="str">
        <f t="shared" si="5"/>
        <v/>
      </c>
      <c r="AJ28" s="102" t="str">
        <f t="shared" si="6"/>
        <v/>
      </c>
      <c r="AK28" s="138" t="str">
        <f t="shared" si="7"/>
        <v/>
      </c>
      <c r="AL28" s="102" t="str">
        <f>IFERROR(IF(AND(W27="Impacto",W28="Impacto"),(AL27-(+AL27*AD28)),IF(AND(W27="Probabilidad",W28="Impacto"),(AL26-(+AL26*AD28)),IF(W28="Probabilidad",AL27,""))),"")</f>
        <v/>
      </c>
      <c r="AM28" s="103" t="str">
        <f t="shared" si="8"/>
        <v/>
      </c>
      <c r="AN28" s="398"/>
      <c r="AO28" s="149"/>
      <c r="AP28" s="148"/>
      <c r="AQ28" s="104"/>
      <c r="AR28" s="104"/>
      <c r="AS28" s="149"/>
      <c r="AT28" s="104"/>
      <c r="AU28" s="149"/>
      <c r="AV28" s="104"/>
      <c r="AW28" s="149"/>
      <c r="AX28" s="104"/>
      <c r="AY28" s="149"/>
      <c r="AZ28" s="147"/>
      <c r="BA28" s="149"/>
      <c r="BB28" s="149"/>
      <c r="BC28" s="148"/>
      <c r="BD28" s="104"/>
      <c r="BE28" s="144"/>
      <c r="BF28" s="149"/>
      <c r="BG28" s="149"/>
      <c r="BH28" s="148"/>
      <c r="BI28" s="104"/>
      <c r="BJ28" s="144"/>
      <c r="BK28" s="149"/>
      <c r="BL28" s="149"/>
      <c r="BM28" s="148"/>
      <c r="BN28" s="104"/>
      <c r="BO28" s="144"/>
      <c r="BP28" s="149"/>
      <c r="BQ28" s="149"/>
      <c r="BR28" s="148"/>
      <c r="BS28" s="104"/>
      <c r="BT28" s="144"/>
      <c r="BU28" s="104"/>
      <c r="BV28" s="149"/>
      <c r="BW28" s="149"/>
      <c r="BX28" s="149"/>
      <c r="BY28" s="104"/>
      <c r="BZ28" s="149"/>
      <c r="CA28" s="149"/>
      <c r="CB28" s="104"/>
      <c r="CC28" s="149"/>
      <c r="CD28" s="148"/>
      <c r="CE28" s="149"/>
      <c r="CF28" s="160"/>
      <c r="CG28" s="160"/>
      <c r="CH28" s="160"/>
      <c r="CI28" s="160"/>
      <c r="CJ28" s="160"/>
      <c r="CK28" s="160"/>
      <c r="CL28" s="160"/>
      <c r="CM28" s="160"/>
      <c r="CN28" s="160"/>
      <c r="CO28" s="160"/>
      <c r="CP28" s="160"/>
      <c r="CQ28" s="160"/>
      <c r="CR28" s="160"/>
      <c r="CS28" s="160"/>
      <c r="CT28" s="160"/>
      <c r="CU28" s="160"/>
      <c r="CV28" s="160"/>
      <c r="CW28" s="160"/>
      <c r="CX28" s="160"/>
      <c r="CY28" s="160"/>
      <c r="CZ28" s="160"/>
      <c r="DA28" s="160"/>
      <c r="DB28" s="160"/>
      <c r="DC28" s="160"/>
      <c r="DD28" s="160"/>
      <c r="DE28" s="160"/>
    </row>
    <row r="29" spans="1:109" ht="15.75" customHeight="1" x14ac:dyDescent="0.3">
      <c r="A29" s="349">
        <v>5</v>
      </c>
      <c r="B29" s="313"/>
      <c r="C29" s="313"/>
      <c r="D29" s="313"/>
      <c r="E29" s="351"/>
      <c r="F29" s="313"/>
      <c r="G29" s="313"/>
      <c r="H29" s="313"/>
      <c r="I29" s="149"/>
      <c r="J29" s="149"/>
      <c r="K29" s="313"/>
      <c r="L29" s="351"/>
      <c r="M29" s="349"/>
      <c r="N29" s="331" t="str">
        <f>IF(M29&lt;=0,"",IF(M29&lt;=2,"Muy Baja",IF(M29&lt;=24,"Baja",IF(M29&lt;=500,"Media",IF(M29&lt;=5000,"Alta","Muy Alta")))))</f>
        <v/>
      </c>
      <c r="O29" s="335" t="str">
        <f>IF(N29="","",IF(N29="Muy Baja",0.2,IF(N29="Baja",0.4,IF(N29="Media",0.6,IF(N29="Alta",0.8,IF(N29="Muy Alta",1,))))))</f>
        <v/>
      </c>
      <c r="P29" s="395"/>
      <c r="Q29" s="335">
        <f ca="1">IF(NOT(ISERROR(MATCH(P29,'Tabla Impacto'!$B$221:$B$223,0))),'Tabla Impacto'!$F$223&amp;"Por favor no seleccionar los criterios de impacto(Afectación Económica o presupuestal y Pérdida Reputacional)",P29)</f>
        <v>0</v>
      </c>
      <c r="R29" s="331" t="str">
        <f ca="1">IF(OR(Q29='Tabla Impacto'!$C$11,Q29='Tabla Impacto'!$D$11),"Leve",IF(OR(Q29='Tabla Impacto'!$C$12,Q29='Tabla Impacto'!$D$12),"Menor",IF(OR(Q29='Tabla Impacto'!$C$13,Q29='Tabla Impacto'!$D$13),"Moderado",IF(OR(Q29='Tabla Impacto'!$C$14,Q29='Tabla Impacto'!$D$14),"Mayor",IF(OR(Q29='Tabla Impacto'!$C$15,Q29='Tabla Impacto'!$D$15),"Catastrófico","")))))</f>
        <v/>
      </c>
      <c r="S29" s="335" t="str">
        <f ca="1">IF(R29="","",IF(R29="Leve",0.2,IF(R29="Menor",0.4,IF(R29="Moderado",0.6,IF(R29="Mayor",0.8,IF(R29="Catastrófico",1,))))))</f>
        <v/>
      </c>
      <c r="T29" s="334" t="str">
        <f ca="1">IF(OR(AND(N29="Muy Baja",R29="Leve"),AND(N29="Muy Baja",R29="Menor"),AND(N29="Baja",R29="Leve")),"Bajo",IF(OR(AND(N29="Muy baja",R29="Moderado"),AND(N29="Baja",R29="Menor"),AND(N29="Baja",R29="Moderado"),AND(N29="Media",R29="Leve"),AND(N29="Media",R29="Menor"),AND(N29="Media",R29="Moderado"),AND(N29="Alta",R29="Leve"),AND(N29="Alta",R29="Menor")),"Moderado",IF(OR(AND(N29="Muy Baja",R29="Mayor"),AND(N29="Baja",R29="Mayor"),AND(N29="Media",R29="Mayor"),AND(N29="Alta",R29="Moderado"),AND(N29="Alta",R29="Mayor"),AND(N29="Muy Alta",R29="Leve"),AND(N29="Muy Alta",R29="Menor"),AND(N29="Muy Alta",R29="Moderado"),AND(N29="Muy Alta",R29="Mayor")),"Alto",IF(OR(AND(N29="Muy Baja",R29="Catastrófico"),AND(N29="Baja",R29="Catastrófico"),AND(N29="Media",R29="Catastrófico"),AND(N29="Alta",R29="Catastrófico"),AND(N29="Muy Alta",R29="Catastrófico")),"Extremo",""))))</f>
        <v/>
      </c>
      <c r="U29" s="148">
        <v>1</v>
      </c>
      <c r="V29" s="100"/>
      <c r="W29" s="151" t="str">
        <f t="shared" si="0"/>
        <v/>
      </c>
      <c r="X29" s="166"/>
      <c r="Y29" s="166"/>
      <c r="Z29" s="166"/>
      <c r="AA29" s="166"/>
      <c r="AB29" s="140"/>
      <c r="AC29" s="140"/>
      <c r="AD29" s="141" t="str">
        <f t="shared" si="4"/>
        <v/>
      </c>
      <c r="AE29" s="140"/>
      <c r="AF29" s="140"/>
      <c r="AG29" s="140"/>
      <c r="AH29" s="184" t="str">
        <f>IFERROR(IF(W29="Probabilidad",(O29-(+O29*AD29)),IF(W29="Impacto",O29,"")),"")</f>
        <v/>
      </c>
      <c r="AI29" s="138" t="str">
        <f>IFERROR(IF(AH29="","",IF(AH29&lt;=0.2,"Muy Baja",IF(AH29&lt;=0.4,"Baja",IF(AH29&lt;=0.6,"Media",IF(AH29&lt;=0.8,"Alta","Muy Alta"))))),"")</f>
        <v/>
      </c>
      <c r="AJ29" s="102" t="str">
        <f t="shared" si="6"/>
        <v/>
      </c>
      <c r="AK29" s="138" t="str">
        <f>IFERROR(IF(AL29="","",IF(AL29&lt;=0.2,"Leve",IF(AL29&lt;=0.4,"Menor",IF(AL29&lt;=0.6,"Moderado",IF(AL29&lt;=0.8,"Mayor","Catastrófico"))))),"")</f>
        <v/>
      </c>
      <c r="AL29" s="102" t="str">
        <f>IFERROR(IF(W29="Impacto",(S29-(+S29*AD29)),IF(W29="Probabilidad",S29,"")),"")</f>
        <v/>
      </c>
      <c r="AM29" s="103" t="str">
        <f t="shared" si="8"/>
        <v/>
      </c>
      <c r="AN29" s="396"/>
      <c r="AO29" s="149"/>
      <c r="AP29" s="148"/>
      <c r="AQ29" s="104"/>
      <c r="AR29" s="104"/>
      <c r="AS29" s="149"/>
      <c r="AT29" s="104"/>
      <c r="AU29" s="149"/>
      <c r="AV29" s="104"/>
      <c r="AW29" s="149"/>
      <c r="AX29" s="104"/>
      <c r="AY29" s="149"/>
      <c r="AZ29" s="147"/>
      <c r="BA29" s="149"/>
      <c r="BB29" s="149"/>
      <c r="BC29" s="148"/>
      <c r="BD29" s="104"/>
      <c r="BE29" s="144"/>
      <c r="BF29" s="149"/>
      <c r="BG29" s="149"/>
      <c r="BH29" s="148"/>
      <c r="BI29" s="104"/>
      <c r="BJ29" s="144"/>
      <c r="BK29" s="149"/>
      <c r="BL29" s="149"/>
      <c r="BM29" s="148"/>
      <c r="BN29" s="104"/>
      <c r="BO29" s="144"/>
      <c r="BP29" s="149"/>
      <c r="BQ29" s="149"/>
      <c r="BR29" s="148"/>
      <c r="BS29" s="104"/>
      <c r="BT29" s="144"/>
      <c r="BU29" s="104"/>
      <c r="BV29" s="149"/>
      <c r="BW29" s="149"/>
      <c r="BX29" s="149"/>
      <c r="BY29" s="104"/>
      <c r="BZ29" s="149"/>
      <c r="CA29" s="149"/>
      <c r="CB29" s="104"/>
      <c r="CC29" s="149"/>
      <c r="CD29" s="148"/>
      <c r="CE29" s="149"/>
      <c r="CF29" s="160"/>
      <c r="CG29" s="160"/>
      <c r="CH29" s="160"/>
      <c r="CI29" s="160"/>
      <c r="CJ29" s="160"/>
      <c r="CK29" s="160"/>
      <c r="CL29" s="160"/>
      <c r="CM29" s="160"/>
      <c r="CN29" s="160"/>
      <c r="CO29" s="160"/>
      <c r="CP29" s="160"/>
      <c r="CQ29" s="160"/>
      <c r="CR29" s="160"/>
      <c r="CS29" s="160"/>
      <c r="CT29" s="160"/>
      <c r="CU29" s="160"/>
      <c r="CV29" s="160"/>
      <c r="CW29" s="160"/>
      <c r="CX29" s="160"/>
      <c r="CY29" s="160"/>
      <c r="CZ29" s="160"/>
      <c r="DA29" s="160"/>
      <c r="DB29" s="160"/>
      <c r="DC29" s="160"/>
      <c r="DD29" s="160"/>
      <c r="DE29" s="160"/>
    </row>
    <row r="30" spans="1:109" ht="15.75" customHeight="1" x14ac:dyDescent="0.3">
      <c r="A30" s="349"/>
      <c r="B30" s="313"/>
      <c r="C30" s="313"/>
      <c r="D30" s="313"/>
      <c r="E30" s="351"/>
      <c r="F30" s="313"/>
      <c r="G30" s="313"/>
      <c r="H30" s="313"/>
      <c r="I30" s="149"/>
      <c r="J30" s="149"/>
      <c r="K30" s="313"/>
      <c r="L30" s="351"/>
      <c r="M30" s="349"/>
      <c r="N30" s="331"/>
      <c r="O30" s="335"/>
      <c r="P30" s="395"/>
      <c r="Q30" s="335">
        <f t="shared" ref="Q30:Q34" si="12">IF(NOT(ISERROR(MATCH(P30,_xlfn.ANCHORARRAY(E41),0))),O43&amp;"Por favor no seleccionar los criterios de impacto",P30)</f>
        <v>0</v>
      </c>
      <c r="R30" s="331"/>
      <c r="S30" s="335"/>
      <c r="T30" s="334"/>
      <c r="U30" s="148">
        <v>2</v>
      </c>
      <c r="V30" s="100"/>
      <c r="W30" s="151" t="str">
        <f t="shared" si="0"/>
        <v/>
      </c>
      <c r="X30" s="166"/>
      <c r="Y30" s="166"/>
      <c r="Z30" s="166"/>
      <c r="AA30" s="166"/>
      <c r="AB30" s="140"/>
      <c r="AC30" s="140"/>
      <c r="AD30" s="141" t="str">
        <f t="shared" si="4"/>
        <v/>
      </c>
      <c r="AE30" s="140"/>
      <c r="AF30" s="140"/>
      <c r="AG30" s="140"/>
      <c r="AH30" s="184" t="str">
        <f>IFERROR(IF(AND(W29="Probabilidad",W30="Probabilidad"),(AJ29-(+AJ29*AD30)),IF(W30="Probabilidad",(O29-(+O29*AD30)),IF(W30="Impacto",AJ29,""))),"")</f>
        <v/>
      </c>
      <c r="AI30" s="138" t="str">
        <f t="shared" si="5"/>
        <v/>
      </c>
      <c r="AJ30" s="102" t="str">
        <f t="shared" si="6"/>
        <v/>
      </c>
      <c r="AK30" s="138" t="str">
        <f t="shared" si="7"/>
        <v/>
      </c>
      <c r="AL30" s="102" t="str">
        <f>IFERROR(IF(AND(W29="Impacto",W30="Impacto"),(AL23-(+AL23*AD30)),IF(W30="Impacto",($S$29-(+$S$29*AD30)),IF(W30="Probabilidad",AL23,""))),"")</f>
        <v/>
      </c>
      <c r="AM30" s="103" t="str">
        <f t="shared" si="8"/>
        <v/>
      </c>
      <c r="AN30" s="397"/>
      <c r="AO30" s="149"/>
      <c r="AP30" s="148"/>
      <c r="AQ30" s="104"/>
      <c r="AR30" s="104"/>
      <c r="AS30" s="149"/>
      <c r="AT30" s="104"/>
      <c r="AU30" s="149"/>
      <c r="AV30" s="104"/>
      <c r="AW30" s="149"/>
      <c r="AX30" s="104"/>
      <c r="AY30" s="149"/>
      <c r="AZ30" s="147"/>
      <c r="BA30" s="149"/>
      <c r="BB30" s="149"/>
      <c r="BC30" s="148"/>
      <c r="BD30" s="104"/>
      <c r="BE30" s="144"/>
      <c r="BF30" s="149"/>
      <c r="BG30" s="149"/>
      <c r="BH30" s="148"/>
      <c r="BI30" s="104"/>
      <c r="BJ30" s="144"/>
      <c r="BK30" s="149"/>
      <c r="BL30" s="149"/>
      <c r="BM30" s="148"/>
      <c r="BN30" s="104"/>
      <c r="BO30" s="144"/>
      <c r="BP30" s="149"/>
      <c r="BQ30" s="149"/>
      <c r="BR30" s="148"/>
      <c r="BS30" s="104"/>
      <c r="BT30" s="144"/>
      <c r="BU30" s="104"/>
      <c r="BV30" s="149"/>
      <c r="BW30" s="149"/>
      <c r="BX30" s="149"/>
      <c r="BY30" s="104"/>
      <c r="BZ30" s="149"/>
      <c r="CA30" s="149"/>
      <c r="CB30" s="104"/>
      <c r="CC30" s="149"/>
      <c r="CD30" s="148"/>
      <c r="CE30" s="149"/>
      <c r="CF30" s="160"/>
      <c r="CG30" s="160"/>
      <c r="CH30" s="160"/>
      <c r="CI30" s="160"/>
      <c r="CJ30" s="160"/>
      <c r="CK30" s="160"/>
      <c r="CL30" s="160"/>
      <c r="CM30" s="160"/>
      <c r="CN30" s="160"/>
      <c r="CO30" s="160"/>
      <c r="CP30" s="160"/>
      <c r="CQ30" s="160"/>
      <c r="CR30" s="160"/>
      <c r="CS30" s="160"/>
      <c r="CT30" s="160"/>
      <c r="CU30" s="160"/>
      <c r="CV30" s="160"/>
      <c r="CW30" s="160"/>
      <c r="CX30" s="160"/>
      <c r="CY30" s="160"/>
      <c r="CZ30" s="160"/>
      <c r="DA30" s="160"/>
      <c r="DB30" s="160"/>
      <c r="DC30" s="160"/>
      <c r="DD30" s="160"/>
      <c r="DE30" s="160"/>
    </row>
    <row r="31" spans="1:109" ht="15.75" customHeight="1" x14ac:dyDescent="0.3">
      <c r="A31" s="349"/>
      <c r="B31" s="313"/>
      <c r="C31" s="313"/>
      <c r="D31" s="313"/>
      <c r="E31" s="351"/>
      <c r="F31" s="313"/>
      <c r="G31" s="313"/>
      <c r="H31" s="313"/>
      <c r="I31" s="149"/>
      <c r="J31" s="149"/>
      <c r="K31" s="313"/>
      <c r="L31" s="351"/>
      <c r="M31" s="349"/>
      <c r="N31" s="331"/>
      <c r="O31" s="335"/>
      <c r="P31" s="395"/>
      <c r="Q31" s="335">
        <f t="shared" si="12"/>
        <v>0</v>
      </c>
      <c r="R31" s="331"/>
      <c r="S31" s="335"/>
      <c r="T31" s="334"/>
      <c r="U31" s="148">
        <v>3</v>
      </c>
      <c r="V31" s="105"/>
      <c r="W31" s="151" t="str">
        <f t="shared" si="0"/>
        <v/>
      </c>
      <c r="X31" s="166"/>
      <c r="Y31" s="166"/>
      <c r="Z31" s="166"/>
      <c r="AA31" s="166"/>
      <c r="AB31" s="140"/>
      <c r="AC31" s="140"/>
      <c r="AD31" s="141" t="str">
        <f t="shared" si="4"/>
        <v/>
      </c>
      <c r="AE31" s="140"/>
      <c r="AF31" s="140"/>
      <c r="AG31" s="140"/>
      <c r="AH31" s="184" t="str">
        <f>IFERROR(IF(AND(W30="Probabilidad",W31="Probabilidad"),(AJ30-(+AJ30*AD31)),IF(AND(W30="Impacto",W31="Probabilidad"),(AJ29-(+AJ29*AD31)),IF(W31="Impacto",AJ30,""))),"")</f>
        <v/>
      </c>
      <c r="AI31" s="138" t="str">
        <f t="shared" si="5"/>
        <v/>
      </c>
      <c r="AJ31" s="102" t="str">
        <f t="shared" si="6"/>
        <v/>
      </c>
      <c r="AK31" s="138" t="str">
        <f t="shared" si="7"/>
        <v/>
      </c>
      <c r="AL31" s="102" t="str">
        <f>IFERROR(IF(AND(W30="Impacto",W31="Impacto"),(AL30-(+AL30*AD31)),IF(AND(W30="Probabilidad",W31="Impacto"),(AL29-(+AL29*AD31)),IF(W31="Probabilidad",AL30,""))),"")</f>
        <v/>
      </c>
      <c r="AM31" s="103" t="str">
        <f t="shared" si="8"/>
        <v/>
      </c>
      <c r="AN31" s="397"/>
      <c r="AO31" s="149"/>
      <c r="AP31" s="148"/>
      <c r="AQ31" s="104"/>
      <c r="AR31" s="104"/>
      <c r="AS31" s="149"/>
      <c r="AT31" s="104"/>
      <c r="AU31" s="149"/>
      <c r="AV31" s="104"/>
      <c r="AW31" s="149"/>
      <c r="AX31" s="104"/>
      <c r="AY31" s="149"/>
      <c r="AZ31" s="147"/>
      <c r="BA31" s="149"/>
      <c r="BB31" s="149"/>
      <c r="BC31" s="148"/>
      <c r="BD31" s="104"/>
      <c r="BE31" s="144"/>
      <c r="BF31" s="149"/>
      <c r="BG31" s="149"/>
      <c r="BH31" s="148"/>
      <c r="BI31" s="104"/>
      <c r="BJ31" s="144"/>
      <c r="BK31" s="149"/>
      <c r="BL31" s="149"/>
      <c r="BM31" s="148"/>
      <c r="BN31" s="104"/>
      <c r="BO31" s="144"/>
      <c r="BP31" s="149"/>
      <c r="BQ31" s="149"/>
      <c r="BR31" s="148"/>
      <c r="BS31" s="104"/>
      <c r="BT31" s="144"/>
      <c r="BU31" s="104"/>
      <c r="BV31" s="149"/>
      <c r="BW31" s="149"/>
      <c r="BX31" s="149"/>
      <c r="BY31" s="104"/>
      <c r="BZ31" s="149"/>
      <c r="CA31" s="149"/>
      <c r="CB31" s="104"/>
      <c r="CC31" s="149"/>
      <c r="CD31" s="148"/>
      <c r="CE31" s="149"/>
      <c r="CF31" s="160"/>
      <c r="CG31" s="160"/>
      <c r="CH31" s="160"/>
      <c r="CI31" s="160"/>
      <c r="CJ31" s="160"/>
      <c r="CK31" s="160"/>
      <c r="CL31" s="160"/>
      <c r="CM31" s="160"/>
      <c r="CN31" s="160"/>
      <c r="CO31" s="160"/>
      <c r="CP31" s="160"/>
      <c r="CQ31" s="160"/>
      <c r="CR31" s="160"/>
      <c r="CS31" s="160"/>
      <c r="CT31" s="160"/>
      <c r="CU31" s="160"/>
      <c r="CV31" s="160"/>
      <c r="CW31" s="160"/>
      <c r="CX31" s="160"/>
      <c r="CY31" s="160"/>
      <c r="CZ31" s="160"/>
      <c r="DA31" s="160"/>
      <c r="DB31" s="160"/>
      <c r="DC31" s="160"/>
      <c r="DD31" s="160"/>
      <c r="DE31" s="160"/>
    </row>
    <row r="32" spans="1:109" ht="15.75" customHeight="1" x14ac:dyDescent="0.3">
      <c r="A32" s="349"/>
      <c r="B32" s="313"/>
      <c r="C32" s="313"/>
      <c r="D32" s="313"/>
      <c r="E32" s="351"/>
      <c r="F32" s="313"/>
      <c r="G32" s="313"/>
      <c r="H32" s="313"/>
      <c r="I32" s="149"/>
      <c r="J32" s="149"/>
      <c r="K32" s="313"/>
      <c r="L32" s="351"/>
      <c r="M32" s="349"/>
      <c r="N32" s="331"/>
      <c r="O32" s="335"/>
      <c r="P32" s="395"/>
      <c r="Q32" s="335">
        <f t="shared" si="12"/>
        <v>0</v>
      </c>
      <c r="R32" s="331"/>
      <c r="S32" s="335"/>
      <c r="T32" s="334"/>
      <c r="U32" s="148">
        <v>4</v>
      </c>
      <c r="V32" s="100"/>
      <c r="W32" s="151" t="str">
        <f t="shared" si="0"/>
        <v/>
      </c>
      <c r="X32" s="166"/>
      <c r="Y32" s="166"/>
      <c r="Z32" s="166"/>
      <c r="AA32" s="166"/>
      <c r="AB32" s="140"/>
      <c r="AC32" s="140"/>
      <c r="AD32" s="141" t="str">
        <f t="shared" si="4"/>
        <v/>
      </c>
      <c r="AE32" s="140"/>
      <c r="AF32" s="140"/>
      <c r="AG32" s="140"/>
      <c r="AH32" s="184" t="str">
        <f>IFERROR(IF(AND(W31="Probabilidad",W32="Probabilidad"),(AJ31-(+AJ31*AD32)),IF(AND(W31="Impacto",W32="Probabilidad"),(AJ30-(+AJ30*AD32)),IF(W32="Impacto",AJ31,""))),"")</f>
        <v/>
      </c>
      <c r="AI32" s="138" t="str">
        <f t="shared" si="5"/>
        <v/>
      </c>
      <c r="AJ32" s="102" t="str">
        <f t="shared" si="6"/>
        <v/>
      </c>
      <c r="AK32" s="138" t="str">
        <f t="shared" si="7"/>
        <v/>
      </c>
      <c r="AL32" s="102" t="str">
        <f>IFERROR(IF(AND(W31="Impacto",W32="Impacto"),(AL31-(+AL31*AD32)),IF(AND(W31="Probabilidad",W32="Impacto"),(AL30-(+AL30*AD32)),IF(W32="Probabilidad",AL31,""))),"")</f>
        <v/>
      </c>
      <c r="AM32" s="103" t="str">
        <f t="shared" si="8"/>
        <v/>
      </c>
      <c r="AN32" s="397"/>
      <c r="AO32" s="149"/>
      <c r="AP32" s="148"/>
      <c r="AQ32" s="104"/>
      <c r="AR32" s="104"/>
      <c r="AS32" s="149"/>
      <c r="AT32" s="104"/>
      <c r="AU32" s="149"/>
      <c r="AV32" s="104"/>
      <c r="AW32" s="149"/>
      <c r="AX32" s="104"/>
      <c r="AY32" s="149"/>
      <c r="AZ32" s="147"/>
      <c r="BA32" s="149"/>
      <c r="BB32" s="149"/>
      <c r="BC32" s="148"/>
      <c r="BD32" s="104"/>
      <c r="BE32" s="144"/>
      <c r="BF32" s="149"/>
      <c r="BG32" s="149"/>
      <c r="BH32" s="148"/>
      <c r="BI32" s="104"/>
      <c r="BJ32" s="144"/>
      <c r="BK32" s="149"/>
      <c r="BL32" s="149"/>
      <c r="BM32" s="148"/>
      <c r="BN32" s="104"/>
      <c r="BO32" s="144"/>
      <c r="BP32" s="149"/>
      <c r="BQ32" s="149"/>
      <c r="BR32" s="148"/>
      <c r="BS32" s="104"/>
      <c r="BT32" s="144"/>
      <c r="BU32" s="104"/>
      <c r="BV32" s="149"/>
      <c r="BW32" s="149"/>
      <c r="BX32" s="149"/>
      <c r="BY32" s="104"/>
      <c r="BZ32" s="149"/>
      <c r="CA32" s="149"/>
      <c r="CB32" s="104"/>
      <c r="CC32" s="149"/>
      <c r="CD32" s="148"/>
      <c r="CE32" s="149"/>
      <c r="CF32" s="160"/>
      <c r="CG32" s="160"/>
      <c r="CH32" s="160"/>
      <c r="CI32" s="160"/>
      <c r="CJ32" s="160"/>
      <c r="CK32" s="160"/>
      <c r="CL32" s="160"/>
      <c r="CM32" s="160"/>
      <c r="CN32" s="160"/>
      <c r="CO32" s="160"/>
      <c r="CP32" s="160"/>
      <c r="CQ32" s="160"/>
      <c r="CR32" s="160"/>
      <c r="CS32" s="160"/>
      <c r="CT32" s="160"/>
      <c r="CU32" s="160"/>
      <c r="CV32" s="160"/>
      <c r="CW32" s="160"/>
      <c r="CX32" s="160"/>
      <c r="CY32" s="160"/>
      <c r="CZ32" s="160"/>
      <c r="DA32" s="160"/>
      <c r="DB32" s="160"/>
      <c r="DC32" s="160"/>
      <c r="DD32" s="160"/>
      <c r="DE32" s="160"/>
    </row>
    <row r="33" spans="1:109" ht="15.75" customHeight="1" x14ac:dyDescent="0.3">
      <c r="A33" s="349"/>
      <c r="B33" s="313"/>
      <c r="C33" s="313"/>
      <c r="D33" s="313"/>
      <c r="E33" s="351"/>
      <c r="F33" s="313"/>
      <c r="G33" s="313"/>
      <c r="H33" s="313"/>
      <c r="I33" s="149"/>
      <c r="J33" s="149"/>
      <c r="K33" s="313"/>
      <c r="L33" s="351"/>
      <c r="M33" s="349"/>
      <c r="N33" s="331"/>
      <c r="O33" s="335"/>
      <c r="P33" s="395"/>
      <c r="Q33" s="335">
        <f t="shared" si="12"/>
        <v>0</v>
      </c>
      <c r="R33" s="331"/>
      <c r="S33" s="335"/>
      <c r="T33" s="334"/>
      <c r="U33" s="148">
        <v>5</v>
      </c>
      <c r="V33" s="100"/>
      <c r="W33" s="151" t="str">
        <f t="shared" si="0"/>
        <v/>
      </c>
      <c r="X33" s="166"/>
      <c r="Y33" s="166"/>
      <c r="Z33" s="166"/>
      <c r="AA33" s="166"/>
      <c r="AB33" s="140"/>
      <c r="AC33" s="140"/>
      <c r="AD33" s="141" t="str">
        <f t="shared" si="4"/>
        <v/>
      </c>
      <c r="AE33" s="140"/>
      <c r="AF33" s="140"/>
      <c r="AG33" s="140"/>
      <c r="AH33" s="184" t="str">
        <f>IFERROR(IF(AND(W32="Probabilidad",W33="Probabilidad"),(AJ32-(+AJ32*AD33)),IF(AND(W32="Impacto",W33="Probabilidad"),(AJ31-(+AJ31*AD33)),IF(W33="Impacto",AJ32,""))),"")</f>
        <v/>
      </c>
      <c r="AI33" s="138" t="str">
        <f t="shared" si="5"/>
        <v/>
      </c>
      <c r="AJ33" s="102" t="str">
        <f t="shared" si="6"/>
        <v/>
      </c>
      <c r="AK33" s="138" t="str">
        <f t="shared" si="7"/>
        <v/>
      </c>
      <c r="AL33" s="102" t="str">
        <f>IFERROR(IF(AND(W32="Impacto",W33="Impacto"),(AL32-(+AL32*AD33)),IF(AND(W32="Probabilidad",W33="Impacto"),(AL31-(+AL31*AD33)),IF(W33="Probabilidad",AL32,""))),"")</f>
        <v/>
      </c>
      <c r="AM33" s="103" t="str">
        <f t="shared" si="8"/>
        <v/>
      </c>
      <c r="AN33" s="397"/>
      <c r="AO33" s="149"/>
      <c r="AP33" s="148"/>
      <c r="AQ33" s="104"/>
      <c r="AR33" s="104"/>
      <c r="AS33" s="149"/>
      <c r="AT33" s="104"/>
      <c r="AU33" s="149"/>
      <c r="AV33" s="104"/>
      <c r="AW33" s="149"/>
      <c r="AX33" s="104"/>
      <c r="AY33" s="149"/>
      <c r="AZ33" s="147"/>
      <c r="BA33" s="149"/>
      <c r="BB33" s="149"/>
      <c r="BC33" s="148"/>
      <c r="BD33" s="104"/>
      <c r="BE33" s="144"/>
      <c r="BF33" s="149"/>
      <c r="BG33" s="149"/>
      <c r="BH33" s="148"/>
      <c r="BI33" s="104"/>
      <c r="BJ33" s="144"/>
      <c r="BK33" s="149"/>
      <c r="BL33" s="149"/>
      <c r="BM33" s="148"/>
      <c r="BN33" s="104"/>
      <c r="BO33" s="144"/>
      <c r="BP33" s="149"/>
      <c r="BQ33" s="149"/>
      <c r="BR33" s="148"/>
      <c r="BS33" s="104"/>
      <c r="BT33" s="144"/>
      <c r="BU33" s="104"/>
      <c r="BV33" s="149"/>
      <c r="BW33" s="149"/>
      <c r="BX33" s="149"/>
      <c r="BY33" s="104"/>
      <c r="BZ33" s="149"/>
      <c r="CA33" s="149"/>
      <c r="CB33" s="104"/>
      <c r="CC33" s="149"/>
      <c r="CD33" s="148"/>
      <c r="CE33" s="149"/>
      <c r="CF33" s="160"/>
      <c r="CG33" s="160"/>
      <c r="CH33" s="160"/>
      <c r="CI33" s="160"/>
      <c r="CJ33" s="160"/>
      <c r="CK33" s="160"/>
      <c r="CL33" s="160"/>
      <c r="CM33" s="160"/>
      <c r="CN33" s="160"/>
      <c r="CO33" s="160"/>
      <c r="CP33" s="160"/>
      <c r="CQ33" s="160"/>
      <c r="CR33" s="160"/>
      <c r="CS33" s="160"/>
      <c r="CT33" s="160"/>
      <c r="CU33" s="160"/>
      <c r="CV33" s="160"/>
      <c r="CW33" s="160"/>
      <c r="CX33" s="160"/>
      <c r="CY33" s="160"/>
      <c r="CZ33" s="160"/>
      <c r="DA33" s="160"/>
      <c r="DB33" s="160"/>
      <c r="DC33" s="160"/>
      <c r="DD33" s="160"/>
      <c r="DE33" s="160"/>
    </row>
    <row r="34" spans="1:109" ht="15.75" customHeight="1" x14ac:dyDescent="0.3">
      <c r="A34" s="349"/>
      <c r="B34" s="313"/>
      <c r="C34" s="313"/>
      <c r="D34" s="313"/>
      <c r="E34" s="351"/>
      <c r="F34" s="313"/>
      <c r="G34" s="313"/>
      <c r="H34" s="313"/>
      <c r="I34" s="149"/>
      <c r="J34" s="149"/>
      <c r="K34" s="313"/>
      <c r="L34" s="351"/>
      <c r="M34" s="349"/>
      <c r="N34" s="331"/>
      <c r="O34" s="335"/>
      <c r="P34" s="395"/>
      <c r="Q34" s="335">
        <f t="shared" si="12"/>
        <v>0</v>
      </c>
      <c r="R34" s="331"/>
      <c r="S34" s="335"/>
      <c r="T34" s="334"/>
      <c r="U34" s="148">
        <v>6</v>
      </c>
      <c r="V34" s="100"/>
      <c r="W34" s="151" t="str">
        <f t="shared" si="0"/>
        <v/>
      </c>
      <c r="X34" s="166"/>
      <c r="Y34" s="166"/>
      <c r="Z34" s="166"/>
      <c r="AA34" s="166"/>
      <c r="AB34" s="140"/>
      <c r="AC34" s="140"/>
      <c r="AD34" s="141" t="str">
        <f t="shared" si="4"/>
        <v/>
      </c>
      <c r="AE34" s="140"/>
      <c r="AF34" s="140"/>
      <c r="AG34" s="140"/>
      <c r="AH34" s="184" t="str">
        <f>IFERROR(IF(AND(W33="Probabilidad",W34="Probabilidad"),(AJ33-(+AJ33*AD34)),IF(AND(W33="Impacto",W34="Probabilidad"),(AJ32-(+AJ32*AD34)),IF(W34="Impacto",AJ33,""))),"")</f>
        <v/>
      </c>
      <c r="AI34" s="138" t="str">
        <f t="shared" si="5"/>
        <v/>
      </c>
      <c r="AJ34" s="102" t="str">
        <f t="shared" si="6"/>
        <v/>
      </c>
      <c r="AK34" s="138" t="str">
        <f t="shared" si="7"/>
        <v/>
      </c>
      <c r="AL34" s="102" t="str">
        <f>IFERROR(IF(AND(W33="Impacto",W34="Impacto"),(AL33-(+AL33*AD34)),IF(AND(W33="Probabilidad",W34="Impacto"),(AL32-(+AL32*AD34)),IF(W34="Probabilidad",AL33,""))),"")</f>
        <v/>
      </c>
      <c r="AM34" s="103" t="str">
        <f t="shared" si="8"/>
        <v/>
      </c>
      <c r="AN34" s="398"/>
      <c r="AO34" s="149"/>
      <c r="AP34" s="148"/>
      <c r="AQ34" s="104"/>
      <c r="AR34" s="104"/>
      <c r="AS34" s="149"/>
      <c r="AT34" s="104"/>
      <c r="AU34" s="149"/>
      <c r="AV34" s="104"/>
      <c r="AW34" s="149"/>
      <c r="AX34" s="104"/>
      <c r="AY34" s="149"/>
      <c r="AZ34" s="147"/>
      <c r="BA34" s="149"/>
      <c r="BB34" s="149"/>
      <c r="BC34" s="148"/>
      <c r="BD34" s="104"/>
      <c r="BE34" s="144"/>
      <c r="BF34" s="149"/>
      <c r="BG34" s="149"/>
      <c r="BH34" s="148"/>
      <c r="BI34" s="104"/>
      <c r="BJ34" s="144"/>
      <c r="BK34" s="149"/>
      <c r="BL34" s="149"/>
      <c r="BM34" s="148"/>
      <c r="BN34" s="104"/>
      <c r="BO34" s="144"/>
      <c r="BP34" s="149"/>
      <c r="BQ34" s="149"/>
      <c r="BR34" s="148"/>
      <c r="BS34" s="104"/>
      <c r="BT34" s="144"/>
      <c r="BU34" s="104"/>
      <c r="BV34" s="149"/>
      <c r="BW34" s="149"/>
      <c r="BX34" s="149"/>
      <c r="BY34" s="104"/>
      <c r="BZ34" s="149"/>
      <c r="CA34" s="149"/>
      <c r="CB34" s="104"/>
      <c r="CC34" s="149"/>
      <c r="CD34" s="148"/>
      <c r="CE34" s="149"/>
      <c r="CF34" s="160"/>
      <c r="CG34" s="160"/>
      <c r="CH34" s="160"/>
      <c r="CI34" s="160"/>
      <c r="CJ34" s="160"/>
      <c r="CK34" s="160"/>
      <c r="CL34" s="160"/>
      <c r="CM34" s="160"/>
      <c r="CN34" s="160"/>
      <c r="CO34" s="160"/>
      <c r="CP34" s="160"/>
      <c r="CQ34" s="160"/>
      <c r="CR34" s="160"/>
      <c r="CS34" s="160"/>
      <c r="CT34" s="160"/>
      <c r="CU34" s="160"/>
      <c r="CV34" s="160"/>
      <c r="CW34" s="160"/>
      <c r="CX34" s="160"/>
      <c r="CY34" s="160"/>
      <c r="CZ34" s="160"/>
      <c r="DA34" s="160"/>
      <c r="DB34" s="160"/>
      <c r="DC34" s="160"/>
      <c r="DD34" s="160"/>
      <c r="DE34" s="160"/>
    </row>
    <row r="35" spans="1:109" ht="15.75" customHeight="1" x14ac:dyDescent="0.3">
      <c r="A35" s="349">
        <v>6</v>
      </c>
      <c r="B35" s="313"/>
      <c r="C35" s="313"/>
      <c r="D35" s="313"/>
      <c r="E35" s="351"/>
      <c r="F35" s="313"/>
      <c r="G35" s="313"/>
      <c r="H35" s="313"/>
      <c r="I35" s="149"/>
      <c r="J35" s="149"/>
      <c r="K35" s="313"/>
      <c r="L35" s="351"/>
      <c r="M35" s="349"/>
      <c r="N35" s="331" t="str">
        <f>IF(M35&lt;=0,"",IF(M35&lt;=2,"Muy Baja",IF(M35&lt;=24,"Baja",IF(M35&lt;=500,"Media",IF(M35&lt;=5000,"Alta","Muy Alta")))))</f>
        <v/>
      </c>
      <c r="O35" s="335" t="str">
        <f>IF(N35="","",IF(N35="Muy Baja",0.2,IF(N35="Baja",0.4,IF(N35="Media",0.6,IF(N35="Alta",0.8,IF(N35="Muy Alta",1,))))))</f>
        <v/>
      </c>
      <c r="P35" s="395"/>
      <c r="Q35" s="335">
        <f ca="1">IF(NOT(ISERROR(MATCH(P35,'Tabla Impacto'!$B$221:$B$223,0))),'Tabla Impacto'!$F$223&amp;"Por favor no seleccionar los criterios de impacto(Afectación Económica o presupuestal y Pérdida Reputacional)",P35)</f>
        <v>0</v>
      </c>
      <c r="R35" s="331" t="str">
        <f ca="1">IF(OR(Q35='Tabla Impacto'!$C$11,Q35='Tabla Impacto'!$D$11),"Leve",IF(OR(Q35='Tabla Impacto'!$C$12,Q35='Tabla Impacto'!$D$12),"Menor",IF(OR(Q35='Tabla Impacto'!$C$13,Q35='Tabla Impacto'!$D$13),"Moderado",IF(OR(Q35='Tabla Impacto'!$C$14,Q35='Tabla Impacto'!$D$14),"Mayor",IF(OR(Q35='Tabla Impacto'!$C$15,Q35='Tabla Impacto'!$D$15),"Catastrófico","")))))</f>
        <v/>
      </c>
      <c r="S35" s="335" t="str">
        <f ca="1">IF(R35="","",IF(R35="Leve",0.2,IF(R35="Menor",0.4,IF(R35="Moderado",0.6,IF(R35="Mayor",0.8,IF(R35="Catastrófico",1,))))))</f>
        <v/>
      </c>
      <c r="T35" s="334" t="str">
        <f ca="1">IF(OR(AND(N35="Muy Baja",R35="Leve"),AND(N35="Muy Baja",R35="Menor"),AND(N35="Baja",R35="Leve")),"Bajo",IF(OR(AND(N35="Muy baja",R35="Moderado"),AND(N35="Baja",R35="Menor"),AND(N35="Baja",R35="Moderado"),AND(N35="Media",R35="Leve"),AND(N35="Media",R35="Menor"),AND(N35="Media",R35="Moderado"),AND(N35="Alta",R35="Leve"),AND(N35="Alta",R35="Menor")),"Moderado",IF(OR(AND(N35="Muy Baja",R35="Mayor"),AND(N35="Baja",R35="Mayor"),AND(N35="Media",R35="Mayor"),AND(N35="Alta",R35="Moderado"),AND(N35="Alta",R35="Mayor"),AND(N35="Muy Alta",R35="Leve"),AND(N35="Muy Alta",R35="Menor"),AND(N35="Muy Alta",R35="Moderado"),AND(N35="Muy Alta",R35="Mayor")),"Alto",IF(OR(AND(N35="Muy Baja",R35="Catastrófico"),AND(N35="Baja",R35="Catastrófico"),AND(N35="Media",R35="Catastrófico"),AND(N35="Alta",R35="Catastrófico"),AND(N35="Muy Alta",R35="Catastrófico")),"Extremo",""))))</f>
        <v/>
      </c>
      <c r="U35" s="148">
        <v>1</v>
      </c>
      <c r="V35" s="100"/>
      <c r="W35" s="151" t="str">
        <f t="shared" si="0"/>
        <v/>
      </c>
      <c r="X35" s="166"/>
      <c r="Y35" s="166"/>
      <c r="Z35" s="166"/>
      <c r="AA35" s="166"/>
      <c r="AB35" s="140"/>
      <c r="AC35" s="140"/>
      <c r="AD35" s="141" t="str">
        <f t="shared" si="4"/>
        <v/>
      </c>
      <c r="AE35" s="140"/>
      <c r="AF35" s="140"/>
      <c r="AG35" s="140"/>
      <c r="AH35" s="184" t="str">
        <f>IFERROR(IF(W35="Probabilidad",(O35-(+O35*AD35)),IF(W35="Impacto",O35,"")),"")</f>
        <v/>
      </c>
      <c r="AI35" s="138" t="str">
        <f>IFERROR(IF(AH35="","",IF(AH35&lt;=0.2,"Muy Baja",IF(AH35&lt;=0.4,"Baja",IF(AH35&lt;=0.6,"Media",IF(AH35&lt;=0.8,"Alta","Muy Alta"))))),"")</f>
        <v/>
      </c>
      <c r="AJ35" s="102" t="str">
        <f t="shared" si="6"/>
        <v/>
      </c>
      <c r="AK35" s="138" t="str">
        <f>IFERROR(IF(AL35="","",IF(AL35&lt;=0.2,"Leve",IF(AL35&lt;=0.4,"Menor",IF(AL35&lt;=0.6,"Moderado",IF(AL35&lt;=0.8,"Mayor","Catastrófico"))))),"")</f>
        <v/>
      </c>
      <c r="AL35" s="102" t="str">
        <f>IFERROR(IF(W35="Impacto",(S35-(+S35*AD35)),IF(W35="Probabilidad",S35,"")),"")</f>
        <v/>
      </c>
      <c r="AM35" s="103" t="str">
        <f t="shared" si="8"/>
        <v/>
      </c>
      <c r="AN35" s="396"/>
      <c r="AO35" s="149"/>
      <c r="AP35" s="148"/>
      <c r="AQ35" s="104"/>
      <c r="AR35" s="104"/>
      <c r="AS35" s="149"/>
      <c r="AT35" s="104"/>
      <c r="AU35" s="149"/>
      <c r="AV35" s="104"/>
      <c r="AW35" s="149"/>
      <c r="AX35" s="104"/>
      <c r="AY35" s="149"/>
      <c r="AZ35" s="147"/>
      <c r="BA35" s="149"/>
      <c r="BB35" s="149"/>
      <c r="BC35" s="148"/>
      <c r="BD35" s="104"/>
      <c r="BE35" s="144"/>
      <c r="BF35" s="149"/>
      <c r="BG35" s="149"/>
      <c r="BH35" s="148"/>
      <c r="BI35" s="104"/>
      <c r="BJ35" s="144"/>
      <c r="BK35" s="149"/>
      <c r="BL35" s="149"/>
      <c r="BM35" s="148"/>
      <c r="BN35" s="104"/>
      <c r="BO35" s="144"/>
      <c r="BP35" s="149"/>
      <c r="BQ35" s="149"/>
      <c r="BR35" s="148"/>
      <c r="BS35" s="104"/>
      <c r="BT35" s="144"/>
      <c r="BU35" s="104"/>
      <c r="BV35" s="149"/>
      <c r="BW35" s="149"/>
      <c r="BX35" s="149"/>
      <c r="BY35" s="104"/>
      <c r="BZ35" s="149"/>
      <c r="CA35" s="149"/>
      <c r="CB35" s="104"/>
      <c r="CC35" s="149"/>
      <c r="CD35" s="148"/>
      <c r="CE35" s="149"/>
      <c r="CF35" s="160"/>
      <c r="CG35" s="160"/>
      <c r="CH35" s="160"/>
      <c r="CI35" s="160"/>
      <c r="CJ35" s="160"/>
      <c r="CK35" s="160"/>
      <c r="CL35" s="160"/>
      <c r="CM35" s="160"/>
      <c r="CN35" s="160"/>
      <c r="CO35" s="160"/>
      <c r="CP35" s="160"/>
      <c r="CQ35" s="160"/>
      <c r="CR35" s="160"/>
      <c r="CS35" s="160"/>
      <c r="CT35" s="160"/>
      <c r="CU35" s="160"/>
      <c r="CV35" s="160"/>
      <c r="CW35" s="160"/>
      <c r="CX35" s="160"/>
      <c r="CY35" s="160"/>
      <c r="CZ35" s="160"/>
      <c r="DA35" s="160"/>
      <c r="DB35" s="160"/>
      <c r="DC35" s="160"/>
      <c r="DD35" s="160"/>
      <c r="DE35" s="160"/>
    </row>
    <row r="36" spans="1:109" ht="15.75" customHeight="1" x14ac:dyDescent="0.3">
      <c r="A36" s="349"/>
      <c r="B36" s="313"/>
      <c r="C36" s="313"/>
      <c r="D36" s="313"/>
      <c r="E36" s="351"/>
      <c r="F36" s="313"/>
      <c r="G36" s="313"/>
      <c r="H36" s="313"/>
      <c r="I36" s="149"/>
      <c r="J36" s="149"/>
      <c r="K36" s="313"/>
      <c r="L36" s="351"/>
      <c r="M36" s="349"/>
      <c r="N36" s="331"/>
      <c r="O36" s="335"/>
      <c r="P36" s="395"/>
      <c r="Q36" s="335">
        <f t="shared" ref="Q36:Q40" si="13">IF(NOT(ISERROR(MATCH(P36,_xlfn.ANCHORARRAY(E47),0))),O49&amp;"Por favor no seleccionar los criterios de impacto",P36)</f>
        <v>0</v>
      </c>
      <c r="R36" s="331"/>
      <c r="S36" s="335"/>
      <c r="T36" s="334"/>
      <c r="U36" s="148">
        <v>2</v>
      </c>
      <c r="V36" s="100"/>
      <c r="W36" s="151" t="str">
        <f t="shared" si="0"/>
        <v/>
      </c>
      <c r="X36" s="166"/>
      <c r="Y36" s="166"/>
      <c r="Z36" s="166"/>
      <c r="AA36" s="166"/>
      <c r="AB36" s="140"/>
      <c r="AC36" s="140"/>
      <c r="AD36" s="141" t="str">
        <f t="shared" si="4"/>
        <v/>
      </c>
      <c r="AE36" s="140"/>
      <c r="AF36" s="140"/>
      <c r="AG36" s="140"/>
      <c r="AH36" s="184" t="str">
        <f>IFERROR(IF(AND(W35="Probabilidad",W36="Probabilidad"),(AJ35-(+AJ35*AD36)),IF(W36="Probabilidad",(O35-(+O35*AD36)),IF(W36="Impacto",AJ35,""))),"")</f>
        <v/>
      </c>
      <c r="AI36" s="138" t="str">
        <f t="shared" si="5"/>
        <v/>
      </c>
      <c r="AJ36" s="102" t="str">
        <f t="shared" si="6"/>
        <v/>
      </c>
      <c r="AK36" s="138" t="str">
        <f t="shared" si="7"/>
        <v/>
      </c>
      <c r="AL36" s="102" t="str">
        <f>IFERROR(IF(AND(W35="Impacto",W36="Impacto"),(AL29-(+AL29*AD36)),IF(W36="Impacto",($S$35-(+$S$35*AD36)),IF(W36="Probabilidad",AL29,""))),"")</f>
        <v/>
      </c>
      <c r="AM36" s="103" t="str">
        <f t="shared" si="8"/>
        <v/>
      </c>
      <c r="AN36" s="397"/>
      <c r="AO36" s="149"/>
      <c r="AP36" s="148"/>
      <c r="AQ36" s="104"/>
      <c r="AR36" s="104"/>
      <c r="AS36" s="149"/>
      <c r="AT36" s="104"/>
      <c r="AU36" s="149"/>
      <c r="AV36" s="104"/>
      <c r="AW36" s="149"/>
      <c r="AX36" s="104"/>
      <c r="AY36" s="149"/>
      <c r="AZ36" s="147"/>
      <c r="BA36" s="149"/>
      <c r="BB36" s="149"/>
      <c r="BC36" s="148"/>
      <c r="BD36" s="104"/>
      <c r="BE36" s="144"/>
      <c r="BF36" s="149"/>
      <c r="BG36" s="149"/>
      <c r="BH36" s="148"/>
      <c r="BI36" s="104"/>
      <c r="BJ36" s="144"/>
      <c r="BK36" s="149"/>
      <c r="BL36" s="149"/>
      <c r="BM36" s="148"/>
      <c r="BN36" s="104"/>
      <c r="BO36" s="144"/>
      <c r="BP36" s="149"/>
      <c r="BQ36" s="149"/>
      <c r="BR36" s="148"/>
      <c r="BS36" s="104"/>
      <c r="BT36" s="144"/>
      <c r="BU36" s="104"/>
      <c r="BV36" s="149"/>
      <c r="BW36" s="149"/>
      <c r="BX36" s="149"/>
      <c r="BY36" s="104"/>
      <c r="BZ36" s="149"/>
      <c r="CA36" s="149"/>
      <c r="CB36" s="104"/>
      <c r="CC36" s="149"/>
      <c r="CD36" s="148"/>
      <c r="CE36" s="149"/>
      <c r="CF36" s="160"/>
      <c r="CG36" s="160"/>
      <c r="CH36" s="160"/>
      <c r="CI36" s="160"/>
      <c r="CJ36" s="160"/>
      <c r="CK36" s="160"/>
      <c r="CL36" s="160"/>
      <c r="CM36" s="160"/>
      <c r="CN36" s="160"/>
      <c r="CO36" s="160"/>
      <c r="CP36" s="160"/>
      <c r="CQ36" s="160"/>
      <c r="CR36" s="160"/>
      <c r="CS36" s="160"/>
      <c r="CT36" s="160"/>
      <c r="CU36" s="160"/>
      <c r="CV36" s="160"/>
      <c r="CW36" s="160"/>
      <c r="CX36" s="160"/>
      <c r="CY36" s="160"/>
      <c r="CZ36" s="160"/>
      <c r="DA36" s="160"/>
      <c r="DB36" s="160"/>
      <c r="DC36" s="160"/>
      <c r="DD36" s="160"/>
      <c r="DE36" s="160"/>
    </row>
    <row r="37" spans="1:109" ht="15.75" customHeight="1" x14ac:dyDescent="0.3">
      <c r="A37" s="349"/>
      <c r="B37" s="313"/>
      <c r="C37" s="313"/>
      <c r="D37" s="313"/>
      <c r="E37" s="351"/>
      <c r="F37" s="313"/>
      <c r="G37" s="313"/>
      <c r="H37" s="313"/>
      <c r="I37" s="149"/>
      <c r="J37" s="149"/>
      <c r="K37" s="313"/>
      <c r="L37" s="351"/>
      <c r="M37" s="349"/>
      <c r="N37" s="331"/>
      <c r="O37" s="335"/>
      <c r="P37" s="395"/>
      <c r="Q37" s="335">
        <f t="shared" si="13"/>
        <v>0</v>
      </c>
      <c r="R37" s="331"/>
      <c r="S37" s="335"/>
      <c r="T37" s="334"/>
      <c r="U37" s="148">
        <v>3</v>
      </c>
      <c r="V37" s="105"/>
      <c r="W37" s="151" t="str">
        <f t="shared" ref="W37:W64" si="14">IF(OR(AB37="Preventivo",AB37="Detectivo"),"Probabilidad",IF(AB37="Correctivo","Impacto",""))</f>
        <v/>
      </c>
      <c r="X37" s="166"/>
      <c r="Y37" s="166"/>
      <c r="Z37" s="166"/>
      <c r="AA37" s="166"/>
      <c r="AB37" s="140"/>
      <c r="AC37" s="140"/>
      <c r="AD37" s="141" t="str">
        <f t="shared" si="4"/>
        <v/>
      </c>
      <c r="AE37" s="140"/>
      <c r="AF37" s="140"/>
      <c r="AG37" s="140"/>
      <c r="AH37" s="184" t="str">
        <f>IFERROR(IF(AND(W36="Probabilidad",W37="Probabilidad"),(AJ36-(+AJ36*AD37)),IF(AND(W36="Impacto",W37="Probabilidad"),(AJ35-(+AJ35*AD37)),IF(W37="Impacto",AJ36,""))),"")</f>
        <v/>
      </c>
      <c r="AI37" s="138" t="str">
        <f t="shared" si="5"/>
        <v/>
      </c>
      <c r="AJ37" s="102" t="str">
        <f t="shared" ref="AJ37:AJ64" si="15">+AH37</f>
        <v/>
      </c>
      <c r="AK37" s="138" t="str">
        <f t="shared" si="7"/>
        <v/>
      </c>
      <c r="AL37" s="102" t="str">
        <f>IFERROR(IF(AND(W36="Impacto",W37="Impacto"),(AL36-(+AL36*AD37)),IF(AND(W36="Probabilidad",W37="Impacto"),(AL35-(+AL35*AD37)),IF(W37="Probabilidad",AL36,""))),"")</f>
        <v/>
      </c>
      <c r="AM37" s="103" t="str">
        <f t="shared" ref="AM37:AM64" si="16">IFERROR(IF(OR(AND(AI37="Muy Baja",AK37="Leve"),AND(AI37="Muy Baja",AK37="Menor"),AND(AI37="Baja",AK37="Leve")),"Bajo",IF(OR(AND(AI37="Muy baja",AK37="Moderado"),AND(AI37="Baja",AK37="Menor"),AND(AI37="Baja",AK37="Moderado"),AND(AI37="Media",AK37="Leve"),AND(AI37="Media",AK37="Menor"),AND(AI37="Media",AK37="Moderado"),AND(AI37="Alta",AK37="Leve"),AND(AI37="Alta",AK37="Menor")),"Moderado",IF(OR(AND(AI37="Muy Baja",AK37="Mayor"),AND(AI37="Baja",AK37="Mayor"),AND(AI37="Media",AK37="Mayor"),AND(AI37="Alta",AK37="Moderado"),AND(AI37="Alta",AK37="Mayor"),AND(AI37="Muy Alta",AK37="Leve"),AND(AI37="Muy Alta",AK37="Menor"),AND(AI37="Muy Alta",AK37="Moderado"),AND(AI37="Muy Alta",AK37="Mayor")),"Alto",IF(OR(AND(AI37="Muy Baja",AK37="Catastrófico"),AND(AI37="Baja",AK37="Catastrófico"),AND(AI37="Media",AK37="Catastrófico"),AND(AI37="Alta",AK37="Catastrófico"),AND(AI37="Muy Alta",AK37="Catastrófico")),"Extremo","")))),"")</f>
        <v/>
      </c>
      <c r="AN37" s="397"/>
      <c r="AO37" s="149"/>
      <c r="AP37" s="148"/>
      <c r="AQ37" s="104"/>
      <c r="AR37" s="104"/>
      <c r="AS37" s="149"/>
      <c r="AT37" s="104"/>
      <c r="AU37" s="149"/>
      <c r="AV37" s="104"/>
      <c r="AW37" s="149"/>
      <c r="AX37" s="104"/>
      <c r="AY37" s="149"/>
      <c r="AZ37" s="147"/>
      <c r="BA37" s="149"/>
      <c r="BB37" s="149"/>
      <c r="BC37" s="148"/>
      <c r="BD37" s="104"/>
      <c r="BE37" s="144"/>
      <c r="BF37" s="149"/>
      <c r="BG37" s="149"/>
      <c r="BH37" s="148"/>
      <c r="BI37" s="104"/>
      <c r="BJ37" s="144"/>
      <c r="BK37" s="149"/>
      <c r="BL37" s="149"/>
      <c r="BM37" s="148"/>
      <c r="BN37" s="104"/>
      <c r="BO37" s="144"/>
      <c r="BP37" s="149"/>
      <c r="BQ37" s="149"/>
      <c r="BR37" s="148"/>
      <c r="BS37" s="104"/>
      <c r="BT37" s="144"/>
      <c r="BU37" s="104"/>
      <c r="BV37" s="149"/>
      <c r="BW37" s="149"/>
      <c r="BX37" s="149"/>
      <c r="BY37" s="104"/>
      <c r="BZ37" s="149"/>
      <c r="CA37" s="149"/>
      <c r="CB37" s="104"/>
      <c r="CC37" s="149"/>
      <c r="CD37" s="148"/>
      <c r="CE37" s="149"/>
      <c r="CF37" s="160"/>
      <c r="CG37" s="160"/>
      <c r="CH37" s="160"/>
      <c r="CI37" s="160"/>
      <c r="CJ37" s="160"/>
      <c r="CK37" s="160"/>
      <c r="CL37" s="160"/>
      <c r="CM37" s="160"/>
      <c r="CN37" s="160"/>
      <c r="CO37" s="160"/>
      <c r="CP37" s="160"/>
      <c r="CQ37" s="160"/>
      <c r="CR37" s="160"/>
      <c r="CS37" s="160"/>
      <c r="CT37" s="160"/>
      <c r="CU37" s="160"/>
      <c r="CV37" s="160"/>
      <c r="CW37" s="160"/>
      <c r="CX37" s="160"/>
      <c r="CY37" s="160"/>
      <c r="CZ37" s="160"/>
      <c r="DA37" s="160"/>
      <c r="DB37" s="160"/>
      <c r="DC37" s="160"/>
      <c r="DD37" s="160"/>
      <c r="DE37" s="160"/>
    </row>
    <row r="38" spans="1:109" ht="15.75" customHeight="1" x14ac:dyDescent="0.3">
      <c r="A38" s="349"/>
      <c r="B38" s="313"/>
      <c r="C38" s="313"/>
      <c r="D38" s="313"/>
      <c r="E38" s="351"/>
      <c r="F38" s="313"/>
      <c r="G38" s="313"/>
      <c r="H38" s="313"/>
      <c r="I38" s="149"/>
      <c r="J38" s="149"/>
      <c r="K38" s="313"/>
      <c r="L38" s="351"/>
      <c r="M38" s="349"/>
      <c r="N38" s="331"/>
      <c r="O38" s="335"/>
      <c r="P38" s="395"/>
      <c r="Q38" s="335">
        <f t="shared" si="13"/>
        <v>0</v>
      </c>
      <c r="R38" s="331"/>
      <c r="S38" s="335"/>
      <c r="T38" s="334"/>
      <c r="U38" s="148">
        <v>4</v>
      </c>
      <c r="V38" s="100"/>
      <c r="W38" s="151" t="str">
        <f t="shared" si="14"/>
        <v/>
      </c>
      <c r="X38" s="166"/>
      <c r="Y38" s="166"/>
      <c r="Z38" s="166"/>
      <c r="AA38" s="166"/>
      <c r="AB38" s="140"/>
      <c r="AC38" s="140"/>
      <c r="AD38" s="141" t="str">
        <f t="shared" si="4"/>
        <v/>
      </c>
      <c r="AE38" s="140"/>
      <c r="AF38" s="140"/>
      <c r="AG38" s="140"/>
      <c r="AH38" s="184" t="str">
        <f>IFERROR(IF(AND(W37="Probabilidad",W38="Probabilidad"),(AJ37-(+AJ37*AD38)),IF(AND(W37="Impacto",W38="Probabilidad"),(AJ36-(+AJ36*AD38)),IF(W38="Impacto",AJ37,""))),"")</f>
        <v/>
      </c>
      <c r="AI38" s="138" t="str">
        <f t="shared" si="5"/>
        <v/>
      </c>
      <c r="AJ38" s="102" t="str">
        <f t="shared" si="15"/>
        <v/>
      </c>
      <c r="AK38" s="138" t="str">
        <f t="shared" si="7"/>
        <v/>
      </c>
      <c r="AL38" s="102" t="str">
        <f>IFERROR(IF(AND(W37="Impacto",W38="Impacto"),(AL37-(+AL37*AD38)),IF(AND(W37="Probabilidad",W38="Impacto"),(AL36-(+AL36*AD38)),IF(W38="Probabilidad",AL37,""))),"")</f>
        <v/>
      </c>
      <c r="AM38" s="103" t="str">
        <f t="shared" si="16"/>
        <v/>
      </c>
      <c r="AN38" s="397"/>
      <c r="AO38" s="149"/>
      <c r="AP38" s="148"/>
      <c r="AQ38" s="104"/>
      <c r="AR38" s="104"/>
      <c r="AS38" s="149"/>
      <c r="AT38" s="104"/>
      <c r="AU38" s="149"/>
      <c r="AV38" s="104"/>
      <c r="AW38" s="149"/>
      <c r="AX38" s="104"/>
      <c r="AY38" s="149"/>
      <c r="AZ38" s="147"/>
      <c r="BA38" s="149"/>
      <c r="BB38" s="149"/>
      <c r="BC38" s="148"/>
      <c r="BD38" s="104"/>
      <c r="BE38" s="144"/>
      <c r="BF38" s="149"/>
      <c r="BG38" s="149"/>
      <c r="BH38" s="148"/>
      <c r="BI38" s="104"/>
      <c r="BJ38" s="144"/>
      <c r="BK38" s="149"/>
      <c r="BL38" s="149"/>
      <c r="BM38" s="148"/>
      <c r="BN38" s="104"/>
      <c r="BO38" s="144"/>
      <c r="BP38" s="149"/>
      <c r="BQ38" s="149"/>
      <c r="BR38" s="148"/>
      <c r="BS38" s="104"/>
      <c r="BT38" s="144"/>
      <c r="BU38" s="104"/>
      <c r="BV38" s="149"/>
      <c r="BW38" s="149"/>
      <c r="BX38" s="149"/>
      <c r="BY38" s="104"/>
      <c r="BZ38" s="149"/>
      <c r="CA38" s="149"/>
      <c r="CB38" s="104"/>
      <c r="CC38" s="149"/>
      <c r="CD38" s="148"/>
      <c r="CE38" s="149"/>
      <c r="CF38" s="160"/>
      <c r="CG38" s="160"/>
      <c r="CH38" s="160"/>
      <c r="CI38" s="160"/>
      <c r="CJ38" s="160"/>
      <c r="CK38" s="160"/>
      <c r="CL38" s="160"/>
      <c r="CM38" s="160"/>
      <c r="CN38" s="160"/>
      <c r="CO38" s="160"/>
      <c r="CP38" s="160"/>
      <c r="CQ38" s="160"/>
      <c r="CR38" s="160"/>
      <c r="CS38" s="160"/>
      <c r="CT38" s="160"/>
      <c r="CU38" s="160"/>
      <c r="CV38" s="160"/>
      <c r="CW38" s="160"/>
      <c r="CX38" s="160"/>
      <c r="CY38" s="160"/>
      <c r="CZ38" s="160"/>
      <c r="DA38" s="160"/>
      <c r="DB38" s="160"/>
      <c r="DC38" s="160"/>
      <c r="DD38" s="160"/>
      <c r="DE38" s="160"/>
    </row>
    <row r="39" spans="1:109" ht="15.75" customHeight="1" x14ac:dyDescent="0.3">
      <c r="A39" s="349"/>
      <c r="B39" s="313"/>
      <c r="C39" s="313"/>
      <c r="D39" s="313"/>
      <c r="E39" s="351"/>
      <c r="F39" s="313"/>
      <c r="G39" s="313"/>
      <c r="H39" s="313"/>
      <c r="I39" s="149"/>
      <c r="J39" s="149"/>
      <c r="K39" s="313"/>
      <c r="L39" s="351"/>
      <c r="M39" s="349"/>
      <c r="N39" s="331"/>
      <c r="O39" s="335"/>
      <c r="P39" s="395"/>
      <c r="Q39" s="335">
        <f t="shared" si="13"/>
        <v>0</v>
      </c>
      <c r="R39" s="331"/>
      <c r="S39" s="335"/>
      <c r="T39" s="334"/>
      <c r="U39" s="148">
        <v>5</v>
      </c>
      <c r="V39" s="100"/>
      <c r="W39" s="151" t="str">
        <f t="shared" si="14"/>
        <v/>
      </c>
      <c r="X39" s="166"/>
      <c r="Y39" s="166"/>
      <c r="Z39" s="166"/>
      <c r="AA39" s="166"/>
      <c r="AB39" s="140"/>
      <c r="AC39" s="140"/>
      <c r="AD39" s="141" t="str">
        <f t="shared" si="4"/>
        <v/>
      </c>
      <c r="AE39" s="140"/>
      <c r="AF39" s="140"/>
      <c r="AG39" s="140"/>
      <c r="AH39" s="184" t="str">
        <f>IFERROR(IF(AND(W38="Probabilidad",W39="Probabilidad"),(AJ38-(+AJ38*AD39)),IF(AND(W38="Impacto",W39="Probabilidad"),(AJ37-(+AJ37*AD39)),IF(W39="Impacto",AJ38,""))),"")</f>
        <v/>
      </c>
      <c r="AI39" s="138" t="str">
        <f t="shared" si="5"/>
        <v/>
      </c>
      <c r="AJ39" s="102" t="str">
        <f t="shared" si="15"/>
        <v/>
      </c>
      <c r="AK39" s="138" t="str">
        <f t="shared" si="7"/>
        <v/>
      </c>
      <c r="AL39" s="102" t="str">
        <f>IFERROR(IF(AND(W38="Impacto",W39="Impacto"),(AL38-(+AL38*AD39)),IF(AND(W38="Probabilidad",W39="Impacto"),(AL37-(+AL37*AD39)),IF(W39="Probabilidad",AL38,""))),"")</f>
        <v/>
      </c>
      <c r="AM39" s="103" t="str">
        <f t="shared" si="16"/>
        <v/>
      </c>
      <c r="AN39" s="397"/>
      <c r="AO39" s="149"/>
      <c r="AP39" s="148"/>
      <c r="AQ39" s="104"/>
      <c r="AR39" s="104"/>
      <c r="AS39" s="149"/>
      <c r="AT39" s="104"/>
      <c r="AU39" s="149"/>
      <c r="AV39" s="104"/>
      <c r="AW39" s="149"/>
      <c r="AX39" s="104"/>
      <c r="AY39" s="149"/>
      <c r="AZ39" s="147"/>
      <c r="BA39" s="149"/>
      <c r="BB39" s="149"/>
      <c r="BC39" s="148"/>
      <c r="BD39" s="104"/>
      <c r="BE39" s="144"/>
      <c r="BF39" s="149"/>
      <c r="BG39" s="149"/>
      <c r="BH39" s="148"/>
      <c r="BI39" s="104"/>
      <c r="BJ39" s="144"/>
      <c r="BK39" s="149"/>
      <c r="BL39" s="149"/>
      <c r="BM39" s="148"/>
      <c r="BN39" s="104"/>
      <c r="BO39" s="144"/>
      <c r="BP39" s="149"/>
      <c r="BQ39" s="149"/>
      <c r="BR39" s="148"/>
      <c r="BS39" s="104"/>
      <c r="BT39" s="144"/>
      <c r="BU39" s="104"/>
      <c r="BV39" s="149"/>
      <c r="BW39" s="149"/>
      <c r="BX39" s="149"/>
      <c r="BY39" s="104"/>
      <c r="BZ39" s="149"/>
      <c r="CA39" s="149"/>
      <c r="CB39" s="104"/>
      <c r="CC39" s="149"/>
      <c r="CD39" s="148"/>
      <c r="CE39" s="149"/>
      <c r="CF39" s="160"/>
      <c r="CG39" s="160"/>
      <c r="CH39" s="160"/>
      <c r="CI39" s="160"/>
      <c r="CJ39" s="160"/>
      <c r="CK39" s="160"/>
      <c r="CL39" s="160"/>
      <c r="CM39" s="160"/>
      <c r="CN39" s="160"/>
      <c r="CO39" s="160"/>
      <c r="CP39" s="160"/>
      <c r="CQ39" s="160"/>
      <c r="CR39" s="160"/>
      <c r="CS39" s="160"/>
      <c r="CT39" s="160"/>
      <c r="CU39" s="160"/>
      <c r="CV39" s="160"/>
      <c r="CW39" s="160"/>
      <c r="CX39" s="160"/>
      <c r="CY39" s="160"/>
      <c r="CZ39" s="160"/>
      <c r="DA39" s="160"/>
      <c r="DB39" s="160"/>
      <c r="DC39" s="160"/>
      <c r="DD39" s="160"/>
      <c r="DE39" s="160"/>
    </row>
    <row r="40" spans="1:109" ht="15.75" customHeight="1" x14ac:dyDescent="0.3">
      <c r="A40" s="349"/>
      <c r="B40" s="313"/>
      <c r="C40" s="313"/>
      <c r="D40" s="313"/>
      <c r="E40" s="351"/>
      <c r="F40" s="313"/>
      <c r="G40" s="313"/>
      <c r="H40" s="313"/>
      <c r="I40" s="149"/>
      <c r="J40" s="149"/>
      <c r="K40" s="313"/>
      <c r="L40" s="351"/>
      <c r="M40" s="349"/>
      <c r="N40" s="331"/>
      <c r="O40" s="335"/>
      <c r="P40" s="395"/>
      <c r="Q40" s="335">
        <f t="shared" si="13"/>
        <v>0</v>
      </c>
      <c r="R40" s="331"/>
      <c r="S40" s="335"/>
      <c r="T40" s="334"/>
      <c r="U40" s="148">
        <v>6</v>
      </c>
      <c r="V40" s="100"/>
      <c r="W40" s="151" t="str">
        <f t="shared" si="14"/>
        <v/>
      </c>
      <c r="X40" s="166"/>
      <c r="Y40" s="166"/>
      <c r="Z40" s="166"/>
      <c r="AA40" s="166"/>
      <c r="AB40" s="140"/>
      <c r="AC40" s="140"/>
      <c r="AD40" s="141" t="str">
        <f t="shared" si="4"/>
        <v/>
      </c>
      <c r="AE40" s="140"/>
      <c r="AF40" s="140"/>
      <c r="AG40" s="140"/>
      <c r="AH40" s="184" t="str">
        <f>IFERROR(IF(AND(W39="Probabilidad",W40="Probabilidad"),(AJ39-(+AJ39*AD40)),IF(AND(W39="Impacto",W40="Probabilidad"),(AJ38-(+AJ38*AD40)),IF(W40="Impacto",AJ39,""))),"")</f>
        <v/>
      </c>
      <c r="AI40" s="138" t="str">
        <f t="shared" si="5"/>
        <v/>
      </c>
      <c r="AJ40" s="102" t="str">
        <f t="shared" si="15"/>
        <v/>
      </c>
      <c r="AK40" s="138" t="str">
        <f>IFERROR(IF(AL40="","",IF(AL40&lt;=0.2,"Leve",IF(AL40&lt;=0.4,"Menor",IF(AL40&lt;=0.6,"Moderado",IF(AL40&lt;=0.8,"Mayor","Catastrófico"))))),"")</f>
        <v/>
      </c>
      <c r="AL40" s="102" t="str">
        <f>IFERROR(IF(AND(W39="Impacto",W40="Impacto"),(AL39-(+AL39*AD40)),IF(AND(W39="Probabilidad",W40="Impacto"),(AL38-(+AL38*AD40)),IF(W40="Probabilidad",AL39,""))),"")</f>
        <v/>
      </c>
      <c r="AM40" s="103" t="str">
        <f t="shared" si="16"/>
        <v/>
      </c>
      <c r="AN40" s="398"/>
      <c r="AO40" s="149"/>
      <c r="AP40" s="148"/>
      <c r="AQ40" s="104"/>
      <c r="AR40" s="104"/>
      <c r="AS40" s="149"/>
      <c r="AT40" s="104"/>
      <c r="AU40" s="149"/>
      <c r="AV40" s="104"/>
      <c r="AW40" s="149"/>
      <c r="AX40" s="104"/>
      <c r="AY40" s="149"/>
      <c r="AZ40" s="147"/>
      <c r="BA40" s="149"/>
      <c r="BB40" s="149"/>
      <c r="BC40" s="148"/>
      <c r="BD40" s="104"/>
      <c r="BE40" s="144"/>
      <c r="BF40" s="149"/>
      <c r="BG40" s="149"/>
      <c r="BH40" s="148"/>
      <c r="BI40" s="104"/>
      <c r="BJ40" s="144"/>
      <c r="BK40" s="149"/>
      <c r="BL40" s="149"/>
      <c r="BM40" s="148"/>
      <c r="BN40" s="104"/>
      <c r="BO40" s="144"/>
      <c r="BP40" s="149"/>
      <c r="BQ40" s="149"/>
      <c r="BR40" s="148"/>
      <c r="BS40" s="104"/>
      <c r="BT40" s="144"/>
      <c r="BU40" s="104"/>
      <c r="BV40" s="149"/>
      <c r="BW40" s="149"/>
      <c r="BX40" s="149"/>
      <c r="BY40" s="104"/>
      <c r="BZ40" s="149"/>
      <c r="CA40" s="149"/>
      <c r="CB40" s="104"/>
      <c r="CC40" s="149"/>
      <c r="CD40" s="148"/>
      <c r="CE40" s="149"/>
      <c r="CF40" s="160"/>
      <c r="CG40" s="160"/>
      <c r="CH40" s="160"/>
      <c r="CI40" s="160"/>
      <c r="CJ40" s="160"/>
      <c r="CK40" s="160"/>
      <c r="CL40" s="160"/>
      <c r="CM40" s="160"/>
      <c r="CN40" s="160"/>
      <c r="CO40" s="160"/>
      <c r="CP40" s="160"/>
      <c r="CQ40" s="160"/>
      <c r="CR40" s="160"/>
      <c r="CS40" s="160"/>
      <c r="CT40" s="160"/>
      <c r="CU40" s="160"/>
      <c r="CV40" s="160"/>
      <c r="CW40" s="160"/>
      <c r="CX40" s="160"/>
      <c r="CY40" s="160"/>
      <c r="CZ40" s="160"/>
      <c r="DA40" s="160"/>
      <c r="DB40" s="160"/>
      <c r="DC40" s="160"/>
      <c r="DD40" s="160"/>
      <c r="DE40" s="160"/>
    </row>
    <row r="41" spans="1:109" ht="15.75" customHeight="1" x14ac:dyDescent="0.3">
      <c r="A41" s="349">
        <v>7</v>
      </c>
      <c r="B41" s="313"/>
      <c r="C41" s="313"/>
      <c r="D41" s="313"/>
      <c r="E41" s="351"/>
      <c r="F41" s="313"/>
      <c r="G41" s="313"/>
      <c r="H41" s="313"/>
      <c r="I41" s="149"/>
      <c r="J41" s="149"/>
      <c r="K41" s="313"/>
      <c r="L41" s="351"/>
      <c r="M41" s="349"/>
      <c r="N41" s="331" t="str">
        <f>IF(M41&lt;=0,"",IF(M41&lt;=2,"Muy Baja",IF(M41&lt;=24,"Baja",IF(M41&lt;=500,"Media",IF(M41&lt;=5000,"Alta","Muy Alta")))))</f>
        <v/>
      </c>
      <c r="O41" s="335" t="str">
        <f>IF(N41="","",IF(N41="Muy Baja",0.2,IF(N41="Baja",0.4,IF(N41="Media",0.6,IF(N41="Alta",0.8,IF(N41="Muy Alta",1,))))))</f>
        <v/>
      </c>
      <c r="P41" s="395"/>
      <c r="Q41" s="335">
        <f ca="1">IF(NOT(ISERROR(MATCH(P41,'Tabla Impacto'!$B$221:$B$223,0))),'Tabla Impacto'!$F$223&amp;"Por favor no seleccionar los criterios de impacto(Afectación Económica o presupuestal y Pérdida Reputacional)",P41)</f>
        <v>0</v>
      </c>
      <c r="R41" s="331" t="str">
        <f ca="1">IF(OR(Q41='Tabla Impacto'!$C$11,Q41='Tabla Impacto'!$D$11),"Leve",IF(OR(Q41='Tabla Impacto'!$C$12,Q41='Tabla Impacto'!$D$12),"Menor",IF(OR(Q41='Tabla Impacto'!$C$13,Q41='Tabla Impacto'!$D$13),"Moderado",IF(OR(Q41='Tabla Impacto'!$C$14,Q41='Tabla Impacto'!$D$14),"Mayor",IF(OR(Q41='Tabla Impacto'!$C$15,Q41='Tabla Impacto'!$D$15),"Catastrófico","")))))</f>
        <v/>
      </c>
      <c r="S41" s="335" t="str">
        <f ca="1">IF(R41="","",IF(R41="Leve",0.2,IF(R41="Menor",0.4,IF(R41="Moderado",0.6,IF(R41="Mayor",0.8,IF(R41="Catastrófico",1,))))))</f>
        <v/>
      </c>
      <c r="T41" s="334" t="str">
        <f ca="1">IF(OR(AND(N41="Muy Baja",R41="Leve"),AND(N41="Muy Baja",R41="Menor"),AND(N41="Baja",R41="Leve")),"Bajo",IF(OR(AND(N41="Muy baja",R41="Moderado"),AND(N41="Baja",R41="Menor"),AND(N41="Baja",R41="Moderado"),AND(N41="Media",R41="Leve"),AND(N41="Media",R41="Menor"),AND(N41="Media",R41="Moderado"),AND(N41="Alta",R41="Leve"),AND(N41="Alta",R41="Menor")),"Moderado",IF(OR(AND(N41="Muy Baja",R41="Mayor"),AND(N41="Baja",R41="Mayor"),AND(N41="Media",R41="Mayor"),AND(N41="Alta",R41="Moderado"),AND(N41="Alta",R41="Mayor"),AND(N41="Muy Alta",R41="Leve"),AND(N41="Muy Alta",R41="Menor"),AND(N41="Muy Alta",R41="Moderado"),AND(N41="Muy Alta",R41="Mayor")),"Alto",IF(OR(AND(N41="Muy Baja",R41="Catastrófico"),AND(N41="Baja",R41="Catastrófico"),AND(N41="Media",R41="Catastrófico"),AND(N41="Alta",R41="Catastrófico"),AND(N41="Muy Alta",R41="Catastrófico")),"Extremo",""))))</f>
        <v/>
      </c>
      <c r="U41" s="148">
        <v>1</v>
      </c>
      <c r="V41" s="100"/>
      <c r="W41" s="151" t="str">
        <f t="shared" si="14"/>
        <v/>
      </c>
      <c r="X41" s="166"/>
      <c r="Y41" s="166"/>
      <c r="Z41" s="166"/>
      <c r="AA41" s="166"/>
      <c r="AB41" s="140"/>
      <c r="AC41" s="140"/>
      <c r="AD41" s="141" t="str">
        <f t="shared" si="4"/>
        <v/>
      </c>
      <c r="AE41" s="140"/>
      <c r="AF41" s="140"/>
      <c r="AG41" s="140"/>
      <c r="AH41" s="184" t="str">
        <f>IFERROR(IF(W41="Probabilidad",(O41-(+O41*AD41)),IF(W41="Impacto",O41,"")),"")</f>
        <v/>
      </c>
      <c r="AI41" s="138" t="str">
        <f>IFERROR(IF(AH41="","",IF(AH41&lt;=0.2,"Muy Baja",IF(AH41&lt;=0.4,"Baja",IF(AH41&lt;=0.6,"Media",IF(AH41&lt;=0.8,"Alta","Muy Alta"))))),"")</f>
        <v/>
      </c>
      <c r="AJ41" s="102" t="str">
        <f t="shared" si="15"/>
        <v/>
      </c>
      <c r="AK41" s="138" t="str">
        <f>IFERROR(IF(AL41="","",IF(AL41&lt;=0.2,"Leve",IF(AL41&lt;=0.4,"Menor",IF(AL41&lt;=0.6,"Moderado",IF(AL41&lt;=0.8,"Mayor","Catastrófico"))))),"")</f>
        <v/>
      </c>
      <c r="AL41" s="102" t="str">
        <f>IFERROR(IF(W41="Impacto",(S41-(+S41*AD41)),IF(W41="Probabilidad",S41,"")),"")</f>
        <v/>
      </c>
      <c r="AM41" s="103" t="str">
        <f t="shared" si="16"/>
        <v/>
      </c>
      <c r="AN41" s="396"/>
      <c r="AO41" s="149"/>
      <c r="AP41" s="148"/>
      <c r="AQ41" s="104"/>
      <c r="AR41" s="104"/>
      <c r="AS41" s="149"/>
      <c r="AT41" s="104"/>
      <c r="AU41" s="149"/>
      <c r="AV41" s="104"/>
      <c r="AW41" s="149"/>
      <c r="AX41" s="104"/>
      <c r="AY41" s="149"/>
      <c r="AZ41" s="147"/>
      <c r="BA41" s="149"/>
      <c r="BB41" s="149"/>
      <c r="BC41" s="148"/>
      <c r="BD41" s="104"/>
      <c r="BE41" s="144"/>
      <c r="BF41" s="149"/>
      <c r="BG41" s="149"/>
      <c r="BH41" s="148"/>
      <c r="BI41" s="104"/>
      <c r="BJ41" s="144"/>
      <c r="BK41" s="149"/>
      <c r="BL41" s="149"/>
      <c r="BM41" s="148"/>
      <c r="BN41" s="104"/>
      <c r="BO41" s="144"/>
      <c r="BP41" s="149"/>
      <c r="BQ41" s="149"/>
      <c r="BR41" s="148"/>
      <c r="BS41" s="104"/>
      <c r="BT41" s="144"/>
      <c r="BU41" s="104"/>
      <c r="BV41" s="149"/>
      <c r="BW41" s="149"/>
      <c r="BX41" s="149"/>
      <c r="BY41" s="104"/>
      <c r="BZ41" s="149"/>
      <c r="CA41" s="149"/>
      <c r="CB41" s="104"/>
      <c r="CC41" s="149"/>
      <c r="CD41" s="148"/>
      <c r="CE41" s="149"/>
      <c r="CF41" s="160"/>
      <c r="CG41" s="160"/>
      <c r="CH41" s="160"/>
      <c r="CI41" s="160"/>
      <c r="CJ41" s="160"/>
      <c r="CK41" s="160"/>
      <c r="CL41" s="160"/>
      <c r="CM41" s="160"/>
      <c r="CN41" s="160"/>
      <c r="CO41" s="160"/>
      <c r="CP41" s="160"/>
      <c r="CQ41" s="160"/>
      <c r="CR41" s="160"/>
      <c r="CS41" s="160"/>
      <c r="CT41" s="160"/>
      <c r="CU41" s="160"/>
      <c r="CV41" s="160"/>
      <c r="CW41" s="160"/>
      <c r="CX41" s="160"/>
      <c r="CY41" s="160"/>
      <c r="CZ41" s="160"/>
      <c r="DA41" s="160"/>
      <c r="DB41" s="160"/>
      <c r="DC41" s="160"/>
      <c r="DD41" s="160"/>
      <c r="DE41" s="160"/>
    </row>
    <row r="42" spans="1:109" ht="15.75" customHeight="1" x14ac:dyDescent="0.3">
      <c r="A42" s="349"/>
      <c r="B42" s="313"/>
      <c r="C42" s="313"/>
      <c r="D42" s="313"/>
      <c r="E42" s="351"/>
      <c r="F42" s="313"/>
      <c r="G42" s="313"/>
      <c r="H42" s="313"/>
      <c r="I42" s="149"/>
      <c r="J42" s="149"/>
      <c r="K42" s="313"/>
      <c r="L42" s="351"/>
      <c r="M42" s="349"/>
      <c r="N42" s="331"/>
      <c r="O42" s="335"/>
      <c r="P42" s="395"/>
      <c r="Q42" s="335">
        <f t="shared" ref="Q42:Q46" si="17">IF(NOT(ISERROR(MATCH(P42,_xlfn.ANCHORARRAY(E53),0))),O55&amp;"Por favor no seleccionar los criterios de impacto",P42)</f>
        <v>0</v>
      </c>
      <c r="R42" s="331"/>
      <c r="S42" s="335"/>
      <c r="T42" s="334"/>
      <c r="U42" s="148">
        <v>2</v>
      </c>
      <c r="V42" s="100"/>
      <c r="W42" s="151" t="str">
        <f t="shared" si="14"/>
        <v/>
      </c>
      <c r="X42" s="166"/>
      <c r="Y42" s="166"/>
      <c r="Z42" s="166"/>
      <c r="AA42" s="166"/>
      <c r="AB42" s="140"/>
      <c r="AC42" s="140"/>
      <c r="AD42" s="141" t="str">
        <f t="shared" si="4"/>
        <v/>
      </c>
      <c r="AE42" s="140"/>
      <c r="AF42" s="140"/>
      <c r="AG42" s="140"/>
      <c r="AH42" s="184" t="str">
        <f>IFERROR(IF(AND(W41="Probabilidad",W42="Probabilidad"),(AJ41-(+AJ41*AD42)),IF(W42="Probabilidad",(O41-(+O41*AD42)),IF(W42="Impacto",AJ41,""))),"")</f>
        <v/>
      </c>
      <c r="AI42" s="138" t="str">
        <f t="shared" si="5"/>
        <v/>
      </c>
      <c r="AJ42" s="102" t="str">
        <f t="shared" si="15"/>
        <v/>
      </c>
      <c r="AK42" s="138" t="str">
        <f t="shared" si="7"/>
        <v/>
      </c>
      <c r="AL42" s="102" t="str">
        <f>IFERROR(IF(AND(W41="Impacto",W42="Impacto"),(AL35-(+AL35*AD42)),IF(W42="Impacto",($S$41-(+$S$41*AD42)),IF(W42="Probabilidad",AL35,""))),"")</f>
        <v/>
      </c>
      <c r="AM42" s="103" t="str">
        <f t="shared" si="16"/>
        <v/>
      </c>
      <c r="AN42" s="397"/>
      <c r="AO42" s="149"/>
      <c r="AP42" s="148"/>
      <c r="AQ42" s="104"/>
      <c r="AR42" s="104"/>
      <c r="AS42" s="149"/>
      <c r="AT42" s="104"/>
      <c r="AU42" s="149"/>
      <c r="AV42" s="104"/>
      <c r="AW42" s="149"/>
      <c r="AX42" s="104"/>
      <c r="AY42" s="149"/>
      <c r="AZ42" s="147"/>
      <c r="BA42" s="149"/>
      <c r="BB42" s="149"/>
      <c r="BC42" s="148"/>
      <c r="BD42" s="104"/>
      <c r="BE42" s="144"/>
      <c r="BF42" s="149"/>
      <c r="BG42" s="149"/>
      <c r="BH42" s="148"/>
      <c r="BI42" s="104"/>
      <c r="BJ42" s="144"/>
      <c r="BK42" s="149"/>
      <c r="BL42" s="149"/>
      <c r="BM42" s="148"/>
      <c r="BN42" s="104"/>
      <c r="BO42" s="144"/>
      <c r="BP42" s="149"/>
      <c r="BQ42" s="149"/>
      <c r="BR42" s="148"/>
      <c r="BS42" s="104"/>
      <c r="BT42" s="144"/>
      <c r="BU42" s="104"/>
      <c r="BV42" s="149"/>
      <c r="BW42" s="149"/>
      <c r="BX42" s="149"/>
      <c r="BY42" s="104"/>
      <c r="BZ42" s="149"/>
      <c r="CA42" s="149"/>
      <c r="CB42" s="104"/>
      <c r="CC42" s="149"/>
      <c r="CD42" s="148"/>
      <c r="CE42" s="149"/>
      <c r="CF42" s="160"/>
      <c r="CG42" s="160"/>
      <c r="CH42" s="160"/>
      <c r="CI42" s="160"/>
      <c r="CJ42" s="160"/>
      <c r="CK42" s="160"/>
      <c r="CL42" s="160"/>
      <c r="CM42" s="160"/>
      <c r="CN42" s="160"/>
      <c r="CO42" s="160"/>
      <c r="CP42" s="160"/>
      <c r="CQ42" s="160"/>
      <c r="CR42" s="160"/>
      <c r="CS42" s="160"/>
      <c r="CT42" s="160"/>
      <c r="CU42" s="160"/>
      <c r="CV42" s="160"/>
      <c r="CW42" s="160"/>
      <c r="CX42" s="160"/>
      <c r="CY42" s="160"/>
      <c r="CZ42" s="160"/>
      <c r="DA42" s="160"/>
      <c r="DB42" s="160"/>
      <c r="DC42" s="160"/>
      <c r="DD42" s="160"/>
      <c r="DE42" s="160"/>
    </row>
    <row r="43" spans="1:109" ht="15.75" customHeight="1" x14ac:dyDescent="0.3">
      <c r="A43" s="349"/>
      <c r="B43" s="313"/>
      <c r="C43" s="313"/>
      <c r="D43" s="313"/>
      <c r="E43" s="351"/>
      <c r="F43" s="313"/>
      <c r="G43" s="313"/>
      <c r="H43" s="313"/>
      <c r="I43" s="149"/>
      <c r="J43" s="149"/>
      <c r="K43" s="313"/>
      <c r="L43" s="351"/>
      <c r="M43" s="349"/>
      <c r="N43" s="331"/>
      <c r="O43" s="335"/>
      <c r="P43" s="395"/>
      <c r="Q43" s="335">
        <f t="shared" si="17"/>
        <v>0</v>
      </c>
      <c r="R43" s="331"/>
      <c r="S43" s="335"/>
      <c r="T43" s="334"/>
      <c r="U43" s="148">
        <v>3</v>
      </c>
      <c r="V43" s="105"/>
      <c r="W43" s="151" t="str">
        <f t="shared" si="14"/>
        <v/>
      </c>
      <c r="X43" s="166"/>
      <c r="Y43" s="166"/>
      <c r="Z43" s="166"/>
      <c r="AA43" s="166"/>
      <c r="AB43" s="140"/>
      <c r="AC43" s="140"/>
      <c r="AD43" s="141" t="str">
        <f t="shared" si="4"/>
        <v/>
      </c>
      <c r="AE43" s="140"/>
      <c r="AF43" s="140"/>
      <c r="AG43" s="140"/>
      <c r="AH43" s="184" t="str">
        <f>IFERROR(IF(AND(W42="Probabilidad",W43="Probabilidad"),(AJ42-(+AJ42*AD43)),IF(AND(W42="Impacto",W43="Probabilidad"),(AJ41-(+AJ41*AD43)),IF(W43="Impacto",AJ42,""))),"")</f>
        <v/>
      </c>
      <c r="AI43" s="138" t="str">
        <f t="shared" si="5"/>
        <v/>
      </c>
      <c r="AJ43" s="102" t="str">
        <f t="shared" si="15"/>
        <v/>
      </c>
      <c r="AK43" s="138" t="str">
        <f t="shared" si="7"/>
        <v/>
      </c>
      <c r="AL43" s="102" t="str">
        <f>IFERROR(IF(AND(W42="Impacto",W43="Impacto"),(AL42-(+AL42*AD43)),IF(AND(W42="Probabilidad",W43="Impacto"),(AL41-(+AL41*AD43)),IF(W43="Probabilidad",AL42,""))),"")</f>
        <v/>
      </c>
      <c r="AM43" s="103" t="str">
        <f t="shared" si="16"/>
        <v/>
      </c>
      <c r="AN43" s="397"/>
      <c r="AO43" s="149"/>
      <c r="AP43" s="148"/>
      <c r="AQ43" s="104"/>
      <c r="AR43" s="104"/>
      <c r="AS43" s="149"/>
      <c r="AT43" s="104"/>
      <c r="AU43" s="149"/>
      <c r="AV43" s="104"/>
      <c r="AW43" s="149"/>
      <c r="AX43" s="104"/>
      <c r="AY43" s="149"/>
      <c r="AZ43" s="147"/>
      <c r="BA43" s="149"/>
      <c r="BB43" s="149"/>
      <c r="BC43" s="148"/>
      <c r="BD43" s="104"/>
      <c r="BE43" s="144"/>
      <c r="BF43" s="149"/>
      <c r="BG43" s="149"/>
      <c r="BH43" s="148"/>
      <c r="BI43" s="104"/>
      <c r="BJ43" s="144"/>
      <c r="BK43" s="149"/>
      <c r="BL43" s="149"/>
      <c r="BM43" s="148"/>
      <c r="BN43" s="104"/>
      <c r="BO43" s="144"/>
      <c r="BP43" s="149"/>
      <c r="BQ43" s="149"/>
      <c r="BR43" s="148"/>
      <c r="BS43" s="104"/>
      <c r="BT43" s="144"/>
      <c r="BU43" s="104"/>
      <c r="BV43" s="149"/>
      <c r="BW43" s="149"/>
      <c r="BX43" s="149"/>
      <c r="BY43" s="104"/>
      <c r="BZ43" s="149"/>
      <c r="CA43" s="149"/>
      <c r="CB43" s="104"/>
      <c r="CC43" s="149"/>
      <c r="CD43" s="148"/>
      <c r="CE43" s="149"/>
      <c r="CF43" s="160"/>
      <c r="CG43" s="160"/>
      <c r="CH43" s="160"/>
      <c r="CI43" s="160"/>
      <c r="CJ43" s="160"/>
      <c r="CK43" s="160"/>
      <c r="CL43" s="160"/>
      <c r="CM43" s="160"/>
      <c r="CN43" s="160"/>
      <c r="CO43" s="160"/>
      <c r="CP43" s="160"/>
      <c r="CQ43" s="160"/>
      <c r="CR43" s="160"/>
      <c r="CS43" s="160"/>
      <c r="CT43" s="160"/>
      <c r="CU43" s="160"/>
      <c r="CV43" s="160"/>
      <c r="CW43" s="160"/>
      <c r="CX43" s="160"/>
      <c r="CY43" s="160"/>
      <c r="CZ43" s="160"/>
      <c r="DA43" s="160"/>
      <c r="DB43" s="160"/>
      <c r="DC43" s="160"/>
      <c r="DD43" s="160"/>
      <c r="DE43" s="160"/>
    </row>
    <row r="44" spans="1:109" ht="15.75" customHeight="1" x14ac:dyDescent="0.3">
      <c r="A44" s="349"/>
      <c r="B44" s="313"/>
      <c r="C44" s="313"/>
      <c r="D44" s="313"/>
      <c r="E44" s="351"/>
      <c r="F44" s="313"/>
      <c r="G44" s="313"/>
      <c r="H44" s="313"/>
      <c r="I44" s="149"/>
      <c r="J44" s="149"/>
      <c r="K44" s="313"/>
      <c r="L44" s="351"/>
      <c r="M44" s="349"/>
      <c r="N44" s="331"/>
      <c r="O44" s="335"/>
      <c r="P44" s="395"/>
      <c r="Q44" s="335">
        <f t="shared" si="17"/>
        <v>0</v>
      </c>
      <c r="R44" s="331"/>
      <c r="S44" s="335"/>
      <c r="T44" s="334"/>
      <c r="U44" s="148">
        <v>4</v>
      </c>
      <c r="V44" s="100"/>
      <c r="W44" s="151" t="str">
        <f t="shared" si="14"/>
        <v/>
      </c>
      <c r="X44" s="166"/>
      <c r="Y44" s="166"/>
      <c r="Z44" s="166"/>
      <c r="AA44" s="166"/>
      <c r="AB44" s="140"/>
      <c r="AC44" s="140"/>
      <c r="AD44" s="141" t="str">
        <f t="shared" si="4"/>
        <v/>
      </c>
      <c r="AE44" s="140"/>
      <c r="AF44" s="140"/>
      <c r="AG44" s="140"/>
      <c r="AH44" s="184" t="str">
        <f>IFERROR(IF(AND(W43="Probabilidad",W44="Probabilidad"),(AJ43-(+AJ43*AD44)),IF(AND(W43="Impacto",W44="Probabilidad"),(AJ42-(+AJ42*AD44)),IF(W44="Impacto",AJ43,""))),"")</f>
        <v/>
      </c>
      <c r="AI44" s="138" t="str">
        <f t="shared" si="5"/>
        <v/>
      </c>
      <c r="AJ44" s="102" t="str">
        <f t="shared" si="15"/>
        <v/>
      </c>
      <c r="AK44" s="138" t="str">
        <f t="shared" si="7"/>
        <v/>
      </c>
      <c r="AL44" s="102" t="str">
        <f>IFERROR(IF(AND(W43="Impacto",W44="Impacto"),(AL43-(+AL43*AD44)),IF(AND(W43="Probabilidad",W44="Impacto"),(AL42-(+AL42*AD44)),IF(W44="Probabilidad",AL43,""))),"")</f>
        <v/>
      </c>
      <c r="AM44" s="103" t="str">
        <f t="shared" si="16"/>
        <v/>
      </c>
      <c r="AN44" s="397"/>
      <c r="AO44" s="149"/>
      <c r="AP44" s="148"/>
      <c r="AQ44" s="104"/>
      <c r="AR44" s="104"/>
      <c r="AS44" s="149"/>
      <c r="AT44" s="104"/>
      <c r="AU44" s="149"/>
      <c r="AV44" s="104"/>
      <c r="AW44" s="149"/>
      <c r="AX44" s="104"/>
      <c r="AY44" s="149"/>
      <c r="AZ44" s="147"/>
      <c r="BA44" s="149"/>
      <c r="BB44" s="149"/>
      <c r="BC44" s="148"/>
      <c r="BD44" s="104"/>
      <c r="BE44" s="144"/>
      <c r="BF44" s="149"/>
      <c r="BG44" s="149"/>
      <c r="BH44" s="148"/>
      <c r="BI44" s="104"/>
      <c r="BJ44" s="144"/>
      <c r="BK44" s="149"/>
      <c r="BL44" s="149"/>
      <c r="BM44" s="148"/>
      <c r="BN44" s="104"/>
      <c r="BO44" s="144"/>
      <c r="BP44" s="149"/>
      <c r="BQ44" s="149"/>
      <c r="BR44" s="148"/>
      <c r="BS44" s="104"/>
      <c r="BT44" s="144"/>
      <c r="BU44" s="104"/>
      <c r="BV44" s="149"/>
      <c r="BW44" s="149"/>
      <c r="BX44" s="149"/>
      <c r="BY44" s="104"/>
      <c r="BZ44" s="149"/>
      <c r="CA44" s="149"/>
      <c r="CB44" s="104"/>
      <c r="CC44" s="149"/>
      <c r="CD44" s="148"/>
      <c r="CE44" s="149"/>
      <c r="CF44" s="160"/>
      <c r="CG44" s="160"/>
      <c r="CH44" s="160"/>
      <c r="CI44" s="160"/>
      <c r="CJ44" s="160"/>
      <c r="CK44" s="160"/>
      <c r="CL44" s="160"/>
      <c r="CM44" s="160"/>
      <c r="CN44" s="160"/>
      <c r="CO44" s="160"/>
      <c r="CP44" s="160"/>
      <c r="CQ44" s="160"/>
      <c r="CR44" s="160"/>
      <c r="CS44" s="160"/>
      <c r="CT44" s="160"/>
      <c r="CU44" s="160"/>
      <c r="CV44" s="160"/>
      <c r="CW44" s="160"/>
      <c r="CX44" s="160"/>
      <c r="CY44" s="160"/>
      <c r="CZ44" s="160"/>
      <c r="DA44" s="160"/>
      <c r="DB44" s="160"/>
      <c r="DC44" s="160"/>
      <c r="DD44" s="160"/>
      <c r="DE44" s="160"/>
    </row>
    <row r="45" spans="1:109" ht="15.75" customHeight="1" x14ac:dyDescent="0.3">
      <c r="A45" s="349"/>
      <c r="B45" s="313"/>
      <c r="C45" s="313"/>
      <c r="D45" s="313"/>
      <c r="E45" s="351"/>
      <c r="F45" s="313"/>
      <c r="G45" s="313"/>
      <c r="H45" s="313"/>
      <c r="I45" s="149"/>
      <c r="J45" s="149"/>
      <c r="K45" s="313"/>
      <c r="L45" s="351"/>
      <c r="M45" s="349"/>
      <c r="N45" s="331"/>
      <c r="O45" s="335"/>
      <c r="P45" s="395"/>
      <c r="Q45" s="335">
        <f t="shared" si="17"/>
        <v>0</v>
      </c>
      <c r="R45" s="331"/>
      <c r="S45" s="335"/>
      <c r="T45" s="334"/>
      <c r="U45" s="148">
        <v>5</v>
      </c>
      <c r="V45" s="100"/>
      <c r="W45" s="151" t="str">
        <f t="shared" si="14"/>
        <v/>
      </c>
      <c r="X45" s="166"/>
      <c r="Y45" s="166"/>
      <c r="Z45" s="166"/>
      <c r="AA45" s="166"/>
      <c r="AB45" s="140"/>
      <c r="AC45" s="140"/>
      <c r="AD45" s="141" t="str">
        <f t="shared" si="4"/>
        <v/>
      </c>
      <c r="AE45" s="140"/>
      <c r="AF45" s="140"/>
      <c r="AG45" s="140"/>
      <c r="AH45" s="184" t="str">
        <f>IFERROR(IF(AND(W44="Probabilidad",W45="Probabilidad"),(AJ44-(+AJ44*AD45)),IF(AND(W44="Impacto",W45="Probabilidad"),(AJ43-(+AJ43*AD45)),IF(W45="Impacto",AJ44,""))),"")</f>
        <v/>
      </c>
      <c r="AI45" s="138" t="str">
        <f t="shared" si="5"/>
        <v/>
      </c>
      <c r="AJ45" s="102" t="str">
        <f t="shared" si="15"/>
        <v/>
      </c>
      <c r="AK45" s="138" t="str">
        <f t="shared" si="7"/>
        <v/>
      </c>
      <c r="AL45" s="102" t="str">
        <f>IFERROR(IF(AND(W44="Impacto",W45="Impacto"),(AL44-(+AL44*AD45)),IF(AND(W44="Probabilidad",W45="Impacto"),(AL43-(+AL43*AD45)),IF(W45="Probabilidad",AL44,""))),"")</f>
        <v/>
      </c>
      <c r="AM45" s="103" t="str">
        <f t="shared" si="16"/>
        <v/>
      </c>
      <c r="AN45" s="397"/>
      <c r="AO45" s="149"/>
      <c r="AP45" s="148"/>
      <c r="AQ45" s="104"/>
      <c r="AR45" s="104"/>
      <c r="AS45" s="149"/>
      <c r="AT45" s="104"/>
      <c r="AU45" s="149"/>
      <c r="AV45" s="104"/>
      <c r="AW45" s="149"/>
      <c r="AX45" s="104"/>
      <c r="AY45" s="149"/>
      <c r="AZ45" s="147"/>
      <c r="BA45" s="149"/>
      <c r="BB45" s="149"/>
      <c r="BC45" s="148"/>
      <c r="BD45" s="104"/>
      <c r="BE45" s="144"/>
      <c r="BF45" s="149"/>
      <c r="BG45" s="149"/>
      <c r="BH45" s="148"/>
      <c r="BI45" s="104"/>
      <c r="BJ45" s="144"/>
      <c r="BK45" s="149"/>
      <c r="BL45" s="149"/>
      <c r="BM45" s="148"/>
      <c r="BN45" s="104"/>
      <c r="BO45" s="144"/>
      <c r="BP45" s="149"/>
      <c r="BQ45" s="149"/>
      <c r="BR45" s="148"/>
      <c r="BS45" s="104"/>
      <c r="BT45" s="144"/>
      <c r="BU45" s="104"/>
      <c r="BV45" s="149"/>
      <c r="BW45" s="149"/>
      <c r="BX45" s="149"/>
      <c r="BY45" s="104"/>
      <c r="BZ45" s="149"/>
      <c r="CA45" s="149"/>
      <c r="CB45" s="104"/>
      <c r="CC45" s="149"/>
      <c r="CD45" s="148"/>
      <c r="CE45" s="149"/>
      <c r="CF45" s="160"/>
      <c r="CG45" s="160"/>
      <c r="CH45" s="160"/>
      <c r="CI45" s="160"/>
      <c r="CJ45" s="160"/>
      <c r="CK45" s="160"/>
      <c r="CL45" s="160"/>
      <c r="CM45" s="160"/>
      <c r="CN45" s="160"/>
      <c r="CO45" s="160"/>
      <c r="CP45" s="160"/>
      <c r="CQ45" s="160"/>
      <c r="CR45" s="160"/>
      <c r="CS45" s="160"/>
      <c r="CT45" s="160"/>
      <c r="CU45" s="160"/>
      <c r="CV45" s="160"/>
      <c r="CW45" s="160"/>
      <c r="CX45" s="160"/>
      <c r="CY45" s="160"/>
      <c r="CZ45" s="160"/>
      <c r="DA45" s="160"/>
      <c r="DB45" s="160"/>
      <c r="DC45" s="160"/>
      <c r="DD45" s="160"/>
      <c r="DE45" s="160"/>
    </row>
    <row r="46" spans="1:109" ht="15.75" customHeight="1" x14ac:dyDescent="0.3">
      <c r="A46" s="349"/>
      <c r="B46" s="313"/>
      <c r="C46" s="313"/>
      <c r="D46" s="313"/>
      <c r="E46" s="351"/>
      <c r="F46" s="313"/>
      <c r="G46" s="313"/>
      <c r="H46" s="313"/>
      <c r="I46" s="149"/>
      <c r="J46" s="149"/>
      <c r="K46" s="313"/>
      <c r="L46" s="351"/>
      <c r="M46" s="349"/>
      <c r="N46" s="331"/>
      <c r="O46" s="335"/>
      <c r="P46" s="395"/>
      <c r="Q46" s="335">
        <f t="shared" si="17"/>
        <v>0</v>
      </c>
      <c r="R46" s="331"/>
      <c r="S46" s="335"/>
      <c r="T46" s="334"/>
      <c r="U46" s="148">
        <v>6</v>
      </c>
      <c r="V46" s="100"/>
      <c r="W46" s="151" t="str">
        <f t="shared" si="14"/>
        <v/>
      </c>
      <c r="X46" s="166"/>
      <c r="Y46" s="166"/>
      <c r="Z46" s="166"/>
      <c r="AA46" s="166"/>
      <c r="AB46" s="140"/>
      <c r="AC46" s="140"/>
      <c r="AD46" s="141" t="str">
        <f t="shared" si="4"/>
        <v/>
      </c>
      <c r="AE46" s="140"/>
      <c r="AF46" s="140"/>
      <c r="AG46" s="140"/>
      <c r="AH46" s="184" t="str">
        <f>IFERROR(IF(AND(W45="Probabilidad",W46="Probabilidad"),(AJ45-(+AJ45*AD46)),IF(AND(W45="Impacto",W46="Probabilidad"),(AJ44-(+AJ44*AD46)),IF(W46="Impacto",AJ45,""))),"")</f>
        <v/>
      </c>
      <c r="AI46" s="138" t="str">
        <f t="shared" si="5"/>
        <v/>
      </c>
      <c r="AJ46" s="102" t="str">
        <f t="shared" si="15"/>
        <v/>
      </c>
      <c r="AK46" s="138" t="str">
        <f t="shared" si="7"/>
        <v/>
      </c>
      <c r="AL46" s="102" t="str">
        <f>IFERROR(IF(AND(W45="Impacto",W46="Impacto"),(AL45-(+AL45*AD46)),IF(AND(W45="Probabilidad",W46="Impacto"),(AL44-(+AL44*AD46)),IF(W46="Probabilidad",AL45,""))),"")</f>
        <v/>
      </c>
      <c r="AM46" s="103" t="str">
        <f t="shared" si="16"/>
        <v/>
      </c>
      <c r="AN46" s="398"/>
      <c r="AO46" s="149"/>
      <c r="AP46" s="148"/>
      <c r="AQ46" s="104"/>
      <c r="AR46" s="104"/>
      <c r="AS46" s="149"/>
      <c r="AT46" s="104"/>
      <c r="AU46" s="149"/>
      <c r="AV46" s="104"/>
      <c r="AW46" s="149"/>
      <c r="AX46" s="104"/>
      <c r="AY46" s="149"/>
      <c r="AZ46" s="147"/>
      <c r="BA46" s="149"/>
      <c r="BB46" s="149"/>
      <c r="BC46" s="148"/>
      <c r="BD46" s="104"/>
      <c r="BE46" s="144"/>
      <c r="BF46" s="149"/>
      <c r="BG46" s="149"/>
      <c r="BH46" s="148"/>
      <c r="BI46" s="104"/>
      <c r="BJ46" s="144"/>
      <c r="BK46" s="149"/>
      <c r="BL46" s="149"/>
      <c r="BM46" s="148"/>
      <c r="BN46" s="104"/>
      <c r="BO46" s="144"/>
      <c r="BP46" s="149"/>
      <c r="BQ46" s="149"/>
      <c r="BR46" s="148"/>
      <c r="BS46" s="104"/>
      <c r="BT46" s="144"/>
      <c r="BU46" s="104"/>
      <c r="BV46" s="149"/>
      <c r="BW46" s="149"/>
      <c r="BX46" s="149"/>
      <c r="BY46" s="104"/>
      <c r="BZ46" s="149"/>
      <c r="CA46" s="149"/>
      <c r="CB46" s="104"/>
      <c r="CC46" s="149"/>
      <c r="CD46" s="148"/>
      <c r="CE46" s="149"/>
      <c r="CF46" s="160"/>
      <c r="CG46" s="160"/>
      <c r="CH46" s="160"/>
      <c r="CI46" s="160"/>
      <c r="CJ46" s="160"/>
      <c r="CK46" s="160"/>
      <c r="CL46" s="160"/>
      <c r="CM46" s="160"/>
      <c r="CN46" s="160"/>
      <c r="CO46" s="160"/>
      <c r="CP46" s="160"/>
      <c r="CQ46" s="160"/>
      <c r="CR46" s="160"/>
      <c r="CS46" s="160"/>
      <c r="CT46" s="160"/>
      <c r="CU46" s="160"/>
      <c r="CV46" s="160"/>
      <c r="CW46" s="160"/>
      <c r="CX46" s="160"/>
      <c r="CY46" s="160"/>
      <c r="CZ46" s="160"/>
      <c r="DA46" s="160"/>
      <c r="DB46" s="160"/>
      <c r="DC46" s="160"/>
      <c r="DD46" s="160"/>
      <c r="DE46" s="160"/>
    </row>
    <row r="47" spans="1:109" ht="15.75" customHeight="1" x14ac:dyDescent="0.3">
      <c r="A47" s="349">
        <v>8</v>
      </c>
      <c r="B47" s="313"/>
      <c r="C47" s="313"/>
      <c r="D47" s="313"/>
      <c r="E47" s="351"/>
      <c r="F47" s="313"/>
      <c r="G47" s="313"/>
      <c r="H47" s="313"/>
      <c r="I47" s="149"/>
      <c r="J47" s="149"/>
      <c r="K47" s="313"/>
      <c r="L47" s="351"/>
      <c r="M47" s="349"/>
      <c r="N47" s="331" t="str">
        <f>IF(M47&lt;=0,"",IF(M47&lt;=2,"Muy Baja",IF(M47&lt;=24,"Baja",IF(M47&lt;=500,"Media",IF(M47&lt;=5000,"Alta","Muy Alta")))))</f>
        <v/>
      </c>
      <c r="O47" s="335" t="str">
        <f>IF(N47="","",IF(N47="Muy Baja",0.2,IF(N47="Baja",0.4,IF(N47="Media",0.6,IF(N47="Alta",0.8,IF(N47="Muy Alta",1,))))))</f>
        <v/>
      </c>
      <c r="P47" s="395"/>
      <c r="Q47" s="335">
        <f ca="1">IF(NOT(ISERROR(MATCH(P47,'Tabla Impacto'!$B$221:$B$223,0))),'Tabla Impacto'!$F$223&amp;"Por favor no seleccionar los criterios de impacto(Afectación Económica o presupuestal y Pérdida Reputacional)",P47)</f>
        <v>0</v>
      </c>
      <c r="R47" s="331" t="str">
        <f ca="1">IF(OR(Q47='Tabla Impacto'!$C$11,Q47='Tabla Impacto'!$D$11),"Leve",IF(OR(Q47='Tabla Impacto'!$C$12,Q47='Tabla Impacto'!$D$12),"Menor",IF(OR(Q47='Tabla Impacto'!$C$13,Q47='Tabla Impacto'!$D$13),"Moderado",IF(OR(Q47='Tabla Impacto'!$C$14,Q47='Tabla Impacto'!$D$14),"Mayor",IF(OR(Q47='Tabla Impacto'!$C$15,Q47='Tabla Impacto'!$D$15),"Catastrófico","")))))</f>
        <v/>
      </c>
      <c r="S47" s="335" t="str">
        <f ca="1">IF(R47="","",IF(R47="Leve",0.2,IF(R47="Menor",0.4,IF(R47="Moderado",0.6,IF(R47="Mayor",0.8,IF(R47="Catastrófico",1,))))))</f>
        <v/>
      </c>
      <c r="T47" s="334" t="str">
        <f ca="1">IF(OR(AND(N47="Muy Baja",R47="Leve"),AND(N47="Muy Baja",R47="Menor"),AND(N47="Baja",R47="Leve")),"Bajo",IF(OR(AND(N47="Muy baja",R47="Moderado"),AND(N47="Baja",R47="Menor"),AND(N47="Baja",R47="Moderado"),AND(N47="Media",R47="Leve"),AND(N47="Media",R47="Menor"),AND(N47="Media",R47="Moderado"),AND(N47="Alta",R47="Leve"),AND(N47="Alta",R47="Menor")),"Moderado",IF(OR(AND(N47="Muy Baja",R47="Mayor"),AND(N47="Baja",R47="Mayor"),AND(N47="Media",R47="Mayor"),AND(N47="Alta",R47="Moderado"),AND(N47="Alta",R47="Mayor"),AND(N47="Muy Alta",R47="Leve"),AND(N47="Muy Alta",R47="Menor"),AND(N47="Muy Alta",R47="Moderado"),AND(N47="Muy Alta",R47="Mayor")),"Alto",IF(OR(AND(N47="Muy Baja",R47="Catastrófico"),AND(N47="Baja",R47="Catastrófico"),AND(N47="Media",R47="Catastrófico"),AND(N47="Alta",R47="Catastrófico"),AND(N47="Muy Alta",R47="Catastrófico")),"Extremo",""))))</f>
        <v/>
      </c>
      <c r="U47" s="148">
        <v>1</v>
      </c>
      <c r="V47" s="100"/>
      <c r="W47" s="151" t="str">
        <f t="shared" si="14"/>
        <v/>
      </c>
      <c r="X47" s="166"/>
      <c r="Y47" s="166"/>
      <c r="Z47" s="166"/>
      <c r="AA47" s="166"/>
      <c r="AB47" s="140"/>
      <c r="AC47" s="140"/>
      <c r="AD47" s="141" t="str">
        <f t="shared" si="4"/>
        <v/>
      </c>
      <c r="AE47" s="140"/>
      <c r="AF47" s="140"/>
      <c r="AG47" s="140"/>
      <c r="AH47" s="184" t="str">
        <f>IFERROR(IF(W47="Probabilidad",(O47-(+O47*AD47)),IF(W47="Impacto",O47,"")),"")</f>
        <v/>
      </c>
      <c r="AI47" s="138" t="str">
        <f>IFERROR(IF(AH47="","",IF(AH47&lt;=0.2,"Muy Baja",IF(AH47&lt;=0.4,"Baja",IF(AH47&lt;=0.6,"Media",IF(AH47&lt;=0.8,"Alta","Muy Alta"))))),"")</f>
        <v/>
      </c>
      <c r="AJ47" s="102" t="str">
        <f t="shared" si="15"/>
        <v/>
      </c>
      <c r="AK47" s="138" t="str">
        <f>IFERROR(IF(AL47="","",IF(AL47&lt;=0.2,"Leve",IF(AL47&lt;=0.4,"Menor",IF(AL47&lt;=0.6,"Moderado",IF(AL47&lt;=0.8,"Mayor","Catastrófico"))))),"")</f>
        <v/>
      </c>
      <c r="AL47" s="102" t="str">
        <f>IFERROR(IF(W47="Impacto",(S47-(+S47*AD47)),IF(W47="Probabilidad",S47,"")),"")</f>
        <v/>
      </c>
      <c r="AM47" s="103" t="str">
        <f t="shared" si="16"/>
        <v/>
      </c>
      <c r="AN47" s="396"/>
      <c r="AO47" s="149"/>
      <c r="AP47" s="148"/>
      <c r="AQ47" s="104"/>
      <c r="AR47" s="104"/>
      <c r="AS47" s="149"/>
      <c r="AT47" s="104"/>
      <c r="AU47" s="149"/>
      <c r="AV47" s="104"/>
      <c r="AW47" s="149"/>
      <c r="AX47" s="104"/>
      <c r="AY47" s="149"/>
      <c r="AZ47" s="147"/>
      <c r="BA47" s="149"/>
      <c r="BB47" s="149"/>
      <c r="BC47" s="148"/>
      <c r="BD47" s="104"/>
      <c r="BE47" s="144"/>
      <c r="BF47" s="149"/>
      <c r="BG47" s="149"/>
      <c r="BH47" s="148"/>
      <c r="BI47" s="104"/>
      <c r="BJ47" s="144"/>
      <c r="BK47" s="149"/>
      <c r="BL47" s="149"/>
      <c r="BM47" s="148"/>
      <c r="BN47" s="104"/>
      <c r="BO47" s="144"/>
      <c r="BP47" s="149"/>
      <c r="BQ47" s="149"/>
      <c r="BR47" s="148"/>
      <c r="BS47" s="104"/>
      <c r="BT47" s="144"/>
      <c r="BU47" s="104"/>
      <c r="BV47" s="149"/>
      <c r="BW47" s="149"/>
      <c r="BX47" s="149"/>
      <c r="BY47" s="104"/>
      <c r="BZ47" s="149"/>
      <c r="CA47" s="149"/>
      <c r="CB47" s="104"/>
      <c r="CC47" s="149"/>
      <c r="CD47" s="148"/>
      <c r="CE47" s="149"/>
      <c r="CF47" s="160"/>
      <c r="CG47" s="160"/>
      <c r="CH47" s="160"/>
      <c r="CI47" s="160"/>
      <c r="CJ47" s="160"/>
      <c r="CK47" s="160"/>
      <c r="CL47" s="160"/>
      <c r="CM47" s="160"/>
      <c r="CN47" s="160"/>
      <c r="CO47" s="160"/>
      <c r="CP47" s="160"/>
      <c r="CQ47" s="160"/>
      <c r="CR47" s="160"/>
      <c r="CS47" s="160"/>
      <c r="CT47" s="160"/>
      <c r="CU47" s="160"/>
      <c r="CV47" s="160"/>
      <c r="CW47" s="160"/>
      <c r="CX47" s="160"/>
      <c r="CY47" s="160"/>
      <c r="CZ47" s="160"/>
      <c r="DA47" s="160"/>
      <c r="DB47" s="160"/>
      <c r="DC47" s="160"/>
      <c r="DD47" s="160"/>
      <c r="DE47" s="160"/>
    </row>
    <row r="48" spans="1:109" ht="15.75" customHeight="1" x14ac:dyDescent="0.3">
      <c r="A48" s="349"/>
      <c r="B48" s="313"/>
      <c r="C48" s="313"/>
      <c r="D48" s="313"/>
      <c r="E48" s="351"/>
      <c r="F48" s="313"/>
      <c r="G48" s="313"/>
      <c r="H48" s="313"/>
      <c r="I48" s="149"/>
      <c r="J48" s="149"/>
      <c r="K48" s="313"/>
      <c r="L48" s="351"/>
      <c r="M48" s="349"/>
      <c r="N48" s="331"/>
      <c r="O48" s="335"/>
      <c r="P48" s="395"/>
      <c r="Q48" s="335">
        <f t="shared" ref="Q48:Q52" si="18">IF(NOT(ISERROR(MATCH(P48,_xlfn.ANCHORARRAY(E59),0))),O61&amp;"Por favor no seleccionar los criterios de impacto",P48)</f>
        <v>0</v>
      </c>
      <c r="R48" s="331"/>
      <c r="S48" s="335"/>
      <c r="T48" s="334"/>
      <c r="U48" s="148">
        <v>2</v>
      </c>
      <c r="V48" s="100"/>
      <c r="W48" s="151" t="str">
        <f t="shared" si="14"/>
        <v/>
      </c>
      <c r="X48" s="166"/>
      <c r="Y48" s="166"/>
      <c r="Z48" s="166"/>
      <c r="AA48" s="166"/>
      <c r="AB48" s="140"/>
      <c r="AC48" s="140"/>
      <c r="AD48" s="141" t="str">
        <f t="shared" si="4"/>
        <v/>
      </c>
      <c r="AE48" s="140"/>
      <c r="AF48" s="140"/>
      <c r="AG48" s="140"/>
      <c r="AH48" s="184" t="str">
        <f>IFERROR(IF(AND(W47="Probabilidad",W48="Probabilidad"),(AJ47-(+AJ47*AD48)),IF(W48="Probabilidad",(O47-(+O47*AD48)),IF(W48="Impacto",AJ47,""))),"")</f>
        <v/>
      </c>
      <c r="AI48" s="138" t="str">
        <f t="shared" si="5"/>
        <v/>
      </c>
      <c r="AJ48" s="102" t="str">
        <f t="shared" si="15"/>
        <v/>
      </c>
      <c r="AK48" s="138" t="str">
        <f t="shared" si="7"/>
        <v/>
      </c>
      <c r="AL48" s="102" t="str">
        <f>IFERROR(IF(AND(W47="Impacto",W48="Impacto"),(AL41-(+AL41*AD48)),IF(W48="Impacto",($S$47-(+$S$47*AD48)),IF(W48="Probabilidad",AL41,""))),"")</f>
        <v/>
      </c>
      <c r="AM48" s="103" t="str">
        <f t="shared" si="16"/>
        <v/>
      </c>
      <c r="AN48" s="397"/>
      <c r="AO48" s="149"/>
      <c r="AP48" s="148"/>
      <c r="AQ48" s="104"/>
      <c r="AR48" s="104"/>
      <c r="AS48" s="149"/>
      <c r="AT48" s="104"/>
      <c r="AU48" s="149"/>
      <c r="AV48" s="104"/>
      <c r="AW48" s="149"/>
      <c r="AX48" s="104"/>
      <c r="AY48" s="149"/>
      <c r="AZ48" s="147"/>
      <c r="BA48" s="149"/>
      <c r="BB48" s="149"/>
      <c r="BC48" s="148"/>
      <c r="BD48" s="104"/>
      <c r="BE48" s="144"/>
      <c r="BF48" s="149"/>
      <c r="BG48" s="149"/>
      <c r="BH48" s="148"/>
      <c r="BI48" s="104"/>
      <c r="BJ48" s="144"/>
      <c r="BK48" s="149"/>
      <c r="BL48" s="149"/>
      <c r="BM48" s="148"/>
      <c r="BN48" s="104"/>
      <c r="BO48" s="144"/>
      <c r="BP48" s="149"/>
      <c r="BQ48" s="149"/>
      <c r="BR48" s="148"/>
      <c r="BS48" s="104"/>
      <c r="BT48" s="144"/>
      <c r="BU48" s="104"/>
      <c r="BV48" s="149"/>
      <c r="BW48" s="149"/>
      <c r="BX48" s="149"/>
      <c r="BY48" s="104"/>
      <c r="BZ48" s="149"/>
      <c r="CA48" s="149"/>
      <c r="CB48" s="104"/>
      <c r="CC48" s="149"/>
      <c r="CD48" s="148"/>
      <c r="CE48" s="149"/>
      <c r="CF48" s="160"/>
      <c r="CG48" s="160"/>
      <c r="CH48" s="160"/>
      <c r="CI48" s="160"/>
      <c r="CJ48" s="160"/>
      <c r="CK48" s="160"/>
      <c r="CL48" s="160"/>
      <c r="CM48" s="160"/>
      <c r="CN48" s="160"/>
      <c r="CO48" s="160"/>
      <c r="CP48" s="160"/>
      <c r="CQ48" s="160"/>
      <c r="CR48" s="160"/>
      <c r="CS48" s="160"/>
      <c r="CT48" s="160"/>
      <c r="CU48" s="160"/>
      <c r="CV48" s="160"/>
      <c r="CW48" s="160"/>
      <c r="CX48" s="160"/>
      <c r="CY48" s="160"/>
      <c r="CZ48" s="160"/>
      <c r="DA48" s="160"/>
      <c r="DB48" s="160"/>
      <c r="DC48" s="160"/>
      <c r="DD48" s="160"/>
      <c r="DE48" s="160"/>
    </row>
    <row r="49" spans="1:109" ht="15.75" customHeight="1" x14ac:dyDescent="0.3">
      <c r="A49" s="349"/>
      <c r="B49" s="313"/>
      <c r="C49" s="313"/>
      <c r="D49" s="313"/>
      <c r="E49" s="351"/>
      <c r="F49" s="313"/>
      <c r="G49" s="313"/>
      <c r="H49" s="313"/>
      <c r="I49" s="149"/>
      <c r="J49" s="149"/>
      <c r="K49" s="313"/>
      <c r="L49" s="351"/>
      <c r="M49" s="349"/>
      <c r="N49" s="331"/>
      <c r="O49" s="335"/>
      <c r="P49" s="395"/>
      <c r="Q49" s="335">
        <f t="shared" si="18"/>
        <v>0</v>
      </c>
      <c r="R49" s="331"/>
      <c r="S49" s="335"/>
      <c r="T49" s="334"/>
      <c r="U49" s="148">
        <v>3</v>
      </c>
      <c r="V49" s="105"/>
      <c r="W49" s="151" t="str">
        <f t="shared" si="14"/>
        <v/>
      </c>
      <c r="X49" s="166"/>
      <c r="Y49" s="166"/>
      <c r="Z49" s="166"/>
      <c r="AA49" s="166"/>
      <c r="AB49" s="140"/>
      <c r="AC49" s="140"/>
      <c r="AD49" s="141" t="str">
        <f t="shared" si="4"/>
        <v/>
      </c>
      <c r="AE49" s="140"/>
      <c r="AF49" s="140"/>
      <c r="AG49" s="140"/>
      <c r="AH49" s="184" t="str">
        <f>IFERROR(IF(AND(W48="Probabilidad",W49="Probabilidad"),(AJ48-(+AJ48*AD49)),IF(AND(W48="Impacto",W49="Probabilidad"),(AJ47-(+AJ47*AD49)),IF(W49="Impacto",AJ48,""))),"")</f>
        <v/>
      </c>
      <c r="AI49" s="138" t="str">
        <f t="shared" si="5"/>
        <v/>
      </c>
      <c r="AJ49" s="102" t="str">
        <f t="shared" si="15"/>
        <v/>
      </c>
      <c r="AK49" s="138" t="str">
        <f t="shared" si="7"/>
        <v/>
      </c>
      <c r="AL49" s="102" t="str">
        <f>IFERROR(IF(AND(W48="Impacto",W49="Impacto"),(AL48-(+AL48*AD49)),IF(AND(W48="Probabilidad",W49="Impacto"),(AL47-(+AL47*AD49)),IF(W49="Probabilidad",AL48,""))),"")</f>
        <v/>
      </c>
      <c r="AM49" s="103" t="str">
        <f t="shared" si="16"/>
        <v/>
      </c>
      <c r="AN49" s="397"/>
      <c r="AO49" s="149"/>
      <c r="AP49" s="148"/>
      <c r="AQ49" s="104"/>
      <c r="AR49" s="104"/>
      <c r="AS49" s="149"/>
      <c r="AT49" s="104"/>
      <c r="AU49" s="149"/>
      <c r="AV49" s="104"/>
      <c r="AW49" s="149"/>
      <c r="AX49" s="104"/>
      <c r="AY49" s="149"/>
      <c r="AZ49" s="147"/>
      <c r="BA49" s="149"/>
      <c r="BB49" s="149"/>
      <c r="BC49" s="148"/>
      <c r="BD49" s="104"/>
      <c r="BE49" s="144"/>
      <c r="BF49" s="149"/>
      <c r="BG49" s="149"/>
      <c r="BH49" s="148"/>
      <c r="BI49" s="104"/>
      <c r="BJ49" s="144"/>
      <c r="BK49" s="149"/>
      <c r="BL49" s="149"/>
      <c r="BM49" s="148"/>
      <c r="BN49" s="104"/>
      <c r="BO49" s="144"/>
      <c r="BP49" s="149"/>
      <c r="BQ49" s="149"/>
      <c r="BR49" s="148"/>
      <c r="BS49" s="104"/>
      <c r="BT49" s="144"/>
      <c r="BU49" s="104"/>
      <c r="BV49" s="149"/>
      <c r="BW49" s="149"/>
      <c r="BX49" s="149"/>
      <c r="BY49" s="104"/>
      <c r="BZ49" s="149"/>
      <c r="CA49" s="149"/>
      <c r="CB49" s="104"/>
      <c r="CC49" s="149"/>
      <c r="CD49" s="148"/>
      <c r="CE49" s="149"/>
      <c r="CF49" s="160"/>
      <c r="CG49" s="160"/>
      <c r="CH49" s="160"/>
      <c r="CI49" s="160"/>
      <c r="CJ49" s="160"/>
      <c r="CK49" s="160"/>
      <c r="CL49" s="160"/>
      <c r="CM49" s="160"/>
      <c r="CN49" s="160"/>
      <c r="CO49" s="160"/>
      <c r="CP49" s="160"/>
      <c r="CQ49" s="160"/>
      <c r="CR49" s="160"/>
      <c r="CS49" s="160"/>
      <c r="CT49" s="160"/>
      <c r="CU49" s="160"/>
      <c r="CV49" s="160"/>
      <c r="CW49" s="160"/>
      <c r="CX49" s="160"/>
      <c r="CY49" s="160"/>
      <c r="CZ49" s="160"/>
      <c r="DA49" s="160"/>
      <c r="DB49" s="160"/>
      <c r="DC49" s="160"/>
      <c r="DD49" s="160"/>
      <c r="DE49" s="160"/>
    </row>
    <row r="50" spans="1:109" ht="15.75" customHeight="1" x14ac:dyDescent="0.3">
      <c r="A50" s="349"/>
      <c r="B50" s="313"/>
      <c r="C50" s="313"/>
      <c r="D50" s="313"/>
      <c r="E50" s="351"/>
      <c r="F50" s="313"/>
      <c r="G50" s="313"/>
      <c r="H50" s="313"/>
      <c r="I50" s="149"/>
      <c r="J50" s="149"/>
      <c r="K50" s="313"/>
      <c r="L50" s="351"/>
      <c r="M50" s="349"/>
      <c r="N50" s="331"/>
      <c r="O50" s="335"/>
      <c r="P50" s="395"/>
      <c r="Q50" s="335">
        <f t="shared" si="18"/>
        <v>0</v>
      </c>
      <c r="R50" s="331"/>
      <c r="S50" s="335"/>
      <c r="T50" s="334"/>
      <c r="U50" s="148">
        <v>4</v>
      </c>
      <c r="V50" s="100"/>
      <c r="W50" s="151" t="str">
        <f t="shared" si="14"/>
        <v/>
      </c>
      <c r="X50" s="166"/>
      <c r="Y50" s="166"/>
      <c r="Z50" s="166"/>
      <c r="AA50" s="166"/>
      <c r="AB50" s="140"/>
      <c r="AC50" s="140"/>
      <c r="AD50" s="141" t="str">
        <f t="shared" si="4"/>
        <v/>
      </c>
      <c r="AE50" s="140"/>
      <c r="AF50" s="140"/>
      <c r="AG50" s="140"/>
      <c r="AH50" s="184" t="str">
        <f>IFERROR(IF(AND(W49="Probabilidad",W50="Probabilidad"),(AJ49-(+AJ49*AD50)),IF(AND(W49="Impacto",W50="Probabilidad"),(AJ48-(+AJ48*AD50)),IF(W50="Impacto",AJ49,""))),"")</f>
        <v/>
      </c>
      <c r="AI50" s="138" t="str">
        <f t="shared" si="5"/>
        <v/>
      </c>
      <c r="AJ50" s="102" t="str">
        <f t="shared" si="15"/>
        <v/>
      </c>
      <c r="AK50" s="138" t="str">
        <f t="shared" si="7"/>
        <v/>
      </c>
      <c r="AL50" s="102" t="str">
        <f>IFERROR(IF(AND(W49="Impacto",W50="Impacto"),(AL49-(+AL49*AD50)),IF(AND(W49="Probabilidad",W50="Impacto"),(AL48-(+AL48*AD50)),IF(W50="Probabilidad",AL49,""))),"")</f>
        <v/>
      </c>
      <c r="AM50" s="103" t="str">
        <f t="shared" si="16"/>
        <v/>
      </c>
      <c r="AN50" s="397"/>
      <c r="AO50" s="149"/>
      <c r="AP50" s="148"/>
      <c r="AQ50" s="104"/>
      <c r="AR50" s="104"/>
      <c r="AS50" s="149"/>
      <c r="AT50" s="104"/>
      <c r="AU50" s="149"/>
      <c r="AV50" s="104"/>
      <c r="AW50" s="149"/>
      <c r="AX50" s="104"/>
      <c r="AY50" s="149"/>
      <c r="AZ50" s="147"/>
      <c r="BA50" s="149"/>
      <c r="BB50" s="149"/>
      <c r="BC50" s="148"/>
      <c r="BD50" s="104"/>
      <c r="BE50" s="144"/>
      <c r="BF50" s="149"/>
      <c r="BG50" s="149"/>
      <c r="BH50" s="148"/>
      <c r="BI50" s="104"/>
      <c r="BJ50" s="144"/>
      <c r="BK50" s="149"/>
      <c r="BL50" s="149"/>
      <c r="BM50" s="148"/>
      <c r="BN50" s="104"/>
      <c r="BO50" s="144"/>
      <c r="BP50" s="149"/>
      <c r="BQ50" s="149"/>
      <c r="BR50" s="148"/>
      <c r="BS50" s="104"/>
      <c r="BT50" s="144"/>
      <c r="BU50" s="104"/>
      <c r="BV50" s="149"/>
      <c r="BW50" s="149"/>
      <c r="BX50" s="149"/>
      <c r="BY50" s="104"/>
      <c r="BZ50" s="149"/>
      <c r="CA50" s="149"/>
      <c r="CB50" s="104"/>
      <c r="CC50" s="149"/>
      <c r="CD50" s="148"/>
      <c r="CE50" s="149"/>
      <c r="CF50" s="160"/>
      <c r="CG50" s="160"/>
      <c r="CH50" s="160"/>
      <c r="CI50" s="160"/>
      <c r="CJ50" s="160"/>
      <c r="CK50" s="160"/>
      <c r="CL50" s="160"/>
      <c r="CM50" s="160"/>
      <c r="CN50" s="160"/>
      <c r="CO50" s="160"/>
      <c r="CP50" s="160"/>
      <c r="CQ50" s="160"/>
      <c r="CR50" s="160"/>
      <c r="CS50" s="160"/>
      <c r="CT50" s="160"/>
      <c r="CU50" s="160"/>
      <c r="CV50" s="160"/>
      <c r="CW50" s="160"/>
      <c r="CX50" s="160"/>
      <c r="CY50" s="160"/>
      <c r="CZ50" s="160"/>
      <c r="DA50" s="160"/>
      <c r="DB50" s="160"/>
      <c r="DC50" s="160"/>
      <c r="DD50" s="160"/>
      <c r="DE50" s="160"/>
    </row>
    <row r="51" spans="1:109" ht="15.75" customHeight="1" x14ac:dyDescent="0.3">
      <c r="A51" s="349"/>
      <c r="B51" s="313"/>
      <c r="C51" s="313"/>
      <c r="D51" s="313"/>
      <c r="E51" s="351"/>
      <c r="F51" s="313"/>
      <c r="G51" s="313"/>
      <c r="H51" s="313"/>
      <c r="I51" s="149"/>
      <c r="J51" s="149"/>
      <c r="K51" s="313"/>
      <c r="L51" s="351"/>
      <c r="M51" s="349"/>
      <c r="N51" s="331"/>
      <c r="O51" s="335"/>
      <c r="P51" s="395"/>
      <c r="Q51" s="335">
        <f t="shared" si="18"/>
        <v>0</v>
      </c>
      <c r="R51" s="331"/>
      <c r="S51" s="335"/>
      <c r="T51" s="334"/>
      <c r="U51" s="148">
        <v>5</v>
      </c>
      <c r="V51" s="100"/>
      <c r="W51" s="151" t="str">
        <f t="shared" si="14"/>
        <v/>
      </c>
      <c r="X51" s="166"/>
      <c r="Y51" s="166"/>
      <c r="Z51" s="166"/>
      <c r="AA51" s="166"/>
      <c r="AB51" s="140"/>
      <c r="AC51" s="140"/>
      <c r="AD51" s="141" t="str">
        <f t="shared" si="4"/>
        <v/>
      </c>
      <c r="AE51" s="140"/>
      <c r="AF51" s="140"/>
      <c r="AG51" s="140"/>
      <c r="AH51" s="184" t="str">
        <f>IFERROR(IF(AND(W50="Probabilidad",W51="Probabilidad"),(AJ50-(+AJ50*AD51)),IF(AND(W50="Impacto",W51="Probabilidad"),(AJ49-(+AJ49*AD51)),IF(W51="Impacto",AJ50,""))),"")</f>
        <v/>
      </c>
      <c r="AI51" s="138" t="str">
        <f t="shared" si="5"/>
        <v/>
      </c>
      <c r="AJ51" s="102" t="str">
        <f t="shared" si="15"/>
        <v/>
      </c>
      <c r="AK51" s="138" t="str">
        <f t="shared" si="7"/>
        <v/>
      </c>
      <c r="AL51" s="102" t="str">
        <f>IFERROR(IF(AND(W50="Impacto",W51="Impacto"),(AL50-(+AL50*AD51)),IF(AND(W50="Probabilidad",W51="Impacto"),(AL49-(+AL49*AD51)),IF(W51="Probabilidad",AL50,""))),"")</f>
        <v/>
      </c>
      <c r="AM51" s="103" t="str">
        <f t="shared" si="16"/>
        <v/>
      </c>
      <c r="AN51" s="397"/>
      <c r="AO51" s="149"/>
      <c r="AP51" s="148"/>
      <c r="AQ51" s="104"/>
      <c r="AR51" s="104"/>
      <c r="AS51" s="149"/>
      <c r="AT51" s="104"/>
      <c r="AU51" s="149"/>
      <c r="AV51" s="104"/>
      <c r="AW51" s="149"/>
      <c r="AX51" s="104"/>
      <c r="AY51" s="149"/>
      <c r="AZ51" s="147"/>
      <c r="BA51" s="149"/>
      <c r="BB51" s="149"/>
      <c r="BC51" s="148"/>
      <c r="BD51" s="104"/>
      <c r="BE51" s="144"/>
      <c r="BF51" s="149"/>
      <c r="BG51" s="149"/>
      <c r="BH51" s="148"/>
      <c r="BI51" s="104"/>
      <c r="BJ51" s="144"/>
      <c r="BK51" s="149"/>
      <c r="BL51" s="149"/>
      <c r="BM51" s="148"/>
      <c r="BN51" s="104"/>
      <c r="BO51" s="144"/>
      <c r="BP51" s="149"/>
      <c r="BQ51" s="149"/>
      <c r="BR51" s="148"/>
      <c r="BS51" s="104"/>
      <c r="BT51" s="144"/>
      <c r="BU51" s="104"/>
      <c r="BV51" s="149"/>
      <c r="BW51" s="149"/>
      <c r="BX51" s="149"/>
      <c r="BY51" s="104"/>
      <c r="BZ51" s="149"/>
      <c r="CA51" s="149"/>
      <c r="CB51" s="104"/>
      <c r="CC51" s="149"/>
      <c r="CD51" s="148"/>
      <c r="CE51" s="149"/>
      <c r="CF51" s="160"/>
      <c r="CG51" s="160"/>
      <c r="CH51" s="160"/>
      <c r="CI51" s="160"/>
      <c r="CJ51" s="160"/>
      <c r="CK51" s="160"/>
      <c r="CL51" s="160"/>
      <c r="CM51" s="160"/>
      <c r="CN51" s="160"/>
      <c r="CO51" s="160"/>
      <c r="CP51" s="160"/>
      <c r="CQ51" s="160"/>
      <c r="CR51" s="160"/>
      <c r="CS51" s="160"/>
      <c r="CT51" s="160"/>
      <c r="CU51" s="160"/>
      <c r="CV51" s="160"/>
      <c r="CW51" s="160"/>
      <c r="CX51" s="160"/>
      <c r="CY51" s="160"/>
      <c r="CZ51" s="160"/>
      <c r="DA51" s="160"/>
      <c r="DB51" s="160"/>
      <c r="DC51" s="160"/>
      <c r="DD51" s="160"/>
      <c r="DE51" s="160"/>
    </row>
    <row r="52" spans="1:109" ht="15.75" customHeight="1" x14ac:dyDescent="0.3">
      <c r="A52" s="349"/>
      <c r="B52" s="313"/>
      <c r="C52" s="313"/>
      <c r="D52" s="313"/>
      <c r="E52" s="351"/>
      <c r="F52" s="313"/>
      <c r="G52" s="313"/>
      <c r="H52" s="313"/>
      <c r="I52" s="149"/>
      <c r="J52" s="149"/>
      <c r="K52" s="313"/>
      <c r="L52" s="351"/>
      <c r="M52" s="349"/>
      <c r="N52" s="331"/>
      <c r="O52" s="335"/>
      <c r="P52" s="395"/>
      <c r="Q52" s="335">
        <f t="shared" si="18"/>
        <v>0</v>
      </c>
      <c r="R52" s="331"/>
      <c r="S52" s="335"/>
      <c r="T52" s="334"/>
      <c r="U52" s="148">
        <v>6</v>
      </c>
      <c r="V52" s="100"/>
      <c r="W52" s="151" t="str">
        <f t="shared" si="14"/>
        <v/>
      </c>
      <c r="X52" s="166"/>
      <c r="Y52" s="166"/>
      <c r="Z52" s="166"/>
      <c r="AA52" s="166"/>
      <c r="AB52" s="140"/>
      <c r="AC52" s="140"/>
      <c r="AD52" s="141" t="str">
        <f t="shared" si="4"/>
        <v/>
      </c>
      <c r="AE52" s="140"/>
      <c r="AF52" s="140"/>
      <c r="AG52" s="140"/>
      <c r="AH52" s="184" t="str">
        <f>IFERROR(IF(AND(W51="Probabilidad",W52="Probabilidad"),(AJ51-(+AJ51*AD52)),IF(AND(W51="Impacto",W52="Probabilidad"),(AJ50-(+AJ50*AD52)),IF(W52="Impacto",AJ51,""))),"")</f>
        <v/>
      </c>
      <c r="AI52" s="138" t="str">
        <f t="shared" si="5"/>
        <v/>
      </c>
      <c r="AJ52" s="102" t="str">
        <f t="shared" si="15"/>
        <v/>
      </c>
      <c r="AK52" s="138" t="str">
        <f t="shared" si="7"/>
        <v/>
      </c>
      <c r="AL52" s="102" t="str">
        <f>IFERROR(IF(AND(W51="Impacto",W52="Impacto"),(AL51-(+AL51*AD52)),IF(AND(W51="Probabilidad",W52="Impacto"),(AL50-(+AL50*AD52)),IF(W52="Probabilidad",AL51,""))),"")</f>
        <v/>
      </c>
      <c r="AM52" s="103" t="str">
        <f t="shared" si="16"/>
        <v/>
      </c>
      <c r="AN52" s="398"/>
      <c r="AO52" s="149"/>
      <c r="AP52" s="148"/>
      <c r="AQ52" s="104"/>
      <c r="AR52" s="104"/>
      <c r="AS52" s="149"/>
      <c r="AT52" s="104"/>
      <c r="AU52" s="149"/>
      <c r="AV52" s="104"/>
      <c r="AW52" s="149"/>
      <c r="AX52" s="104"/>
      <c r="AY52" s="149"/>
      <c r="AZ52" s="147"/>
      <c r="BA52" s="149"/>
      <c r="BB52" s="149"/>
      <c r="BC52" s="148"/>
      <c r="BD52" s="104"/>
      <c r="BE52" s="144"/>
      <c r="BF52" s="149"/>
      <c r="BG52" s="149"/>
      <c r="BH52" s="148"/>
      <c r="BI52" s="104"/>
      <c r="BJ52" s="144"/>
      <c r="BK52" s="149"/>
      <c r="BL52" s="149"/>
      <c r="BM52" s="148"/>
      <c r="BN52" s="104"/>
      <c r="BO52" s="144"/>
      <c r="BP52" s="149"/>
      <c r="BQ52" s="149"/>
      <c r="BR52" s="148"/>
      <c r="BS52" s="104"/>
      <c r="BT52" s="144"/>
      <c r="BU52" s="104"/>
      <c r="BV52" s="149"/>
      <c r="BW52" s="149"/>
      <c r="BX52" s="149"/>
      <c r="BY52" s="104"/>
      <c r="BZ52" s="149"/>
      <c r="CA52" s="149"/>
      <c r="CB52" s="104"/>
      <c r="CC52" s="149"/>
      <c r="CD52" s="148"/>
      <c r="CE52" s="149"/>
      <c r="CF52" s="160"/>
      <c r="CG52" s="160"/>
      <c r="CH52" s="160"/>
      <c r="CI52" s="160"/>
      <c r="CJ52" s="160"/>
      <c r="CK52" s="160"/>
      <c r="CL52" s="160"/>
      <c r="CM52" s="160"/>
      <c r="CN52" s="160"/>
      <c r="CO52" s="160"/>
      <c r="CP52" s="160"/>
      <c r="CQ52" s="160"/>
      <c r="CR52" s="160"/>
      <c r="CS52" s="160"/>
      <c r="CT52" s="160"/>
      <c r="CU52" s="160"/>
      <c r="CV52" s="160"/>
      <c r="CW52" s="160"/>
      <c r="CX52" s="160"/>
      <c r="CY52" s="160"/>
      <c r="CZ52" s="160"/>
      <c r="DA52" s="160"/>
      <c r="DB52" s="160"/>
      <c r="DC52" s="160"/>
      <c r="DD52" s="160"/>
      <c r="DE52" s="160"/>
    </row>
    <row r="53" spans="1:109" ht="15.75" customHeight="1" x14ac:dyDescent="0.3">
      <c r="A53" s="349">
        <v>9</v>
      </c>
      <c r="B53" s="313"/>
      <c r="C53" s="313"/>
      <c r="D53" s="313"/>
      <c r="E53" s="351"/>
      <c r="F53" s="313"/>
      <c r="G53" s="313"/>
      <c r="H53" s="313"/>
      <c r="I53" s="149"/>
      <c r="J53" s="149"/>
      <c r="K53" s="313"/>
      <c r="L53" s="351"/>
      <c r="M53" s="349"/>
      <c r="N53" s="331" t="str">
        <f>IF(M53&lt;=0,"",IF(M53&lt;=2,"Muy Baja",IF(M53&lt;=24,"Baja",IF(M53&lt;=500,"Media",IF(M53&lt;=5000,"Alta","Muy Alta")))))</f>
        <v/>
      </c>
      <c r="O53" s="335" t="str">
        <f>IF(N53="","",IF(N53="Muy Baja",0.2,IF(N53="Baja",0.4,IF(N53="Media",0.6,IF(N53="Alta",0.8,IF(N53="Muy Alta",1,))))))</f>
        <v/>
      </c>
      <c r="P53" s="395"/>
      <c r="Q53" s="335">
        <f ca="1">IF(NOT(ISERROR(MATCH(P53,'Tabla Impacto'!$B$221:$B$223,0))),'Tabla Impacto'!$F$223&amp;"Por favor no seleccionar los criterios de impacto(Afectación Económica o presupuestal y Pérdida Reputacional)",P53)</f>
        <v>0</v>
      </c>
      <c r="R53" s="331" t="str">
        <f ca="1">IF(OR(Q53='Tabla Impacto'!$C$11,Q53='Tabla Impacto'!$D$11),"Leve",IF(OR(Q53='Tabla Impacto'!$C$12,Q53='Tabla Impacto'!$D$12),"Menor",IF(OR(Q53='Tabla Impacto'!$C$13,Q53='Tabla Impacto'!$D$13),"Moderado",IF(OR(Q53='Tabla Impacto'!$C$14,Q53='Tabla Impacto'!$D$14),"Mayor",IF(OR(Q53='Tabla Impacto'!$C$15,Q53='Tabla Impacto'!$D$15),"Catastrófico","")))))</f>
        <v/>
      </c>
      <c r="S53" s="335" t="str">
        <f ca="1">IF(R53="","",IF(R53="Leve",0.2,IF(R53="Menor",0.4,IF(R53="Moderado",0.6,IF(R53="Mayor",0.8,IF(R53="Catastrófico",1,))))))</f>
        <v/>
      </c>
      <c r="T53" s="334" t="str">
        <f ca="1">IF(OR(AND(N53="Muy Baja",R53="Leve"),AND(N53="Muy Baja",R53="Menor"),AND(N53="Baja",R53="Leve")),"Bajo",IF(OR(AND(N53="Muy baja",R53="Moderado"),AND(N53="Baja",R53="Menor"),AND(N53="Baja",R53="Moderado"),AND(N53="Media",R53="Leve"),AND(N53="Media",R53="Menor"),AND(N53="Media",R53="Moderado"),AND(N53="Alta",R53="Leve"),AND(N53="Alta",R53="Menor")),"Moderado",IF(OR(AND(N53="Muy Baja",R53="Mayor"),AND(N53="Baja",R53="Mayor"),AND(N53="Media",R53="Mayor"),AND(N53="Alta",R53="Moderado"),AND(N53="Alta",R53="Mayor"),AND(N53="Muy Alta",R53="Leve"),AND(N53="Muy Alta",R53="Menor"),AND(N53="Muy Alta",R53="Moderado"),AND(N53="Muy Alta",R53="Mayor")),"Alto",IF(OR(AND(N53="Muy Baja",R53="Catastrófico"),AND(N53="Baja",R53="Catastrófico"),AND(N53="Media",R53="Catastrófico"),AND(N53="Alta",R53="Catastrófico"),AND(N53="Muy Alta",R53="Catastrófico")),"Extremo",""))))</f>
        <v/>
      </c>
      <c r="U53" s="148">
        <v>1</v>
      </c>
      <c r="V53" s="100"/>
      <c r="W53" s="151" t="str">
        <f t="shared" si="14"/>
        <v/>
      </c>
      <c r="X53" s="166"/>
      <c r="Y53" s="166"/>
      <c r="Z53" s="166"/>
      <c r="AA53" s="166"/>
      <c r="AB53" s="140"/>
      <c r="AC53" s="140"/>
      <c r="AD53" s="141" t="str">
        <f t="shared" si="4"/>
        <v/>
      </c>
      <c r="AE53" s="140"/>
      <c r="AF53" s="140"/>
      <c r="AG53" s="140"/>
      <c r="AH53" s="184" t="str">
        <f>IFERROR(IF(W53="Probabilidad",(O53-(+O53*AD53)),IF(W53="Impacto",O53,"")),"")</f>
        <v/>
      </c>
      <c r="AI53" s="138" t="str">
        <f>IFERROR(IF(AH53="","",IF(AH53&lt;=0.2,"Muy Baja",IF(AH53&lt;=0.4,"Baja",IF(AH53&lt;=0.6,"Media",IF(AH53&lt;=0.8,"Alta","Muy Alta"))))),"")</f>
        <v/>
      </c>
      <c r="AJ53" s="102" t="str">
        <f t="shared" si="15"/>
        <v/>
      </c>
      <c r="AK53" s="138" t="str">
        <f>IFERROR(IF(AL53="","",IF(AL53&lt;=0.2,"Leve",IF(AL53&lt;=0.4,"Menor",IF(AL53&lt;=0.6,"Moderado",IF(AL53&lt;=0.8,"Mayor","Catastrófico"))))),"")</f>
        <v/>
      </c>
      <c r="AL53" s="102" t="str">
        <f>IFERROR(IF(W53="Impacto",(S53-(+S53*AD53)),IF(W53="Probabilidad",S53,"")),"")</f>
        <v/>
      </c>
      <c r="AM53" s="103" t="str">
        <f t="shared" si="16"/>
        <v/>
      </c>
      <c r="AN53" s="396"/>
      <c r="AO53" s="149"/>
      <c r="AP53" s="148"/>
      <c r="AQ53" s="104"/>
      <c r="AR53" s="104"/>
      <c r="AS53" s="149"/>
      <c r="AT53" s="104"/>
      <c r="AU53" s="149"/>
      <c r="AV53" s="104"/>
      <c r="AW53" s="149"/>
      <c r="AX53" s="104"/>
      <c r="AY53" s="149"/>
      <c r="AZ53" s="147"/>
      <c r="BA53" s="149"/>
      <c r="BB53" s="149"/>
      <c r="BC53" s="148"/>
      <c r="BD53" s="104"/>
      <c r="BE53" s="144"/>
      <c r="BF53" s="149"/>
      <c r="BG53" s="149"/>
      <c r="BH53" s="148"/>
      <c r="BI53" s="104"/>
      <c r="BJ53" s="144"/>
      <c r="BK53" s="149"/>
      <c r="BL53" s="149"/>
      <c r="BM53" s="148"/>
      <c r="BN53" s="104"/>
      <c r="BO53" s="144"/>
      <c r="BP53" s="149"/>
      <c r="BQ53" s="149"/>
      <c r="BR53" s="148"/>
      <c r="BS53" s="104"/>
      <c r="BT53" s="144"/>
      <c r="BU53" s="104"/>
      <c r="BV53" s="149"/>
      <c r="BW53" s="149"/>
      <c r="BX53" s="149"/>
      <c r="BY53" s="104"/>
      <c r="BZ53" s="149"/>
      <c r="CA53" s="149"/>
      <c r="CB53" s="104"/>
      <c r="CC53" s="149"/>
      <c r="CD53" s="148"/>
      <c r="CE53" s="149"/>
      <c r="CF53" s="160"/>
      <c r="CG53" s="160"/>
      <c r="CH53" s="160"/>
      <c r="CI53" s="160"/>
      <c r="CJ53" s="160"/>
      <c r="CK53" s="160"/>
      <c r="CL53" s="160"/>
      <c r="CM53" s="160"/>
      <c r="CN53" s="160"/>
      <c r="CO53" s="160"/>
      <c r="CP53" s="160"/>
      <c r="CQ53" s="160"/>
      <c r="CR53" s="160"/>
      <c r="CS53" s="160"/>
      <c r="CT53" s="160"/>
      <c r="CU53" s="160"/>
      <c r="CV53" s="160"/>
      <c r="CW53" s="160"/>
      <c r="CX53" s="160"/>
      <c r="CY53" s="160"/>
      <c r="CZ53" s="160"/>
      <c r="DA53" s="160"/>
      <c r="DB53" s="160"/>
      <c r="DC53" s="160"/>
      <c r="DD53" s="160"/>
      <c r="DE53" s="160"/>
    </row>
    <row r="54" spans="1:109" ht="15.75" customHeight="1" x14ac:dyDescent="0.3">
      <c r="A54" s="349"/>
      <c r="B54" s="313"/>
      <c r="C54" s="313"/>
      <c r="D54" s="313"/>
      <c r="E54" s="351"/>
      <c r="F54" s="313"/>
      <c r="G54" s="313"/>
      <c r="H54" s="313"/>
      <c r="I54" s="149"/>
      <c r="J54" s="149"/>
      <c r="K54" s="313"/>
      <c r="L54" s="351"/>
      <c r="M54" s="349"/>
      <c r="N54" s="331"/>
      <c r="O54" s="335"/>
      <c r="P54" s="395"/>
      <c r="Q54" s="335">
        <f t="shared" ref="Q54:Q58" si="19">IF(NOT(ISERROR(MATCH(P54,_xlfn.ANCHORARRAY(E65),0))),O67&amp;"Por favor no seleccionar los criterios de impacto",P54)</f>
        <v>0</v>
      </c>
      <c r="R54" s="331"/>
      <c r="S54" s="335"/>
      <c r="T54" s="334"/>
      <c r="U54" s="148">
        <v>2</v>
      </c>
      <c r="V54" s="100"/>
      <c r="W54" s="151" t="str">
        <f t="shared" si="14"/>
        <v/>
      </c>
      <c r="X54" s="166"/>
      <c r="Y54" s="166"/>
      <c r="Z54" s="166"/>
      <c r="AA54" s="166"/>
      <c r="AB54" s="140"/>
      <c r="AC54" s="140"/>
      <c r="AD54" s="141" t="str">
        <f t="shared" si="4"/>
        <v/>
      </c>
      <c r="AE54" s="140"/>
      <c r="AF54" s="140"/>
      <c r="AG54" s="140"/>
      <c r="AH54" s="184" t="str">
        <f>IFERROR(IF(AND(W53="Probabilidad",W54="Probabilidad"),(AJ53-(+AJ53*AD54)),IF(W54="Probabilidad",(O53-(+O53*AD54)),IF(W54="Impacto",AJ53,""))),"")</f>
        <v/>
      </c>
      <c r="AI54" s="138" t="str">
        <f t="shared" si="5"/>
        <v/>
      </c>
      <c r="AJ54" s="102" t="str">
        <f t="shared" si="15"/>
        <v/>
      </c>
      <c r="AK54" s="138" t="str">
        <f t="shared" si="7"/>
        <v/>
      </c>
      <c r="AL54" s="102" t="str">
        <f>IFERROR(IF(AND(W53="Impacto",W54="Impacto"),(AL47-(+AL47*AD54)),IF(W54="Impacto",($S$53-(+$S$53*AD54)),IF(W54="Probabilidad",AL47,""))),"")</f>
        <v/>
      </c>
      <c r="AM54" s="103" t="str">
        <f t="shared" si="16"/>
        <v/>
      </c>
      <c r="AN54" s="397"/>
      <c r="AO54" s="149"/>
      <c r="AP54" s="148"/>
      <c r="AQ54" s="104"/>
      <c r="AR54" s="104"/>
      <c r="AS54" s="149"/>
      <c r="AT54" s="104"/>
      <c r="AU54" s="149"/>
      <c r="AV54" s="104"/>
      <c r="AW54" s="149"/>
      <c r="AX54" s="104"/>
      <c r="AY54" s="149"/>
      <c r="AZ54" s="147"/>
      <c r="BA54" s="149"/>
      <c r="BB54" s="149"/>
      <c r="BC54" s="148"/>
      <c r="BD54" s="104"/>
      <c r="BE54" s="144"/>
      <c r="BF54" s="149"/>
      <c r="BG54" s="149"/>
      <c r="BH54" s="148"/>
      <c r="BI54" s="104"/>
      <c r="BJ54" s="144"/>
      <c r="BK54" s="149"/>
      <c r="BL54" s="149"/>
      <c r="BM54" s="148"/>
      <c r="BN54" s="104"/>
      <c r="BO54" s="144"/>
      <c r="BP54" s="149"/>
      <c r="BQ54" s="149"/>
      <c r="BR54" s="148"/>
      <c r="BS54" s="104"/>
      <c r="BT54" s="144"/>
      <c r="BU54" s="104"/>
      <c r="BV54" s="149"/>
      <c r="BW54" s="149"/>
      <c r="BX54" s="149"/>
      <c r="BY54" s="104"/>
      <c r="BZ54" s="149"/>
      <c r="CA54" s="149"/>
      <c r="CB54" s="104"/>
      <c r="CC54" s="149"/>
      <c r="CD54" s="148"/>
      <c r="CE54" s="149"/>
      <c r="CF54" s="160"/>
      <c r="CG54" s="160"/>
      <c r="CH54" s="160"/>
      <c r="CI54" s="160"/>
      <c r="CJ54" s="160"/>
      <c r="CK54" s="160"/>
      <c r="CL54" s="160"/>
      <c r="CM54" s="160"/>
      <c r="CN54" s="160"/>
      <c r="CO54" s="160"/>
      <c r="CP54" s="160"/>
      <c r="CQ54" s="160"/>
      <c r="CR54" s="160"/>
      <c r="CS54" s="160"/>
      <c r="CT54" s="160"/>
      <c r="CU54" s="160"/>
      <c r="CV54" s="160"/>
      <c r="CW54" s="160"/>
      <c r="CX54" s="160"/>
      <c r="CY54" s="160"/>
      <c r="CZ54" s="160"/>
      <c r="DA54" s="160"/>
      <c r="DB54" s="160"/>
      <c r="DC54" s="160"/>
      <c r="DD54" s="160"/>
      <c r="DE54" s="160"/>
    </row>
    <row r="55" spans="1:109" ht="15.75" customHeight="1" x14ac:dyDescent="0.3">
      <c r="A55" s="349"/>
      <c r="B55" s="313"/>
      <c r="C55" s="313"/>
      <c r="D55" s="313"/>
      <c r="E55" s="351"/>
      <c r="F55" s="313"/>
      <c r="G55" s="313"/>
      <c r="H55" s="313"/>
      <c r="I55" s="149"/>
      <c r="J55" s="149"/>
      <c r="K55" s="313"/>
      <c r="L55" s="351"/>
      <c r="M55" s="349"/>
      <c r="N55" s="331"/>
      <c r="O55" s="335"/>
      <c r="P55" s="395"/>
      <c r="Q55" s="335">
        <f t="shared" si="19"/>
        <v>0</v>
      </c>
      <c r="R55" s="331"/>
      <c r="S55" s="335"/>
      <c r="T55" s="334"/>
      <c r="U55" s="148">
        <v>3</v>
      </c>
      <c r="V55" s="105"/>
      <c r="W55" s="151" t="str">
        <f t="shared" si="14"/>
        <v/>
      </c>
      <c r="X55" s="166"/>
      <c r="Y55" s="166"/>
      <c r="Z55" s="166"/>
      <c r="AA55" s="166"/>
      <c r="AB55" s="140"/>
      <c r="AC55" s="140"/>
      <c r="AD55" s="141" t="str">
        <f t="shared" si="4"/>
        <v/>
      </c>
      <c r="AE55" s="140"/>
      <c r="AF55" s="140"/>
      <c r="AG55" s="140"/>
      <c r="AH55" s="184" t="str">
        <f>IFERROR(IF(AND(W54="Probabilidad",W55="Probabilidad"),(AJ54-(+AJ54*AD55)),IF(AND(W54="Impacto",W55="Probabilidad"),(AJ53-(+AJ53*AD55)),IF(W55="Impacto",AJ54,""))),"")</f>
        <v/>
      </c>
      <c r="AI55" s="138" t="str">
        <f t="shared" si="5"/>
        <v/>
      </c>
      <c r="AJ55" s="102" t="str">
        <f t="shared" si="15"/>
        <v/>
      </c>
      <c r="AK55" s="138" t="str">
        <f t="shared" si="7"/>
        <v/>
      </c>
      <c r="AL55" s="102" t="str">
        <f>IFERROR(IF(AND(W54="Impacto",W55="Impacto"),(AL54-(+AL54*AD55)),IF(AND(W54="Probabilidad",W55="Impacto"),(AL53-(+AL53*AD55)),IF(W55="Probabilidad",AL54,""))),"")</f>
        <v/>
      </c>
      <c r="AM55" s="103" t="str">
        <f t="shared" si="16"/>
        <v/>
      </c>
      <c r="AN55" s="397"/>
      <c r="AO55" s="149"/>
      <c r="AP55" s="148"/>
      <c r="AQ55" s="104"/>
      <c r="AR55" s="104"/>
      <c r="AS55" s="149"/>
      <c r="AT55" s="104"/>
      <c r="AU55" s="149"/>
      <c r="AV55" s="104"/>
      <c r="AW55" s="149"/>
      <c r="AX55" s="104"/>
      <c r="AY55" s="149"/>
      <c r="AZ55" s="147"/>
      <c r="BA55" s="149"/>
      <c r="BB55" s="149"/>
      <c r="BC55" s="148"/>
      <c r="BD55" s="104"/>
      <c r="BE55" s="144"/>
      <c r="BF55" s="149"/>
      <c r="BG55" s="149"/>
      <c r="BH55" s="148"/>
      <c r="BI55" s="104"/>
      <c r="BJ55" s="144"/>
      <c r="BK55" s="149"/>
      <c r="BL55" s="149"/>
      <c r="BM55" s="148"/>
      <c r="BN55" s="104"/>
      <c r="BO55" s="144"/>
      <c r="BP55" s="149"/>
      <c r="BQ55" s="149"/>
      <c r="BR55" s="148"/>
      <c r="BS55" s="104"/>
      <c r="BT55" s="144"/>
      <c r="BU55" s="104"/>
      <c r="BV55" s="149"/>
      <c r="BW55" s="149"/>
      <c r="BX55" s="149"/>
      <c r="BY55" s="104"/>
      <c r="BZ55" s="149"/>
      <c r="CA55" s="149"/>
      <c r="CB55" s="104"/>
      <c r="CC55" s="149"/>
      <c r="CD55" s="148"/>
      <c r="CE55" s="149"/>
      <c r="CF55" s="160"/>
      <c r="CG55" s="160"/>
      <c r="CH55" s="160"/>
      <c r="CI55" s="160"/>
      <c r="CJ55" s="160"/>
      <c r="CK55" s="160"/>
      <c r="CL55" s="160"/>
      <c r="CM55" s="160"/>
      <c r="CN55" s="160"/>
      <c r="CO55" s="160"/>
      <c r="CP55" s="160"/>
      <c r="CQ55" s="160"/>
      <c r="CR55" s="160"/>
      <c r="CS55" s="160"/>
      <c r="CT55" s="160"/>
      <c r="CU55" s="160"/>
      <c r="CV55" s="160"/>
      <c r="CW55" s="160"/>
      <c r="CX55" s="160"/>
      <c r="CY55" s="160"/>
      <c r="CZ55" s="160"/>
      <c r="DA55" s="160"/>
      <c r="DB55" s="160"/>
      <c r="DC55" s="160"/>
      <c r="DD55" s="160"/>
      <c r="DE55" s="160"/>
    </row>
    <row r="56" spans="1:109" ht="15.75" customHeight="1" x14ac:dyDescent="0.3">
      <c r="A56" s="349"/>
      <c r="B56" s="313"/>
      <c r="C56" s="313"/>
      <c r="D56" s="313"/>
      <c r="E56" s="351"/>
      <c r="F56" s="313"/>
      <c r="G56" s="313"/>
      <c r="H56" s="313"/>
      <c r="I56" s="149"/>
      <c r="J56" s="149"/>
      <c r="K56" s="313"/>
      <c r="L56" s="351"/>
      <c r="M56" s="349"/>
      <c r="N56" s="331"/>
      <c r="O56" s="335"/>
      <c r="P56" s="395"/>
      <c r="Q56" s="335">
        <f t="shared" si="19"/>
        <v>0</v>
      </c>
      <c r="R56" s="331"/>
      <c r="S56" s="335"/>
      <c r="T56" s="334"/>
      <c r="U56" s="148">
        <v>4</v>
      </c>
      <c r="V56" s="100"/>
      <c r="W56" s="151" t="str">
        <f t="shared" si="14"/>
        <v/>
      </c>
      <c r="X56" s="166"/>
      <c r="Y56" s="166"/>
      <c r="Z56" s="166"/>
      <c r="AA56" s="166"/>
      <c r="AB56" s="140"/>
      <c r="AC56" s="140"/>
      <c r="AD56" s="141" t="str">
        <f t="shared" si="4"/>
        <v/>
      </c>
      <c r="AE56" s="140"/>
      <c r="AF56" s="140"/>
      <c r="AG56" s="140"/>
      <c r="AH56" s="184" t="str">
        <f>IFERROR(IF(AND(W55="Probabilidad",W56="Probabilidad"),(AJ55-(+AJ55*AD56)),IF(AND(W55="Impacto",W56="Probabilidad"),(AJ54-(+AJ54*AD56)),IF(W56="Impacto",AJ55,""))),"")</f>
        <v/>
      </c>
      <c r="AI56" s="138" t="str">
        <f t="shared" si="5"/>
        <v/>
      </c>
      <c r="AJ56" s="102" t="str">
        <f t="shared" si="15"/>
        <v/>
      </c>
      <c r="AK56" s="138" t="str">
        <f t="shared" si="7"/>
        <v/>
      </c>
      <c r="AL56" s="102" t="str">
        <f>IFERROR(IF(AND(W55="Impacto",W56="Impacto"),(AL55-(+AL55*AD56)),IF(AND(W55="Probabilidad",W56="Impacto"),(AL54-(+AL54*AD56)),IF(W56="Probabilidad",AL55,""))),"")</f>
        <v/>
      </c>
      <c r="AM56" s="103" t="str">
        <f t="shared" si="16"/>
        <v/>
      </c>
      <c r="AN56" s="397"/>
      <c r="AO56" s="149"/>
      <c r="AP56" s="148"/>
      <c r="AQ56" s="104"/>
      <c r="AR56" s="104"/>
      <c r="AS56" s="149"/>
      <c r="AT56" s="104"/>
      <c r="AU56" s="149"/>
      <c r="AV56" s="104"/>
      <c r="AW56" s="149"/>
      <c r="AX56" s="104"/>
      <c r="AY56" s="149"/>
      <c r="AZ56" s="147"/>
      <c r="BA56" s="149"/>
      <c r="BB56" s="149"/>
      <c r="BC56" s="148"/>
      <c r="BD56" s="104"/>
      <c r="BE56" s="144"/>
      <c r="BF56" s="149"/>
      <c r="BG56" s="149"/>
      <c r="BH56" s="148"/>
      <c r="BI56" s="104"/>
      <c r="BJ56" s="144"/>
      <c r="BK56" s="149"/>
      <c r="BL56" s="149"/>
      <c r="BM56" s="148"/>
      <c r="BN56" s="104"/>
      <c r="BO56" s="144"/>
      <c r="BP56" s="149"/>
      <c r="BQ56" s="149"/>
      <c r="BR56" s="148"/>
      <c r="BS56" s="104"/>
      <c r="BT56" s="144"/>
      <c r="BU56" s="104"/>
      <c r="BV56" s="149"/>
      <c r="BW56" s="149"/>
      <c r="BX56" s="149"/>
      <c r="BY56" s="104"/>
      <c r="BZ56" s="149"/>
      <c r="CA56" s="149"/>
      <c r="CB56" s="104"/>
      <c r="CC56" s="149"/>
      <c r="CD56" s="148"/>
      <c r="CE56" s="149"/>
      <c r="CF56" s="160"/>
      <c r="CG56" s="160"/>
      <c r="CH56" s="160"/>
      <c r="CI56" s="160"/>
      <c r="CJ56" s="160"/>
      <c r="CK56" s="160"/>
      <c r="CL56" s="160"/>
      <c r="CM56" s="160"/>
      <c r="CN56" s="160"/>
      <c r="CO56" s="160"/>
      <c r="CP56" s="160"/>
      <c r="CQ56" s="160"/>
      <c r="CR56" s="160"/>
      <c r="CS56" s="160"/>
      <c r="CT56" s="160"/>
      <c r="CU56" s="160"/>
      <c r="CV56" s="160"/>
      <c r="CW56" s="160"/>
      <c r="CX56" s="160"/>
      <c r="CY56" s="160"/>
      <c r="CZ56" s="160"/>
      <c r="DA56" s="160"/>
      <c r="DB56" s="160"/>
      <c r="DC56" s="160"/>
      <c r="DD56" s="160"/>
      <c r="DE56" s="160"/>
    </row>
    <row r="57" spans="1:109" ht="15.75" customHeight="1" x14ac:dyDescent="0.3">
      <c r="A57" s="349"/>
      <c r="B57" s="313"/>
      <c r="C57" s="313"/>
      <c r="D57" s="313"/>
      <c r="E57" s="351"/>
      <c r="F57" s="313"/>
      <c r="G57" s="313"/>
      <c r="H57" s="313"/>
      <c r="I57" s="149"/>
      <c r="J57" s="149"/>
      <c r="K57" s="313"/>
      <c r="L57" s="351"/>
      <c r="M57" s="349"/>
      <c r="N57" s="331"/>
      <c r="O57" s="335"/>
      <c r="P57" s="395"/>
      <c r="Q57" s="335">
        <f t="shared" si="19"/>
        <v>0</v>
      </c>
      <c r="R57" s="331"/>
      <c r="S57" s="335"/>
      <c r="T57" s="334"/>
      <c r="U57" s="148">
        <v>5</v>
      </c>
      <c r="V57" s="100"/>
      <c r="W57" s="151" t="str">
        <f t="shared" si="14"/>
        <v/>
      </c>
      <c r="X57" s="166"/>
      <c r="Y57" s="166"/>
      <c r="Z57" s="166"/>
      <c r="AA57" s="166"/>
      <c r="AB57" s="140"/>
      <c r="AC57" s="140"/>
      <c r="AD57" s="141" t="str">
        <f t="shared" si="4"/>
        <v/>
      </c>
      <c r="AE57" s="140"/>
      <c r="AF57" s="140"/>
      <c r="AG57" s="140"/>
      <c r="AH57" s="184" t="str">
        <f>IFERROR(IF(AND(W56="Probabilidad",W57="Probabilidad"),(AJ56-(+AJ56*AD57)),IF(AND(W56="Impacto",W57="Probabilidad"),(AJ55-(+AJ55*AD57)),IF(W57="Impacto",AJ56,""))),"")</f>
        <v/>
      </c>
      <c r="AI57" s="138" t="str">
        <f t="shared" si="5"/>
        <v/>
      </c>
      <c r="AJ57" s="102" t="str">
        <f t="shared" si="15"/>
        <v/>
      </c>
      <c r="AK57" s="138" t="str">
        <f t="shared" si="7"/>
        <v/>
      </c>
      <c r="AL57" s="102" t="str">
        <f>IFERROR(IF(AND(W56="Impacto",W57="Impacto"),(AL56-(+AL56*AD57)),IF(AND(W56="Probabilidad",W57="Impacto"),(AL55-(+AL55*AD57)),IF(W57="Probabilidad",AL56,""))),"")</f>
        <v/>
      </c>
      <c r="AM57" s="103" t="str">
        <f t="shared" si="16"/>
        <v/>
      </c>
      <c r="AN57" s="397"/>
      <c r="AO57" s="149"/>
      <c r="AP57" s="148"/>
      <c r="AQ57" s="104"/>
      <c r="AR57" s="104"/>
      <c r="AS57" s="149"/>
      <c r="AT57" s="104"/>
      <c r="AU57" s="149"/>
      <c r="AV57" s="104"/>
      <c r="AW57" s="149"/>
      <c r="AX57" s="104"/>
      <c r="AY57" s="149"/>
      <c r="AZ57" s="147"/>
      <c r="BA57" s="149"/>
      <c r="BB57" s="149"/>
      <c r="BC57" s="148"/>
      <c r="BD57" s="104"/>
      <c r="BE57" s="144"/>
      <c r="BF57" s="149"/>
      <c r="BG57" s="149"/>
      <c r="BH57" s="148"/>
      <c r="BI57" s="104"/>
      <c r="BJ57" s="144"/>
      <c r="BK57" s="149"/>
      <c r="BL57" s="149"/>
      <c r="BM57" s="148"/>
      <c r="BN57" s="104"/>
      <c r="BO57" s="144"/>
      <c r="BP57" s="149"/>
      <c r="BQ57" s="149"/>
      <c r="BR57" s="148"/>
      <c r="BS57" s="104"/>
      <c r="BT57" s="144"/>
      <c r="BU57" s="104"/>
      <c r="BV57" s="149"/>
      <c r="BW57" s="149"/>
      <c r="BX57" s="149"/>
      <c r="BY57" s="104"/>
      <c r="BZ57" s="149"/>
      <c r="CA57" s="149"/>
      <c r="CB57" s="104"/>
      <c r="CC57" s="149"/>
      <c r="CD57" s="148"/>
      <c r="CE57" s="149"/>
      <c r="CF57" s="160"/>
      <c r="CG57" s="160"/>
      <c r="CH57" s="160"/>
      <c r="CI57" s="160"/>
      <c r="CJ57" s="160"/>
      <c r="CK57" s="160"/>
      <c r="CL57" s="160"/>
      <c r="CM57" s="160"/>
      <c r="CN57" s="160"/>
      <c r="CO57" s="160"/>
      <c r="CP57" s="160"/>
      <c r="CQ57" s="160"/>
      <c r="CR57" s="160"/>
      <c r="CS57" s="160"/>
      <c r="CT57" s="160"/>
      <c r="CU57" s="160"/>
      <c r="CV57" s="160"/>
      <c r="CW57" s="160"/>
      <c r="CX57" s="160"/>
      <c r="CY57" s="160"/>
      <c r="CZ57" s="160"/>
      <c r="DA57" s="160"/>
      <c r="DB57" s="160"/>
      <c r="DC57" s="160"/>
      <c r="DD57" s="160"/>
      <c r="DE57" s="160"/>
    </row>
    <row r="58" spans="1:109" ht="15.75" customHeight="1" x14ac:dyDescent="0.3">
      <c r="A58" s="349"/>
      <c r="B58" s="313"/>
      <c r="C58" s="313"/>
      <c r="D58" s="313"/>
      <c r="E58" s="351"/>
      <c r="F58" s="313"/>
      <c r="G58" s="313"/>
      <c r="H58" s="313"/>
      <c r="I58" s="149"/>
      <c r="J58" s="149"/>
      <c r="K58" s="313"/>
      <c r="L58" s="351"/>
      <c r="M58" s="349"/>
      <c r="N58" s="331"/>
      <c r="O58" s="335"/>
      <c r="P58" s="395"/>
      <c r="Q58" s="335">
        <f t="shared" si="19"/>
        <v>0</v>
      </c>
      <c r="R58" s="331"/>
      <c r="S58" s="335"/>
      <c r="T58" s="334"/>
      <c r="U58" s="148">
        <v>6</v>
      </c>
      <c r="V58" s="100"/>
      <c r="W58" s="151" t="str">
        <f t="shared" si="14"/>
        <v/>
      </c>
      <c r="X58" s="166"/>
      <c r="Y58" s="166"/>
      <c r="Z58" s="166"/>
      <c r="AA58" s="166"/>
      <c r="AB58" s="140"/>
      <c r="AC58" s="140"/>
      <c r="AD58" s="141" t="str">
        <f t="shared" si="4"/>
        <v/>
      </c>
      <c r="AE58" s="140"/>
      <c r="AF58" s="140"/>
      <c r="AG58" s="140"/>
      <c r="AH58" s="184" t="str">
        <f>IFERROR(IF(AND(W57="Probabilidad",W58="Probabilidad"),(AJ57-(+AJ57*AD58)),IF(AND(W57="Impacto",W58="Probabilidad"),(AJ56-(+AJ56*AD58)),IF(W58="Impacto",AJ57,""))),"")</f>
        <v/>
      </c>
      <c r="AI58" s="138" t="str">
        <f t="shared" si="5"/>
        <v/>
      </c>
      <c r="AJ58" s="102" t="str">
        <f t="shared" si="15"/>
        <v/>
      </c>
      <c r="AK58" s="138" t="str">
        <f t="shared" si="7"/>
        <v/>
      </c>
      <c r="AL58" s="102" t="str">
        <f>IFERROR(IF(AND(W57="Impacto",W58="Impacto"),(AL57-(+AL57*AD58)),IF(AND(W57="Probabilidad",W58="Impacto"),(AL56-(+AL56*AD58)),IF(W58="Probabilidad",AL57,""))),"")</f>
        <v/>
      </c>
      <c r="AM58" s="103" t="str">
        <f t="shared" si="16"/>
        <v/>
      </c>
      <c r="AN58" s="398"/>
      <c r="AO58" s="149"/>
      <c r="AP58" s="148"/>
      <c r="AQ58" s="104"/>
      <c r="AR58" s="104"/>
      <c r="AS58" s="149"/>
      <c r="AT58" s="104"/>
      <c r="AU58" s="149"/>
      <c r="AV58" s="104"/>
      <c r="AW58" s="149"/>
      <c r="AX58" s="104"/>
      <c r="AY58" s="149"/>
      <c r="AZ58" s="147"/>
      <c r="BA58" s="149"/>
      <c r="BB58" s="149"/>
      <c r="BC58" s="148"/>
      <c r="BD58" s="104"/>
      <c r="BE58" s="144"/>
      <c r="BF58" s="149"/>
      <c r="BG58" s="149"/>
      <c r="BH58" s="148"/>
      <c r="BI58" s="104"/>
      <c r="BJ58" s="144"/>
      <c r="BK58" s="149"/>
      <c r="BL58" s="149"/>
      <c r="BM58" s="148"/>
      <c r="BN58" s="104"/>
      <c r="BO58" s="144"/>
      <c r="BP58" s="149"/>
      <c r="BQ58" s="149"/>
      <c r="BR58" s="148"/>
      <c r="BS58" s="104"/>
      <c r="BT58" s="144"/>
      <c r="BU58" s="104"/>
      <c r="BV58" s="149"/>
      <c r="BW58" s="149"/>
      <c r="BX58" s="149"/>
      <c r="BY58" s="104"/>
      <c r="BZ58" s="149"/>
      <c r="CA58" s="149"/>
      <c r="CB58" s="104"/>
      <c r="CC58" s="149"/>
      <c r="CD58" s="148"/>
      <c r="CE58" s="149"/>
      <c r="CF58" s="160"/>
      <c r="CG58" s="160"/>
      <c r="CH58" s="160"/>
      <c r="CI58" s="160"/>
      <c r="CJ58" s="160"/>
      <c r="CK58" s="160"/>
      <c r="CL58" s="160"/>
      <c r="CM58" s="160"/>
      <c r="CN58" s="160"/>
      <c r="CO58" s="160"/>
      <c r="CP58" s="160"/>
      <c r="CQ58" s="160"/>
      <c r="CR58" s="160"/>
      <c r="CS58" s="160"/>
      <c r="CT58" s="160"/>
      <c r="CU58" s="160"/>
      <c r="CV58" s="160"/>
      <c r="CW58" s="160"/>
      <c r="CX58" s="160"/>
      <c r="CY58" s="160"/>
      <c r="CZ58" s="160"/>
      <c r="DA58" s="160"/>
      <c r="DB58" s="160"/>
      <c r="DC58" s="160"/>
      <c r="DD58" s="160"/>
      <c r="DE58" s="160"/>
    </row>
    <row r="59" spans="1:109" ht="15.75" customHeight="1" x14ac:dyDescent="0.3">
      <c r="A59" s="349">
        <v>10</v>
      </c>
      <c r="B59" s="313"/>
      <c r="C59" s="313"/>
      <c r="D59" s="313"/>
      <c r="E59" s="351"/>
      <c r="F59" s="313"/>
      <c r="G59" s="313"/>
      <c r="H59" s="313"/>
      <c r="I59" s="149"/>
      <c r="J59" s="149"/>
      <c r="K59" s="313"/>
      <c r="L59" s="351"/>
      <c r="M59" s="349"/>
      <c r="N59" s="331" t="str">
        <f>IF(M59&lt;=0,"",IF(M59&lt;=2,"Muy Baja",IF(M59&lt;=24,"Baja",IF(M59&lt;=500,"Media",IF(M59&lt;=5000,"Alta","Muy Alta")))))</f>
        <v/>
      </c>
      <c r="O59" s="335" t="str">
        <f>IF(N59="","",IF(N59="Muy Baja",0.2,IF(N59="Baja",0.4,IF(N59="Media",0.6,IF(N59="Alta",0.8,IF(N59="Muy Alta",1,))))))</f>
        <v/>
      </c>
      <c r="P59" s="395"/>
      <c r="Q59" s="335">
        <f ca="1">IF(NOT(ISERROR(MATCH(P59,'Tabla Impacto'!$B$221:$B$223,0))),'Tabla Impacto'!$F$223&amp;"Por favor no seleccionar los criterios de impacto(Afectación Económica o presupuestal y Pérdida Reputacional)",P59)</f>
        <v>0</v>
      </c>
      <c r="R59" s="331" t="str">
        <f ca="1">IF(OR(Q59='Tabla Impacto'!$C$11,Q59='Tabla Impacto'!$D$11),"Leve",IF(OR(Q59='Tabla Impacto'!$C$12,Q59='Tabla Impacto'!$D$12),"Menor",IF(OR(Q59='Tabla Impacto'!$C$13,Q59='Tabla Impacto'!$D$13),"Moderado",IF(OR(Q59='Tabla Impacto'!$C$14,Q59='Tabla Impacto'!$D$14),"Mayor",IF(OR(Q59='Tabla Impacto'!$C$15,Q59='Tabla Impacto'!$D$15),"Catastrófico","")))))</f>
        <v/>
      </c>
      <c r="S59" s="335" t="str">
        <f ca="1">IF(R59="","",IF(R59="Leve",0.2,IF(R59="Menor",0.4,IF(R59="Moderado",0.6,IF(R59="Mayor",0.8,IF(R59="Catastrófico",1,))))))</f>
        <v/>
      </c>
      <c r="T59" s="334" t="str">
        <f ca="1">IF(OR(AND(N59="Muy Baja",R59="Leve"),AND(N59="Muy Baja",R59="Menor"),AND(N59="Baja",R59="Leve")),"Bajo",IF(OR(AND(N59="Muy baja",R59="Moderado"),AND(N59="Baja",R59="Menor"),AND(N59="Baja",R59="Moderado"),AND(N59="Media",R59="Leve"),AND(N59="Media",R59="Menor"),AND(N59="Media",R59="Moderado"),AND(N59="Alta",R59="Leve"),AND(N59="Alta",R59="Menor")),"Moderado",IF(OR(AND(N59="Muy Baja",R59="Mayor"),AND(N59="Baja",R59="Mayor"),AND(N59="Media",R59="Mayor"),AND(N59="Alta",R59="Moderado"),AND(N59="Alta",R59="Mayor"),AND(N59="Muy Alta",R59="Leve"),AND(N59="Muy Alta",R59="Menor"),AND(N59="Muy Alta",R59="Moderado"),AND(N59="Muy Alta",R59="Mayor")),"Alto",IF(OR(AND(N59="Muy Baja",R59="Catastrófico"),AND(N59="Baja",R59="Catastrófico"),AND(N59="Media",R59="Catastrófico"),AND(N59="Alta",R59="Catastrófico"),AND(N59="Muy Alta",R59="Catastrófico")),"Extremo",""))))</f>
        <v/>
      </c>
      <c r="U59" s="148">
        <v>1</v>
      </c>
      <c r="V59" s="100"/>
      <c r="W59" s="151" t="str">
        <f t="shared" si="14"/>
        <v/>
      </c>
      <c r="X59" s="166"/>
      <c r="Y59" s="166"/>
      <c r="Z59" s="166"/>
      <c r="AA59" s="166"/>
      <c r="AB59" s="140"/>
      <c r="AC59" s="140"/>
      <c r="AD59" s="141" t="str">
        <f t="shared" si="4"/>
        <v/>
      </c>
      <c r="AE59" s="140"/>
      <c r="AF59" s="140"/>
      <c r="AG59" s="140"/>
      <c r="AH59" s="184" t="str">
        <f>IFERROR(IF(W59="Probabilidad",(O59-(+O59*AD59)),IF(W59="Impacto",O59,"")),"")</f>
        <v/>
      </c>
      <c r="AI59" s="138" t="str">
        <f>IFERROR(IF(AH59="","",IF(AH59&lt;=0.2,"Muy Baja",IF(AH59&lt;=0.4,"Baja",IF(AH59&lt;=0.6,"Media",IF(AH59&lt;=0.8,"Alta","Muy Alta"))))),"")</f>
        <v/>
      </c>
      <c r="AJ59" s="102" t="str">
        <f t="shared" si="15"/>
        <v/>
      </c>
      <c r="AK59" s="138" t="str">
        <f>IFERROR(IF(AL59="","",IF(AL59&lt;=0.2,"Leve",IF(AL59&lt;=0.4,"Menor",IF(AL59&lt;=0.6,"Moderado",IF(AL59&lt;=0.8,"Mayor","Catastrófico"))))),"")</f>
        <v/>
      </c>
      <c r="AL59" s="102" t="str">
        <f>IFERROR(IF(W59="Impacto",(S59-(+S59*AD59)),IF(W59="Probabilidad",S59,"")),"")</f>
        <v/>
      </c>
      <c r="AM59" s="103" t="str">
        <f t="shared" si="16"/>
        <v/>
      </c>
      <c r="AN59" s="396"/>
      <c r="AO59" s="149"/>
      <c r="AP59" s="148"/>
      <c r="AQ59" s="104"/>
      <c r="AR59" s="104"/>
      <c r="AS59" s="149"/>
      <c r="AT59" s="104"/>
      <c r="AU59" s="149"/>
      <c r="AV59" s="104"/>
      <c r="AW59" s="149"/>
      <c r="AX59" s="104"/>
      <c r="AY59" s="149"/>
      <c r="AZ59" s="147"/>
      <c r="BA59" s="149"/>
      <c r="BB59" s="149"/>
      <c r="BC59" s="148"/>
      <c r="BD59" s="104"/>
      <c r="BE59" s="144"/>
      <c r="BF59" s="149"/>
      <c r="BG59" s="149"/>
      <c r="BH59" s="148"/>
      <c r="BI59" s="104"/>
      <c r="BJ59" s="144"/>
      <c r="BK59" s="149"/>
      <c r="BL59" s="149"/>
      <c r="BM59" s="148"/>
      <c r="BN59" s="104"/>
      <c r="BO59" s="144"/>
      <c r="BP59" s="149"/>
      <c r="BQ59" s="149"/>
      <c r="BR59" s="148"/>
      <c r="BS59" s="104"/>
      <c r="BT59" s="144"/>
      <c r="BU59" s="104"/>
      <c r="BV59" s="149"/>
      <c r="BW59" s="149"/>
      <c r="BX59" s="149"/>
      <c r="BY59" s="104"/>
      <c r="BZ59" s="149"/>
      <c r="CA59" s="149"/>
      <c r="CB59" s="104"/>
      <c r="CC59" s="149"/>
      <c r="CD59" s="148"/>
      <c r="CE59" s="149"/>
      <c r="CF59" s="160"/>
      <c r="CG59" s="160"/>
      <c r="CH59" s="160"/>
      <c r="CI59" s="160"/>
      <c r="CJ59" s="160"/>
      <c r="CK59" s="160"/>
      <c r="CL59" s="160"/>
      <c r="CM59" s="160"/>
      <c r="CN59" s="160"/>
      <c r="CO59" s="160"/>
      <c r="CP59" s="160"/>
      <c r="CQ59" s="160"/>
      <c r="CR59" s="160"/>
      <c r="CS59" s="160"/>
      <c r="CT59" s="160"/>
      <c r="CU59" s="160"/>
      <c r="CV59" s="160"/>
      <c r="CW59" s="160"/>
      <c r="CX59" s="160"/>
      <c r="CY59" s="160"/>
      <c r="CZ59" s="160"/>
      <c r="DA59" s="160"/>
      <c r="DB59" s="160"/>
      <c r="DC59" s="160"/>
      <c r="DD59" s="160"/>
      <c r="DE59" s="160"/>
    </row>
    <row r="60" spans="1:109" ht="15.75" customHeight="1" x14ac:dyDescent="0.3">
      <c r="A60" s="349"/>
      <c r="B60" s="313"/>
      <c r="C60" s="313"/>
      <c r="D60" s="313"/>
      <c r="E60" s="351"/>
      <c r="F60" s="313"/>
      <c r="G60" s="313"/>
      <c r="H60" s="313"/>
      <c r="I60" s="149"/>
      <c r="J60" s="149"/>
      <c r="K60" s="313"/>
      <c r="L60" s="351"/>
      <c r="M60" s="349"/>
      <c r="N60" s="331"/>
      <c r="O60" s="335"/>
      <c r="P60" s="395"/>
      <c r="Q60" s="335">
        <f>IF(NOT(ISERROR(MATCH(P60,_xlfn.ANCHORARRAY(E71),0))),O73&amp;"Por favor no seleccionar los criterios de impacto",P60)</f>
        <v>0</v>
      </c>
      <c r="R60" s="331"/>
      <c r="S60" s="335"/>
      <c r="T60" s="334"/>
      <c r="U60" s="148">
        <v>2</v>
      </c>
      <c r="V60" s="100"/>
      <c r="W60" s="151" t="str">
        <f t="shared" si="14"/>
        <v/>
      </c>
      <c r="X60" s="166"/>
      <c r="Y60" s="166"/>
      <c r="Z60" s="166"/>
      <c r="AA60" s="166"/>
      <c r="AB60" s="140"/>
      <c r="AC60" s="140"/>
      <c r="AD60" s="141" t="str">
        <f t="shared" si="4"/>
        <v/>
      </c>
      <c r="AE60" s="140"/>
      <c r="AF60" s="140"/>
      <c r="AG60" s="140"/>
      <c r="AH60" s="184" t="str">
        <f>IFERROR(IF(AND(W59="Probabilidad",W60="Probabilidad"),(AJ59-(+AJ59*AD60)),IF(W60="Probabilidad",(O59-(+O59*AD60)),IF(W60="Impacto",AJ59,""))),"")</f>
        <v/>
      </c>
      <c r="AI60" s="138" t="str">
        <f t="shared" si="5"/>
        <v/>
      </c>
      <c r="AJ60" s="102" t="str">
        <f t="shared" si="15"/>
        <v/>
      </c>
      <c r="AK60" s="138" t="str">
        <f t="shared" si="7"/>
        <v/>
      </c>
      <c r="AL60" s="102" t="str">
        <f>IFERROR(IF(AND(W59="Impacto",W60="Impacto"),(AL53-(+AL53*AD60)),IF(W60="Impacto",($S$59-(+$S$59*AD60)),IF(W60="Probabilidad",AL53,""))),"")</f>
        <v/>
      </c>
      <c r="AM60" s="103" t="str">
        <f t="shared" si="16"/>
        <v/>
      </c>
      <c r="AN60" s="397"/>
      <c r="AO60" s="149"/>
      <c r="AP60" s="148"/>
      <c r="AQ60" s="104"/>
      <c r="AR60" s="104"/>
      <c r="AS60" s="149"/>
      <c r="AT60" s="104"/>
      <c r="AU60" s="149"/>
      <c r="AV60" s="104"/>
      <c r="AW60" s="149"/>
      <c r="AX60" s="104"/>
      <c r="AY60" s="149"/>
      <c r="AZ60" s="147"/>
      <c r="BA60" s="149"/>
      <c r="BB60" s="149"/>
      <c r="BC60" s="148"/>
      <c r="BD60" s="104"/>
      <c r="BE60" s="144"/>
      <c r="BF60" s="149"/>
      <c r="BG60" s="149"/>
      <c r="BH60" s="148"/>
      <c r="BI60" s="104"/>
      <c r="BJ60" s="144"/>
      <c r="BK60" s="149"/>
      <c r="BL60" s="149"/>
      <c r="BM60" s="148"/>
      <c r="BN60" s="104"/>
      <c r="BO60" s="144"/>
      <c r="BP60" s="149"/>
      <c r="BQ60" s="149"/>
      <c r="BR60" s="148"/>
      <c r="BS60" s="104"/>
      <c r="BT60" s="144"/>
      <c r="BU60" s="104"/>
      <c r="BV60" s="149"/>
      <c r="BW60" s="149"/>
      <c r="BX60" s="149"/>
      <c r="BY60" s="104"/>
      <c r="BZ60" s="149"/>
      <c r="CA60" s="149"/>
      <c r="CB60" s="104"/>
      <c r="CC60" s="149"/>
      <c r="CD60" s="148"/>
      <c r="CE60" s="149"/>
    </row>
    <row r="61" spans="1:109" ht="15.75" customHeight="1" x14ac:dyDescent="0.3">
      <c r="A61" s="349"/>
      <c r="B61" s="313"/>
      <c r="C61" s="313"/>
      <c r="D61" s="313"/>
      <c r="E61" s="351"/>
      <c r="F61" s="313"/>
      <c r="G61" s="313"/>
      <c r="H61" s="313"/>
      <c r="I61" s="149"/>
      <c r="J61" s="149"/>
      <c r="K61" s="313"/>
      <c r="L61" s="351"/>
      <c r="M61" s="349"/>
      <c r="N61" s="331"/>
      <c r="O61" s="335"/>
      <c r="P61" s="395"/>
      <c r="Q61" s="335">
        <f>IF(NOT(ISERROR(MATCH(P61,_xlfn.ANCHORARRAY(E72),0))),O74&amp;"Por favor no seleccionar los criterios de impacto",P61)</f>
        <v>0</v>
      </c>
      <c r="R61" s="331"/>
      <c r="S61" s="335"/>
      <c r="T61" s="334"/>
      <c r="U61" s="148">
        <v>3</v>
      </c>
      <c r="V61" s="105"/>
      <c r="W61" s="151" t="str">
        <f t="shared" si="14"/>
        <v/>
      </c>
      <c r="X61" s="166"/>
      <c r="Y61" s="166"/>
      <c r="Z61" s="166"/>
      <c r="AA61" s="166"/>
      <c r="AB61" s="140"/>
      <c r="AC61" s="140"/>
      <c r="AD61" s="141" t="str">
        <f t="shared" si="4"/>
        <v/>
      </c>
      <c r="AE61" s="140"/>
      <c r="AF61" s="140"/>
      <c r="AG61" s="140"/>
      <c r="AH61" s="184" t="str">
        <f>IFERROR(IF(AND(W60="Probabilidad",W61="Probabilidad"),(AJ60-(+AJ60*AD61)),IF(AND(W60="Impacto",W61="Probabilidad"),(AJ59-(+AJ59*AD61)),IF(W61="Impacto",AJ60,""))),"")</f>
        <v/>
      </c>
      <c r="AI61" s="138" t="str">
        <f t="shared" si="5"/>
        <v/>
      </c>
      <c r="AJ61" s="102" t="str">
        <f t="shared" si="15"/>
        <v/>
      </c>
      <c r="AK61" s="138" t="str">
        <f t="shared" si="7"/>
        <v/>
      </c>
      <c r="AL61" s="102" t="str">
        <f>IFERROR(IF(AND(W60="Impacto",W61="Impacto"),(AL60-(+AL60*AD61)),IF(AND(W60="Probabilidad",W61="Impacto"),(AL59-(+AL59*AD61)),IF(W61="Probabilidad",AL60,""))),"")</f>
        <v/>
      </c>
      <c r="AM61" s="103" t="str">
        <f t="shared" si="16"/>
        <v/>
      </c>
      <c r="AN61" s="397"/>
      <c r="AO61" s="149"/>
      <c r="AP61" s="148"/>
      <c r="AQ61" s="104"/>
      <c r="AR61" s="104"/>
      <c r="AS61" s="149"/>
      <c r="AT61" s="104"/>
      <c r="AU61" s="149"/>
      <c r="AV61" s="104"/>
      <c r="AW61" s="149"/>
      <c r="AX61" s="104"/>
      <c r="AY61" s="149"/>
      <c r="AZ61" s="147"/>
      <c r="BA61" s="149"/>
      <c r="BB61" s="149"/>
      <c r="BC61" s="148"/>
      <c r="BD61" s="104"/>
      <c r="BE61" s="144"/>
      <c r="BF61" s="149"/>
      <c r="BG61" s="149"/>
      <c r="BH61" s="148"/>
      <c r="BI61" s="104"/>
      <c r="BJ61" s="144"/>
      <c r="BK61" s="149"/>
      <c r="BL61" s="149"/>
      <c r="BM61" s="148"/>
      <c r="BN61" s="104"/>
      <c r="BO61" s="144"/>
      <c r="BP61" s="149"/>
      <c r="BQ61" s="149"/>
      <c r="BR61" s="148"/>
      <c r="BS61" s="104"/>
      <c r="BT61" s="144"/>
      <c r="BU61" s="104"/>
      <c r="BV61" s="149"/>
      <c r="BW61" s="149"/>
      <c r="BX61" s="149"/>
      <c r="BY61" s="104"/>
      <c r="BZ61" s="149"/>
      <c r="CA61" s="149"/>
      <c r="CB61" s="104"/>
      <c r="CC61" s="149"/>
      <c r="CD61" s="148"/>
      <c r="CE61" s="149"/>
    </row>
    <row r="62" spans="1:109" ht="15.75" customHeight="1" x14ac:dyDescent="0.3">
      <c r="A62" s="349"/>
      <c r="B62" s="313"/>
      <c r="C62" s="313"/>
      <c r="D62" s="313"/>
      <c r="E62" s="351"/>
      <c r="F62" s="313"/>
      <c r="G62" s="313"/>
      <c r="H62" s="313"/>
      <c r="I62" s="149"/>
      <c r="J62" s="149"/>
      <c r="K62" s="313"/>
      <c r="L62" s="351"/>
      <c r="M62" s="349"/>
      <c r="N62" s="331"/>
      <c r="O62" s="335"/>
      <c r="P62" s="395"/>
      <c r="Q62" s="335">
        <f>IF(NOT(ISERROR(MATCH(P62,_xlfn.ANCHORARRAY(E73),0))),O75&amp;"Por favor no seleccionar los criterios de impacto",P62)</f>
        <v>0</v>
      </c>
      <c r="R62" s="331"/>
      <c r="S62" s="335"/>
      <c r="T62" s="334"/>
      <c r="U62" s="148">
        <v>4</v>
      </c>
      <c r="V62" s="100"/>
      <c r="W62" s="151" t="str">
        <f t="shared" si="14"/>
        <v/>
      </c>
      <c r="X62" s="166"/>
      <c r="Y62" s="166"/>
      <c r="Z62" s="166"/>
      <c r="AA62" s="166"/>
      <c r="AB62" s="140"/>
      <c r="AC62" s="140"/>
      <c r="AD62" s="141" t="str">
        <f t="shared" si="4"/>
        <v/>
      </c>
      <c r="AE62" s="140"/>
      <c r="AF62" s="140"/>
      <c r="AG62" s="140"/>
      <c r="AH62" s="184" t="str">
        <f>IFERROR(IF(AND(W61="Probabilidad",W62="Probabilidad"),(AJ61-(+AJ61*AD62)),IF(AND(W61="Impacto",W62="Probabilidad"),(AJ60-(+AJ60*AD62)),IF(W62="Impacto",AJ61,""))),"")</f>
        <v/>
      </c>
      <c r="AI62" s="138" t="str">
        <f t="shared" si="5"/>
        <v/>
      </c>
      <c r="AJ62" s="102" t="str">
        <f t="shared" si="15"/>
        <v/>
      </c>
      <c r="AK62" s="138" t="str">
        <f t="shared" si="7"/>
        <v/>
      </c>
      <c r="AL62" s="102" t="str">
        <f>IFERROR(IF(AND(W61="Impacto",W62="Impacto"),(AL61-(+AL61*AD62)),IF(AND(W61="Probabilidad",W62="Impacto"),(AL60-(+AL60*AD62)),IF(W62="Probabilidad",AL61,""))),"")</f>
        <v/>
      </c>
      <c r="AM62" s="103" t="str">
        <f t="shared" si="16"/>
        <v/>
      </c>
      <c r="AN62" s="397"/>
      <c r="AO62" s="149"/>
      <c r="AP62" s="148"/>
      <c r="AQ62" s="104"/>
      <c r="AR62" s="104"/>
      <c r="AS62" s="149"/>
      <c r="AT62" s="104"/>
      <c r="AU62" s="149"/>
      <c r="AV62" s="104"/>
      <c r="AW62" s="149"/>
      <c r="AX62" s="104"/>
      <c r="AY62" s="149"/>
      <c r="AZ62" s="147"/>
      <c r="BA62" s="149"/>
      <c r="BB62" s="149"/>
      <c r="BC62" s="148"/>
      <c r="BD62" s="104"/>
      <c r="BE62" s="144"/>
      <c r="BF62" s="149"/>
      <c r="BG62" s="149"/>
      <c r="BH62" s="148"/>
      <c r="BI62" s="104"/>
      <c r="BJ62" s="144"/>
      <c r="BK62" s="149"/>
      <c r="BL62" s="149"/>
      <c r="BM62" s="148"/>
      <c r="BN62" s="104"/>
      <c r="BO62" s="144"/>
      <c r="BP62" s="149"/>
      <c r="BQ62" s="149"/>
      <c r="BR62" s="148"/>
      <c r="BS62" s="104"/>
      <c r="BT62" s="144"/>
      <c r="BU62" s="104"/>
      <c r="BV62" s="149"/>
      <c r="BW62" s="149"/>
      <c r="BX62" s="149"/>
      <c r="BY62" s="104"/>
      <c r="BZ62" s="149"/>
      <c r="CA62" s="149"/>
      <c r="CB62" s="104"/>
      <c r="CC62" s="149"/>
      <c r="CD62" s="148"/>
      <c r="CE62" s="149"/>
    </row>
    <row r="63" spans="1:109" ht="15.75" customHeight="1" x14ac:dyDescent="0.3">
      <c r="A63" s="349"/>
      <c r="B63" s="313"/>
      <c r="C63" s="313"/>
      <c r="D63" s="313"/>
      <c r="E63" s="351"/>
      <c r="F63" s="313"/>
      <c r="G63" s="313"/>
      <c r="H63" s="313"/>
      <c r="I63" s="149"/>
      <c r="J63" s="149"/>
      <c r="K63" s="313"/>
      <c r="L63" s="351"/>
      <c r="M63" s="349"/>
      <c r="N63" s="331"/>
      <c r="O63" s="335"/>
      <c r="P63" s="395"/>
      <c r="Q63" s="335">
        <f>IF(NOT(ISERROR(MATCH(P63,_xlfn.ANCHORARRAY(E74),0))),O76&amp;"Por favor no seleccionar los criterios de impacto",P63)</f>
        <v>0</v>
      </c>
      <c r="R63" s="331"/>
      <c r="S63" s="335"/>
      <c r="T63" s="334"/>
      <c r="U63" s="148">
        <v>5</v>
      </c>
      <c r="V63" s="100"/>
      <c r="W63" s="151" t="str">
        <f t="shared" si="14"/>
        <v/>
      </c>
      <c r="X63" s="166"/>
      <c r="Y63" s="166"/>
      <c r="Z63" s="166"/>
      <c r="AA63" s="166"/>
      <c r="AB63" s="140"/>
      <c r="AC63" s="140"/>
      <c r="AD63" s="141" t="str">
        <f t="shared" si="4"/>
        <v/>
      </c>
      <c r="AE63" s="140"/>
      <c r="AF63" s="140"/>
      <c r="AG63" s="140"/>
      <c r="AH63" s="184" t="str">
        <f>IFERROR(IF(AND(W62="Probabilidad",W63="Probabilidad"),(AJ62-(+AJ62*AD63)),IF(AND(W62="Impacto",W63="Probabilidad"),(AJ61-(+AJ61*AD63)),IF(W63="Impacto",AJ62,""))),"")</f>
        <v/>
      </c>
      <c r="AI63" s="138" t="str">
        <f t="shared" si="5"/>
        <v/>
      </c>
      <c r="AJ63" s="102" t="str">
        <f t="shared" si="15"/>
        <v/>
      </c>
      <c r="AK63" s="138" t="str">
        <f t="shared" si="7"/>
        <v/>
      </c>
      <c r="AL63" s="102" t="str">
        <f>IFERROR(IF(AND(W62="Impacto",W63="Impacto"),(AL62-(+AL62*AD63)),IF(AND(W62="Probabilidad",W63="Impacto"),(AL61-(+AL61*AD63)),IF(W63="Probabilidad",AL62,""))),"")</f>
        <v/>
      </c>
      <c r="AM63" s="103" t="str">
        <f t="shared" si="16"/>
        <v/>
      </c>
      <c r="AN63" s="397"/>
      <c r="AO63" s="149"/>
      <c r="AP63" s="148"/>
      <c r="AQ63" s="104"/>
      <c r="AR63" s="104"/>
      <c r="AS63" s="149"/>
      <c r="AT63" s="104"/>
      <c r="AU63" s="149"/>
      <c r="AV63" s="104"/>
      <c r="AW63" s="149"/>
      <c r="AX63" s="104"/>
      <c r="AY63" s="149"/>
      <c r="AZ63" s="147"/>
      <c r="BA63" s="149"/>
      <c r="BB63" s="149"/>
      <c r="BC63" s="148"/>
      <c r="BD63" s="104"/>
      <c r="BE63" s="144"/>
      <c r="BF63" s="149"/>
      <c r="BG63" s="149"/>
      <c r="BH63" s="148"/>
      <c r="BI63" s="104"/>
      <c r="BJ63" s="144"/>
      <c r="BK63" s="149"/>
      <c r="BL63" s="149"/>
      <c r="BM63" s="148"/>
      <c r="BN63" s="104"/>
      <c r="BO63" s="144"/>
      <c r="BP63" s="149"/>
      <c r="BQ63" s="149"/>
      <c r="BR63" s="148"/>
      <c r="BS63" s="104"/>
      <c r="BT63" s="144"/>
      <c r="BU63" s="104"/>
      <c r="BV63" s="149"/>
      <c r="BW63" s="149"/>
      <c r="BX63" s="149"/>
      <c r="BY63" s="104"/>
      <c r="BZ63" s="149"/>
      <c r="CA63" s="149"/>
      <c r="CB63" s="104"/>
      <c r="CC63" s="149"/>
      <c r="CD63" s="148"/>
      <c r="CE63" s="149"/>
    </row>
    <row r="64" spans="1:109" ht="15.75" customHeight="1" x14ac:dyDescent="0.3">
      <c r="A64" s="349"/>
      <c r="B64" s="313"/>
      <c r="C64" s="313"/>
      <c r="D64" s="313"/>
      <c r="E64" s="351"/>
      <c r="F64" s="313"/>
      <c r="G64" s="313"/>
      <c r="H64" s="313"/>
      <c r="I64" s="149"/>
      <c r="J64" s="149"/>
      <c r="K64" s="313"/>
      <c r="L64" s="351"/>
      <c r="M64" s="349"/>
      <c r="N64" s="331"/>
      <c r="O64" s="335"/>
      <c r="P64" s="395"/>
      <c r="Q64" s="335">
        <f>IF(NOT(ISERROR(MATCH(P64,_xlfn.ANCHORARRAY(E75),0))),O77&amp;"Por favor no seleccionar los criterios de impacto",P64)</f>
        <v>0</v>
      </c>
      <c r="R64" s="331"/>
      <c r="S64" s="335"/>
      <c r="T64" s="334"/>
      <c r="U64" s="148">
        <v>6</v>
      </c>
      <c r="V64" s="100"/>
      <c r="W64" s="151" t="str">
        <f t="shared" si="14"/>
        <v/>
      </c>
      <c r="X64" s="166"/>
      <c r="Y64" s="166"/>
      <c r="Z64" s="166"/>
      <c r="AA64" s="166"/>
      <c r="AB64" s="140"/>
      <c r="AC64" s="140"/>
      <c r="AD64" s="141" t="str">
        <f t="shared" si="4"/>
        <v/>
      </c>
      <c r="AE64" s="140"/>
      <c r="AF64" s="140"/>
      <c r="AG64" s="140"/>
      <c r="AH64" s="184" t="str">
        <f>IFERROR(IF(AND(W63="Probabilidad",W64="Probabilidad"),(AJ63-(+AJ63*AD64)),IF(AND(W63="Impacto",W64="Probabilidad"),(AJ62-(+AJ62*AD64)),IF(W64="Impacto",AJ63,""))),"")</f>
        <v/>
      </c>
      <c r="AI64" s="138" t="str">
        <f t="shared" si="5"/>
        <v/>
      </c>
      <c r="AJ64" s="102" t="str">
        <f t="shared" si="15"/>
        <v/>
      </c>
      <c r="AK64" s="138" t="str">
        <f t="shared" si="7"/>
        <v/>
      </c>
      <c r="AL64" s="102" t="str">
        <f>IFERROR(IF(AND(W63="Impacto",W64="Impacto"),(AL63-(+AL63*AD64)),IF(AND(W63="Probabilidad",W64="Impacto"),(AL62-(+AL62*AD64)),IF(W64="Probabilidad",AL63,""))),"")</f>
        <v/>
      </c>
      <c r="AM64" s="103" t="str">
        <f t="shared" si="16"/>
        <v/>
      </c>
      <c r="AN64" s="398"/>
      <c r="AO64" s="149"/>
      <c r="AP64" s="148"/>
      <c r="AQ64" s="104"/>
      <c r="AR64" s="104"/>
      <c r="AS64" s="149"/>
      <c r="AT64" s="104"/>
      <c r="AU64" s="149"/>
      <c r="AV64" s="104"/>
      <c r="AW64" s="149"/>
      <c r="AX64" s="104"/>
      <c r="AY64" s="149"/>
      <c r="AZ64" s="147"/>
      <c r="BA64" s="149"/>
      <c r="BB64" s="149"/>
      <c r="BC64" s="148"/>
      <c r="BD64" s="104"/>
      <c r="BE64" s="144"/>
      <c r="BF64" s="149"/>
      <c r="BG64" s="149"/>
      <c r="BH64" s="148"/>
      <c r="BI64" s="104"/>
      <c r="BJ64" s="144"/>
      <c r="BK64" s="149"/>
      <c r="BL64" s="149"/>
      <c r="BM64" s="148"/>
      <c r="BN64" s="104"/>
      <c r="BO64" s="144"/>
      <c r="BP64" s="149"/>
      <c r="BQ64" s="149"/>
      <c r="BR64" s="148"/>
      <c r="BS64" s="104"/>
      <c r="BT64" s="144"/>
      <c r="BU64" s="104"/>
      <c r="BV64" s="149"/>
      <c r="BW64" s="149"/>
      <c r="BX64" s="149"/>
      <c r="BY64" s="104"/>
      <c r="BZ64" s="149"/>
      <c r="CA64" s="149"/>
      <c r="CB64" s="104"/>
      <c r="CC64" s="149"/>
      <c r="CD64" s="148"/>
      <c r="CE64" s="149"/>
    </row>
  </sheetData>
  <sheetProtection algorithmName="SHA-512" hashValue="fuc3kXKGTjC9jExO+Q/ejTCHntlI7Zoblw1tndeNWScP8S/PPAZn11pbI4bPNuCjxeeGw338QMDxSc8fBjy6vw==" saltValue="cx/FYtZJS1qPwcHBJwFHDQ==" spinCount="100000" sheet="1" objects="1" scenarios="1" formatCells="0" formatColumns="0" formatRows="0"/>
  <dataConsolidate link="1"/>
  <mergeCells count="277">
    <mergeCell ref="AO2:AZ2"/>
    <mergeCell ref="BA2:BE2"/>
    <mergeCell ref="BF2:BJ2"/>
    <mergeCell ref="BK2:BO2"/>
    <mergeCell ref="BP2:BT2"/>
    <mergeCell ref="AO3:AO4"/>
    <mergeCell ref="AP3:AP4"/>
    <mergeCell ref="AQ3:AQ4"/>
    <mergeCell ref="AR3:AR4"/>
    <mergeCell ref="AS3:AS4"/>
    <mergeCell ref="AT3:AT4"/>
    <mergeCell ref="AU3:AU4"/>
    <mergeCell ref="AV3:AV4"/>
    <mergeCell ref="AW3:AW4"/>
    <mergeCell ref="AX3:AX4"/>
    <mergeCell ref="AY3:AY4"/>
    <mergeCell ref="AZ3:AZ4"/>
    <mergeCell ref="BA3:BA4"/>
    <mergeCell ref="BI3:BI4"/>
    <mergeCell ref="BJ3:BJ4"/>
    <mergeCell ref="BK3:BK4"/>
    <mergeCell ref="BL3:BL4"/>
    <mergeCell ref="BM3:BM4"/>
    <mergeCell ref="BN3:BN4"/>
    <mergeCell ref="CB2:CE2"/>
    <mergeCell ref="A2:L2"/>
    <mergeCell ref="M2:T2"/>
    <mergeCell ref="BU2:BX2"/>
    <mergeCell ref="BY2:CA2"/>
    <mergeCell ref="A3:A4"/>
    <mergeCell ref="B3:B4"/>
    <mergeCell ref="C3:C4"/>
    <mergeCell ref="D3:D4"/>
    <mergeCell ref="H3:H4"/>
    <mergeCell ref="U2:AG2"/>
    <mergeCell ref="AH2:AN2"/>
    <mergeCell ref="Q3:Q4"/>
    <mergeCell ref="R3:R4"/>
    <mergeCell ref="S3:S4"/>
    <mergeCell ref="T3:T4"/>
    <mergeCell ref="U3:U4"/>
    <mergeCell ref="V3:V4"/>
    <mergeCell ref="BO3:BO4"/>
    <mergeCell ref="BP3:BP4"/>
    <mergeCell ref="BQ3:BQ4"/>
    <mergeCell ref="BR3:BR4"/>
    <mergeCell ref="BS3:BS4"/>
    <mergeCell ref="BT3:BT4"/>
    <mergeCell ref="E3:E4"/>
    <mergeCell ref="K3:K4"/>
    <mergeCell ref="M3:M4"/>
    <mergeCell ref="N3:N4"/>
    <mergeCell ref="O3:O4"/>
    <mergeCell ref="P3:P4"/>
    <mergeCell ref="L3:L4"/>
    <mergeCell ref="AK3:AK4"/>
    <mergeCell ref="AL3:AL4"/>
    <mergeCell ref="I3:I4"/>
    <mergeCell ref="F3:F4"/>
    <mergeCell ref="AN3:AN4"/>
    <mergeCell ref="W3:W4"/>
    <mergeCell ref="X3:AA3"/>
    <mergeCell ref="AB3:AG3"/>
    <mergeCell ref="AH3:AH4"/>
    <mergeCell ref="AI3:AI4"/>
    <mergeCell ref="AJ3:AJ4"/>
    <mergeCell ref="BH3:BH4"/>
    <mergeCell ref="BB3:BB4"/>
    <mergeCell ref="BC3:BC4"/>
    <mergeCell ref="BD3:BD4"/>
    <mergeCell ref="BE3:BE4"/>
    <mergeCell ref="BF3:BF4"/>
    <mergeCell ref="BG3:BG4"/>
    <mergeCell ref="CD3:CD4"/>
    <mergeCell ref="CE3:CE4"/>
    <mergeCell ref="A5:A10"/>
    <mergeCell ref="B5:B10"/>
    <mergeCell ref="C5:C10"/>
    <mergeCell ref="D5:D10"/>
    <mergeCell ref="H5:H10"/>
    <mergeCell ref="BX3:BX4"/>
    <mergeCell ref="BY3:BY4"/>
    <mergeCell ref="BZ3:BZ4"/>
    <mergeCell ref="CA3:CA4"/>
    <mergeCell ref="CB3:CB4"/>
    <mergeCell ref="CC3:CC4"/>
    <mergeCell ref="BU3:BU4"/>
    <mergeCell ref="BV3:BV4"/>
    <mergeCell ref="BW3:BW4"/>
    <mergeCell ref="Q5:Q10"/>
    <mergeCell ref="R5:R10"/>
    <mergeCell ref="S5:S10"/>
    <mergeCell ref="T5:T10"/>
    <mergeCell ref="AN5:AN10"/>
    <mergeCell ref="O5:O10"/>
    <mergeCell ref="P5:P10"/>
    <mergeCell ref="AM3:AM4"/>
    <mergeCell ref="A11:A16"/>
    <mergeCell ref="B11:B16"/>
    <mergeCell ref="C11:C16"/>
    <mergeCell ref="D11:D16"/>
    <mergeCell ref="H11:H16"/>
    <mergeCell ref="E5:E10"/>
    <mergeCell ref="K5:K10"/>
    <mergeCell ref="M5:M10"/>
    <mergeCell ref="N5:N10"/>
    <mergeCell ref="L5:L10"/>
    <mergeCell ref="A17:A22"/>
    <mergeCell ref="B17:B22"/>
    <mergeCell ref="AN11:AN16"/>
    <mergeCell ref="Q11:Q16"/>
    <mergeCell ref="R11:R16"/>
    <mergeCell ref="S11:S16"/>
    <mergeCell ref="T11:T16"/>
    <mergeCell ref="F5:F10"/>
    <mergeCell ref="C17:C22"/>
    <mergeCell ref="D17:D22"/>
    <mergeCell ref="H17:H22"/>
    <mergeCell ref="E17:E22"/>
    <mergeCell ref="K17:K22"/>
    <mergeCell ref="O11:O16"/>
    <mergeCell ref="P11:P16"/>
    <mergeCell ref="E11:E16"/>
    <mergeCell ref="K11:K16"/>
    <mergeCell ref="M11:M16"/>
    <mergeCell ref="N11:N16"/>
    <mergeCell ref="L11:L16"/>
    <mergeCell ref="F11:F16"/>
    <mergeCell ref="F17:F22"/>
    <mergeCell ref="S17:S22"/>
    <mergeCell ref="T17:T22"/>
    <mergeCell ref="R17:R22"/>
    <mergeCell ref="Q23:Q28"/>
    <mergeCell ref="R23:R28"/>
    <mergeCell ref="S23:S28"/>
    <mergeCell ref="T23:T28"/>
    <mergeCell ref="AN23:AN28"/>
    <mergeCell ref="O23:O28"/>
    <mergeCell ref="P23:P28"/>
    <mergeCell ref="L17:L22"/>
    <mergeCell ref="M17:M22"/>
    <mergeCell ref="N17:N22"/>
    <mergeCell ref="O17:O22"/>
    <mergeCell ref="P17:P22"/>
    <mergeCell ref="AN17:AN22"/>
    <mergeCell ref="Q17:Q22"/>
    <mergeCell ref="A29:A34"/>
    <mergeCell ref="B29:B34"/>
    <mergeCell ref="C29:C34"/>
    <mergeCell ref="D29:D34"/>
    <mergeCell ref="H29:H34"/>
    <mergeCell ref="E23:E28"/>
    <mergeCell ref="K23:K28"/>
    <mergeCell ref="M23:M28"/>
    <mergeCell ref="N23:N28"/>
    <mergeCell ref="L23:L28"/>
    <mergeCell ref="F23:F28"/>
    <mergeCell ref="F29:F34"/>
    <mergeCell ref="G29:G34"/>
    <mergeCell ref="A23:A28"/>
    <mergeCell ref="B23:B28"/>
    <mergeCell ref="C23:C28"/>
    <mergeCell ref="D23:D28"/>
    <mergeCell ref="H23:H28"/>
    <mergeCell ref="AN29:AN34"/>
    <mergeCell ref="A35:A40"/>
    <mergeCell ref="B35:B40"/>
    <mergeCell ref="C35:C40"/>
    <mergeCell ref="D35:D40"/>
    <mergeCell ref="H35:H40"/>
    <mergeCell ref="E35:E40"/>
    <mergeCell ref="K35:K40"/>
    <mergeCell ref="O29:O34"/>
    <mergeCell ref="P29:P34"/>
    <mergeCell ref="Q29:Q34"/>
    <mergeCell ref="R29:R34"/>
    <mergeCell ref="S29:S34"/>
    <mergeCell ref="T29:T34"/>
    <mergeCell ref="E29:E34"/>
    <mergeCell ref="K29:K34"/>
    <mergeCell ref="M29:M34"/>
    <mergeCell ref="N29:N34"/>
    <mergeCell ref="S35:S40"/>
    <mergeCell ref="T35:T40"/>
    <mergeCell ref="AN35:AN40"/>
    <mergeCell ref="Q35:Q40"/>
    <mergeCell ref="R35:R40"/>
    <mergeCell ref="L29:L34"/>
    <mergeCell ref="S47:S52"/>
    <mergeCell ref="T47:T52"/>
    <mergeCell ref="E47:E52"/>
    <mergeCell ref="K47:K52"/>
    <mergeCell ref="M47:M52"/>
    <mergeCell ref="N47:N52"/>
    <mergeCell ref="Q41:Q46"/>
    <mergeCell ref="R41:R46"/>
    <mergeCell ref="S41:S46"/>
    <mergeCell ref="T41:T46"/>
    <mergeCell ref="H41:H46"/>
    <mergeCell ref="L41:L46"/>
    <mergeCell ref="A47:A52"/>
    <mergeCell ref="B47:B52"/>
    <mergeCell ref="C47:C52"/>
    <mergeCell ref="D47:D52"/>
    <mergeCell ref="H47:H52"/>
    <mergeCell ref="E41:E46"/>
    <mergeCell ref="K41:K46"/>
    <mergeCell ref="M41:M46"/>
    <mergeCell ref="N41:N46"/>
    <mergeCell ref="A41:A46"/>
    <mergeCell ref="B41:B46"/>
    <mergeCell ref="C41:C46"/>
    <mergeCell ref="D41:D46"/>
    <mergeCell ref="L47:L52"/>
    <mergeCell ref="A59:A64"/>
    <mergeCell ref="B59:B64"/>
    <mergeCell ref="C59:C64"/>
    <mergeCell ref="D59:D64"/>
    <mergeCell ref="H59:H64"/>
    <mergeCell ref="M53:M58"/>
    <mergeCell ref="N53:N58"/>
    <mergeCell ref="O53:O58"/>
    <mergeCell ref="P53:P58"/>
    <mergeCell ref="A53:A58"/>
    <mergeCell ref="B53:B58"/>
    <mergeCell ref="C53:C58"/>
    <mergeCell ref="D53:D58"/>
    <mergeCell ref="H53:H58"/>
    <mergeCell ref="E53:E58"/>
    <mergeCell ref="K53:K58"/>
    <mergeCell ref="L53:L58"/>
    <mergeCell ref="L59:L64"/>
    <mergeCell ref="E59:E64"/>
    <mergeCell ref="F53:F58"/>
    <mergeCell ref="F59:F64"/>
    <mergeCell ref="G53:G58"/>
    <mergeCell ref="G59:G64"/>
    <mergeCell ref="S59:S64"/>
    <mergeCell ref="T59:T64"/>
    <mergeCell ref="AN59:AN64"/>
    <mergeCell ref="G3:G4"/>
    <mergeCell ref="G5:G10"/>
    <mergeCell ref="G11:G16"/>
    <mergeCell ref="G17:G22"/>
    <mergeCell ref="G23:G28"/>
    <mergeCell ref="K59:K64"/>
    <mergeCell ref="M59:M64"/>
    <mergeCell ref="N59:N64"/>
    <mergeCell ref="O59:O64"/>
    <mergeCell ref="P59:P64"/>
    <mergeCell ref="S53:S58"/>
    <mergeCell ref="T53:T58"/>
    <mergeCell ref="AN53:AN58"/>
    <mergeCell ref="Q53:Q58"/>
    <mergeCell ref="R53:R58"/>
    <mergeCell ref="AN47:AN52"/>
    <mergeCell ref="O47:O52"/>
    <mergeCell ref="P47:P52"/>
    <mergeCell ref="J3:J4"/>
    <mergeCell ref="AN41:AN46"/>
    <mergeCell ref="O41:O46"/>
    <mergeCell ref="F35:F40"/>
    <mergeCell ref="F41:F46"/>
    <mergeCell ref="F47:F52"/>
    <mergeCell ref="G35:G40"/>
    <mergeCell ref="G41:G46"/>
    <mergeCell ref="G47:G52"/>
    <mergeCell ref="Q59:Q64"/>
    <mergeCell ref="R59:R64"/>
    <mergeCell ref="P41:P46"/>
    <mergeCell ref="Q47:Q52"/>
    <mergeCell ref="R47:R52"/>
    <mergeCell ref="M35:M40"/>
    <mergeCell ref="N35:N40"/>
    <mergeCell ref="O35:O40"/>
    <mergeCell ref="P35:P40"/>
    <mergeCell ref="L35:L40"/>
  </mergeCells>
  <conditionalFormatting sqref="N5 N11">
    <cfRule type="cellIs" dxfId="244" priority="241" operator="equal">
      <formula>"Muy Alta"</formula>
    </cfRule>
    <cfRule type="cellIs" dxfId="243" priority="242" operator="equal">
      <formula>"Alta"</formula>
    </cfRule>
    <cfRule type="cellIs" dxfId="242" priority="243" operator="equal">
      <formula>"Media"</formula>
    </cfRule>
    <cfRule type="cellIs" dxfId="241" priority="244" operator="equal">
      <formula>"Baja"</formula>
    </cfRule>
    <cfRule type="cellIs" dxfId="240" priority="245" operator="equal">
      <formula>"Muy Baja"</formula>
    </cfRule>
  </conditionalFormatting>
  <conditionalFormatting sqref="R5 R11 R17 R23 R29 R35 R41 R47 R53 R59">
    <cfRule type="cellIs" dxfId="239" priority="236" operator="equal">
      <formula>"Catastrófico"</formula>
    </cfRule>
    <cfRule type="cellIs" dxfId="238" priority="237" operator="equal">
      <formula>"Mayor"</formula>
    </cfRule>
    <cfRule type="cellIs" dxfId="237" priority="238" operator="equal">
      <formula>"Moderado"</formula>
    </cfRule>
    <cfRule type="cellIs" dxfId="236" priority="239" operator="equal">
      <formula>"Menor"</formula>
    </cfRule>
    <cfRule type="cellIs" dxfId="235" priority="240" operator="equal">
      <formula>"Leve"</formula>
    </cfRule>
  </conditionalFormatting>
  <conditionalFormatting sqref="T5">
    <cfRule type="cellIs" dxfId="234" priority="232" operator="equal">
      <formula>"Extremo"</formula>
    </cfRule>
    <cfRule type="cellIs" dxfId="233" priority="233" operator="equal">
      <formula>"Alto"</formula>
    </cfRule>
    <cfRule type="cellIs" dxfId="232" priority="234" operator="equal">
      <formula>"Moderado"</formula>
    </cfRule>
    <cfRule type="cellIs" dxfId="231" priority="235" operator="equal">
      <formula>"Bajo"</formula>
    </cfRule>
  </conditionalFormatting>
  <conditionalFormatting sqref="AI6:AI10">
    <cfRule type="cellIs" dxfId="230" priority="227" operator="equal">
      <formula>"Muy Alta"</formula>
    </cfRule>
    <cfRule type="cellIs" dxfId="229" priority="228" operator="equal">
      <formula>"Alta"</formula>
    </cfRule>
    <cfRule type="cellIs" dxfId="228" priority="229" operator="equal">
      <formula>"Media"</formula>
    </cfRule>
    <cfRule type="cellIs" dxfId="227" priority="230" operator="equal">
      <formula>"Baja"</formula>
    </cfRule>
    <cfRule type="cellIs" dxfId="226" priority="231" operator="equal">
      <formula>"Muy Baja"</formula>
    </cfRule>
  </conditionalFormatting>
  <conditionalFormatting sqref="AK6:AK10">
    <cfRule type="cellIs" dxfId="225" priority="222" operator="equal">
      <formula>"Catastrófico"</formula>
    </cfRule>
    <cfRule type="cellIs" dxfId="224" priority="223" operator="equal">
      <formula>"Mayor"</formula>
    </cfRule>
    <cfRule type="cellIs" dxfId="223" priority="224" operator="equal">
      <formula>"Moderado"</formula>
    </cfRule>
    <cfRule type="cellIs" dxfId="222" priority="225" operator="equal">
      <formula>"Menor"</formula>
    </cfRule>
    <cfRule type="cellIs" dxfId="221" priority="226" operator="equal">
      <formula>"Leve"</formula>
    </cfRule>
  </conditionalFormatting>
  <conditionalFormatting sqref="AM6:AM10">
    <cfRule type="cellIs" dxfId="220" priority="218" operator="equal">
      <formula>"Extremo"</formula>
    </cfRule>
    <cfRule type="cellIs" dxfId="219" priority="219" operator="equal">
      <formula>"Alto"</formula>
    </cfRule>
    <cfRule type="cellIs" dxfId="218" priority="220" operator="equal">
      <formula>"Moderado"</formula>
    </cfRule>
    <cfRule type="cellIs" dxfId="217" priority="221" operator="equal">
      <formula>"Bajo"</formula>
    </cfRule>
  </conditionalFormatting>
  <conditionalFormatting sqref="N53">
    <cfRule type="cellIs" dxfId="216" priority="57" operator="equal">
      <formula>"Muy Alta"</formula>
    </cfRule>
    <cfRule type="cellIs" dxfId="215" priority="58" operator="equal">
      <formula>"Alta"</formula>
    </cfRule>
    <cfRule type="cellIs" dxfId="214" priority="59" operator="equal">
      <formula>"Media"</formula>
    </cfRule>
    <cfRule type="cellIs" dxfId="213" priority="60" operator="equal">
      <formula>"Baja"</formula>
    </cfRule>
    <cfRule type="cellIs" dxfId="212" priority="61" operator="equal">
      <formula>"Muy Baja"</formula>
    </cfRule>
  </conditionalFormatting>
  <conditionalFormatting sqref="T11">
    <cfRule type="cellIs" dxfId="211" priority="214" operator="equal">
      <formula>"Extremo"</formula>
    </cfRule>
    <cfRule type="cellIs" dxfId="210" priority="215" operator="equal">
      <formula>"Alto"</formula>
    </cfRule>
    <cfRule type="cellIs" dxfId="209" priority="216" operator="equal">
      <formula>"Moderado"</formula>
    </cfRule>
    <cfRule type="cellIs" dxfId="208" priority="217" operator="equal">
      <formula>"Bajo"</formula>
    </cfRule>
  </conditionalFormatting>
  <conditionalFormatting sqref="AI11:AI16">
    <cfRule type="cellIs" dxfId="207" priority="209" operator="equal">
      <formula>"Muy Alta"</formula>
    </cfRule>
    <cfRule type="cellIs" dxfId="206" priority="210" operator="equal">
      <formula>"Alta"</formula>
    </cfRule>
    <cfRule type="cellIs" dxfId="205" priority="211" operator="equal">
      <formula>"Media"</formula>
    </cfRule>
    <cfRule type="cellIs" dxfId="204" priority="212" operator="equal">
      <formula>"Baja"</formula>
    </cfRule>
    <cfRule type="cellIs" dxfId="203" priority="213" operator="equal">
      <formula>"Muy Baja"</formula>
    </cfRule>
  </conditionalFormatting>
  <conditionalFormatting sqref="AK11:AK16">
    <cfRule type="cellIs" dxfId="202" priority="204" operator="equal">
      <formula>"Catastrófico"</formula>
    </cfRule>
    <cfRule type="cellIs" dxfId="201" priority="205" operator="equal">
      <formula>"Mayor"</formula>
    </cfRule>
    <cfRule type="cellIs" dxfId="200" priority="206" operator="equal">
      <formula>"Moderado"</formula>
    </cfRule>
    <cfRule type="cellIs" dxfId="199" priority="207" operator="equal">
      <formula>"Menor"</formula>
    </cfRule>
    <cfRule type="cellIs" dxfId="198" priority="208" operator="equal">
      <formula>"Leve"</formula>
    </cfRule>
  </conditionalFormatting>
  <conditionalFormatting sqref="AM11:AM16">
    <cfRule type="cellIs" dxfId="197" priority="200" operator="equal">
      <formula>"Extremo"</formula>
    </cfRule>
    <cfRule type="cellIs" dxfId="196" priority="201" operator="equal">
      <formula>"Alto"</formula>
    </cfRule>
    <cfRule type="cellIs" dxfId="195" priority="202" operator="equal">
      <formula>"Moderado"</formula>
    </cfRule>
    <cfRule type="cellIs" dxfId="194" priority="203" operator="equal">
      <formula>"Bajo"</formula>
    </cfRule>
  </conditionalFormatting>
  <conditionalFormatting sqref="N17">
    <cfRule type="cellIs" dxfId="193" priority="195" operator="equal">
      <formula>"Muy Alta"</formula>
    </cfRule>
    <cfRule type="cellIs" dxfId="192" priority="196" operator="equal">
      <formula>"Alta"</formula>
    </cfRule>
    <cfRule type="cellIs" dxfId="191" priority="197" operator="equal">
      <formula>"Media"</formula>
    </cfRule>
    <cfRule type="cellIs" dxfId="190" priority="198" operator="equal">
      <formula>"Baja"</formula>
    </cfRule>
    <cfRule type="cellIs" dxfId="189" priority="199" operator="equal">
      <formula>"Muy Baja"</formula>
    </cfRule>
  </conditionalFormatting>
  <conditionalFormatting sqref="T17">
    <cfRule type="cellIs" dxfId="188" priority="191" operator="equal">
      <formula>"Extremo"</formula>
    </cfRule>
    <cfRule type="cellIs" dxfId="187" priority="192" operator="equal">
      <formula>"Alto"</formula>
    </cfRule>
    <cfRule type="cellIs" dxfId="186" priority="193" operator="equal">
      <formula>"Moderado"</formula>
    </cfRule>
    <cfRule type="cellIs" dxfId="185" priority="194" operator="equal">
      <formula>"Bajo"</formula>
    </cfRule>
  </conditionalFormatting>
  <conditionalFormatting sqref="AI17:AI22">
    <cfRule type="cellIs" dxfId="184" priority="186" operator="equal">
      <formula>"Muy Alta"</formula>
    </cfRule>
    <cfRule type="cellIs" dxfId="183" priority="187" operator="equal">
      <formula>"Alta"</formula>
    </cfRule>
    <cfRule type="cellIs" dxfId="182" priority="188" operator="equal">
      <formula>"Media"</formula>
    </cfRule>
    <cfRule type="cellIs" dxfId="181" priority="189" operator="equal">
      <formula>"Baja"</formula>
    </cfRule>
    <cfRule type="cellIs" dxfId="180" priority="190" operator="equal">
      <formula>"Muy Baja"</formula>
    </cfRule>
  </conditionalFormatting>
  <conditionalFormatting sqref="AK17:AK22">
    <cfRule type="cellIs" dxfId="179" priority="181" operator="equal">
      <formula>"Catastrófico"</formula>
    </cfRule>
    <cfRule type="cellIs" dxfId="178" priority="182" operator="equal">
      <formula>"Mayor"</formula>
    </cfRule>
    <cfRule type="cellIs" dxfId="177" priority="183" operator="equal">
      <formula>"Moderado"</formula>
    </cfRule>
    <cfRule type="cellIs" dxfId="176" priority="184" operator="equal">
      <formula>"Menor"</formula>
    </cfRule>
    <cfRule type="cellIs" dxfId="175" priority="185" operator="equal">
      <formula>"Leve"</formula>
    </cfRule>
  </conditionalFormatting>
  <conditionalFormatting sqref="AM17:AM22">
    <cfRule type="cellIs" dxfId="174" priority="177" operator="equal">
      <formula>"Extremo"</formula>
    </cfRule>
    <cfRule type="cellIs" dxfId="173" priority="178" operator="equal">
      <formula>"Alto"</formula>
    </cfRule>
    <cfRule type="cellIs" dxfId="172" priority="179" operator="equal">
      <formula>"Moderado"</formula>
    </cfRule>
    <cfRule type="cellIs" dxfId="171" priority="180" operator="equal">
      <formula>"Bajo"</formula>
    </cfRule>
  </conditionalFormatting>
  <conditionalFormatting sqref="N23">
    <cfRule type="cellIs" dxfId="170" priority="172" operator="equal">
      <formula>"Muy Alta"</formula>
    </cfRule>
    <cfRule type="cellIs" dxfId="169" priority="173" operator="equal">
      <formula>"Alta"</formula>
    </cfRule>
    <cfRule type="cellIs" dxfId="168" priority="174" operator="equal">
      <formula>"Media"</formula>
    </cfRule>
    <cfRule type="cellIs" dxfId="167" priority="175" operator="equal">
      <formula>"Baja"</formula>
    </cfRule>
    <cfRule type="cellIs" dxfId="166" priority="176" operator="equal">
      <formula>"Muy Baja"</formula>
    </cfRule>
  </conditionalFormatting>
  <conditionalFormatting sqref="T23">
    <cfRule type="cellIs" dxfId="165" priority="168" operator="equal">
      <formula>"Extremo"</formula>
    </cfRule>
    <cfRule type="cellIs" dxfId="164" priority="169" operator="equal">
      <formula>"Alto"</formula>
    </cfRule>
    <cfRule type="cellIs" dxfId="163" priority="170" operator="equal">
      <formula>"Moderado"</formula>
    </cfRule>
    <cfRule type="cellIs" dxfId="162" priority="171" operator="equal">
      <formula>"Bajo"</formula>
    </cfRule>
  </conditionalFormatting>
  <conditionalFormatting sqref="AI23:AI28">
    <cfRule type="cellIs" dxfId="161" priority="163" operator="equal">
      <formula>"Muy Alta"</formula>
    </cfRule>
    <cfRule type="cellIs" dxfId="160" priority="164" operator="equal">
      <formula>"Alta"</formula>
    </cfRule>
    <cfRule type="cellIs" dxfId="159" priority="165" operator="equal">
      <formula>"Media"</formula>
    </cfRule>
    <cfRule type="cellIs" dxfId="158" priority="166" operator="equal">
      <formula>"Baja"</formula>
    </cfRule>
    <cfRule type="cellIs" dxfId="157" priority="167" operator="equal">
      <formula>"Muy Baja"</formula>
    </cfRule>
  </conditionalFormatting>
  <conditionalFormatting sqref="AK23:AK28">
    <cfRule type="cellIs" dxfId="156" priority="158" operator="equal">
      <formula>"Catastrófico"</formula>
    </cfRule>
    <cfRule type="cellIs" dxfId="155" priority="159" operator="equal">
      <formula>"Mayor"</formula>
    </cfRule>
    <cfRule type="cellIs" dxfId="154" priority="160" operator="equal">
      <formula>"Moderado"</formula>
    </cfRule>
    <cfRule type="cellIs" dxfId="153" priority="161" operator="equal">
      <formula>"Menor"</formula>
    </cfRule>
    <cfRule type="cellIs" dxfId="152" priority="162" operator="equal">
      <formula>"Leve"</formula>
    </cfRule>
  </conditionalFormatting>
  <conditionalFormatting sqref="AM23:AM28">
    <cfRule type="cellIs" dxfId="151" priority="154" operator="equal">
      <formula>"Extremo"</formula>
    </cfRule>
    <cfRule type="cellIs" dxfId="150" priority="155" operator="equal">
      <formula>"Alto"</formula>
    </cfRule>
    <cfRule type="cellIs" dxfId="149" priority="156" operator="equal">
      <formula>"Moderado"</formula>
    </cfRule>
    <cfRule type="cellIs" dxfId="148" priority="157" operator="equal">
      <formula>"Bajo"</formula>
    </cfRule>
  </conditionalFormatting>
  <conditionalFormatting sqref="N29">
    <cfRule type="cellIs" dxfId="147" priority="149" operator="equal">
      <formula>"Muy Alta"</formula>
    </cfRule>
    <cfRule type="cellIs" dxfId="146" priority="150" operator="equal">
      <formula>"Alta"</formula>
    </cfRule>
    <cfRule type="cellIs" dxfId="145" priority="151" operator="equal">
      <formula>"Media"</formula>
    </cfRule>
    <cfRule type="cellIs" dxfId="144" priority="152" operator="equal">
      <formula>"Baja"</formula>
    </cfRule>
    <cfRule type="cellIs" dxfId="143" priority="153" operator="equal">
      <formula>"Muy Baja"</formula>
    </cfRule>
  </conditionalFormatting>
  <conditionalFormatting sqref="T29">
    <cfRule type="cellIs" dxfId="142" priority="145" operator="equal">
      <formula>"Extremo"</formula>
    </cfRule>
    <cfRule type="cellIs" dxfId="141" priority="146" operator="equal">
      <formula>"Alto"</formula>
    </cfRule>
    <cfRule type="cellIs" dxfId="140" priority="147" operator="equal">
      <formula>"Moderado"</formula>
    </cfRule>
    <cfRule type="cellIs" dxfId="139" priority="148" operator="equal">
      <formula>"Bajo"</formula>
    </cfRule>
  </conditionalFormatting>
  <conditionalFormatting sqref="AI29:AI34">
    <cfRule type="cellIs" dxfId="138" priority="140" operator="equal">
      <formula>"Muy Alta"</formula>
    </cfRule>
    <cfRule type="cellIs" dxfId="137" priority="141" operator="equal">
      <formula>"Alta"</formula>
    </cfRule>
    <cfRule type="cellIs" dxfId="136" priority="142" operator="equal">
      <formula>"Media"</formula>
    </cfRule>
    <cfRule type="cellIs" dxfId="135" priority="143" operator="equal">
      <formula>"Baja"</formula>
    </cfRule>
    <cfRule type="cellIs" dxfId="134" priority="144" operator="equal">
      <formula>"Muy Baja"</formula>
    </cfRule>
  </conditionalFormatting>
  <conditionalFormatting sqref="AK29:AK34">
    <cfRule type="cellIs" dxfId="133" priority="135" operator="equal">
      <formula>"Catastrófico"</formula>
    </cfRule>
    <cfRule type="cellIs" dxfId="132" priority="136" operator="equal">
      <formula>"Mayor"</formula>
    </cfRule>
    <cfRule type="cellIs" dxfId="131" priority="137" operator="equal">
      <formula>"Moderado"</formula>
    </cfRule>
    <cfRule type="cellIs" dxfId="130" priority="138" operator="equal">
      <formula>"Menor"</formula>
    </cfRule>
    <cfRule type="cellIs" dxfId="129" priority="139" operator="equal">
      <formula>"Leve"</formula>
    </cfRule>
  </conditionalFormatting>
  <conditionalFormatting sqref="AM29:AM34">
    <cfRule type="cellIs" dxfId="128" priority="131" operator="equal">
      <formula>"Extremo"</formula>
    </cfRule>
    <cfRule type="cellIs" dxfId="127" priority="132" operator="equal">
      <formula>"Alto"</formula>
    </cfRule>
    <cfRule type="cellIs" dxfId="126" priority="133" operator="equal">
      <formula>"Moderado"</formula>
    </cfRule>
    <cfRule type="cellIs" dxfId="125" priority="134" operator="equal">
      <formula>"Bajo"</formula>
    </cfRule>
  </conditionalFormatting>
  <conditionalFormatting sqref="N35">
    <cfRule type="cellIs" dxfId="124" priority="126" operator="equal">
      <formula>"Muy Alta"</formula>
    </cfRule>
    <cfRule type="cellIs" dxfId="123" priority="127" operator="equal">
      <formula>"Alta"</formula>
    </cfRule>
    <cfRule type="cellIs" dxfId="122" priority="128" operator="equal">
      <formula>"Media"</formula>
    </cfRule>
    <cfRule type="cellIs" dxfId="121" priority="129" operator="equal">
      <formula>"Baja"</formula>
    </cfRule>
    <cfRule type="cellIs" dxfId="120" priority="130" operator="equal">
      <formula>"Muy Baja"</formula>
    </cfRule>
  </conditionalFormatting>
  <conditionalFormatting sqref="T35">
    <cfRule type="cellIs" dxfId="119" priority="122" operator="equal">
      <formula>"Extremo"</formula>
    </cfRule>
    <cfRule type="cellIs" dxfId="118" priority="123" operator="equal">
      <formula>"Alto"</formula>
    </cfRule>
    <cfRule type="cellIs" dxfId="117" priority="124" operator="equal">
      <formula>"Moderado"</formula>
    </cfRule>
    <cfRule type="cellIs" dxfId="116" priority="125" operator="equal">
      <formula>"Bajo"</formula>
    </cfRule>
  </conditionalFormatting>
  <conditionalFormatting sqref="AI35:AI40">
    <cfRule type="cellIs" dxfId="115" priority="117" operator="equal">
      <formula>"Muy Alta"</formula>
    </cfRule>
    <cfRule type="cellIs" dxfId="114" priority="118" operator="equal">
      <formula>"Alta"</formula>
    </cfRule>
    <cfRule type="cellIs" dxfId="113" priority="119" operator="equal">
      <formula>"Media"</formula>
    </cfRule>
    <cfRule type="cellIs" dxfId="112" priority="120" operator="equal">
      <formula>"Baja"</formula>
    </cfRule>
    <cfRule type="cellIs" dxfId="111" priority="121" operator="equal">
      <formula>"Muy Baja"</formula>
    </cfRule>
  </conditionalFormatting>
  <conditionalFormatting sqref="AK35:AK40">
    <cfRule type="cellIs" dxfId="110" priority="112" operator="equal">
      <formula>"Catastrófico"</formula>
    </cfRule>
    <cfRule type="cellIs" dxfId="109" priority="113" operator="equal">
      <formula>"Mayor"</formula>
    </cfRule>
    <cfRule type="cellIs" dxfId="108" priority="114" operator="equal">
      <formula>"Moderado"</formula>
    </cfRule>
    <cfRule type="cellIs" dxfId="107" priority="115" operator="equal">
      <formula>"Menor"</formula>
    </cfRule>
    <cfRule type="cellIs" dxfId="106" priority="116" operator="equal">
      <formula>"Leve"</formula>
    </cfRule>
  </conditionalFormatting>
  <conditionalFormatting sqref="AM35:AM40">
    <cfRule type="cellIs" dxfId="105" priority="108" operator="equal">
      <formula>"Extremo"</formula>
    </cfRule>
    <cfRule type="cellIs" dxfId="104" priority="109" operator="equal">
      <formula>"Alto"</formula>
    </cfRule>
    <cfRule type="cellIs" dxfId="103" priority="110" operator="equal">
      <formula>"Moderado"</formula>
    </cfRule>
    <cfRule type="cellIs" dxfId="102" priority="111" operator="equal">
      <formula>"Bajo"</formula>
    </cfRule>
  </conditionalFormatting>
  <conditionalFormatting sqref="N41">
    <cfRule type="cellIs" dxfId="101" priority="103" operator="equal">
      <formula>"Muy Alta"</formula>
    </cfRule>
    <cfRule type="cellIs" dxfId="100" priority="104" operator="equal">
      <formula>"Alta"</formula>
    </cfRule>
    <cfRule type="cellIs" dxfId="99" priority="105" operator="equal">
      <formula>"Media"</formula>
    </cfRule>
    <cfRule type="cellIs" dxfId="98" priority="106" operator="equal">
      <formula>"Baja"</formula>
    </cfRule>
    <cfRule type="cellIs" dxfId="97" priority="107" operator="equal">
      <formula>"Muy Baja"</formula>
    </cfRule>
  </conditionalFormatting>
  <conditionalFormatting sqref="T41">
    <cfRule type="cellIs" dxfId="96" priority="99" operator="equal">
      <formula>"Extremo"</formula>
    </cfRule>
    <cfRule type="cellIs" dxfId="95" priority="100" operator="equal">
      <formula>"Alto"</formula>
    </cfRule>
    <cfRule type="cellIs" dxfId="94" priority="101" operator="equal">
      <formula>"Moderado"</formula>
    </cfRule>
    <cfRule type="cellIs" dxfId="93" priority="102" operator="equal">
      <formula>"Bajo"</formula>
    </cfRule>
  </conditionalFormatting>
  <conditionalFormatting sqref="AI41:AI46">
    <cfRule type="cellIs" dxfId="92" priority="94" operator="equal">
      <formula>"Muy Alta"</formula>
    </cfRule>
    <cfRule type="cellIs" dxfId="91" priority="95" operator="equal">
      <formula>"Alta"</formula>
    </cfRule>
    <cfRule type="cellIs" dxfId="90" priority="96" operator="equal">
      <formula>"Media"</formula>
    </cfRule>
    <cfRule type="cellIs" dxfId="89" priority="97" operator="equal">
      <formula>"Baja"</formula>
    </cfRule>
    <cfRule type="cellIs" dxfId="88" priority="98" operator="equal">
      <formula>"Muy Baja"</formula>
    </cfRule>
  </conditionalFormatting>
  <conditionalFormatting sqref="AK41:AK46">
    <cfRule type="cellIs" dxfId="87" priority="89" operator="equal">
      <formula>"Catastrófico"</formula>
    </cfRule>
    <cfRule type="cellIs" dxfId="86" priority="90" operator="equal">
      <formula>"Mayor"</formula>
    </cfRule>
    <cfRule type="cellIs" dxfId="85" priority="91" operator="equal">
      <formula>"Moderado"</formula>
    </cfRule>
    <cfRule type="cellIs" dxfId="84" priority="92" operator="equal">
      <formula>"Menor"</formula>
    </cfRule>
    <cfRule type="cellIs" dxfId="83" priority="93" operator="equal">
      <formula>"Leve"</formula>
    </cfRule>
  </conditionalFormatting>
  <conditionalFormatting sqref="AM41:AM46">
    <cfRule type="cellIs" dxfId="82" priority="85" operator="equal">
      <formula>"Extremo"</formula>
    </cfRule>
    <cfRule type="cellIs" dxfId="81" priority="86" operator="equal">
      <formula>"Alto"</formula>
    </cfRule>
    <cfRule type="cellIs" dxfId="80" priority="87" operator="equal">
      <formula>"Moderado"</formula>
    </cfRule>
    <cfRule type="cellIs" dxfId="79" priority="88" operator="equal">
      <formula>"Bajo"</formula>
    </cfRule>
  </conditionalFormatting>
  <conditionalFormatting sqref="N47">
    <cfRule type="cellIs" dxfId="78" priority="80" operator="equal">
      <formula>"Muy Alta"</formula>
    </cfRule>
    <cfRule type="cellIs" dxfId="77" priority="81" operator="equal">
      <formula>"Alta"</formula>
    </cfRule>
    <cfRule type="cellIs" dxfId="76" priority="82" operator="equal">
      <formula>"Media"</formula>
    </cfRule>
    <cfRule type="cellIs" dxfId="75" priority="83" operator="equal">
      <formula>"Baja"</formula>
    </cfRule>
    <cfRule type="cellIs" dxfId="74" priority="84" operator="equal">
      <formula>"Muy Baja"</formula>
    </cfRule>
  </conditionalFormatting>
  <conditionalFormatting sqref="T47">
    <cfRule type="cellIs" dxfId="73" priority="76" operator="equal">
      <formula>"Extremo"</formula>
    </cfRule>
    <cfRule type="cellIs" dxfId="72" priority="77" operator="equal">
      <formula>"Alto"</formula>
    </cfRule>
    <cfRule type="cellIs" dxfId="71" priority="78" operator="equal">
      <formula>"Moderado"</formula>
    </cfRule>
    <cfRule type="cellIs" dxfId="70" priority="79" operator="equal">
      <formula>"Bajo"</formula>
    </cfRule>
  </conditionalFormatting>
  <conditionalFormatting sqref="AI47:AI52">
    <cfRule type="cellIs" dxfId="69" priority="71" operator="equal">
      <formula>"Muy Alta"</formula>
    </cfRule>
    <cfRule type="cellIs" dxfId="68" priority="72" operator="equal">
      <formula>"Alta"</formula>
    </cfRule>
    <cfRule type="cellIs" dxfId="67" priority="73" operator="equal">
      <formula>"Media"</formula>
    </cfRule>
    <cfRule type="cellIs" dxfId="66" priority="74" operator="equal">
      <formula>"Baja"</formula>
    </cfRule>
    <cfRule type="cellIs" dxfId="65" priority="75" operator="equal">
      <formula>"Muy Baja"</formula>
    </cfRule>
  </conditionalFormatting>
  <conditionalFormatting sqref="AK47:AK52">
    <cfRule type="cellIs" dxfId="64" priority="66" operator="equal">
      <formula>"Catastrófico"</formula>
    </cfRule>
    <cfRule type="cellIs" dxfId="63" priority="67" operator="equal">
      <formula>"Mayor"</formula>
    </cfRule>
    <cfRule type="cellIs" dxfId="62" priority="68" operator="equal">
      <formula>"Moderado"</formula>
    </cfRule>
    <cfRule type="cellIs" dxfId="61" priority="69" operator="equal">
      <formula>"Menor"</formula>
    </cfRule>
    <cfRule type="cellIs" dxfId="60" priority="70" operator="equal">
      <formula>"Leve"</formula>
    </cfRule>
  </conditionalFormatting>
  <conditionalFormatting sqref="AM47:AM52">
    <cfRule type="cellIs" dxfId="59" priority="62" operator="equal">
      <formula>"Extremo"</formula>
    </cfRule>
    <cfRule type="cellIs" dxfId="58" priority="63" operator="equal">
      <formula>"Alto"</formula>
    </cfRule>
    <cfRule type="cellIs" dxfId="57" priority="64" operator="equal">
      <formula>"Moderado"</formula>
    </cfRule>
    <cfRule type="cellIs" dxfId="56" priority="65" operator="equal">
      <formula>"Bajo"</formula>
    </cfRule>
  </conditionalFormatting>
  <conditionalFormatting sqref="T53">
    <cfRule type="cellIs" dxfId="55" priority="53" operator="equal">
      <formula>"Extremo"</formula>
    </cfRule>
    <cfRule type="cellIs" dxfId="54" priority="54" operator="equal">
      <formula>"Alto"</formula>
    </cfRule>
    <cfRule type="cellIs" dxfId="53" priority="55" operator="equal">
      <formula>"Moderado"</formula>
    </cfRule>
    <cfRule type="cellIs" dxfId="52" priority="56" operator="equal">
      <formula>"Bajo"</formula>
    </cfRule>
  </conditionalFormatting>
  <conditionalFormatting sqref="AI53:AI58">
    <cfRule type="cellIs" dxfId="51" priority="48" operator="equal">
      <formula>"Muy Alta"</formula>
    </cfRule>
    <cfRule type="cellIs" dxfId="50" priority="49" operator="equal">
      <formula>"Alta"</formula>
    </cfRule>
    <cfRule type="cellIs" dxfId="49" priority="50" operator="equal">
      <formula>"Media"</formula>
    </cfRule>
    <cfRule type="cellIs" dxfId="48" priority="51" operator="equal">
      <formula>"Baja"</formula>
    </cfRule>
    <cfRule type="cellIs" dxfId="47" priority="52" operator="equal">
      <formula>"Muy Baja"</formula>
    </cfRule>
  </conditionalFormatting>
  <conditionalFormatting sqref="AK53:AK58">
    <cfRule type="cellIs" dxfId="46" priority="43" operator="equal">
      <formula>"Catastrófico"</formula>
    </cfRule>
    <cfRule type="cellIs" dxfId="45" priority="44" operator="equal">
      <formula>"Mayor"</formula>
    </cfRule>
    <cfRule type="cellIs" dxfId="44" priority="45" operator="equal">
      <formula>"Moderado"</formula>
    </cfRule>
    <cfRule type="cellIs" dxfId="43" priority="46" operator="equal">
      <formula>"Menor"</formula>
    </cfRule>
    <cfRule type="cellIs" dxfId="42" priority="47" operator="equal">
      <formula>"Leve"</formula>
    </cfRule>
  </conditionalFormatting>
  <conditionalFormatting sqref="AM53:AM58">
    <cfRule type="cellIs" dxfId="41" priority="39" operator="equal">
      <formula>"Extremo"</formula>
    </cfRule>
    <cfRule type="cellIs" dxfId="40" priority="40" operator="equal">
      <formula>"Alto"</formula>
    </cfRule>
    <cfRule type="cellIs" dxfId="39" priority="41" operator="equal">
      <formula>"Moderado"</formula>
    </cfRule>
    <cfRule type="cellIs" dxfId="38" priority="42" operator="equal">
      <formula>"Bajo"</formula>
    </cfRule>
  </conditionalFormatting>
  <conditionalFormatting sqref="N59">
    <cfRule type="cellIs" dxfId="37" priority="34" operator="equal">
      <formula>"Muy Alta"</formula>
    </cfRule>
    <cfRule type="cellIs" dxfId="36" priority="35" operator="equal">
      <formula>"Alta"</formula>
    </cfRule>
    <cfRule type="cellIs" dxfId="35" priority="36" operator="equal">
      <formula>"Media"</formula>
    </cfRule>
    <cfRule type="cellIs" dxfId="34" priority="37" operator="equal">
      <formula>"Baja"</formula>
    </cfRule>
    <cfRule type="cellIs" dxfId="33" priority="38" operator="equal">
      <formula>"Muy Baja"</formula>
    </cfRule>
  </conditionalFormatting>
  <conditionalFormatting sqref="T59">
    <cfRule type="cellIs" dxfId="32" priority="30" operator="equal">
      <formula>"Extremo"</formula>
    </cfRule>
    <cfRule type="cellIs" dxfId="31" priority="31" operator="equal">
      <formula>"Alto"</formula>
    </cfRule>
    <cfRule type="cellIs" dxfId="30" priority="32" operator="equal">
      <formula>"Moderado"</formula>
    </cfRule>
    <cfRule type="cellIs" dxfId="29" priority="33" operator="equal">
      <formula>"Bajo"</formula>
    </cfRule>
  </conditionalFormatting>
  <conditionalFormatting sqref="AI59:AI64">
    <cfRule type="cellIs" dxfId="28" priority="25" operator="equal">
      <formula>"Muy Alta"</formula>
    </cfRule>
    <cfRule type="cellIs" dxfId="27" priority="26" operator="equal">
      <formula>"Alta"</formula>
    </cfRule>
    <cfRule type="cellIs" dxfId="26" priority="27" operator="equal">
      <formula>"Media"</formula>
    </cfRule>
    <cfRule type="cellIs" dxfId="25" priority="28" operator="equal">
      <formula>"Baja"</formula>
    </cfRule>
    <cfRule type="cellIs" dxfId="24" priority="29" operator="equal">
      <formula>"Muy Baja"</formula>
    </cfRule>
  </conditionalFormatting>
  <conditionalFormatting sqref="AK59:AK64">
    <cfRule type="cellIs" dxfId="23" priority="20" operator="equal">
      <formula>"Catastrófico"</formula>
    </cfRule>
    <cfRule type="cellIs" dxfId="22" priority="21" operator="equal">
      <formula>"Mayor"</formula>
    </cfRule>
    <cfRule type="cellIs" dxfId="21" priority="22" operator="equal">
      <formula>"Moderado"</formula>
    </cfRule>
    <cfRule type="cellIs" dxfId="20" priority="23" operator="equal">
      <formula>"Menor"</formula>
    </cfRule>
    <cfRule type="cellIs" dxfId="19" priority="24" operator="equal">
      <formula>"Leve"</formula>
    </cfRule>
  </conditionalFormatting>
  <conditionalFormatting sqref="AM59:AM64">
    <cfRule type="cellIs" dxfId="18" priority="16" operator="equal">
      <formula>"Extremo"</formula>
    </cfRule>
    <cfRule type="cellIs" dxfId="17" priority="17" operator="equal">
      <formula>"Alto"</formula>
    </cfRule>
    <cfRule type="cellIs" dxfId="16" priority="18" operator="equal">
      <formula>"Moderado"</formula>
    </cfRule>
    <cfRule type="cellIs" dxfId="15" priority="19" operator="equal">
      <formula>"Bajo"</formula>
    </cfRule>
  </conditionalFormatting>
  <conditionalFormatting sqref="Q5:Q64">
    <cfRule type="containsText" dxfId="14" priority="15" operator="containsText" text="❌">
      <formula>NOT(ISERROR(SEARCH("❌",Q5)))</formula>
    </cfRule>
  </conditionalFormatting>
  <conditionalFormatting sqref="AI5">
    <cfRule type="cellIs" dxfId="13" priority="10" operator="equal">
      <formula>"Muy Alta"</formula>
    </cfRule>
    <cfRule type="cellIs" dxfId="12" priority="11" operator="equal">
      <formula>"Alta"</formula>
    </cfRule>
    <cfRule type="cellIs" dxfId="11" priority="12" operator="equal">
      <formula>"Media"</formula>
    </cfRule>
    <cfRule type="cellIs" dxfId="10" priority="13" operator="equal">
      <formula>"Baja"</formula>
    </cfRule>
    <cfRule type="cellIs" dxfId="9" priority="14" operator="equal">
      <formula>"Muy Baja"</formula>
    </cfRule>
  </conditionalFormatting>
  <conditionalFormatting sqref="AK5">
    <cfRule type="cellIs" dxfId="8" priority="5" operator="equal">
      <formula>"Catastrófico"</formula>
    </cfRule>
    <cfRule type="cellIs" dxfId="7" priority="6" operator="equal">
      <formula>"Mayor"</formula>
    </cfRule>
    <cfRule type="cellIs" dxfId="6" priority="7" operator="equal">
      <formula>"Moderado"</formula>
    </cfRule>
    <cfRule type="cellIs" dxfId="5" priority="8" operator="equal">
      <formula>"Menor"</formula>
    </cfRule>
    <cfRule type="cellIs" dxfId="4" priority="9" operator="equal">
      <formula>"Leve"</formula>
    </cfRule>
  </conditionalFormatting>
  <conditionalFormatting sqref="AM5">
    <cfRule type="cellIs" dxfId="3" priority="1" operator="equal">
      <formula>"Extremo"</formula>
    </cfRule>
    <cfRule type="cellIs" dxfId="2" priority="2" operator="equal">
      <formula>"Alto"</formula>
    </cfRule>
    <cfRule type="cellIs" dxfId="1" priority="3" operator="equal">
      <formula>"Moderado"</formula>
    </cfRule>
    <cfRule type="cellIs" dxfId="0" priority="4" operator="equal">
      <formula>"Bajo"</formula>
    </cfRule>
  </conditionalFormatting>
  <pageMargins left="0.70866141732283472" right="0.70866141732283472" top="0.86614173228346458" bottom="0.74803149606299213" header="0.31496062992125984" footer="0.31496062992125984"/>
  <pageSetup scale="41" orientation="landscape" r:id="rId1"/>
  <headerFooter>
    <oddHeader>&amp;L&amp;G&amp;C&amp;"Arial,Negrita"&amp;12MAPA Y PLAN DE MANEJO DE RIESGOS Y OPORTUNIDADES</oddHeader>
    <oddFooter>&amp;L&amp;G&amp;C&amp;N&amp;RDES-FM-12
V11</oddFooter>
  </headerFooter>
  <legacyDrawing r:id="rId2"/>
  <legacyDrawingHF r:id="rId3"/>
  <extLst>
    <ext xmlns:x14="http://schemas.microsoft.com/office/spreadsheetml/2009/9/main" uri="{CCE6A557-97BC-4b89-ADB6-D9C93CAAB3DF}">
      <x14:dataValidations xmlns:xm="http://schemas.microsoft.com/office/excel/2006/main" count="18">
        <x14:dataValidation type="list" allowBlank="1" showInputMessage="1" showErrorMessage="1" xr:uid="{C20546F6-39DB-4A3D-BD4C-EF53779AB840}">
          <x14:formula1>
            <xm:f>Hoja1!$A$23:$A$24</xm:f>
          </x14:formula1>
          <xm:sqref>BE5:BE64 BJ5:BJ64 BO5:BO64 BT5:BT64</xm:sqref>
        </x14:dataValidation>
        <x14:dataValidation type="list" allowBlank="1" showInputMessage="1" showErrorMessage="1" xr:uid="{9876A568-F894-4B90-9C8C-2B1211DEB128}">
          <x14:formula1>
            <xm:f>'Opciones Tratamiento'!$B$20:$B$22</xm:f>
          </x14:formula1>
          <xm:sqref>AZ5:AZ64</xm:sqref>
        </x14:dataValidation>
        <x14:dataValidation type="list" allowBlank="1" showInputMessage="1" showErrorMessage="1" xr:uid="{F0AC44DF-8083-410B-9651-ED4525E4899C}">
          <x14:formula1>
            <xm:f>Hoja1!$A$26:$A$39</xm:f>
          </x14:formula1>
          <xm:sqref>B5:B64</xm:sqref>
        </x14:dataValidation>
        <x14:dataValidation type="list" allowBlank="1" showInputMessage="1" showErrorMessage="1" xr:uid="{E2FD72F5-BB69-4E2E-A065-47ED479BE898}">
          <x14:formula1>
            <xm:f>Hoja1!$B$26:$B$39</xm:f>
          </x14:formula1>
          <xm:sqref>C5:C64</xm:sqref>
        </x14:dataValidation>
        <x14:dataValidation type="list" allowBlank="1" showInputMessage="1" showErrorMessage="1" xr:uid="{0CA24C9E-7F8E-4F63-B48D-84FE89F7D02F}">
          <x14:formula1>
            <xm:f>'seguridad info'!$A$2:$A$9</xm:f>
          </x14:formula1>
          <xm:sqref>G5:G64</xm:sqref>
        </x14:dataValidation>
        <x14:dataValidation type="list" allowBlank="1" showInputMessage="1" showErrorMessage="1" xr:uid="{CE547126-0B71-4503-88BE-63C55F6F1FDE}">
          <x14:formula1>
            <xm:f>'Opciones Tratamiento'!$E$2:$E$4</xm:f>
          </x14:formula1>
          <xm:sqref>H5:H64</xm:sqref>
        </x14:dataValidation>
        <x14:dataValidation type="list" allowBlank="1" showInputMessage="1" showErrorMessage="1" xr:uid="{6A87AE3F-628A-4FD6-96FA-F345953E6751}">
          <x14:formula1>
            <xm:f>'seguridad info'!$B$13:$B$51</xm:f>
          </x14:formula1>
          <xm:sqref>I5:I64</xm:sqref>
        </x14:dataValidation>
        <x14:dataValidation type="list" allowBlank="1" showInputMessage="1" showErrorMessage="1" xr:uid="{2135382E-6996-4E1E-95E6-30F118713305}">
          <x14:formula1>
            <xm:f>'seguridad info'!$B$55:$B$110</xm:f>
          </x14:formula1>
          <xm:sqref>J5:J64</xm:sqref>
        </x14:dataValidation>
        <x14:dataValidation type="list" allowBlank="1" showInputMessage="1" showErrorMessage="1" xr:uid="{9C363260-16DC-4591-A339-78E9EAA97504}">
          <x14:formula1>
            <xm:f>'Opciones Tratamiento'!$B$13:$B$17</xm:f>
          </x14:formula1>
          <xm:sqref>K5:K64</xm:sqref>
        </x14:dataValidation>
        <x14:dataValidation type="list" allowBlank="1" showInputMessage="1" showErrorMessage="1" xr:uid="{3D319962-32F3-46F5-9681-99E8A032ECDF}">
          <x14:formula1>
            <xm:f>'seguridad info'!$A$113:$A$115</xm:f>
          </x14:formula1>
          <xm:sqref>L5:L64</xm:sqref>
        </x14:dataValidation>
        <x14:dataValidation type="list" allowBlank="1" showInputMessage="1" showErrorMessage="1" xr:uid="{7AE6CF23-EC5C-473C-A3EC-BCCC5BECFB9F}">
          <x14:formula1>
            <xm:f>'Tabla Impacto'!$F$210:$F$221</xm:f>
          </x14:formula1>
          <xm:sqref>P5:P64</xm:sqref>
        </x14:dataValidation>
        <x14:dataValidation type="list" allowBlank="1" showInputMessage="1" showErrorMessage="1" xr:uid="{CB2F1DA2-7856-43C7-8A6E-D00E9F8D43FA}">
          <x14:formula1>
            <xm:f>'Opciones Tratamiento'!$B$28:$B$29</xm:f>
          </x14:formula1>
          <xm:sqref>X5:AA64</xm:sqref>
        </x14:dataValidation>
        <x14:dataValidation type="list" allowBlank="1" showInputMessage="1" showErrorMessage="1" xr:uid="{14F3B1C0-6686-4891-8180-E5FB6EE4E4A1}">
          <x14:formula1>
            <xm:f>Hoja1!$A$12:$A$14</xm:f>
          </x14:formula1>
          <xm:sqref>AG5:AG64</xm:sqref>
        </x14:dataValidation>
        <x14:dataValidation type="list" allowBlank="1" showInputMessage="1" showErrorMessage="1" xr:uid="{A7EB2075-7CEA-4D1E-9C1D-5A79345DCF06}">
          <x14:formula1>
            <xm:f>Hoja1!$A$10:$A$11</xm:f>
          </x14:formula1>
          <xm:sqref>AF5:AF64</xm:sqref>
        </x14:dataValidation>
        <x14:dataValidation type="list" allowBlank="1" showInputMessage="1" showErrorMessage="1" xr:uid="{41114FC7-138E-4FBB-A631-54F6139E660D}">
          <x14:formula1>
            <xm:f>Hoja1!$A$8:$A$9</xm:f>
          </x14:formula1>
          <xm:sqref>AE5:AE64</xm:sqref>
        </x14:dataValidation>
        <x14:dataValidation type="list" allowBlank="1" showInputMessage="1" showErrorMessage="1" xr:uid="{B362517C-9CB1-461C-A772-F0ADCAB6745A}">
          <x14:formula1>
            <xm:f>Hoja1!$A$6:$A$7</xm:f>
          </x14:formula1>
          <xm:sqref>AC5:AC64</xm:sqref>
        </x14:dataValidation>
        <x14:dataValidation type="list" allowBlank="1" showInputMessage="1" showErrorMessage="1" xr:uid="{6F302A78-E97E-42C2-83AF-895FC9002F42}">
          <x14:formula1>
            <xm:f>Hoja1!$A$3:$A$5</xm:f>
          </x14:formula1>
          <xm:sqref>AB5:AB64</xm:sqref>
        </x14:dataValidation>
        <x14:dataValidation type="list" allowBlank="1" showInputMessage="1" showErrorMessage="1" xr:uid="{0D0D0007-F443-474B-BE78-EF3995E60780}">
          <x14:formula1>
            <xm:f>'Opciones Tratamiento'!$B$2:$B$5</xm:f>
          </x14:formula1>
          <xm:sqref>AN5:AN64</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6F9100-52AA-406F-BCD7-A160F7F12E9C}">
  <dimension ref="A1:Y64"/>
  <sheetViews>
    <sheetView zoomScaleNormal="100" workbookViewId="0">
      <selection activeCell="G5" sqref="G5:G10"/>
    </sheetView>
  </sheetViews>
  <sheetFormatPr baseColWidth="10" defaultRowHeight="16.5" x14ac:dyDescent="0.3"/>
  <cols>
    <col min="1" max="1" width="4" style="2" bestFit="1" customWidth="1"/>
    <col min="2" max="3" width="18.7109375" style="95" customWidth="1"/>
    <col min="4" max="4" width="25.85546875" style="95" customWidth="1"/>
    <col min="5" max="5" width="14.140625" style="2" customWidth="1"/>
    <col min="6" max="6" width="17.5703125" style="2" customWidth="1"/>
    <col min="7" max="7" width="32.42578125" style="1" customWidth="1"/>
    <col min="8" max="8" width="30" style="1" customWidth="1"/>
    <col min="9" max="9" width="18.85546875" style="1" customWidth="1"/>
    <col min="10" max="10" width="22.140625" style="1" customWidth="1"/>
    <col min="11" max="11" width="20.5703125" style="1" customWidth="1"/>
    <col min="12" max="12" width="18.5703125" style="1" customWidth="1"/>
    <col min="13" max="13" width="20.5703125" style="1" customWidth="1"/>
    <col min="14" max="14" width="18.5703125" style="1" customWidth="1"/>
    <col min="15" max="15" width="20.5703125" style="1" customWidth="1"/>
    <col min="16" max="16" width="18.5703125" style="1" customWidth="1"/>
    <col min="17" max="17" width="20.5703125" style="1" customWidth="1"/>
    <col min="18" max="18" width="18.5703125" style="1" customWidth="1"/>
    <col min="19" max="19" width="21" style="1" customWidth="1"/>
    <col min="20" max="20" width="20.5703125" style="1" customWidth="1"/>
    <col min="21" max="21" width="23" style="1" customWidth="1"/>
    <col min="22" max="22" width="18.5703125" style="1" customWidth="1"/>
    <col min="23" max="23" width="20.5703125" style="1" customWidth="1"/>
    <col min="24" max="24" width="18.5703125" style="1" customWidth="1"/>
    <col min="25" max="25" width="21" style="1" customWidth="1"/>
  </cols>
  <sheetData>
    <row r="1" spans="1:25" x14ac:dyDescent="0.3">
      <c r="H1" s="3"/>
      <c r="I1" s="3"/>
      <c r="J1" s="3"/>
      <c r="K1" s="3"/>
      <c r="L1" s="3"/>
      <c r="M1" s="3"/>
      <c r="N1" s="3"/>
      <c r="O1" s="3"/>
      <c r="P1" s="3"/>
      <c r="Q1" s="3"/>
      <c r="R1" s="3"/>
      <c r="S1" s="3"/>
      <c r="T1" s="3"/>
      <c r="U1" s="3"/>
      <c r="V1" s="3"/>
      <c r="W1" s="3"/>
      <c r="X1" s="3"/>
      <c r="Y1" s="3"/>
    </row>
    <row r="2" spans="1:25" x14ac:dyDescent="0.25">
      <c r="A2" s="406" t="s">
        <v>468</v>
      </c>
      <c r="B2" s="407"/>
      <c r="C2" s="407"/>
      <c r="D2" s="407"/>
      <c r="E2" s="407"/>
      <c r="F2" s="407"/>
      <c r="G2" s="407"/>
      <c r="H2" s="408" t="s">
        <v>469</v>
      </c>
      <c r="I2" s="408"/>
      <c r="J2" s="408"/>
      <c r="K2" s="408"/>
      <c r="L2" s="408"/>
      <c r="M2" s="408"/>
      <c r="N2" s="408"/>
      <c r="O2" s="408"/>
      <c r="P2" s="408"/>
      <c r="Q2" s="408"/>
      <c r="R2" s="408"/>
      <c r="S2" s="408"/>
      <c r="T2" s="409" t="s">
        <v>280</v>
      </c>
      <c r="U2" s="409"/>
      <c r="V2" s="409"/>
      <c r="W2" s="403" t="s">
        <v>470</v>
      </c>
      <c r="X2" s="403"/>
      <c r="Y2" s="403"/>
    </row>
    <row r="3" spans="1:25" ht="15" customHeight="1" x14ac:dyDescent="0.25">
      <c r="A3" s="404" t="s">
        <v>0</v>
      </c>
      <c r="B3" s="405" t="s">
        <v>185</v>
      </c>
      <c r="C3" s="405" t="s">
        <v>186</v>
      </c>
      <c r="D3" s="405" t="s">
        <v>187</v>
      </c>
      <c r="E3" s="402" t="s">
        <v>2</v>
      </c>
      <c r="F3" s="405" t="s">
        <v>471</v>
      </c>
      <c r="G3" s="402" t="s">
        <v>472</v>
      </c>
      <c r="H3" s="400" t="s">
        <v>208</v>
      </c>
      <c r="I3" s="400" t="s">
        <v>32</v>
      </c>
      <c r="J3" s="400" t="s">
        <v>209</v>
      </c>
      <c r="K3" s="400" t="s">
        <v>34</v>
      </c>
      <c r="L3" s="400" t="s">
        <v>460</v>
      </c>
      <c r="M3" s="400" t="s">
        <v>34</v>
      </c>
      <c r="N3" s="400" t="s">
        <v>461</v>
      </c>
      <c r="O3" s="400" t="s">
        <v>34</v>
      </c>
      <c r="P3" s="400" t="s">
        <v>462</v>
      </c>
      <c r="Q3" s="400" t="s">
        <v>34</v>
      </c>
      <c r="R3" s="400" t="s">
        <v>463</v>
      </c>
      <c r="S3" s="400" t="s">
        <v>35</v>
      </c>
      <c r="T3" s="401" t="s">
        <v>34</v>
      </c>
      <c r="U3" s="401" t="s">
        <v>281</v>
      </c>
      <c r="V3" s="401" t="s">
        <v>473</v>
      </c>
      <c r="W3" s="410" t="s">
        <v>34</v>
      </c>
      <c r="X3" s="410" t="s">
        <v>474</v>
      </c>
      <c r="Y3" s="410" t="s">
        <v>35</v>
      </c>
    </row>
    <row r="4" spans="1:25" ht="15" customHeight="1" x14ac:dyDescent="0.25">
      <c r="A4" s="404"/>
      <c r="B4" s="405"/>
      <c r="C4" s="405"/>
      <c r="D4" s="405"/>
      <c r="E4" s="402"/>
      <c r="F4" s="405"/>
      <c r="G4" s="402"/>
      <c r="H4" s="400"/>
      <c r="I4" s="400"/>
      <c r="J4" s="400"/>
      <c r="K4" s="400"/>
      <c r="L4" s="400"/>
      <c r="M4" s="400"/>
      <c r="N4" s="400"/>
      <c r="O4" s="400"/>
      <c r="P4" s="400"/>
      <c r="Q4" s="400"/>
      <c r="R4" s="400"/>
      <c r="S4" s="400"/>
      <c r="T4" s="401"/>
      <c r="U4" s="401"/>
      <c r="V4" s="401"/>
      <c r="W4" s="410"/>
      <c r="X4" s="410"/>
      <c r="Y4" s="410"/>
    </row>
    <row r="5" spans="1:25" s="182" customFormat="1" ht="85.5" customHeight="1" x14ac:dyDescent="0.25">
      <c r="A5" s="349">
        <v>1</v>
      </c>
      <c r="B5" s="313" t="s">
        <v>219</v>
      </c>
      <c r="C5" s="314" t="s">
        <v>232</v>
      </c>
      <c r="D5" s="314" t="s">
        <v>502</v>
      </c>
      <c r="E5" s="313" t="s">
        <v>519</v>
      </c>
      <c r="F5" s="313" t="s">
        <v>517</v>
      </c>
      <c r="G5" s="351" t="s">
        <v>515</v>
      </c>
      <c r="H5" s="259" t="s">
        <v>518</v>
      </c>
      <c r="I5" s="258" t="s">
        <v>507</v>
      </c>
      <c r="J5" s="144">
        <v>44926</v>
      </c>
      <c r="K5" s="104"/>
      <c r="L5" s="149"/>
      <c r="M5" s="104"/>
      <c r="N5" s="149"/>
      <c r="O5" s="104"/>
      <c r="P5" s="149"/>
      <c r="Q5" s="104"/>
      <c r="R5" s="149"/>
      <c r="S5" s="148"/>
      <c r="T5" s="104"/>
      <c r="U5" s="149"/>
      <c r="V5" s="149"/>
      <c r="W5" s="104"/>
      <c r="X5" s="149"/>
      <c r="Y5" s="148"/>
    </row>
    <row r="6" spans="1:25" s="182" customFormat="1" ht="31.5" customHeight="1" x14ac:dyDescent="0.25">
      <c r="A6" s="349"/>
      <c r="B6" s="313"/>
      <c r="C6" s="314"/>
      <c r="D6" s="314"/>
      <c r="E6" s="313"/>
      <c r="F6" s="313"/>
      <c r="G6" s="351"/>
      <c r="H6" s="149"/>
      <c r="I6" s="148"/>
      <c r="J6" s="104"/>
      <c r="K6" s="104"/>
      <c r="L6" s="149"/>
      <c r="M6" s="104"/>
      <c r="N6" s="149"/>
      <c r="O6" s="104"/>
      <c r="P6" s="149"/>
      <c r="Q6" s="104"/>
      <c r="R6" s="149"/>
      <c r="S6" s="148"/>
      <c r="T6" s="104"/>
      <c r="U6" s="149"/>
      <c r="V6" s="149"/>
      <c r="W6" s="104"/>
      <c r="X6" s="149"/>
      <c r="Y6" s="148"/>
    </row>
    <row r="7" spans="1:25" s="182" customFormat="1" ht="23.25" customHeight="1" x14ac:dyDescent="0.25">
      <c r="A7" s="349"/>
      <c r="B7" s="313"/>
      <c r="C7" s="314"/>
      <c r="D7" s="314"/>
      <c r="E7" s="313"/>
      <c r="F7" s="313"/>
      <c r="G7" s="351"/>
      <c r="H7" s="149"/>
      <c r="I7" s="148"/>
      <c r="J7" s="104"/>
      <c r="K7" s="104"/>
      <c r="L7" s="149"/>
      <c r="M7" s="104"/>
      <c r="N7" s="149"/>
      <c r="O7" s="104"/>
      <c r="P7" s="149"/>
      <c r="Q7" s="104"/>
      <c r="R7" s="149"/>
      <c r="S7" s="148"/>
      <c r="T7" s="104"/>
      <c r="U7" s="149"/>
      <c r="V7" s="149"/>
      <c r="W7" s="104"/>
      <c r="X7" s="149"/>
      <c r="Y7" s="148"/>
    </row>
    <row r="8" spans="1:25" s="182" customFormat="1" ht="25.5" customHeight="1" x14ac:dyDescent="0.25">
      <c r="A8" s="349"/>
      <c r="B8" s="313"/>
      <c r="C8" s="314"/>
      <c r="D8" s="314"/>
      <c r="E8" s="313"/>
      <c r="F8" s="313"/>
      <c r="G8" s="351"/>
      <c r="H8" s="149"/>
      <c r="I8" s="148"/>
      <c r="J8" s="104"/>
      <c r="K8" s="104"/>
      <c r="L8" s="149"/>
      <c r="M8" s="104"/>
      <c r="N8" s="149"/>
      <c r="O8" s="104"/>
      <c r="P8" s="149"/>
      <c r="Q8" s="104"/>
      <c r="R8" s="149"/>
      <c r="S8" s="148"/>
      <c r="T8" s="104"/>
      <c r="U8" s="149"/>
      <c r="V8" s="149"/>
      <c r="W8" s="104"/>
      <c r="X8" s="149"/>
      <c r="Y8" s="148"/>
    </row>
    <row r="9" spans="1:25" s="182" customFormat="1" ht="26.25" customHeight="1" x14ac:dyDescent="0.25">
      <c r="A9" s="349"/>
      <c r="B9" s="313"/>
      <c r="C9" s="314"/>
      <c r="D9" s="314"/>
      <c r="E9" s="313"/>
      <c r="F9" s="313"/>
      <c r="G9" s="351"/>
      <c r="H9" s="149"/>
      <c r="I9" s="148"/>
      <c r="J9" s="104"/>
      <c r="K9" s="104"/>
      <c r="L9" s="149"/>
      <c r="M9" s="104"/>
      <c r="N9" s="149"/>
      <c r="O9" s="104"/>
      <c r="P9" s="149"/>
      <c r="Q9" s="104"/>
      <c r="R9" s="149"/>
      <c r="S9" s="148"/>
      <c r="T9" s="104"/>
      <c r="U9" s="149"/>
      <c r="V9" s="149"/>
      <c r="W9" s="104"/>
      <c r="X9" s="149"/>
      <c r="Y9" s="148"/>
    </row>
    <row r="10" spans="1:25" s="182" customFormat="1" ht="35.25" customHeight="1" x14ac:dyDescent="0.25">
      <c r="A10" s="349"/>
      <c r="B10" s="313"/>
      <c r="C10" s="314"/>
      <c r="D10" s="314"/>
      <c r="E10" s="313"/>
      <c r="F10" s="313"/>
      <c r="G10" s="351"/>
      <c r="H10" s="149"/>
      <c r="I10" s="148"/>
      <c r="J10" s="104"/>
      <c r="K10" s="104"/>
      <c r="L10" s="149"/>
      <c r="M10" s="104"/>
      <c r="N10" s="149"/>
      <c r="O10" s="104"/>
      <c r="P10" s="149"/>
      <c r="Q10" s="104"/>
      <c r="R10" s="149"/>
      <c r="S10" s="148"/>
      <c r="T10" s="104"/>
      <c r="U10" s="149"/>
      <c r="V10" s="149"/>
      <c r="W10" s="104"/>
      <c r="X10" s="149"/>
      <c r="Y10" s="148"/>
    </row>
    <row r="11" spans="1:25" s="182" customFormat="1" ht="15" customHeight="1" x14ac:dyDescent="0.25">
      <c r="A11" s="349">
        <v>2</v>
      </c>
      <c r="B11" s="313"/>
      <c r="C11" s="313"/>
      <c r="D11" s="313"/>
      <c r="E11" s="313"/>
      <c r="F11" s="313"/>
      <c r="G11" s="351"/>
      <c r="H11" s="149"/>
      <c r="I11" s="148"/>
      <c r="J11" s="104"/>
      <c r="K11" s="104"/>
      <c r="L11" s="149"/>
      <c r="M11" s="104"/>
      <c r="N11" s="149"/>
      <c r="O11" s="104"/>
      <c r="P11" s="149"/>
      <c r="Q11" s="104"/>
      <c r="R11" s="149"/>
      <c r="S11" s="148"/>
      <c r="T11" s="104"/>
      <c r="U11" s="149"/>
      <c r="V11" s="149"/>
      <c r="W11" s="104"/>
      <c r="X11" s="149"/>
      <c r="Y11" s="148"/>
    </row>
    <row r="12" spans="1:25" s="182" customFormat="1" ht="15" customHeight="1" x14ac:dyDescent="0.25">
      <c r="A12" s="349"/>
      <c r="B12" s="313"/>
      <c r="C12" s="313"/>
      <c r="D12" s="313"/>
      <c r="E12" s="313"/>
      <c r="F12" s="313"/>
      <c r="G12" s="351"/>
      <c r="H12" s="149"/>
      <c r="I12" s="148"/>
      <c r="J12" s="104"/>
      <c r="K12" s="104"/>
      <c r="L12" s="149"/>
      <c r="M12" s="104"/>
      <c r="N12" s="149"/>
      <c r="O12" s="104"/>
      <c r="P12" s="149"/>
      <c r="Q12" s="104"/>
      <c r="R12" s="149"/>
      <c r="S12" s="148"/>
      <c r="T12" s="104"/>
      <c r="U12" s="149"/>
      <c r="V12" s="149"/>
      <c r="W12" s="104"/>
      <c r="X12" s="149"/>
      <c r="Y12" s="148"/>
    </row>
    <row r="13" spans="1:25" s="182" customFormat="1" ht="15" customHeight="1" x14ac:dyDescent="0.25">
      <c r="A13" s="349"/>
      <c r="B13" s="313"/>
      <c r="C13" s="313"/>
      <c r="D13" s="313"/>
      <c r="E13" s="313"/>
      <c r="F13" s="313"/>
      <c r="G13" s="351"/>
      <c r="H13" s="149"/>
      <c r="I13" s="148"/>
      <c r="J13" s="104"/>
      <c r="K13" s="104"/>
      <c r="L13" s="149"/>
      <c r="M13" s="104"/>
      <c r="N13" s="149"/>
      <c r="O13" s="104"/>
      <c r="P13" s="149"/>
      <c r="Q13" s="104"/>
      <c r="R13" s="149"/>
      <c r="S13" s="148"/>
      <c r="T13" s="104"/>
      <c r="U13" s="149"/>
      <c r="V13" s="149"/>
      <c r="W13" s="104"/>
      <c r="X13" s="149"/>
      <c r="Y13" s="148"/>
    </row>
    <row r="14" spans="1:25" s="182" customFormat="1" ht="15" customHeight="1" x14ac:dyDescent="0.25">
      <c r="A14" s="349"/>
      <c r="B14" s="313"/>
      <c r="C14" s="313"/>
      <c r="D14" s="313"/>
      <c r="E14" s="313"/>
      <c r="F14" s="313"/>
      <c r="G14" s="351"/>
      <c r="H14" s="149"/>
      <c r="I14" s="148"/>
      <c r="J14" s="104"/>
      <c r="K14" s="104"/>
      <c r="L14" s="149"/>
      <c r="M14" s="104"/>
      <c r="N14" s="149"/>
      <c r="O14" s="104"/>
      <c r="P14" s="149"/>
      <c r="Q14" s="104"/>
      <c r="R14" s="149"/>
      <c r="S14" s="148"/>
      <c r="T14" s="104"/>
      <c r="U14" s="149"/>
      <c r="V14" s="149"/>
      <c r="W14" s="104"/>
      <c r="X14" s="149"/>
      <c r="Y14" s="148"/>
    </row>
    <row r="15" spans="1:25" s="182" customFormat="1" ht="15" customHeight="1" x14ac:dyDescent="0.25">
      <c r="A15" s="349"/>
      <c r="B15" s="313"/>
      <c r="C15" s="313"/>
      <c r="D15" s="313"/>
      <c r="E15" s="313"/>
      <c r="F15" s="313"/>
      <c r="G15" s="351"/>
      <c r="H15" s="149"/>
      <c r="I15" s="148"/>
      <c r="J15" s="104"/>
      <c r="K15" s="104"/>
      <c r="L15" s="149"/>
      <c r="M15" s="104"/>
      <c r="N15" s="149"/>
      <c r="O15" s="104"/>
      <c r="P15" s="149"/>
      <c r="Q15" s="104"/>
      <c r="R15" s="149"/>
      <c r="S15" s="148"/>
      <c r="T15" s="104"/>
      <c r="U15" s="149"/>
      <c r="V15" s="149"/>
      <c r="W15" s="104"/>
      <c r="X15" s="149"/>
      <c r="Y15" s="148"/>
    </row>
    <row r="16" spans="1:25" s="182" customFormat="1" ht="15" customHeight="1" x14ac:dyDescent="0.25">
      <c r="A16" s="349"/>
      <c r="B16" s="313"/>
      <c r="C16" s="313"/>
      <c r="D16" s="313"/>
      <c r="E16" s="313"/>
      <c r="F16" s="313"/>
      <c r="G16" s="351"/>
      <c r="H16" s="149"/>
      <c r="I16" s="148"/>
      <c r="J16" s="104"/>
      <c r="K16" s="104"/>
      <c r="L16" s="149"/>
      <c r="M16" s="104"/>
      <c r="N16" s="149"/>
      <c r="O16" s="104"/>
      <c r="P16" s="149"/>
      <c r="Q16" s="104"/>
      <c r="R16" s="149"/>
      <c r="S16" s="148"/>
      <c r="T16" s="104"/>
      <c r="U16" s="149"/>
      <c r="V16" s="149"/>
      <c r="W16" s="104"/>
      <c r="X16" s="149"/>
      <c r="Y16" s="148"/>
    </row>
    <row r="17" spans="1:25" s="182" customFormat="1" ht="15" customHeight="1" x14ac:dyDescent="0.25">
      <c r="A17" s="349">
        <v>3</v>
      </c>
      <c r="B17" s="313"/>
      <c r="C17" s="313"/>
      <c r="D17" s="313"/>
      <c r="E17" s="313"/>
      <c r="F17" s="313"/>
      <c r="G17" s="351"/>
      <c r="H17" s="149"/>
      <c r="I17" s="148"/>
      <c r="J17" s="104"/>
      <c r="K17" s="104"/>
      <c r="L17" s="149"/>
      <c r="M17" s="104"/>
      <c r="N17" s="149"/>
      <c r="O17" s="104"/>
      <c r="P17" s="149"/>
      <c r="Q17" s="104"/>
      <c r="R17" s="149"/>
      <c r="S17" s="148"/>
      <c r="T17" s="104"/>
      <c r="U17" s="149"/>
      <c r="V17" s="149"/>
      <c r="W17" s="104"/>
      <c r="X17" s="149"/>
      <c r="Y17" s="148"/>
    </row>
    <row r="18" spans="1:25" s="182" customFormat="1" ht="15" customHeight="1" x14ac:dyDescent="0.25">
      <c r="A18" s="349"/>
      <c r="B18" s="313"/>
      <c r="C18" s="313"/>
      <c r="D18" s="313"/>
      <c r="E18" s="313"/>
      <c r="F18" s="313"/>
      <c r="G18" s="351"/>
      <c r="H18" s="149"/>
      <c r="I18" s="148"/>
      <c r="J18" s="104"/>
      <c r="K18" s="104"/>
      <c r="L18" s="149"/>
      <c r="M18" s="104"/>
      <c r="N18" s="149"/>
      <c r="O18" s="104"/>
      <c r="P18" s="149"/>
      <c r="Q18" s="104"/>
      <c r="R18" s="149"/>
      <c r="S18" s="148"/>
      <c r="T18" s="104"/>
      <c r="U18" s="149"/>
      <c r="V18" s="149"/>
      <c r="W18" s="104"/>
      <c r="X18" s="149"/>
      <c r="Y18" s="148"/>
    </row>
    <row r="19" spans="1:25" s="182" customFormat="1" ht="15" customHeight="1" x14ac:dyDescent="0.25">
      <c r="A19" s="349"/>
      <c r="B19" s="313"/>
      <c r="C19" s="313"/>
      <c r="D19" s="313"/>
      <c r="E19" s="313"/>
      <c r="F19" s="313"/>
      <c r="G19" s="351"/>
      <c r="H19" s="149"/>
      <c r="I19" s="148"/>
      <c r="J19" s="104"/>
      <c r="K19" s="104"/>
      <c r="L19" s="149"/>
      <c r="M19" s="104"/>
      <c r="N19" s="149"/>
      <c r="O19" s="104"/>
      <c r="P19" s="149"/>
      <c r="Q19" s="104"/>
      <c r="R19" s="149"/>
      <c r="S19" s="148"/>
      <c r="T19" s="104"/>
      <c r="U19" s="149"/>
      <c r="V19" s="149"/>
      <c r="W19" s="104"/>
      <c r="X19" s="149"/>
      <c r="Y19" s="148"/>
    </row>
    <row r="20" spans="1:25" s="182" customFormat="1" ht="15" customHeight="1" x14ac:dyDescent="0.25">
      <c r="A20" s="349"/>
      <c r="B20" s="313"/>
      <c r="C20" s="313"/>
      <c r="D20" s="313"/>
      <c r="E20" s="313"/>
      <c r="F20" s="313"/>
      <c r="G20" s="351"/>
      <c r="H20" s="149"/>
      <c r="I20" s="148"/>
      <c r="J20" s="104"/>
      <c r="K20" s="104"/>
      <c r="L20" s="149"/>
      <c r="M20" s="104"/>
      <c r="N20" s="149"/>
      <c r="O20" s="104"/>
      <c r="P20" s="149"/>
      <c r="Q20" s="104"/>
      <c r="R20" s="149"/>
      <c r="S20" s="148"/>
      <c r="T20" s="104"/>
      <c r="U20" s="149"/>
      <c r="V20" s="149"/>
      <c r="W20" s="104"/>
      <c r="X20" s="149"/>
      <c r="Y20" s="148"/>
    </row>
    <row r="21" spans="1:25" s="182" customFormat="1" ht="15" customHeight="1" x14ac:dyDescent="0.25">
      <c r="A21" s="349"/>
      <c r="B21" s="313"/>
      <c r="C21" s="313"/>
      <c r="D21" s="313"/>
      <c r="E21" s="313"/>
      <c r="F21" s="313"/>
      <c r="G21" s="351"/>
      <c r="H21" s="149"/>
      <c r="I21" s="148"/>
      <c r="J21" s="104"/>
      <c r="K21" s="104"/>
      <c r="L21" s="149"/>
      <c r="M21" s="104"/>
      <c r="N21" s="149"/>
      <c r="O21" s="104"/>
      <c r="P21" s="149"/>
      <c r="Q21" s="104"/>
      <c r="R21" s="149"/>
      <c r="S21" s="148"/>
      <c r="T21" s="104"/>
      <c r="U21" s="149"/>
      <c r="V21" s="149"/>
      <c r="W21" s="104"/>
      <c r="X21" s="149"/>
      <c r="Y21" s="148"/>
    </row>
    <row r="22" spans="1:25" s="182" customFormat="1" ht="15" customHeight="1" x14ac:dyDescent="0.25">
      <c r="A22" s="349"/>
      <c r="B22" s="313"/>
      <c r="C22" s="313"/>
      <c r="D22" s="313"/>
      <c r="E22" s="313"/>
      <c r="F22" s="313"/>
      <c r="G22" s="351"/>
      <c r="H22" s="149"/>
      <c r="I22" s="148"/>
      <c r="J22" s="104"/>
      <c r="K22" s="104"/>
      <c r="L22" s="149"/>
      <c r="M22" s="104"/>
      <c r="N22" s="149"/>
      <c r="O22" s="104"/>
      <c r="P22" s="149"/>
      <c r="Q22" s="104"/>
      <c r="R22" s="149"/>
      <c r="S22" s="148"/>
      <c r="T22" s="104"/>
      <c r="U22" s="149"/>
      <c r="V22" s="149"/>
      <c r="W22" s="104"/>
      <c r="X22" s="149"/>
      <c r="Y22" s="148"/>
    </row>
    <row r="23" spans="1:25" s="182" customFormat="1" ht="15" customHeight="1" x14ac:dyDescent="0.25">
      <c r="A23" s="349">
        <v>4</v>
      </c>
      <c r="B23" s="313"/>
      <c r="C23" s="313"/>
      <c r="D23" s="313"/>
      <c r="E23" s="313"/>
      <c r="F23" s="313"/>
      <c r="G23" s="351"/>
      <c r="H23" s="149"/>
      <c r="I23" s="148"/>
      <c r="J23" s="104"/>
      <c r="K23" s="104"/>
      <c r="L23" s="149"/>
      <c r="M23" s="104"/>
      <c r="N23" s="149"/>
      <c r="O23" s="104"/>
      <c r="P23" s="149"/>
      <c r="Q23" s="104"/>
      <c r="R23" s="149"/>
      <c r="S23" s="148"/>
      <c r="T23" s="104"/>
      <c r="U23" s="149"/>
      <c r="V23" s="149"/>
      <c r="W23" s="104"/>
      <c r="X23" s="149"/>
      <c r="Y23" s="148"/>
    </row>
    <row r="24" spans="1:25" s="182" customFormat="1" ht="15" customHeight="1" x14ac:dyDescent="0.25">
      <c r="A24" s="349"/>
      <c r="B24" s="313"/>
      <c r="C24" s="313"/>
      <c r="D24" s="313"/>
      <c r="E24" s="313"/>
      <c r="F24" s="313"/>
      <c r="G24" s="351"/>
      <c r="H24" s="149"/>
      <c r="I24" s="148"/>
      <c r="J24" s="104"/>
      <c r="K24" s="104"/>
      <c r="L24" s="149"/>
      <c r="M24" s="104"/>
      <c r="N24" s="149"/>
      <c r="O24" s="104"/>
      <c r="P24" s="149"/>
      <c r="Q24" s="104"/>
      <c r="R24" s="149"/>
      <c r="S24" s="148"/>
      <c r="T24" s="104"/>
      <c r="U24" s="149"/>
      <c r="V24" s="149"/>
      <c r="W24" s="104"/>
      <c r="X24" s="149"/>
      <c r="Y24" s="148"/>
    </row>
    <row r="25" spans="1:25" s="182" customFormat="1" ht="15" customHeight="1" x14ac:dyDescent="0.25">
      <c r="A25" s="349"/>
      <c r="B25" s="313"/>
      <c r="C25" s="313"/>
      <c r="D25" s="313"/>
      <c r="E25" s="313"/>
      <c r="F25" s="313"/>
      <c r="G25" s="351"/>
      <c r="H25" s="149"/>
      <c r="I25" s="148"/>
      <c r="J25" s="104"/>
      <c r="K25" s="104"/>
      <c r="L25" s="149"/>
      <c r="M25" s="104"/>
      <c r="N25" s="149"/>
      <c r="O25" s="104"/>
      <c r="P25" s="149"/>
      <c r="Q25" s="104"/>
      <c r="R25" s="149"/>
      <c r="S25" s="148"/>
      <c r="T25" s="104"/>
      <c r="U25" s="149"/>
      <c r="V25" s="149"/>
      <c r="W25" s="104"/>
      <c r="X25" s="149"/>
      <c r="Y25" s="148"/>
    </row>
    <row r="26" spans="1:25" s="182" customFormat="1" ht="15" customHeight="1" x14ac:dyDescent="0.25">
      <c r="A26" s="349"/>
      <c r="B26" s="313"/>
      <c r="C26" s="313"/>
      <c r="D26" s="313"/>
      <c r="E26" s="313"/>
      <c r="F26" s="313"/>
      <c r="G26" s="351"/>
      <c r="H26" s="149"/>
      <c r="I26" s="148"/>
      <c r="J26" s="104"/>
      <c r="K26" s="104"/>
      <c r="L26" s="149"/>
      <c r="M26" s="104"/>
      <c r="N26" s="149"/>
      <c r="O26" s="104"/>
      <c r="P26" s="149"/>
      <c r="Q26" s="104"/>
      <c r="R26" s="149"/>
      <c r="S26" s="148"/>
      <c r="T26" s="104"/>
      <c r="U26" s="149"/>
      <c r="V26" s="149"/>
      <c r="W26" s="104"/>
      <c r="X26" s="149"/>
      <c r="Y26" s="148"/>
    </row>
    <row r="27" spans="1:25" s="182" customFormat="1" ht="15" customHeight="1" x14ac:dyDescent="0.25">
      <c r="A27" s="349"/>
      <c r="B27" s="313"/>
      <c r="C27" s="313"/>
      <c r="D27" s="313"/>
      <c r="E27" s="313"/>
      <c r="F27" s="313"/>
      <c r="G27" s="351"/>
      <c r="H27" s="149"/>
      <c r="I27" s="148"/>
      <c r="J27" s="104"/>
      <c r="K27" s="104"/>
      <c r="L27" s="149"/>
      <c r="M27" s="104"/>
      <c r="N27" s="149"/>
      <c r="O27" s="104"/>
      <c r="P27" s="149"/>
      <c r="Q27" s="104"/>
      <c r="R27" s="149"/>
      <c r="S27" s="148"/>
      <c r="T27" s="104"/>
      <c r="U27" s="149"/>
      <c r="V27" s="149"/>
      <c r="W27" s="104"/>
      <c r="X27" s="149"/>
      <c r="Y27" s="148"/>
    </row>
    <row r="28" spans="1:25" s="182" customFormat="1" ht="15" customHeight="1" x14ac:dyDescent="0.25">
      <c r="A28" s="349"/>
      <c r="B28" s="313"/>
      <c r="C28" s="313"/>
      <c r="D28" s="313"/>
      <c r="E28" s="313"/>
      <c r="F28" s="313"/>
      <c r="G28" s="351"/>
      <c r="H28" s="149"/>
      <c r="I28" s="148"/>
      <c r="J28" s="104"/>
      <c r="K28" s="104"/>
      <c r="L28" s="149"/>
      <c r="M28" s="104"/>
      <c r="N28" s="149"/>
      <c r="O28" s="104"/>
      <c r="P28" s="149"/>
      <c r="Q28" s="104"/>
      <c r="R28" s="149"/>
      <c r="S28" s="148"/>
      <c r="T28" s="104"/>
      <c r="U28" s="149"/>
      <c r="V28" s="149"/>
      <c r="W28" s="104"/>
      <c r="X28" s="149"/>
      <c r="Y28" s="148"/>
    </row>
    <row r="29" spans="1:25" s="182" customFormat="1" ht="15" customHeight="1" x14ac:dyDescent="0.25">
      <c r="A29" s="349">
        <v>5</v>
      </c>
      <c r="B29" s="313"/>
      <c r="C29" s="313"/>
      <c r="D29" s="313"/>
      <c r="E29" s="313"/>
      <c r="F29" s="313"/>
      <c r="G29" s="351"/>
      <c r="H29" s="149"/>
      <c r="I29" s="148"/>
      <c r="J29" s="104"/>
      <c r="K29" s="104"/>
      <c r="L29" s="149"/>
      <c r="M29" s="104"/>
      <c r="N29" s="149"/>
      <c r="O29" s="104"/>
      <c r="P29" s="149"/>
      <c r="Q29" s="104"/>
      <c r="R29" s="149"/>
      <c r="S29" s="148"/>
      <c r="T29" s="104"/>
      <c r="U29" s="149"/>
      <c r="V29" s="149"/>
      <c r="W29" s="104"/>
      <c r="X29" s="149"/>
      <c r="Y29" s="148"/>
    </row>
    <row r="30" spans="1:25" s="182" customFormat="1" ht="15" customHeight="1" x14ac:dyDescent="0.25">
      <c r="A30" s="349"/>
      <c r="B30" s="313"/>
      <c r="C30" s="313"/>
      <c r="D30" s="313"/>
      <c r="E30" s="313"/>
      <c r="F30" s="313"/>
      <c r="G30" s="351"/>
      <c r="H30" s="149"/>
      <c r="I30" s="148"/>
      <c r="J30" s="104"/>
      <c r="K30" s="104"/>
      <c r="L30" s="149"/>
      <c r="M30" s="104"/>
      <c r="N30" s="149"/>
      <c r="O30" s="104"/>
      <c r="P30" s="149"/>
      <c r="Q30" s="104"/>
      <c r="R30" s="149"/>
      <c r="S30" s="148"/>
      <c r="T30" s="104"/>
      <c r="U30" s="149"/>
      <c r="V30" s="149"/>
      <c r="W30" s="104"/>
      <c r="X30" s="149"/>
      <c r="Y30" s="148"/>
    </row>
    <row r="31" spans="1:25" s="182" customFormat="1" ht="15" customHeight="1" x14ac:dyDescent="0.25">
      <c r="A31" s="349"/>
      <c r="B31" s="313"/>
      <c r="C31" s="313"/>
      <c r="D31" s="313"/>
      <c r="E31" s="313"/>
      <c r="F31" s="313"/>
      <c r="G31" s="351"/>
      <c r="H31" s="149"/>
      <c r="I31" s="148"/>
      <c r="J31" s="104"/>
      <c r="K31" s="104"/>
      <c r="L31" s="149"/>
      <c r="M31" s="104"/>
      <c r="N31" s="149"/>
      <c r="O31" s="104"/>
      <c r="P31" s="149"/>
      <c r="Q31" s="104"/>
      <c r="R31" s="149"/>
      <c r="S31" s="148"/>
      <c r="T31" s="104"/>
      <c r="U31" s="149"/>
      <c r="V31" s="149"/>
      <c r="W31" s="104"/>
      <c r="X31" s="149"/>
      <c r="Y31" s="148"/>
    </row>
    <row r="32" spans="1:25" s="182" customFormat="1" ht="15" customHeight="1" x14ac:dyDescent="0.25">
      <c r="A32" s="349"/>
      <c r="B32" s="313"/>
      <c r="C32" s="313"/>
      <c r="D32" s="313"/>
      <c r="E32" s="313"/>
      <c r="F32" s="313"/>
      <c r="G32" s="351"/>
      <c r="H32" s="149"/>
      <c r="I32" s="148"/>
      <c r="J32" s="104"/>
      <c r="K32" s="104"/>
      <c r="L32" s="149"/>
      <c r="M32" s="104"/>
      <c r="N32" s="149"/>
      <c r="O32" s="104"/>
      <c r="P32" s="149"/>
      <c r="Q32" s="104"/>
      <c r="R32" s="149"/>
      <c r="S32" s="148"/>
      <c r="T32" s="104"/>
      <c r="U32" s="149"/>
      <c r="V32" s="149"/>
      <c r="W32" s="104"/>
      <c r="X32" s="149"/>
      <c r="Y32" s="148"/>
    </row>
    <row r="33" spans="1:25" s="182" customFormat="1" ht="15" customHeight="1" x14ac:dyDescent="0.25">
      <c r="A33" s="349"/>
      <c r="B33" s="313"/>
      <c r="C33" s="313"/>
      <c r="D33" s="313"/>
      <c r="E33" s="313"/>
      <c r="F33" s="313"/>
      <c r="G33" s="351"/>
      <c r="H33" s="149"/>
      <c r="I33" s="148"/>
      <c r="J33" s="104"/>
      <c r="K33" s="104"/>
      <c r="L33" s="149"/>
      <c r="M33" s="104"/>
      <c r="N33" s="149"/>
      <c r="O33" s="104"/>
      <c r="P33" s="149"/>
      <c r="Q33" s="104"/>
      <c r="R33" s="149"/>
      <c r="S33" s="148"/>
      <c r="T33" s="104"/>
      <c r="U33" s="149"/>
      <c r="V33" s="149"/>
      <c r="W33" s="104"/>
      <c r="X33" s="149"/>
      <c r="Y33" s="148"/>
    </row>
    <row r="34" spans="1:25" s="182" customFormat="1" ht="15" customHeight="1" x14ac:dyDescent="0.25">
      <c r="A34" s="349"/>
      <c r="B34" s="313"/>
      <c r="C34" s="313"/>
      <c r="D34" s="313"/>
      <c r="E34" s="313"/>
      <c r="F34" s="313"/>
      <c r="G34" s="351"/>
      <c r="H34" s="149"/>
      <c r="I34" s="148"/>
      <c r="J34" s="104"/>
      <c r="K34" s="104"/>
      <c r="L34" s="149"/>
      <c r="M34" s="104"/>
      <c r="N34" s="149"/>
      <c r="O34" s="104"/>
      <c r="P34" s="149"/>
      <c r="Q34" s="104"/>
      <c r="R34" s="149"/>
      <c r="S34" s="148"/>
      <c r="T34" s="104"/>
      <c r="U34" s="149"/>
      <c r="V34" s="149"/>
      <c r="W34" s="104"/>
      <c r="X34" s="149"/>
      <c r="Y34" s="148"/>
    </row>
    <row r="35" spans="1:25" s="182" customFormat="1" ht="15" customHeight="1" x14ac:dyDescent="0.25">
      <c r="A35" s="349">
        <v>6</v>
      </c>
      <c r="B35" s="313"/>
      <c r="C35" s="313"/>
      <c r="D35" s="313"/>
      <c r="E35" s="313"/>
      <c r="F35" s="313"/>
      <c r="G35" s="351"/>
      <c r="H35" s="149"/>
      <c r="I35" s="148"/>
      <c r="J35" s="104"/>
      <c r="K35" s="104"/>
      <c r="L35" s="149"/>
      <c r="M35" s="104"/>
      <c r="N35" s="149"/>
      <c r="O35" s="104"/>
      <c r="P35" s="149"/>
      <c r="Q35" s="104"/>
      <c r="R35" s="149"/>
      <c r="S35" s="148"/>
      <c r="T35" s="104"/>
      <c r="U35" s="149"/>
      <c r="V35" s="149"/>
      <c r="W35" s="104"/>
      <c r="X35" s="149"/>
      <c r="Y35" s="148"/>
    </row>
    <row r="36" spans="1:25" s="182" customFormat="1" ht="15" customHeight="1" x14ac:dyDescent="0.25">
      <c r="A36" s="349"/>
      <c r="B36" s="313"/>
      <c r="C36" s="313"/>
      <c r="D36" s="313"/>
      <c r="E36" s="313"/>
      <c r="F36" s="313"/>
      <c r="G36" s="351"/>
      <c r="H36" s="149"/>
      <c r="I36" s="148"/>
      <c r="J36" s="104"/>
      <c r="K36" s="104"/>
      <c r="L36" s="149"/>
      <c r="M36" s="104"/>
      <c r="N36" s="149"/>
      <c r="O36" s="104"/>
      <c r="P36" s="149"/>
      <c r="Q36" s="104"/>
      <c r="R36" s="149"/>
      <c r="S36" s="148"/>
      <c r="T36" s="104"/>
      <c r="U36" s="149"/>
      <c r="V36" s="149"/>
      <c r="W36" s="104"/>
      <c r="X36" s="149"/>
      <c r="Y36" s="148"/>
    </row>
    <row r="37" spans="1:25" s="182" customFormat="1" ht="15" customHeight="1" x14ac:dyDescent="0.25">
      <c r="A37" s="349"/>
      <c r="B37" s="313"/>
      <c r="C37" s="313"/>
      <c r="D37" s="313"/>
      <c r="E37" s="313"/>
      <c r="F37" s="313"/>
      <c r="G37" s="351"/>
      <c r="H37" s="149"/>
      <c r="I37" s="148"/>
      <c r="J37" s="104"/>
      <c r="K37" s="104"/>
      <c r="L37" s="149"/>
      <c r="M37" s="104"/>
      <c r="N37" s="149"/>
      <c r="O37" s="104"/>
      <c r="P37" s="149"/>
      <c r="Q37" s="104"/>
      <c r="R37" s="149"/>
      <c r="S37" s="148"/>
      <c r="T37" s="104"/>
      <c r="U37" s="149"/>
      <c r="V37" s="149"/>
      <c r="W37" s="104"/>
      <c r="X37" s="149"/>
      <c r="Y37" s="148"/>
    </row>
    <row r="38" spans="1:25" s="182" customFormat="1" ht="15" customHeight="1" x14ac:dyDescent="0.25">
      <c r="A38" s="349"/>
      <c r="B38" s="313"/>
      <c r="C38" s="313"/>
      <c r="D38" s="313"/>
      <c r="E38" s="313"/>
      <c r="F38" s="313"/>
      <c r="G38" s="351"/>
      <c r="H38" s="149"/>
      <c r="I38" s="148"/>
      <c r="J38" s="104"/>
      <c r="K38" s="104"/>
      <c r="L38" s="149"/>
      <c r="M38" s="104"/>
      <c r="N38" s="149"/>
      <c r="O38" s="104"/>
      <c r="P38" s="149"/>
      <c r="Q38" s="104"/>
      <c r="R38" s="149"/>
      <c r="S38" s="148"/>
      <c r="T38" s="104"/>
      <c r="U38" s="149"/>
      <c r="V38" s="149"/>
      <c r="W38" s="104"/>
      <c r="X38" s="149"/>
      <c r="Y38" s="148"/>
    </row>
    <row r="39" spans="1:25" s="182" customFormat="1" ht="15" customHeight="1" x14ac:dyDescent="0.25">
      <c r="A39" s="349"/>
      <c r="B39" s="313"/>
      <c r="C39" s="313"/>
      <c r="D39" s="313"/>
      <c r="E39" s="313"/>
      <c r="F39" s="313"/>
      <c r="G39" s="351"/>
      <c r="H39" s="149"/>
      <c r="I39" s="148"/>
      <c r="J39" s="104"/>
      <c r="K39" s="104"/>
      <c r="L39" s="149"/>
      <c r="M39" s="104"/>
      <c r="N39" s="149"/>
      <c r="O39" s="104"/>
      <c r="P39" s="149"/>
      <c r="Q39" s="104"/>
      <c r="R39" s="149"/>
      <c r="S39" s="148"/>
      <c r="T39" s="104"/>
      <c r="U39" s="149"/>
      <c r="V39" s="149"/>
      <c r="W39" s="104"/>
      <c r="X39" s="149"/>
      <c r="Y39" s="148"/>
    </row>
    <row r="40" spans="1:25" s="182" customFormat="1" ht="15" customHeight="1" x14ac:dyDescent="0.25">
      <c r="A40" s="349"/>
      <c r="B40" s="313"/>
      <c r="C40" s="313"/>
      <c r="D40" s="313"/>
      <c r="E40" s="313"/>
      <c r="F40" s="313"/>
      <c r="G40" s="351"/>
      <c r="H40" s="149"/>
      <c r="I40" s="148"/>
      <c r="J40" s="104"/>
      <c r="K40" s="104"/>
      <c r="L40" s="149"/>
      <c r="M40" s="104"/>
      <c r="N40" s="149"/>
      <c r="O40" s="104"/>
      <c r="P40" s="149"/>
      <c r="Q40" s="104"/>
      <c r="R40" s="149"/>
      <c r="S40" s="148"/>
      <c r="T40" s="104"/>
      <c r="U40" s="149"/>
      <c r="V40" s="149"/>
      <c r="W40" s="104"/>
      <c r="X40" s="149"/>
      <c r="Y40" s="148"/>
    </row>
    <row r="41" spans="1:25" s="182" customFormat="1" ht="15" customHeight="1" x14ac:dyDescent="0.25">
      <c r="A41" s="349">
        <v>7</v>
      </c>
      <c r="B41" s="313"/>
      <c r="C41" s="313"/>
      <c r="D41" s="313"/>
      <c r="E41" s="313"/>
      <c r="F41" s="313"/>
      <c r="G41" s="351"/>
      <c r="H41" s="149"/>
      <c r="I41" s="148"/>
      <c r="J41" s="104"/>
      <c r="K41" s="104"/>
      <c r="L41" s="149"/>
      <c r="M41" s="104"/>
      <c r="N41" s="149"/>
      <c r="O41" s="104"/>
      <c r="P41" s="149"/>
      <c r="Q41" s="104"/>
      <c r="R41" s="149"/>
      <c r="S41" s="148"/>
      <c r="T41" s="104"/>
      <c r="U41" s="149"/>
      <c r="V41" s="149"/>
      <c r="W41" s="104"/>
      <c r="X41" s="149"/>
      <c r="Y41" s="148"/>
    </row>
    <row r="42" spans="1:25" s="182" customFormat="1" ht="15" customHeight="1" x14ac:dyDescent="0.25">
      <c r="A42" s="349"/>
      <c r="B42" s="313"/>
      <c r="C42" s="313"/>
      <c r="D42" s="313"/>
      <c r="E42" s="313"/>
      <c r="F42" s="313"/>
      <c r="G42" s="351"/>
      <c r="H42" s="149"/>
      <c r="I42" s="148"/>
      <c r="J42" s="104"/>
      <c r="K42" s="104"/>
      <c r="L42" s="149"/>
      <c r="M42" s="104"/>
      <c r="N42" s="149"/>
      <c r="O42" s="104"/>
      <c r="P42" s="149"/>
      <c r="Q42" s="104"/>
      <c r="R42" s="149"/>
      <c r="S42" s="148"/>
      <c r="T42" s="104"/>
      <c r="U42" s="149"/>
      <c r="V42" s="149"/>
      <c r="W42" s="104"/>
      <c r="X42" s="149"/>
      <c r="Y42" s="148"/>
    </row>
    <row r="43" spans="1:25" s="182" customFormat="1" ht="15" customHeight="1" x14ac:dyDescent="0.25">
      <c r="A43" s="349"/>
      <c r="B43" s="313"/>
      <c r="C43" s="313"/>
      <c r="D43" s="313"/>
      <c r="E43" s="313"/>
      <c r="F43" s="313"/>
      <c r="G43" s="351"/>
      <c r="H43" s="149"/>
      <c r="I43" s="148"/>
      <c r="J43" s="104"/>
      <c r="K43" s="104"/>
      <c r="L43" s="149"/>
      <c r="M43" s="104"/>
      <c r="N43" s="149"/>
      <c r="O43" s="104"/>
      <c r="P43" s="149"/>
      <c r="Q43" s="104"/>
      <c r="R43" s="149"/>
      <c r="S43" s="148"/>
      <c r="T43" s="104"/>
      <c r="U43" s="149"/>
      <c r="V43" s="149"/>
      <c r="W43" s="104"/>
      <c r="X43" s="149"/>
      <c r="Y43" s="148"/>
    </row>
    <row r="44" spans="1:25" s="182" customFormat="1" ht="15" customHeight="1" x14ac:dyDescent="0.25">
      <c r="A44" s="349"/>
      <c r="B44" s="313"/>
      <c r="C44" s="313"/>
      <c r="D44" s="313"/>
      <c r="E44" s="313"/>
      <c r="F44" s="313"/>
      <c r="G44" s="351"/>
      <c r="H44" s="149"/>
      <c r="I44" s="148"/>
      <c r="J44" s="104"/>
      <c r="K44" s="104"/>
      <c r="L44" s="149"/>
      <c r="M44" s="104"/>
      <c r="N44" s="149"/>
      <c r="O44" s="104"/>
      <c r="P44" s="149"/>
      <c r="Q44" s="104"/>
      <c r="R44" s="149"/>
      <c r="S44" s="148"/>
      <c r="T44" s="104"/>
      <c r="U44" s="149"/>
      <c r="V44" s="149"/>
      <c r="W44" s="104"/>
      <c r="X44" s="149"/>
      <c r="Y44" s="148"/>
    </row>
    <row r="45" spans="1:25" s="182" customFormat="1" ht="15" customHeight="1" x14ac:dyDescent="0.25">
      <c r="A45" s="349"/>
      <c r="B45" s="313"/>
      <c r="C45" s="313"/>
      <c r="D45" s="313"/>
      <c r="E45" s="313"/>
      <c r="F45" s="313"/>
      <c r="G45" s="351"/>
      <c r="H45" s="149"/>
      <c r="I45" s="148"/>
      <c r="J45" s="104"/>
      <c r="K45" s="104"/>
      <c r="L45" s="149"/>
      <c r="M45" s="104"/>
      <c r="N45" s="149"/>
      <c r="O45" s="104"/>
      <c r="P45" s="149"/>
      <c r="Q45" s="104"/>
      <c r="R45" s="149"/>
      <c r="S45" s="148"/>
      <c r="T45" s="104"/>
      <c r="U45" s="149"/>
      <c r="V45" s="149"/>
      <c r="W45" s="104"/>
      <c r="X45" s="149"/>
      <c r="Y45" s="148"/>
    </row>
    <row r="46" spans="1:25" s="182" customFormat="1" ht="15" customHeight="1" x14ac:dyDescent="0.25">
      <c r="A46" s="349"/>
      <c r="B46" s="313"/>
      <c r="C46" s="313"/>
      <c r="D46" s="313"/>
      <c r="E46" s="313"/>
      <c r="F46" s="313"/>
      <c r="G46" s="351"/>
      <c r="H46" s="149"/>
      <c r="I46" s="148"/>
      <c r="J46" s="104"/>
      <c r="K46" s="104"/>
      <c r="L46" s="149"/>
      <c r="M46" s="104"/>
      <c r="N46" s="149"/>
      <c r="O46" s="104"/>
      <c r="P46" s="149"/>
      <c r="Q46" s="104"/>
      <c r="R46" s="149"/>
      <c r="S46" s="148"/>
      <c r="T46" s="104"/>
      <c r="U46" s="149"/>
      <c r="V46" s="149"/>
      <c r="W46" s="104"/>
      <c r="X46" s="149"/>
      <c r="Y46" s="148"/>
    </row>
    <row r="47" spans="1:25" s="182" customFormat="1" ht="15" customHeight="1" x14ac:dyDescent="0.25">
      <c r="A47" s="349">
        <v>8</v>
      </c>
      <c r="B47" s="313"/>
      <c r="C47" s="313"/>
      <c r="D47" s="313"/>
      <c r="E47" s="313"/>
      <c r="F47" s="313"/>
      <c r="G47" s="351"/>
      <c r="H47" s="149"/>
      <c r="I47" s="148"/>
      <c r="J47" s="104"/>
      <c r="K47" s="104"/>
      <c r="L47" s="149"/>
      <c r="M47" s="104"/>
      <c r="N47" s="149"/>
      <c r="O47" s="104"/>
      <c r="P47" s="149"/>
      <c r="Q47" s="104"/>
      <c r="R47" s="149"/>
      <c r="S47" s="148"/>
      <c r="T47" s="104"/>
      <c r="U47" s="149"/>
      <c r="V47" s="149"/>
      <c r="W47" s="104"/>
      <c r="X47" s="149"/>
      <c r="Y47" s="148"/>
    </row>
    <row r="48" spans="1:25" s="182" customFormat="1" ht="15" customHeight="1" x14ac:dyDescent="0.25">
      <c r="A48" s="349"/>
      <c r="B48" s="313"/>
      <c r="C48" s="313"/>
      <c r="D48" s="313"/>
      <c r="E48" s="313"/>
      <c r="F48" s="313"/>
      <c r="G48" s="351"/>
      <c r="H48" s="149"/>
      <c r="I48" s="148"/>
      <c r="J48" s="104"/>
      <c r="K48" s="104"/>
      <c r="L48" s="149"/>
      <c r="M48" s="104"/>
      <c r="N48" s="149"/>
      <c r="O48" s="104"/>
      <c r="P48" s="149"/>
      <c r="Q48" s="104"/>
      <c r="R48" s="149"/>
      <c r="S48" s="148"/>
      <c r="T48" s="104"/>
      <c r="U48" s="149"/>
      <c r="V48" s="149"/>
      <c r="W48" s="104"/>
      <c r="X48" s="149"/>
      <c r="Y48" s="148"/>
    </row>
    <row r="49" spans="1:25" s="182" customFormat="1" ht="15" customHeight="1" x14ac:dyDescent="0.25">
      <c r="A49" s="349"/>
      <c r="B49" s="313"/>
      <c r="C49" s="313"/>
      <c r="D49" s="313"/>
      <c r="E49" s="313"/>
      <c r="F49" s="313"/>
      <c r="G49" s="351"/>
      <c r="H49" s="149"/>
      <c r="I49" s="148"/>
      <c r="J49" s="104"/>
      <c r="K49" s="104"/>
      <c r="L49" s="149"/>
      <c r="M49" s="104"/>
      <c r="N49" s="149"/>
      <c r="O49" s="104"/>
      <c r="P49" s="149"/>
      <c r="Q49" s="104"/>
      <c r="R49" s="149"/>
      <c r="S49" s="148"/>
      <c r="T49" s="104"/>
      <c r="U49" s="149"/>
      <c r="V49" s="149"/>
      <c r="W49" s="104"/>
      <c r="X49" s="149"/>
      <c r="Y49" s="148"/>
    </row>
    <row r="50" spans="1:25" s="182" customFormat="1" ht="15" customHeight="1" x14ac:dyDescent="0.25">
      <c r="A50" s="349"/>
      <c r="B50" s="313"/>
      <c r="C50" s="313"/>
      <c r="D50" s="313"/>
      <c r="E50" s="313"/>
      <c r="F50" s="313"/>
      <c r="G50" s="351"/>
      <c r="H50" s="149"/>
      <c r="I50" s="148"/>
      <c r="J50" s="104"/>
      <c r="K50" s="104"/>
      <c r="L50" s="149"/>
      <c r="M50" s="104"/>
      <c r="N50" s="149"/>
      <c r="O50" s="104"/>
      <c r="P50" s="149"/>
      <c r="Q50" s="104"/>
      <c r="R50" s="149"/>
      <c r="S50" s="148"/>
      <c r="T50" s="104"/>
      <c r="U50" s="149"/>
      <c r="V50" s="149"/>
      <c r="W50" s="104"/>
      <c r="X50" s="149"/>
      <c r="Y50" s="148"/>
    </row>
    <row r="51" spans="1:25" s="182" customFormat="1" ht="15" customHeight="1" x14ac:dyDescent="0.25">
      <c r="A51" s="349"/>
      <c r="B51" s="313"/>
      <c r="C51" s="313"/>
      <c r="D51" s="313"/>
      <c r="E51" s="313"/>
      <c r="F51" s="313"/>
      <c r="G51" s="351"/>
      <c r="H51" s="149"/>
      <c r="I51" s="148"/>
      <c r="J51" s="104"/>
      <c r="K51" s="104"/>
      <c r="L51" s="149"/>
      <c r="M51" s="104"/>
      <c r="N51" s="149"/>
      <c r="O51" s="104"/>
      <c r="P51" s="149"/>
      <c r="Q51" s="104"/>
      <c r="R51" s="149"/>
      <c r="S51" s="148"/>
      <c r="T51" s="104"/>
      <c r="U51" s="149"/>
      <c r="V51" s="149"/>
      <c r="W51" s="104"/>
      <c r="X51" s="149"/>
      <c r="Y51" s="148"/>
    </row>
    <row r="52" spans="1:25" s="182" customFormat="1" ht="15" customHeight="1" x14ac:dyDescent="0.25">
      <c r="A52" s="349"/>
      <c r="B52" s="313"/>
      <c r="C52" s="313"/>
      <c r="D52" s="313"/>
      <c r="E52" s="313"/>
      <c r="F52" s="313"/>
      <c r="G52" s="351"/>
      <c r="H52" s="149"/>
      <c r="I52" s="148"/>
      <c r="J52" s="104"/>
      <c r="K52" s="104"/>
      <c r="L52" s="149"/>
      <c r="M52" s="104"/>
      <c r="N52" s="149"/>
      <c r="O52" s="104"/>
      <c r="P52" s="149"/>
      <c r="Q52" s="104"/>
      <c r="R52" s="149"/>
      <c r="S52" s="148"/>
      <c r="T52" s="104"/>
      <c r="U52" s="149"/>
      <c r="V52" s="149"/>
      <c r="W52" s="104"/>
      <c r="X52" s="149"/>
      <c r="Y52" s="148"/>
    </row>
    <row r="53" spans="1:25" s="182" customFormat="1" ht="15" customHeight="1" x14ac:dyDescent="0.25">
      <c r="A53" s="349">
        <v>9</v>
      </c>
      <c r="B53" s="313"/>
      <c r="C53" s="313"/>
      <c r="D53" s="313"/>
      <c r="E53" s="313"/>
      <c r="F53" s="313"/>
      <c r="G53" s="351"/>
      <c r="H53" s="149"/>
      <c r="I53" s="148"/>
      <c r="J53" s="104"/>
      <c r="K53" s="104"/>
      <c r="L53" s="149"/>
      <c r="M53" s="104"/>
      <c r="N53" s="149"/>
      <c r="O53" s="104"/>
      <c r="P53" s="149"/>
      <c r="Q53" s="104"/>
      <c r="R53" s="149"/>
      <c r="S53" s="148"/>
      <c r="T53" s="104"/>
      <c r="U53" s="149"/>
      <c r="V53" s="149"/>
      <c r="W53" s="104"/>
      <c r="X53" s="149"/>
      <c r="Y53" s="148"/>
    </row>
    <row r="54" spans="1:25" s="182" customFormat="1" ht="15" customHeight="1" x14ac:dyDescent="0.25">
      <c r="A54" s="349"/>
      <c r="B54" s="313"/>
      <c r="C54" s="313"/>
      <c r="D54" s="313"/>
      <c r="E54" s="313"/>
      <c r="F54" s="313"/>
      <c r="G54" s="351"/>
      <c r="H54" s="149"/>
      <c r="I54" s="148"/>
      <c r="J54" s="104"/>
      <c r="K54" s="104"/>
      <c r="L54" s="149"/>
      <c r="M54" s="104"/>
      <c r="N54" s="149"/>
      <c r="O54" s="104"/>
      <c r="P54" s="149"/>
      <c r="Q54" s="104"/>
      <c r="R54" s="149"/>
      <c r="S54" s="148"/>
      <c r="T54" s="104"/>
      <c r="U54" s="149"/>
      <c r="V54" s="149"/>
      <c r="W54" s="104"/>
      <c r="X54" s="149"/>
      <c r="Y54" s="148"/>
    </row>
    <row r="55" spans="1:25" s="182" customFormat="1" ht="15" customHeight="1" x14ac:dyDescent="0.25">
      <c r="A55" s="349"/>
      <c r="B55" s="313"/>
      <c r="C55" s="313"/>
      <c r="D55" s="313"/>
      <c r="E55" s="313"/>
      <c r="F55" s="313"/>
      <c r="G55" s="351"/>
      <c r="H55" s="149"/>
      <c r="I55" s="148"/>
      <c r="J55" s="104"/>
      <c r="K55" s="104"/>
      <c r="L55" s="149"/>
      <c r="M55" s="104"/>
      <c r="N55" s="149"/>
      <c r="O55" s="104"/>
      <c r="P55" s="149"/>
      <c r="Q55" s="104"/>
      <c r="R55" s="149"/>
      <c r="S55" s="148"/>
      <c r="T55" s="104"/>
      <c r="U55" s="149"/>
      <c r="V55" s="149"/>
      <c r="W55" s="104"/>
      <c r="X55" s="149"/>
      <c r="Y55" s="148"/>
    </row>
    <row r="56" spans="1:25" s="182" customFormat="1" ht="15" customHeight="1" x14ac:dyDescent="0.25">
      <c r="A56" s="349"/>
      <c r="B56" s="313"/>
      <c r="C56" s="313"/>
      <c r="D56" s="313"/>
      <c r="E56" s="313"/>
      <c r="F56" s="313"/>
      <c r="G56" s="351"/>
      <c r="H56" s="149"/>
      <c r="I56" s="148"/>
      <c r="J56" s="104"/>
      <c r="K56" s="104"/>
      <c r="L56" s="149"/>
      <c r="M56" s="104"/>
      <c r="N56" s="149"/>
      <c r="O56" s="104"/>
      <c r="P56" s="149"/>
      <c r="Q56" s="104"/>
      <c r="R56" s="149"/>
      <c r="S56" s="148"/>
      <c r="T56" s="104"/>
      <c r="U56" s="149"/>
      <c r="V56" s="149"/>
      <c r="W56" s="104"/>
      <c r="X56" s="149"/>
      <c r="Y56" s="148"/>
    </row>
    <row r="57" spans="1:25" s="182" customFormat="1" ht="15" customHeight="1" x14ac:dyDescent="0.25">
      <c r="A57" s="349"/>
      <c r="B57" s="313"/>
      <c r="C57" s="313"/>
      <c r="D57" s="313"/>
      <c r="E57" s="313"/>
      <c r="F57" s="313"/>
      <c r="G57" s="351"/>
      <c r="H57" s="149"/>
      <c r="I57" s="148"/>
      <c r="J57" s="104"/>
      <c r="K57" s="104"/>
      <c r="L57" s="149"/>
      <c r="M57" s="104"/>
      <c r="N57" s="149"/>
      <c r="O57" s="104"/>
      <c r="P57" s="149"/>
      <c r="Q57" s="104"/>
      <c r="R57" s="149"/>
      <c r="S57" s="148"/>
      <c r="T57" s="104"/>
      <c r="U57" s="149"/>
      <c r="V57" s="149"/>
      <c r="W57" s="104"/>
      <c r="X57" s="149"/>
      <c r="Y57" s="148"/>
    </row>
    <row r="58" spans="1:25" s="182" customFormat="1" ht="15" customHeight="1" x14ac:dyDescent="0.25">
      <c r="A58" s="349"/>
      <c r="B58" s="313"/>
      <c r="C58" s="313"/>
      <c r="D58" s="313"/>
      <c r="E58" s="313"/>
      <c r="F58" s="313"/>
      <c r="G58" s="351"/>
      <c r="H58" s="149"/>
      <c r="I58" s="148"/>
      <c r="J58" s="104"/>
      <c r="K58" s="104"/>
      <c r="L58" s="149"/>
      <c r="M58" s="104"/>
      <c r="N58" s="149"/>
      <c r="O58" s="104"/>
      <c r="P58" s="149"/>
      <c r="Q58" s="104"/>
      <c r="R58" s="149"/>
      <c r="S58" s="148"/>
      <c r="T58" s="104"/>
      <c r="U58" s="149"/>
      <c r="V58" s="149"/>
      <c r="W58" s="104"/>
      <c r="X58" s="149"/>
      <c r="Y58" s="148"/>
    </row>
    <row r="59" spans="1:25" s="182" customFormat="1" ht="15" customHeight="1" x14ac:dyDescent="0.25">
      <c r="A59" s="349">
        <v>10</v>
      </c>
      <c r="B59" s="313"/>
      <c r="C59" s="313"/>
      <c r="D59" s="313"/>
      <c r="E59" s="313"/>
      <c r="F59" s="313"/>
      <c r="G59" s="351"/>
      <c r="H59" s="149"/>
      <c r="I59" s="148"/>
      <c r="J59" s="104"/>
      <c r="K59" s="104"/>
      <c r="L59" s="149"/>
      <c r="M59" s="104"/>
      <c r="N59" s="149"/>
      <c r="O59" s="104"/>
      <c r="P59" s="149"/>
      <c r="Q59" s="104"/>
      <c r="R59" s="149"/>
      <c r="S59" s="148"/>
      <c r="T59" s="104"/>
      <c r="U59" s="149"/>
      <c r="V59" s="149"/>
      <c r="W59" s="104"/>
      <c r="X59" s="149"/>
      <c r="Y59" s="148"/>
    </row>
    <row r="60" spans="1:25" s="182" customFormat="1" ht="15" customHeight="1" x14ac:dyDescent="0.25">
      <c r="A60" s="349"/>
      <c r="B60" s="313"/>
      <c r="C60" s="313"/>
      <c r="D60" s="313"/>
      <c r="E60" s="313"/>
      <c r="F60" s="313"/>
      <c r="G60" s="351"/>
      <c r="H60" s="149"/>
      <c r="I60" s="148"/>
      <c r="J60" s="104"/>
      <c r="K60" s="104"/>
      <c r="L60" s="149"/>
      <c r="M60" s="104"/>
      <c r="N60" s="149"/>
      <c r="O60" s="104"/>
      <c r="P60" s="149"/>
      <c r="Q60" s="104"/>
      <c r="R60" s="149"/>
      <c r="S60" s="148"/>
      <c r="T60" s="104"/>
      <c r="U60" s="149"/>
      <c r="V60" s="149"/>
      <c r="W60" s="104"/>
      <c r="X60" s="149"/>
      <c r="Y60" s="148"/>
    </row>
    <row r="61" spans="1:25" s="182" customFormat="1" ht="15" customHeight="1" x14ac:dyDescent="0.25">
      <c r="A61" s="349"/>
      <c r="B61" s="313"/>
      <c r="C61" s="313"/>
      <c r="D61" s="313"/>
      <c r="E61" s="313"/>
      <c r="F61" s="313"/>
      <c r="G61" s="351"/>
      <c r="H61" s="149"/>
      <c r="I61" s="148"/>
      <c r="J61" s="104"/>
      <c r="K61" s="104"/>
      <c r="L61" s="149"/>
      <c r="M61" s="104"/>
      <c r="N61" s="149"/>
      <c r="O61" s="104"/>
      <c r="P61" s="149"/>
      <c r="Q61" s="104"/>
      <c r="R61" s="149"/>
      <c r="S61" s="148"/>
      <c r="T61" s="104"/>
      <c r="U61" s="149"/>
      <c r="V61" s="149"/>
      <c r="W61" s="104"/>
      <c r="X61" s="149"/>
      <c r="Y61" s="148"/>
    </row>
    <row r="62" spans="1:25" s="182" customFormat="1" ht="15" customHeight="1" x14ac:dyDescent="0.25">
      <c r="A62" s="349"/>
      <c r="B62" s="313"/>
      <c r="C62" s="313"/>
      <c r="D62" s="313"/>
      <c r="E62" s="313"/>
      <c r="F62" s="313"/>
      <c r="G62" s="351"/>
      <c r="H62" s="149"/>
      <c r="I62" s="148"/>
      <c r="J62" s="104"/>
      <c r="K62" s="104"/>
      <c r="L62" s="149"/>
      <c r="M62" s="104"/>
      <c r="N62" s="149"/>
      <c r="O62" s="104"/>
      <c r="P62" s="149"/>
      <c r="Q62" s="104"/>
      <c r="R62" s="149"/>
      <c r="S62" s="148"/>
      <c r="T62" s="104"/>
      <c r="U62" s="149"/>
      <c r="V62" s="149"/>
      <c r="W62" s="104"/>
      <c r="X62" s="149"/>
      <c r="Y62" s="148"/>
    </row>
    <row r="63" spans="1:25" s="182" customFormat="1" ht="15" customHeight="1" x14ac:dyDescent="0.25">
      <c r="A63" s="349"/>
      <c r="B63" s="313"/>
      <c r="C63" s="313"/>
      <c r="D63" s="313"/>
      <c r="E63" s="313"/>
      <c r="F63" s="313"/>
      <c r="G63" s="351"/>
      <c r="H63" s="149"/>
      <c r="I63" s="148"/>
      <c r="J63" s="104"/>
      <c r="K63" s="104"/>
      <c r="L63" s="149"/>
      <c r="M63" s="104"/>
      <c r="N63" s="149"/>
      <c r="O63" s="104"/>
      <c r="P63" s="149"/>
      <c r="Q63" s="104"/>
      <c r="R63" s="149"/>
      <c r="S63" s="148"/>
      <c r="T63" s="104"/>
      <c r="U63" s="149"/>
      <c r="V63" s="149"/>
      <c r="W63" s="104"/>
      <c r="X63" s="149"/>
      <c r="Y63" s="148"/>
    </row>
    <row r="64" spans="1:25" s="182" customFormat="1" ht="15" customHeight="1" x14ac:dyDescent="0.25">
      <c r="A64" s="349"/>
      <c r="B64" s="313"/>
      <c r="C64" s="313"/>
      <c r="D64" s="313"/>
      <c r="E64" s="313"/>
      <c r="F64" s="313"/>
      <c r="G64" s="351"/>
      <c r="H64" s="149"/>
      <c r="I64" s="148"/>
      <c r="J64" s="104"/>
      <c r="K64" s="104"/>
      <c r="L64" s="149"/>
      <c r="M64" s="104"/>
      <c r="N64" s="149"/>
      <c r="O64" s="104"/>
      <c r="P64" s="149"/>
      <c r="Q64" s="104"/>
      <c r="R64" s="149"/>
      <c r="S64" s="148"/>
      <c r="T64" s="104"/>
      <c r="U64" s="149"/>
      <c r="V64" s="149"/>
      <c r="W64" s="104"/>
      <c r="X64" s="149"/>
      <c r="Y64" s="148"/>
    </row>
  </sheetData>
  <sheetProtection algorithmName="SHA-512" hashValue="oq1xc5uJNZYNuBQKwy3Zufy1Gdqltq+B6DPbltjEcwHpMDSVu39Bvr7Pk+FQYRrBfyntXaR1Ll++vWMjMZadlA==" saltValue="9fdKTg21t4Ttn7js894ccg==" spinCount="100000" sheet="1" objects="1" scenarios="1" formatCells="0" formatColumns="0" formatRows="0"/>
  <mergeCells count="99">
    <mergeCell ref="W2:Y2"/>
    <mergeCell ref="A3:A4"/>
    <mergeCell ref="B3:B4"/>
    <mergeCell ref="C3:C4"/>
    <mergeCell ref="D3:D4"/>
    <mergeCell ref="E3:E4"/>
    <mergeCell ref="F3:F4"/>
    <mergeCell ref="Q3:Q4"/>
    <mergeCell ref="R3:R4"/>
    <mergeCell ref="A2:G2"/>
    <mergeCell ref="H2:S2"/>
    <mergeCell ref="T2:V2"/>
    <mergeCell ref="Y3:Y4"/>
    <mergeCell ref="V3:V4"/>
    <mergeCell ref="W3:W4"/>
    <mergeCell ref="X3:X4"/>
    <mergeCell ref="A5:A10"/>
    <mergeCell ref="B5:B10"/>
    <mergeCell ref="C5:C10"/>
    <mergeCell ref="D5:D10"/>
    <mergeCell ref="E5:E10"/>
    <mergeCell ref="F5:F10"/>
    <mergeCell ref="G5:G10"/>
    <mergeCell ref="S3:S4"/>
    <mergeCell ref="T3:T4"/>
    <mergeCell ref="U3:U4"/>
    <mergeCell ref="G3:G4"/>
    <mergeCell ref="H3:H4"/>
    <mergeCell ref="O3:O4"/>
    <mergeCell ref="P3:P4"/>
    <mergeCell ref="M3:M4"/>
    <mergeCell ref="N3:N4"/>
    <mergeCell ref="K3:K4"/>
    <mergeCell ref="L3:L4"/>
    <mergeCell ref="I3:I4"/>
    <mergeCell ref="J3:J4"/>
    <mergeCell ref="F17:F22"/>
    <mergeCell ref="G17:G22"/>
    <mergeCell ref="A11:A16"/>
    <mergeCell ref="B11:B16"/>
    <mergeCell ref="C11:C16"/>
    <mergeCell ref="D11:D16"/>
    <mergeCell ref="E11:E16"/>
    <mergeCell ref="F11:F16"/>
    <mergeCell ref="A17:A22"/>
    <mergeCell ref="B17:B22"/>
    <mergeCell ref="C17:C22"/>
    <mergeCell ref="D17:D22"/>
    <mergeCell ref="E17:E22"/>
    <mergeCell ref="G11:G16"/>
    <mergeCell ref="F29:F34"/>
    <mergeCell ref="G29:G34"/>
    <mergeCell ref="A23:A28"/>
    <mergeCell ref="B23:B28"/>
    <mergeCell ref="C23:C28"/>
    <mergeCell ref="D23:D28"/>
    <mergeCell ref="E23:E28"/>
    <mergeCell ref="F23:F28"/>
    <mergeCell ref="A29:A34"/>
    <mergeCell ref="B29:B34"/>
    <mergeCell ref="C29:C34"/>
    <mergeCell ref="D29:D34"/>
    <mergeCell ref="E29:E34"/>
    <mergeCell ref="G23:G28"/>
    <mergeCell ref="A59:A64"/>
    <mergeCell ref="F41:F46"/>
    <mergeCell ref="G41:G46"/>
    <mergeCell ref="A35:A40"/>
    <mergeCell ref="B35:B40"/>
    <mergeCell ref="C35:C40"/>
    <mergeCell ref="D35:D40"/>
    <mergeCell ref="E35:E40"/>
    <mergeCell ref="F35:F40"/>
    <mergeCell ref="A41:A46"/>
    <mergeCell ref="B41:B46"/>
    <mergeCell ref="C41:C46"/>
    <mergeCell ref="D41:D46"/>
    <mergeCell ref="E41:E46"/>
    <mergeCell ref="G35:G40"/>
    <mergeCell ref="G47:G52"/>
    <mergeCell ref="F53:F58"/>
    <mergeCell ref="G53:G58"/>
    <mergeCell ref="A47:A52"/>
    <mergeCell ref="B47:B52"/>
    <mergeCell ref="C47:C52"/>
    <mergeCell ref="D47:D52"/>
    <mergeCell ref="E47:E52"/>
    <mergeCell ref="F47:F52"/>
    <mergeCell ref="A53:A58"/>
    <mergeCell ref="B53:B58"/>
    <mergeCell ref="C53:C58"/>
    <mergeCell ref="D53:D58"/>
    <mergeCell ref="E53:E58"/>
    <mergeCell ref="B59:B64"/>
    <mergeCell ref="C59:C64"/>
    <mergeCell ref="D59:D64"/>
    <mergeCell ref="E59:E64"/>
    <mergeCell ref="G59:G64"/>
    <mergeCell ref="F59:F64"/>
  </mergeCells>
  <pageMargins left="0.70866141732283472" right="0.70866141732283472" top="0.74803149606299213" bottom="0.74803149606299213" header="0.31496062992125984" footer="0.31496062992125984"/>
  <pageSetup paperSize="9" scale="52" orientation="landscape" r:id="rId1"/>
  <headerFooter>
    <oddHeader>&amp;L&amp;G&amp;C&amp;"Arial,Negrita"&amp;12MAPA Y PLAN DE MANEJO DE RIESGOS Y OPORTUNIDADES</oddHeader>
    <oddFooter>&amp;L&amp;G&amp;C&amp;N&amp;RDES-FM-12
V11</oddFooter>
  </headerFooter>
  <colBreaks count="1" manualBreakCount="1">
    <brk id="13" max="63" man="1"/>
  </colBreaks>
  <legacyDrawing r:id="rId2"/>
  <legacyDrawingHF r:id="rId3"/>
  <extLst>
    <ext xmlns:x14="http://schemas.microsoft.com/office/spreadsheetml/2009/9/main" uri="{CCE6A557-97BC-4b89-ADB6-D9C93CAAB3DF}">
      <x14:dataValidations xmlns:xm="http://schemas.microsoft.com/office/excel/2006/main" count="2">
        <x14:dataValidation type="list" allowBlank="1" showInputMessage="1" showErrorMessage="1" xr:uid="{DF6AD84E-3965-4617-8A8E-C88D4DEA0827}">
          <x14:formula1>
            <xm:f>Hoja1!$A$26:$A$39</xm:f>
          </x14:formula1>
          <xm:sqref>B5:B64</xm:sqref>
        </x14:dataValidation>
        <x14:dataValidation type="list" allowBlank="1" showInputMessage="1" showErrorMessage="1" xr:uid="{2C433F0B-6284-4476-BCF7-E597BB3541DC}">
          <x14:formula1>
            <xm:f>Hoja1!$B$26:$B$39</xm:f>
          </x14:formula1>
          <xm:sqref>C5:C64</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U140"/>
  <sheetViews>
    <sheetView zoomScale="50" zoomScaleNormal="50" workbookViewId="0">
      <selection activeCell="AX20" sqref="AX20"/>
    </sheetView>
  </sheetViews>
  <sheetFormatPr baseColWidth="10" defaultRowHeight="15" x14ac:dyDescent="0.25"/>
  <cols>
    <col min="2" max="39" width="5.7109375" customWidth="1"/>
    <col min="41" max="46" width="5.7109375" customWidth="1"/>
  </cols>
  <sheetData>
    <row r="1" spans="1:99" x14ac:dyDescent="0.25">
      <c r="A1" s="58"/>
      <c r="B1" s="58"/>
      <c r="C1" s="58"/>
      <c r="D1" s="58"/>
      <c r="E1" s="58"/>
      <c r="F1" s="58"/>
      <c r="G1" s="58"/>
      <c r="H1" s="58"/>
      <c r="I1" s="58"/>
      <c r="J1" s="58"/>
      <c r="K1" s="58"/>
      <c r="L1" s="58"/>
      <c r="M1" s="58"/>
      <c r="N1" s="58"/>
      <c r="O1" s="58"/>
      <c r="P1" s="58"/>
      <c r="Q1" s="58"/>
      <c r="R1" s="58"/>
      <c r="S1" s="58"/>
      <c r="T1" s="58"/>
      <c r="U1" s="58"/>
      <c r="V1" s="58"/>
      <c r="W1" s="58"/>
      <c r="X1" s="58"/>
      <c r="Y1" s="58"/>
      <c r="Z1" s="58"/>
      <c r="AA1" s="58"/>
      <c r="AB1" s="58"/>
      <c r="AC1" s="58"/>
      <c r="AD1" s="58"/>
      <c r="AE1" s="58"/>
      <c r="AF1" s="58"/>
      <c r="AG1" s="58"/>
      <c r="AH1" s="58"/>
      <c r="AI1" s="58"/>
      <c r="AJ1" s="58"/>
      <c r="AK1" s="58"/>
      <c r="AL1" s="58"/>
      <c r="AM1" s="58"/>
      <c r="AN1" s="58"/>
      <c r="AO1" s="58"/>
      <c r="AP1" s="58"/>
      <c r="AQ1" s="58"/>
      <c r="AR1" s="58"/>
      <c r="AS1" s="58"/>
      <c r="AT1" s="58"/>
      <c r="AU1" s="58"/>
      <c r="AV1" s="58"/>
      <c r="AW1" s="58"/>
      <c r="AX1" s="58"/>
      <c r="AY1" s="58"/>
      <c r="AZ1" s="58"/>
      <c r="BA1" s="58"/>
      <c r="BB1" s="58"/>
      <c r="BC1" s="58"/>
      <c r="BD1" s="58"/>
      <c r="BE1" s="58"/>
      <c r="BF1" s="58"/>
      <c r="BG1" s="58"/>
      <c r="BH1" s="58"/>
      <c r="BI1" s="58"/>
      <c r="BJ1" s="58"/>
      <c r="BK1" s="58"/>
      <c r="BL1" s="58"/>
      <c r="BM1" s="58"/>
      <c r="BN1" s="58"/>
      <c r="BO1" s="58"/>
      <c r="BP1" s="58"/>
      <c r="BQ1" s="58"/>
      <c r="BR1" s="58"/>
      <c r="BS1" s="58"/>
      <c r="BT1" s="58"/>
      <c r="BU1" s="58"/>
      <c r="BV1" s="58"/>
      <c r="BW1" s="58"/>
      <c r="BX1" s="58"/>
      <c r="BY1" s="58"/>
      <c r="BZ1" s="58"/>
      <c r="CA1" s="58"/>
      <c r="CB1" s="58"/>
      <c r="CC1" s="58"/>
      <c r="CD1" s="58"/>
      <c r="CE1" s="58"/>
      <c r="CF1" s="58"/>
      <c r="CG1" s="58"/>
      <c r="CH1" s="58"/>
      <c r="CI1" s="58"/>
      <c r="CJ1" s="58"/>
      <c r="CK1" s="58"/>
      <c r="CL1" s="58"/>
      <c r="CM1" s="58"/>
      <c r="CN1" s="58"/>
      <c r="CO1" s="58"/>
      <c r="CP1" s="58"/>
      <c r="CQ1" s="58"/>
      <c r="CR1" s="58"/>
      <c r="CS1" s="58"/>
      <c r="CT1" s="58"/>
      <c r="CU1" s="58"/>
    </row>
    <row r="2" spans="1:99" ht="18" customHeight="1" x14ac:dyDescent="0.25">
      <c r="A2" s="58"/>
      <c r="B2" s="411" t="s">
        <v>150</v>
      </c>
      <c r="C2" s="411"/>
      <c r="D2" s="411"/>
      <c r="E2" s="411"/>
      <c r="F2" s="411"/>
      <c r="G2" s="411"/>
      <c r="H2" s="411"/>
      <c r="I2" s="411"/>
      <c r="J2" s="449" t="s">
        <v>2</v>
      </c>
      <c r="K2" s="449"/>
      <c r="L2" s="449"/>
      <c r="M2" s="449"/>
      <c r="N2" s="449"/>
      <c r="O2" s="449"/>
      <c r="P2" s="449"/>
      <c r="Q2" s="449"/>
      <c r="R2" s="449"/>
      <c r="S2" s="449"/>
      <c r="T2" s="449"/>
      <c r="U2" s="449"/>
      <c r="V2" s="449"/>
      <c r="W2" s="449"/>
      <c r="X2" s="449"/>
      <c r="Y2" s="449"/>
      <c r="Z2" s="449"/>
      <c r="AA2" s="449"/>
      <c r="AB2" s="449"/>
      <c r="AC2" s="449"/>
      <c r="AD2" s="449"/>
      <c r="AE2" s="449"/>
      <c r="AF2" s="449"/>
      <c r="AG2" s="449"/>
      <c r="AH2" s="449"/>
      <c r="AI2" s="449"/>
      <c r="AJ2" s="449"/>
      <c r="AK2" s="449"/>
      <c r="AL2" s="449"/>
      <c r="AM2" s="449"/>
      <c r="AN2" s="58"/>
      <c r="AO2" s="58"/>
      <c r="AP2" s="58"/>
      <c r="AQ2" s="58"/>
      <c r="AR2" s="58"/>
      <c r="AS2" s="58"/>
      <c r="AT2" s="58"/>
      <c r="AU2" s="58"/>
      <c r="AV2" s="58"/>
      <c r="AW2" s="58"/>
      <c r="AX2" s="58"/>
      <c r="AY2" s="58"/>
      <c r="AZ2" s="58"/>
      <c r="BA2" s="58"/>
      <c r="BB2" s="58"/>
      <c r="BC2" s="58"/>
      <c r="BD2" s="58"/>
      <c r="BE2" s="58"/>
      <c r="BF2" s="58"/>
      <c r="BG2" s="58"/>
      <c r="BH2" s="58"/>
      <c r="BI2" s="58"/>
      <c r="BJ2" s="58"/>
      <c r="BK2" s="58"/>
      <c r="BL2" s="58"/>
      <c r="BM2" s="58"/>
      <c r="BN2" s="58"/>
      <c r="BO2" s="58"/>
      <c r="BP2" s="58"/>
      <c r="BQ2" s="58"/>
      <c r="BR2" s="58"/>
      <c r="BS2" s="58"/>
      <c r="BT2" s="58"/>
      <c r="BU2" s="58"/>
      <c r="BV2" s="58"/>
      <c r="BW2" s="58"/>
      <c r="BX2" s="58"/>
      <c r="BY2" s="58"/>
      <c r="BZ2" s="58"/>
      <c r="CA2" s="58"/>
      <c r="CB2" s="58"/>
      <c r="CC2" s="58"/>
      <c r="CD2" s="58"/>
      <c r="CE2" s="58"/>
      <c r="CF2" s="58"/>
      <c r="CG2" s="58"/>
      <c r="CH2" s="58"/>
      <c r="CI2" s="58"/>
      <c r="CJ2" s="58"/>
      <c r="CK2" s="58"/>
      <c r="CL2" s="58"/>
      <c r="CM2" s="58"/>
      <c r="CN2" s="58"/>
      <c r="CO2" s="58"/>
      <c r="CP2" s="58"/>
      <c r="CQ2" s="58"/>
      <c r="CR2" s="58"/>
      <c r="CS2" s="58"/>
      <c r="CT2" s="58"/>
      <c r="CU2" s="58"/>
    </row>
    <row r="3" spans="1:99" ht="18.75" customHeight="1" x14ac:dyDescent="0.25">
      <c r="A3" s="58"/>
      <c r="B3" s="411"/>
      <c r="C3" s="411"/>
      <c r="D3" s="411"/>
      <c r="E3" s="411"/>
      <c r="F3" s="411"/>
      <c r="G3" s="411"/>
      <c r="H3" s="411"/>
      <c r="I3" s="411"/>
      <c r="J3" s="449"/>
      <c r="K3" s="449"/>
      <c r="L3" s="449"/>
      <c r="M3" s="449"/>
      <c r="N3" s="449"/>
      <c r="O3" s="449"/>
      <c r="P3" s="449"/>
      <c r="Q3" s="449"/>
      <c r="R3" s="449"/>
      <c r="S3" s="449"/>
      <c r="T3" s="449"/>
      <c r="U3" s="449"/>
      <c r="V3" s="449"/>
      <c r="W3" s="449"/>
      <c r="X3" s="449"/>
      <c r="Y3" s="449"/>
      <c r="Z3" s="449"/>
      <c r="AA3" s="449"/>
      <c r="AB3" s="449"/>
      <c r="AC3" s="449"/>
      <c r="AD3" s="449"/>
      <c r="AE3" s="449"/>
      <c r="AF3" s="449"/>
      <c r="AG3" s="449"/>
      <c r="AH3" s="449"/>
      <c r="AI3" s="449"/>
      <c r="AJ3" s="449"/>
      <c r="AK3" s="449"/>
      <c r="AL3" s="449"/>
      <c r="AM3" s="449"/>
      <c r="AN3" s="58"/>
      <c r="AO3" s="58"/>
      <c r="AP3" s="58"/>
      <c r="AQ3" s="58"/>
      <c r="AR3" s="58"/>
      <c r="AS3" s="58"/>
      <c r="AT3" s="58"/>
      <c r="AU3" s="58"/>
      <c r="AV3" s="58"/>
      <c r="AW3" s="58"/>
      <c r="AX3" s="58"/>
      <c r="AY3" s="58"/>
      <c r="AZ3" s="58"/>
      <c r="BA3" s="58"/>
      <c r="BB3" s="58"/>
      <c r="BC3" s="58"/>
      <c r="BD3" s="58"/>
      <c r="BE3" s="58"/>
      <c r="BF3" s="58"/>
      <c r="BG3" s="58"/>
      <c r="BH3" s="58"/>
      <c r="BI3" s="58"/>
      <c r="BJ3" s="58"/>
      <c r="BK3" s="58"/>
      <c r="BL3" s="58"/>
      <c r="BM3" s="58"/>
      <c r="BN3" s="58"/>
      <c r="BO3" s="58"/>
      <c r="BP3" s="58"/>
      <c r="BQ3" s="58"/>
      <c r="BR3" s="58"/>
      <c r="BS3" s="58"/>
      <c r="BT3" s="58"/>
      <c r="BU3" s="58"/>
      <c r="BV3" s="58"/>
      <c r="BW3" s="58"/>
      <c r="BX3" s="58"/>
      <c r="BY3" s="58"/>
      <c r="BZ3" s="58"/>
      <c r="CA3" s="58"/>
      <c r="CB3" s="58"/>
      <c r="CC3" s="58"/>
      <c r="CD3" s="58"/>
      <c r="CE3" s="58"/>
      <c r="CF3" s="58"/>
      <c r="CG3" s="58"/>
      <c r="CH3" s="58"/>
      <c r="CI3" s="58"/>
      <c r="CJ3" s="58"/>
      <c r="CK3" s="58"/>
      <c r="CL3" s="58"/>
      <c r="CM3" s="58"/>
      <c r="CN3" s="58"/>
      <c r="CO3" s="58"/>
      <c r="CP3" s="58"/>
      <c r="CQ3" s="58"/>
      <c r="CR3" s="58"/>
      <c r="CS3" s="58"/>
      <c r="CT3" s="58"/>
      <c r="CU3" s="58"/>
    </row>
    <row r="4" spans="1:99" ht="15" customHeight="1" x14ac:dyDescent="0.25">
      <c r="A4" s="58"/>
      <c r="B4" s="411"/>
      <c r="C4" s="411"/>
      <c r="D4" s="411"/>
      <c r="E4" s="411"/>
      <c r="F4" s="411"/>
      <c r="G4" s="411"/>
      <c r="H4" s="411"/>
      <c r="I4" s="411"/>
      <c r="J4" s="449"/>
      <c r="K4" s="449"/>
      <c r="L4" s="449"/>
      <c r="M4" s="449"/>
      <c r="N4" s="449"/>
      <c r="O4" s="449"/>
      <c r="P4" s="449"/>
      <c r="Q4" s="449"/>
      <c r="R4" s="449"/>
      <c r="S4" s="449"/>
      <c r="T4" s="449"/>
      <c r="U4" s="449"/>
      <c r="V4" s="449"/>
      <c r="W4" s="449"/>
      <c r="X4" s="449"/>
      <c r="Y4" s="449"/>
      <c r="Z4" s="449"/>
      <c r="AA4" s="449"/>
      <c r="AB4" s="449"/>
      <c r="AC4" s="449"/>
      <c r="AD4" s="449"/>
      <c r="AE4" s="449"/>
      <c r="AF4" s="449"/>
      <c r="AG4" s="449"/>
      <c r="AH4" s="449"/>
      <c r="AI4" s="449"/>
      <c r="AJ4" s="449"/>
      <c r="AK4" s="449"/>
      <c r="AL4" s="449"/>
      <c r="AM4" s="449"/>
      <c r="AN4" s="58"/>
      <c r="AO4" s="58"/>
      <c r="AP4" s="58"/>
      <c r="AQ4" s="58"/>
      <c r="AR4" s="58"/>
      <c r="AS4" s="58"/>
      <c r="AT4" s="58"/>
      <c r="AU4" s="58"/>
      <c r="AV4" s="58"/>
      <c r="AW4" s="58"/>
      <c r="AX4" s="58"/>
      <c r="AY4" s="58"/>
      <c r="AZ4" s="58"/>
      <c r="BA4" s="58"/>
      <c r="BB4" s="58"/>
      <c r="BC4" s="58"/>
      <c r="BD4" s="58"/>
      <c r="BE4" s="58"/>
      <c r="BF4" s="58"/>
      <c r="BG4" s="58"/>
      <c r="BH4" s="58"/>
      <c r="BI4" s="58"/>
      <c r="BJ4" s="58"/>
      <c r="BK4" s="58"/>
      <c r="BL4" s="58"/>
      <c r="BM4" s="58"/>
      <c r="BN4" s="58"/>
      <c r="BO4" s="58"/>
      <c r="BP4" s="58"/>
      <c r="BQ4" s="58"/>
      <c r="BR4" s="58"/>
      <c r="BS4" s="58"/>
      <c r="BT4" s="58"/>
      <c r="BU4" s="58"/>
      <c r="BV4" s="58"/>
      <c r="BW4" s="58"/>
      <c r="BX4" s="58"/>
      <c r="BY4" s="58"/>
      <c r="BZ4" s="58"/>
      <c r="CA4" s="58"/>
      <c r="CB4" s="58"/>
      <c r="CC4" s="58"/>
      <c r="CD4" s="58"/>
      <c r="CE4" s="58"/>
      <c r="CF4" s="58"/>
      <c r="CG4" s="58"/>
      <c r="CH4" s="58"/>
      <c r="CI4" s="58"/>
      <c r="CJ4" s="58"/>
      <c r="CK4" s="58"/>
      <c r="CL4" s="58"/>
      <c r="CM4" s="58"/>
      <c r="CN4" s="58"/>
      <c r="CO4" s="58"/>
      <c r="CP4" s="58"/>
      <c r="CQ4" s="58"/>
      <c r="CR4" s="58"/>
      <c r="CS4" s="58"/>
      <c r="CT4" s="58"/>
      <c r="CU4" s="58"/>
    </row>
    <row r="5" spans="1:99" ht="15.75" thickBot="1" x14ac:dyDescent="0.3">
      <c r="A5" s="58"/>
      <c r="B5" s="58"/>
      <c r="C5" s="58"/>
      <c r="D5" s="58"/>
      <c r="E5" s="58"/>
      <c r="F5" s="58"/>
      <c r="G5" s="58"/>
      <c r="H5" s="58"/>
      <c r="I5" s="58"/>
      <c r="J5" s="58"/>
      <c r="K5" s="58"/>
      <c r="L5" s="58"/>
      <c r="M5" s="58"/>
      <c r="N5" s="58"/>
      <c r="O5" s="58"/>
      <c r="P5" s="58"/>
      <c r="Q5" s="58"/>
      <c r="R5" s="58"/>
      <c r="S5" s="58"/>
      <c r="T5" s="58"/>
      <c r="U5" s="58"/>
      <c r="V5" s="58"/>
      <c r="W5" s="58"/>
      <c r="X5" s="58"/>
      <c r="Y5" s="58"/>
      <c r="Z5" s="58"/>
      <c r="AA5" s="58"/>
      <c r="AB5" s="58"/>
      <c r="AC5" s="58"/>
      <c r="AD5" s="58"/>
      <c r="AE5" s="58"/>
      <c r="AF5" s="58"/>
      <c r="AG5" s="58"/>
      <c r="AH5" s="58"/>
      <c r="AI5" s="58"/>
      <c r="AJ5" s="58"/>
      <c r="AK5" s="58"/>
      <c r="AL5" s="58"/>
      <c r="AM5" s="58"/>
      <c r="AN5" s="58"/>
      <c r="AO5" s="58"/>
      <c r="AP5" s="58"/>
      <c r="AQ5" s="58"/>
      <c r="AR5" s="58"/>
      <c r="AS5" s="58"/>
      <c r="AT5" s="58"/>
      <c r="AU5" s="58"/>
      <c r="AV5" s="58"/>
      <c r="AW5" s="58"/>
      <c r="AX5" s="58"/>
      <c r="AY5" s="58"/>
      <c r="AZ5" s="58"/>
      <c r="BA5" s="58"/>
      <c r="BB5" s="58"/>
      <c r="BC5" s="58"/>
      <c r="BD5" s="58"/>
      <c r="BE5" s="58"/>
      <c r="BF5" s="58"/>
      <c r="BG5" s="58"/>
      <c r="BH5" s="58"/>
      <c r="BI5" s="58"/>
      <c r="BJ5" s="58"/>
      <c r="BK5" s="58"/>
      <c r="BL5" s="58"/>
      <c r="BM5" s="58"/>
      <c r="BN5" s="58"/>
      <c r="BO5" s="58"/>
      <c r="BP5" s="58"/>
      <c r="BQ5" s="58"/>
      <c r="BR5" s="58"/>
      <c r="BS5" s="58"/>
      <c r="BT5" s="58"/>
      <c r="BU5" s="58"/>
      <c r="BV5" s="58"/>
      <c r="BW5" s="58"/>
      <c r="BX5" s="58"/>
      <c r="BY5" s="58"/>
      <c r="BZ5" s="58"/>
      <c r="CA5" s="58"/>
      <c r="CB5" s="58"/>
      <c r="CC5" s="58"/>
      <c r="CD5" s="58"/>
      <c r="CE5" s="58"/>
      <c r="CF5" s="58"/>
      <c r="CG5" s="58"/>
      <c r="CH5" s="58"/>
      <c r="CI5" s="58"/>
      <c r="CJ5" s="58"/>
      <c r="CK5" s="58"/>
      <c r="CL5" s="58"/>
      <c r="CM5" s="58"/>
      <c r="CN5" s="58"/>
      <c r="CO5" s="58"/>
      <c r="CP5" s="58"/>
      <c r="CQ5" s="58"/>
      <c r="CR5" s="58"/>
      <c r="CS5" s="58"/>
      <c r="CT5" s="58"/>
      <c r="CU5" s="58"/>
    </row>
    <row r="6" spans="1:99" ht="15" customHeight="1" x14ac:dyDescent="0.25">
      <c r="A6" s="58"/>
      <c r="B6" s="461" t="s">
        <v>4</v>
      </c>
      <c r="C6" s="461"/>
      <c r="D6" s="462"/>
      <c r="E6" s="450" t="s">
        <v>110</v>
      </c>
      <c r="F6" s="451"/>
      <c r="G6" s="451"/>
      <c r="H6" s="451"/>
      <c r="I6" s="452"/>
      <c r="J6" s="446" t="e">
        <f>IF(AND(' RIESGOS DE GESTION'!#REF!="Muy Alta",' RIESGOS DE GESTION'!#REF!="Leve"),CONCATENATE("R",' RIESGOS DE GESTION'!#REF!),"")</f>
        <v>#REF!</v>
      </c>
      <c r="K6" s="447"/>
      <c r="L6" s="447" t="e">
        <f>IF(AND(' RIESGOS DE GESTION'!#REF!="Muy Alta",' RIESGOS DE GESTION'!#REF!="Leve"),CONCATENATE("R",' RIESGOS DE GESTION'!#REF!),"")</f>
        <v>#REF!</v>
      </c>
      <c r="M6" s="447"/>
      <c r="N6" s="447" t="e">
        <f>IF(AND(' RIESGOS DE GESTION'!#REF!="Muy Alta",' RIESGOS DE GESTION'!#REF!="Leve"),CONCATENATE("R",' RIESGOS DE GESTION'!#REF!),"")</f>
        <v>#REF!</v>
      </c>
      <c r="O6" s="448"/>
      <c r="P6" s="446" t="e">
        <f>IF(AND(' RIESGOS DE GESTION'!#REF!="Muy Alta",' RIESGOS DE GESTION'!#REF!="Menor"),CONCATENATE("R",' RIESGOS DE GESTION'!#REF!),"")</f>
        <v>#REF!</v>
      </c>
      <c r="Q6" s="447"/>
      <c r="R6" s="447" t="e">
        <f>IF(AND(' RIESGOS DE GESTION'!#REF!="Muy Alta",' RIESGOS DE GESTION'!#REF!="Menor"),CONCATENATE("R",' RIESGOS DE GESTION'!#REF!),"")</f>
        <v>#REF!</v>
      </c>
      <c r="S6" s="447"/>
      <c r="T6" s="447" t="e">
        <f>IF(AND(' RIESGOS DE GESTION'!#REF!="Muy Alta",' RIESGOS DE GESTION'!#REF!="Menor"),CONCATENATE("R",' RIESGOS DE GESTION'!#REF!),"")</f>
        <v>#REF!</v>
      </c>
      <c r="U6" s="448"/>
      <c r="V6" s="446" t="e">
        <f>IF(AND(' RIESGOS DE GESTION'!#REF!="Muy Alta",' RIESGOS DE GESTION'!#REF!="Moderado"),CONCATENATE("R",' RIESGOS DE GESTION'!#REF!),"")</f>
        <v>#REF!</v>
      </c>
      <c r="W6" s="447"/>
      <c r="X6" s="447" t="e">
        <f>IF(AND(' RIESGOS DE GESTION'!#REF!="Muy Alta",' RIESGOS DE GESTION'!#REF!="Moderado"),CONCATENATE("R",' RIESGOS DE GESTION'!#REF!),"")</f>
        <v>#REF!</v>
      </c>
      <c r="Y6" s="447"/>
      <c r="Z6" s="447" t="e">
        <f>IF(AND(' RIESGOS DE GESTION'!#REF!="Muy Alta",' RIESGOS DE GESTION'!#REF!="Moderado"),CONCATENATE("R",' RIESGOS DE GESTION'!#REF!),"")</f>
        <v>#REF!</v>
      </c>
      <c r="AA6" s="448"/>
      <c r="AB6" s="446" t="e">
        <f>IF(AND(' RIESGOS DE GESTION'!#REF!="Muy Alta",' RIESGOS DE GESTION'!#REF!="Mayor"),CONCATENATE("R",' RIESGOS DE GESTION'!#REF!),"")</f>
        <v>#REF!</v>
      </c>
      <c r="AC6" s="447"/>
      <c r="AD6" s="447" t="e">
        <f>IF(AND(' RIESGOS DE GESTION'!#REF!="Muy Alta",' RIESGOS DE GESTION'!#REF!="Mayor"),CONCATENATE("R",' RIESGOS DE GESTION'!#REF!),"")</f>
        <v>#REF!</v>
      </c>
      <c r="AE6" s="447"/>
      <c r="AF6" s="447" t="e">
        <f>IF(AND(' RIESGOS DE GESTION'!#REF!="Muy Alta",' RIESGOS DE GESTION'!#REF!="Mayor"),CONCATENATE("R",' RIESGOS DE GESTION'!#REF!),"")</f>
        <v>#REF!</v>
      </c>
      <c r="AG6" s="448"/>
      <c r="AH6" s="436" t="e">
        <f>IF(AND(' RIESGOS DE GESTION'!#REF!="Muy Alta",' RIESGOS DE GESTION'!#REF!="Catastrófico"),CONCATENATE("R",' RIESGOS DE GESTION'!#REF!),"")</f>
        <v>#REF!</v>
      </c>
      <c r="AI6" s="437"/>
      <c r="AJ6" s="437" t="e">
        <f>IF(AND(' RIESGOS DE GESTION'!#REF!="Muy Alta",' RIESGOS DE GESTION'!#REF!="Catastrófico"),CONCATENATE("R",' RIESGOS DE GESTION'!#REF!),"")</f>
        <v>#REF!</v>
      </c>
      <c r="AK6" s="437"/>
      <c r="AL6" s="437" t="e">
        <f>IF(AND(' RIESGOS DE GESTION'!#REF!="Muy Alta",' RIESGOS DE GESTION'!#REF!="Catastrófico"),CONCATENATE("R",' RIESGOS DE GESTION'!#REF!),"")</f>
        <v>#REF!</v>
      </c>
      <c r="AM6" s="438"/>
      <c r="AO6" s="463" t="s">
        <v>73</v>
      </c>
      <c r="AP6" s="464"/>
      <c r="AQ6" s="464"/>
      <c r="AR6" s="464"/>
      <c r="AS6" s="464"/>
      <c r="AT6" s="465"/>
      <c r="AU6" s="58"/>
      <c r="AV6" s="58"/>
      <c r="AW6" s="58"/>
      <c r="AX6" s="58"/>
      <c r="AY6" s="58"/>
      <c r="AZ6" s="58"/>
      <c r="BA6" s="58"/>
      <c r="BB6" s="58"/>
      <c r="BC6" s="58"/>
      <c r="BD6" s="58"/>
      <c r="BE6" s="58"/>
      <c r="BF6" s="58"/>
      <c r="BG6" s="58"/>
      <c r="BH6" s="58"/>
      <c r="BI6" s="58"/>
      <c r="BJ6" s="58"/>
      <c r="BK6" s="58"/>
      <c r="BL6" s="58"/>
      <c r="BM6" s="58"/>
      <c r="BN6" s="58"/>
      <c r="BO6" s="58"/>
      <c r="BP6" s="58"/>
      <c r="BQ6" s="58"/>
      <c r="BR6" s="58"/>
      <c r="BS6" s="58"/>
      <c r="BT6" s="58"/>
      <c r="BU6" s="58"/>
      <c r="BV6" s="58"/>
      <c r="BW6" s="58"/>
      <c r="BX6" s="58"/>
      <c r="BY6" s="58"/>
      <c r="BZ6" s="58"/>
      <c r="CA6" s="58"/>
      <c r="CB6" s="58"/>
    </row>
    <row r="7" spans="1:99" ht="15" customHeight="1" x14ac:dyDescent="0.25">
      <c r="A7" s="58"/>
      <c r="B7" s="461"/>
      <c r="C7" s="461"/>
      <c r="D7" s="462"/>
      <c r="E7" s="453"/>
      <c r="F7" s="454"/>
      <c r="G7" s="454"/>
      <c r="H7" s="454"/>
      <c r="I7" s="455"/>
      <c r="J7" s="439"/>
      <c r="K7" s="440"/>
      <c r="L7" s="440"/>
      <c r="M7" s="440"/>
      <c r="N7" s="440"/>
      <c r="O7" s="442"/>
      <c r="P7" s="439"/>
      <c r="Q7" s="440"/>
      <c r="R7" s="440"/>
      <c r="S7" s="440"/>
      <c r="T7" s="440"/>
      <c r="U7" s="442"/>
      <c r="V7" s="439"/>
      <c r="W7" s="440"/>
      <c r="X7" s="440"/>
      <c r="Y7" s="440"/>
      <c r="Z7" s="440"/>
      <c r="AA7" s="442"/>
      <c r="AB7" s="439"/>
      <c r="AC7" s="440"/>
      <c r="AD7" s="440"/>
      <c r="AE7" s="440"/>
      <c r="AF7" s="440"/>
      <c r="AG7" s="442"/>
      <c r="AH7" s="430"/>
      <c r="AI7" s="431"/>
      <c r="AJ7" s="431"/>
      <c r="AK7" s="431"/>
      <c r="AL7" s="431"/>
      <c r="AM7" s="432"/>
      <c r="AN7" s="58"/>
      <c r="AO7" s="466"/>
      <c r="AP7" s="467"/>
      <c r="AQ7" s="467"/>
      <c r="AR7" s="467"/>
      <c r="AS7" s="467"/>
      <c r="AT7" s="468"/>
      <c r="AU7" s="58"/>
      <c r="AV7" s="58"/>
      <c r="AW7" s="58"/>
      <c r="AX7" s="58"/>
      <c r="AY7" s="58"/>
      <c r="AZ7" s="58"/>
      <c r="BA7" s="58"/>
      <c r="BB7" s="58"/>
      <c r="BC7" s="58"/>
      <c r="BD7" s="58"/>
      <c r="BE7" s="58"/>
      <c r="BF7" s="58"/>
      <c r="BG7" s="58"/>
      <c r="BH7" s="58"/>
      <c r="BI7" s="58"/>
      <c r="BJ7" s="58"/>
      <c r="BK7" s="58"/>
      <c r="BL7" s="58"/>
      <c r="BM7" s="58"/>
      <c r="BN7" s="58"/>
      <c r="BO7" s="58"/>
      <c r="BP7" s="58"/>
      <c r="BQ7" s="58"/>
      <c r="BR7" s="58"/>
      <c r="BS7" s="58"/>
      <c r="BT7" s="58"/>
      <c r="BU7" s="58"/>
      <c r="BV7" s="58"/>
      <c r="BW7" s="58"/>
      <c r="BX7" s="58"/>
      <c r="BY7" s="58"/>
      <c r="BZ7" s="58"/>
      <c r="CA7" s="58"/>
      <c r="CB7" s="58"/>
    </row>
    <row r="8" spans="1:99" ht="15" customHeight="1" x14ac:dyDescent="0.25">
      <c r="A8" s="58"/>
      <c r="B8" s="461"/>
      <c r="C8" s="461"/>
      <c r="D8" s="462"/>
      <c r="E8" s="453"/>
      <c r="F8" s="454"/>
      <c r="G8" s="454"/>
      <c r="H8" s="454"/>
      <c r="I8" s="455"/>
      <c r="J8" s="439" t="e">
        <f>IF(AND(' RIESGOS DE GESTION'!#REF!="Muy Alta",' RIESGOS DE GESTION'!#REF!="Leve"),CONCATENATE("R",' RIESGOS DE GESTION'!#REF!),"")</f>
        <v>#REF!</v>
      </c>
      <c r="K8" s="440"/>
      <c r="L8" s="441" t="e">
        <f>IF(AND(' RIESGOS DE GESTION'!#REF!="Muy Alta",' RIESGOS DE GESTION'!#REF!="Leve"),CONCATENATE("R",' RIESGOS DE GESTION'!#REF!),"")</f>
        <v>#REF!</v>
      </c>
      <c r="M8" s="441"/>
      <c r="N8" s="441" t="e">
        <f>IF(AND(' RIESGOS DE GESTION'!#REF!="Muy Alta",' RIESGOS DE GESTION'!#REF!="Leve"),CONCATENATE("R",' RIESGOS DE GESTION'!#REF!),"")</f>
        <v>#REF!</v>
      </c>
      <c r="O8" s="442"/>
      <c r="P8" s="439" t="e">
        <f>IF(AND(' RIESGOS DE GESTION'!#REF!="Muy Alta",' RIESGOS DE GESTION'!#REF!="Menor"),CONCATENATE("R",' RIESGOS DE GESTION'!#REF!),"")</f>
        <v>#REF!</v>
      </c>
      <c r="Q8" s="440"/>
      <c r="R8" s="441" t="e">
        <f>IF(AND(' RIESGOS DE GESTION'!#REF!="Muy Alta",' RIESGOS DE GESTION'!#REF!="Menor"),CONCATENATE("R",' RIESGOS DE GESTION'!#REF!),"")</f>
        <v>#REF!</v>
      </c>
      <c r="S8" s="441"/>
      <c r="T8" s="441" t="e">
        <f>IF(AND(' RIESGOS DE GESTION'!#REF!="Muy Alta",' RIESGOS DE GESTION'!#REF!="Menor"),CONCATENATE("R",' RIESGOS DE GESTION'!#REF!),"")</f>
        <v>#REF!</v>
      </c>
      <c r="U8" s="442"/>
      <c r="V8" s="439" t="e">
        <f>IF(AND(' RIESGOS DE GESTION'!#REF!="Muy Alta",' RIESGOS DE GESTION'!#REF!="Moderado"),CONCATENATE("R",' RIESGOS DE GESTION'!#REF!),"")</f>
        <v>#REF!</v>
      </c>
      <c r="W8" s="440"/>
      <c r="X8" s="441" t="e">
        <f>IF(AND(' RIESGOS DE GESTION'!#REF!="Muy Alta",' RIESGOS DE GESTION'!#REF!="Moderado"),CONCATENATE("R",' RIESGOS DE GESTION'!#REF!),"")</f>
        <v>#REF!</v>
      </c>
      <c r="Y8" s="441"/>
      <c r="Z8" s="441" t="e">
        <f>IF(AND(' RIESGOS DE GESTION'!#REF!="Muy Alta",' RIESGOS DE GESTION'!#REF!="Moderado"),CONCATENATE("R",' RIESGOS DE GESTION'!#REF!),"")</f>
        <v>#REF!</v>
      </c>
      <c r="AA8" s="442"/>
      <c r="AB8" s="439" t="e">
        <f>IF(AND(' RIESGOS DE GESTION'!#REF!="Muy Alta",' RIESGOS DE GESTION'!#REF!="Mayor"),CONCATENATE("R",' RIESGOS DE GESTION'!#REF!),"")</f>
        <v>#REF!</v>
      </c>
      <c r="AC8" s="440"/>
      <c r="AD8" s="441" t="e">
        <f>IF(AND(' RIESGOS DE GESTION'!#REF!="Muy Alta",' RIESGOS DE GESTION'!#REF!="Mayor"),CONCATENATE("R",' RIESGOS DE GESTION'!#REF!),"")</f>
        <v>#REF!</v>
      </c>
      <c r="AE8" s="441"/>
      <c r="AF8" s="441" t="e">
        <f>IF(AND(' RIESGOS DE GESTION'!#REF!="Muy Alta",' RIESGOS DE GESTION'!#REF!="Mayor"),CONCATENATE("R",' RIESGOS DE GESTION'!#REF!),"")</f>
        <v>#REF!</v>
      </c>
      <c r="AG8" s="442"/>
      <c r="AH8" s="430" t="e">
        <f>IF(AND(' RIESGOS DE GESTION'!#REF!="Muy Alta",' RIESGOS DE GESTION'!#REF!="Catastrófico"),CONCATENATE("R",' RIESGOS DE GESTION'!#REF!),"")</f>
        <v>#REF!</v>
      </c>
      <c r="AI8" s="431"/>
      <c r="AJ8" s="431" t="e">
        <f>IF(AND(' RIESGOS DE GESTION'!#REF!="Muy Alta",' RIESGOS DE GESTION'!#REF!="Catastrófico"),CONCATENATE("R",' RIESGOS DE GESTION'!#REF!),"")</f>
        <v>#REF!</v>
      </c>
      <c r="AK8" s="431"/>
      <c r="AL8" s="431" t="e">
        <f>IF(AND(' RIESGOS DE GESTION'!#REF!="Muy Alta",' RIESGOS DE GESTION'!#REF!="Catastrófico"),CONCATENATE("R",' RIESGOS DE GESTION'!#REF!),"")</f>
        <v>#REF!</v>
      </c>
      <c r="AM8" s="432"/>
      <c r="AN8" s="58"/>
      <c r="AO8" s="466"/>
      <c r="AP8" s="467"/>
      <c r="AQ8" s="467"/>
      <c r="AR8" s="467"/>
      <c r="AS8" s="467"/>
      <c r="AT8" s="468"/>
      <c r="AU8" s="58"/>
      <c r="AV8" s="58"/>
      <c r="AW8" s="58"/>
      <c r="AX8" s="58"/>
      <c r="AY8" s="58"/>
      <c r="AZ8" s="58"/>
      <c r="BA8" s="58"/>
      <c r="BB8" s="58"/>
      <c r="BC8" s="58"/>
      <c r="BD8" s="58"/>
      <c r="BE8" s="58"/>
      <c r="BF8" s="58"/>
      <c r="BG8" s="58"/>
      <c r="BH8" s="58"/>
      <c r="BI8" s="58"/>
      <c r="BJ8" s="58"/>
      <c r="BK8" s="58"/>
      <c r="BL8" s="58"/>
      <c r="BM8" s="58"/>
      <c r="BN8" s="58"/>
      <c r="BO8" s="58"/>
      <c r="BP8" s="58"/>
      <c r="BQ8" s="58"/>
      <c r="BR8" s="58"/>
      <c r="BS8" s="58"/>
      <c r="BT8" s="58"/>
      <c r="BU8" s="58"/>
      <c r="BV8" s="58"/>
      <c r="BW8" s="58"/>
      <c r="BX8" s="58"/>
      <c r="BY8" s="58"/>
      <c r="BZ8" s="58"/>
      <c r="CA8" s="58"/>
      <c r="CB8" s="58"/>
    </row>
    <row r="9" spans="1:99" ht="15" customHeight="1" x14ac:dyDescent="0.25">
      <c r="A9" s="58"/>
      <c r="B9" s="461"/>
      <c r="C9" s="461"/>
      <c r="D9" s="462"/>
      <c r="E9" s="453"/>
      <c r="F9" s="454"/>
      <c r="G9" s="454"/>
      <c r="H9" s="454"/>
      <c r="I9" s="455"/>
      <c r="J9" s="439"/>
      <c r="K9" s="440"/>
      <c r="L9" s="441"/>
      <c r="M9" s="441"/>
      <c r="N9" s="441"/>
      <c r="O9" s="442"/>
      <c r="P9" s="439"/>
      <c r="Q9" s="440"/>
      <c r="R9" s="441"/>
      <c r="S9" s="441"/>
      <c r="T9" s="441"/>
      <c r="U9" s="442"/>
      <c r="V9" s="439"/>
      <c r="W9" s="440"/>
      <c r="X9" s="441"/>
      <c r="Y9" s="441"/>
      <c r="Z9" s="441"/>
      <c r="AA9" s="442"/>
      <c r="AB9" s="439"/>
      <c r="AC9" s="440"/>
      <c r="AD9" s="441"/>
      <c r="AE9" s="441"/>
      <c r="AF9" s="441"/>
      <c r="AG9" s="442"/>
      <c r="AH9" s="430"/>
      <c r="AI9" s="431"/>
      <c r="AJ9" s="431"/>
      <c r="AK9" s="431"/>
      <c r="AL9" s="431"/>
      <c r="AM9" s="432"/>
      <c r="AN9" s="58"/>
      <c r="AO9" s="466"/>
      <c r="AP9" s="467"/>
      <c r="AQ9" s="467"/>
      <c r="AR9" s="467"/>
      <c r="AS9" s="467"/>
      <c r="AT9" s="468"/>
      <c r="AU9" s="58"/>
      <c r="AV9" s="58"/>
      <c r="AW9" s="58"/>
      <c r="AX9" s="58"/>
      <c r="AY9" s="58"/>
      <c r="AZ9" s="58"/>
      <c r="BA9" s="58"/>
      <c r="BB9" s="58"/>
      <c r="BC9" s="58"/>
      <c r="BD9" s="58"/>
      <c r="BE9" s="58"/>
      <c r="BF9" s="58"/>
      <c r="BG9" s="58"/>
      <c r="BH9" s="58"/>
      <c r="BI9" s="58"/>
      <c r="BJ9" s="58"/>
      <c r="BK9" s="58"/>
      <c r="BL9" s="58"/>
      <c r="BM9" s="58"/>
      <c r="BN9" s="58"/>
      <c r="BO9" s="58"/>
      <c r="BP9" s="58"/>
      <c r="BQ9" s="58"/>
      <c r="BR9" s="58"/>
      <c r="BS9" s="58"/>
      <c r="BT9" s="58"/>
      <c r="BU9" s="58"/>
      <c r="BV9" s="58"/>
      <c r="BW9" s="58"/>
      <c r="BX9" s="58"/>
      <c r="BY9" s="58"/>
      <c r="BZ9" s="58"/>
      <c r="CA9" s="58"/>
      <c r="CB9" s="58"/>
    </row>
    <row r="10" spans="1:99" ht="15" customHeight="1" x14ac:dyDescent="0.25">
      <c r="A10" s="58"/>
      <c r="B10" s="461"/>
      <c r="C10" s="461"/>
      <c r="D10" s="462"/>
      <c r="E10" s="453"/>
      <c r="F10" s="454"/>
      <c r="G10" s="454"/>
      <c r="H10" s="454"/>
      <c r="I10" s="455"/>
      <c r="J10" s="439" t="e">
        <f>IF(AND(' RIESGOS DE GESTION'!#REF!="Muy Alta",' RIESGOS DE GESTION'!#REF!="Leve"),CONCATENATE("R",' RIESGOS DE GESTION'!#REF!),"")</f>
        <v>#REF!</v>
      </c>
      <c r="K10" s="440"/>
      <c r="L10" s="441" t="e">
        <f>IF(AND(' RIESGOS DE GESTION'!#REF!="Muy Alta",' RIESGOS DE GESTION'!#REF!="Leve"),CONCATENATE("R",' RIESGOS DE GESTION'!#REF!),"")</f>
        <v>#REF!</v>
      </c>
      <c r="M10" s="441"/>
      <c r="N10" s="441" t="e">
        <f>IF(AND(' RIESGOS DE GESTION'!#REF!="Muy Alta",' RIESGOS DE GESTION'!#REF!="Leve"),CONCATENATE("R",' RIESGOS DE GESTION'!#REF!),"")</f>
        <v>#REF!</v>
      </c>
      <c r="O10" s="442"/>
      <c r="P10" s="439" t="e">
        <f>IF(AND(' RIESGOS DE GESTION'!#REF!="Muy Alta",' RIESGOS DE GESTION'!#REF!="Menor"),CONCATENATE("R",' RIESGOS DE GESTION'!#REF!),"")</f>
        <v>#REF!</v>
      </c>
      <c r="Q10" s="440"/>
      <c r="R10" s="441" t="e">
        <f>IF(AND(' RIESGOS DE GESTION'!#REF!="Muy Alta",' RIESGOS DE GESTION'!#REF!="Menor"),CONCATENATE("R",' RIESGOS DE GESTION'!#REF!),"")</f>
        <v>#REF!</v>
      </c>
      <c r="S10" s="441"/>
      <c r="T10" s="441" t="e">
        <f>IF(AND(' RIESGOS DE GESTION'!#REF!="Muy Alta",' RIESGOS DE GESTION'!#REF!="Menor"),CONCATENATE("R",' RIESGOS DE GESTION'!#REF!),"")</f>
        <v>#REF!</v>
      </c>
      <c r="U10" s="442"/>
      <c r="V10" s="439" t="e">
        <f>IF(AND(' RIESGOS DE GESTION'!#REF!="Muy Alta",' RIESGOS DE GESTION'!#REF!="Moderado"),CONCATENATE("R",' RIESGOS DE GESTION'!#REF!),"")</f>
        <v>#REF!</v>
      </c>
      <c r="W10" s="440"/>
      <c r="X10" s="441" t="e">
        <f>IF(AND(' RIESGOS DE GESTION'!#REF!="Muy Alta",' RIESGOS DE GESTION'!#REF!="Moderado"),CONCATENATE("R",' RIESGOS DE GESTION'!#REF!),"")</f>
        <v>#REF!</v>
      </c>
      <c r="Y10" s="441"/>
      <c r="Z10" s="441" t="e">
        <f>IF(AND(' RIESGOS DE GESTION'!#REF!="Muy Alta",' RIESGOS DE GESTION'!#REF!="Moderado"),CONCATENATE("R",' RIESGOS DE GESTION'!#REF!),"")</f>
        <v>#REF!</v>
      </c>
      <c r="AA10" s="442"/>
      <c r="AB10" s="439" t="e">
        <f>IF(AND(' RIESGOS DE GESTION'!#REF!="Muy Alta",' RIESGOS DE GESTION'!#REF!="Mayor"),CONCATENATE("R",' RIESGOS DE GESTION'!#REF!),"")</f>
        <v>#REF!</v>
      </c>
      <c r="AC10" s="440"/>
      <c r="AD10" s="441" t="e">
        <f>IF(AND(' RIESGOS DE GESTION'!#REF!="Muy Alta",' RIESGOS DE GESTION'!#REF!="Mayor"),CONCATENATE("R",' RIESGOS DE GESTION'!#REF!),"")</f>
        <v>#REF!</v>
      </c>
      <c r="AE10" s="441"/>
      <c r="AF10" s="441" t="e">
        <f>IF(AND(' RIESGOS DE GESTION'!#REF!="Muy Alta",' RIESGOS DE GESTION'!#REF!="Mayor"),CONCATENATE("R",' RIESGOS DE GESTION'!#REF!),"")</f>
        <v>#REF!</v>
      </c>
      <c r="AG10" s="442"/>
      <c r="AH10" s="430" t="e">
        <f>IF(AND(' RIESGOS DE GESTION'!#REF!="Muy Alta",' RIESGOS DE GESTION'!#REF!="Catastrófico"),CONCATENATE("R",' RIESGOS DE GESTION'!#REF!),"")</f>
        <v>#REF!</v>
      </c>
      <c r="AI10" s="431"/>
      <c r="AJ10" s="431" t="e">
        <f>IF(AND(' RIESGOS DE GESTION'!#REF!="Muy Alta",' RIESGOS DE GESTION'!#REF!="Catastrófico"),CONCATENATE("R",' RIESGOS DE GESTION'!#REF!),"")</f>
        <v>#REF!</v>
      </c>
      <c r="AK10" s="431"/>
      <c r="AL10" s="431" t="e">
        <f>IF(AND(' RIESGOS DE GESTION'!#REF!="Muy Alta",' RIESGOS DE GESTION'!#REF!="Catastrófico"),CONCATENATE("R",' RIESGOS DE GESTION'!#REF!),"")</f>
        <v>#REF!</v>
      </c>
      <c r="AM10" s="432"/>
      <c r="AN10" s="58"/>
      <c r="AO10" s="466"/>
      <c r="AP10" s="467"/>
      <c r="AQ10" s="467"/>
      <c r="AR10" s="467"/>
      <c r="AS10" s="467"/>
      <c r="AT10" s="468"/>
      <c r="AU10" s="58"/>
      <c r="AV10" s="58"/>
      <c r="AW10" s="58"/>
      <c r="AX10" s="58"/>
      <c r="AY10" s="58"/>
      <c r="AZ10" s="58"/>
      <c r="BA10" s="58"/>
      <c r="BB10" s="58"/>
      <c r="BC10" s="58"/>
      <c r="BD10" s="58"/>
      <c r="BE10" s="58"/>
      <c r="BF10" s="58"/>
      <c r="BG10" s="58"/>
      <c r="BH10" s="58"/>
      <c r="BI10" s="58"/>
      <c r="BJ10" s="58"/>
      <c r="BK10" s="58"/>
      <c r="BL10" s="58"/>
      <c r="BM10" s="58"/>
      <c r="BN10" s="58"/>
      <c r="BO10" s="58"/>
      <c r="BP10" s="58"/>
      <c r="BQ10" s="58"/>
      <c r="BR10" s="58"/>
      <c r="BS10" s="58"/>
      <c r="BT10" s="58"/>
      <c r="BU10" s="58"/>
      <c r="BV10" s="58"/>
      <c r="BW10" s="58"/>
      <c r="BX10" s="58"/>
      <c r="BY10" s="58"/>
      <c r="BZ10" s="58"/>
      <c r="CA10" s="58"/>
      <c r="CB10" s="58"/>
    </row>
    <row r="11" spans="1:99" ht="15" customHeight="1" x14ac:dyDescent="0.25">
      <c r="A11" s="58"/>
      <c r="B11" s="461"/>
      <c r="C11" s="461"/>
      <c r="D11" s="462"/>
      <c r="E11" s="453"/>
      <c r="F11" s="454"/>
      <c r="G11" s="454"/>
      <c r="H11" s="454"/>
      <c r="I11" s="455"/>
      <c r="J11" s="439"/>
      <c r="K11" s="440"/>
      <c r="L11" s="441"/>
      <c r="M11" s="441"/>
      <c r="N11" s="441"/>
      <c r="O11" s="442"/>
      <c r="P11" s="439"/>
      <c r="Q11" s="440"/>
      <c r="R11" s="441"/>
      <c r="S11" s="441"/>
      <c r="T11" s="441"/>
      <c r="U11" s="442"/>
      <c r="V11" s="439"/>
      <c r="W11" s="440"/>
      <c r="X11" s="441"/>
      <c r="Y11" s="441"/>
      <c r="Z11" s="441"/>
      <c r="AA11" s="442"/>
      <c r="AB11" s="439"/>
      <c r="AC11" s="440"/>
      <c r="AD11" s="441"/>
      <c r="AE11" s="441"/>
      <c r="AF11" s="441"/>
      <c r="AG11" s="442"/>
      <c r="AH11" s="430"/>
      <c r="AI11" s="431"/>
      <c r="AJ11" s="431"/>
      <c r="AK11" s="431"/>
      <c r="AL11" s="431"/>
      <c r="AM11" s="432"/>
      <c r="AN11" s="58"/>
      <c r="AO11" s="466"/>
      <c r="AP11" s="467"/>
      <c r="AQ11" s="467"/>
      <c r="AR11" s="467"/>
      <c r="AS11" s="467"/>
      <c r="AT11" s="468"/>
      <c r="AU11" s="58"/>
      <c r="AV11" s="58"/>
      <c r="AW11" s="58"/>
      <c r="AX11" s="58"/>
      <c r="AY11" s="58"/>
      <c r="AZ11" s="58"/>
      <c r="BA11" s="58"/>
      <c r="BB11" s="58"/>
      <c r="BC11" s="58"/>
      <c r="BD11" s="58"/>
      <c r="BE11" s="58"/>
      <c r="BF11" s="58"/>
      <c r="BG11" s="58"/>
      <c r="BH11" s="58"/>
      <c r="BI11" s="58"/>
      <c r="BJ11" s="58"/>
      <c r="BK11" s="58"/>
      <c r="BL11" s="58"/>
      <c r="BM11" s="58"/>
      <c r="BN11" s="58"/>
      <c r="BO11" s="58"/>
      <c r="BP11" s="58"/>
      <c r="BQ11" s="58"/>
      <c r="BR11" s="58"/>
      <c r="BS11" s="58"/>
      <c r="BT11" s="58"/>
      <c r="BU11" s="58"/>
      <c r="BV11" s="58"/>
      <c r="BW11" s="58"/>
      <c r="BX11" s="58"/>
      <c r="BY11" s="58"/>
      <c r="BZ11" s="58"/>
      <c r="CA11" s="58"/>
      <c r="CB11" s="58"/>
    </row>
    <row r="12" spans="1:99" ht="15" customHeight="1" x14ac:dyDescent="0.25">
      <c r="A12" s="58"/>
      <c r="B12" s="461"/>
      <c r="C12" s="461"/>
      <c r="D12" s="462"/>
      <c r="E12" s="453"/>
      <c r="F12" s="454"/>
      <c r="G12" s="454"/>
      <c r="H12" s="454"/>
      <c r="I12" s="455"/>
      <c r="J12" s="439" t="e">
        <f>IF(AND(' RIESGOS DE GESTION'!#REF!="Muy Alta",' RIESGOS DE GESTION'!#REF!="Leve"),CONCATENATE("R",' RIESGOS DE GESTION'!#REF!),"")</f>
        <v>#REF!</v>
      </c>
      <c r="K12" s="440"/>
      <c r="L12" s="441" t="e">
        <f>IF(AND(' RIESGOS DE GESTION'!#REF!="Muy Alta",' RIESGOS DE GESTION'!#REF!="Leve"),CONCATENATE("R",' RIESGOS DE GESTION'!#REF!),"")</f>
        <v>#REF!</v>
      </c>
      <c r="M12" s="441"/>
      <c r="N12" s="441" t="e">
        <f>IF(AND(' RIESGOS DE GESTION'!#REF!="Muy Alta",' RIESGOS DE GESTION'!#REF!="Leve"),CONCATENATE("R",' RIESGOS DE GESTION'!#REF!),"")</f>
        <v>#REF!</v>
      </c>
      <c r="O12" s="442"/>
      <c r="P12" s="439" t="e">
        <f>IF(AND(' RIESGOS DE GESTION'!#REF!="Muy Alta",' RIESGOS DE GESTION'!#REF!="Menor"),CONCATENATE("R",' RIESGOS DE GESTION'!#REF!),"")</f>
        <v>#REF!</v>
      </c>
      <c r="Q12" s="440"/>
      <c r="R12" s="441" t="e">
        <f>IF(AND(' RIESGOS DE GESTION'!#REF!="Muy Alta",' RIESGOS DE GESTION'!#REF!="Menor"),CONCATENATE("R",' RIESGOS DE GESTION'!#REF!),"")</f>
        <v>#REF!</v>
      </c>
      <c r="S12" s="441"/>
      <c r="T12" s="441" t="e">
        <f>IF(AND(' RIESGOS DE GESTION'!#REF!="Muy Alta",' RIESGOS DE GESTION'!#REF!="Menor"),CONCATENATE("R",' RIESGOS DE GESTION'!#REF!),"")</f>
        <v>#REF!</v>
      </c>
      <c r="U12" s="442"/>
      <c r="V12" s="439" t="e">
        <f>IF(AND(' RIESGOS DE GESTION'!#REF!="Muy Alta",' RIESGOS DE GESTION'!#REF!="Moderado"),CONCATENATE("R",' RIESGOS DE GESTION'!#REF!),"")</f>
        <v>#REF!</v>
      </c>
      <c r="W12" s="440"/>
      <c r="X12" s="441" t="e">
        <f>IF(AND(' RIESGOS DE GESTION'!#REF!="Muy Alta",' RIESGOS DE GESTION'!#REF!="Moderado"),CONCATENATE("R",' RIESGOS DE GESTION'!#REF!),"")</f>
        <v>#REF!</v>
      </c>
      <c r="Y12" s="441"/>
      <c r="Z12" s="441" t="e">
        <f>IF(AND(' RIESGOS DE GESTION'!#REF!="Muy Alta",' RIESGOS DE GESTION'!#REF!="Moderado"),CONCATENATE("R",' RIESGOS DE GESTION'!#REF!),"")</f>
        <v>#REF!</v>
      </c>
      <c r="AA12" s="442"/>
      <c r="AB12" s="439" t="e">
        <f>IF(AND(' RIESGOS DE GESTION'!#REF!="Muy Alta",' RIESGOS DE GESTION'!#REF!="Mayor"),CONCATENATE("R",' RIESGOS DE GESTION'!#REF!),"")</f>
        <v>#REF!</v>
      </c>
      <c r="AC12" s="440"/>
      <c r="AD12" s="441" t="e">
        <f>IF(AND(' RIESGOS DE GESTION'!#REF!="Muy Alta",' RIESGOS DE GESTION'!#REF!="Mayor"),CONCATENATE("R",' RIESGOS DE GESTION'!#REF!),"")</f>
        <v>#REF!</v>
      </c>
      <c r="AE12" s="441"/>
      <c r="AF12" s="441" t="e">
        <f>IF(AND(' RIESGOS DE GESTION'!#REF!="Muy Alta",' RIESGOS DE GESTION'!#REF!="Mayor"),CONCATENATE("R",' RIESGOS DE GESTION'!#REF!),"")</f>
        <v>#REF!</v>
      </c>
      <c r="AG12" s="442"/>
      <c r="AH12" s="430" t="e">
        <f>IF(AND(' RIESGOS DE GESTION'!#REF!="Muy Alta",' RIESGOS DE GESTION'!#REF!="Catastrófico"),CONCATENATE("R",' RIESGOS DE GESTION'!#REF!),"")</f>
        <v>#REF!</v>
      </c>
      <c r="AI12" s="431"/>
      <c r="AJ12" s="431" t="e">
        <f>IF(AND(' RIESGOS DE GESTION'!#REF!="Muy Alta",' RIESGOS DE GESTION'!#REF!="Catastrófico"),CONCATENATE("R",' RIESGOS DE GESTION'!#REF!),"")</f>
        <v>#REF!</v>
      </c>
      <c r="AK12" s="431"/>
      <c r="AL12" s="431" t="e">
        <f>IF(AND(' RIESGOS DE GESTION'!#REF!="Muy Alta",' RIESGOS DE GESTION'!#REF!="Catastrófico"),CONCATENATE("R",' RIESGOS DE GESTION'!#REF!),"")</f>
        <v>#REF!</v>
      </c>
      <c r="AM12" s="432"/>
      <c r="AN12" s="58"/>
      <c r="AO12" s="466"/>
      <c r="AP12" s="467"/>
      <c r="AQ12" s="467"/>
      <c r="AR12" s="467"/>
      <c r="AS12" s="467"/>
      <c r="AT12" s="468"/>
      <c r="AU12" s="58"/>
      <c r="AV12" s="58"/>
      <c r="AW12" s="58"/>
      <c r="AX12" s="58"/>
      <c r="AY12" s="58"/>
      <c r="AZ12" s="58"/>
      <c r="BA12" s="58"/>
      <c r="BB12" s="58"/>
      <c r="BC12" s="58"/>
      <c r="BD12" s="58"/>
      <c r="BE12" s="58"/>
      <c r="BF12" s="58"/>
      <c r="BG12" s="58"/>
      <c r="BH12" s="58"/>
      <c r="BI12" s="58"/>
      <c r="BJ12" s="58"/>
      <c r="BK12" s="58"/>
      <c r="BL12" s="58"/>
      <c r="BM12" s="58"/>
      <c r="BN12" s="58"/>
      <c r="BO12" s="58"/>
      <c r="BP12" s="58"/>
      <c r="BQ12" s="58"/>
      <c r="BR12" s="58"/>
      <c r="BS12" s="58"/>
      <c r="BT12" s="58"/>
      <c r="BU12" s="58"/>
      <c r="BV12" s="58"/>
      <c r="BW12" s="58"/>
      <c r="BX12" s="58"/>
      <c r="BY12" s="58"/>
      <c r="BZ12" s="58"/>
      <c r="CA12" s="58"/>
      <c r="CB12" s="58"/>
    </row>
    <row r="13" spans="1:99" ht="15.75" customHeight="1" thickBot="1" x14ac:dyDescent="0.3">
      <c r="A13" s="58"/>
      <c r="B13" s="461"/>
      <c r="C13" s="461"/>
      <c r="D13" s="462"/>
      <c r="E13" s="456"/>
      <c r="F13" s="457"/>
      <c r="G13" s="457"/>
      <c r="H13" s="457"/>
      <c r="I13" s="458"/>
      <c r="J13" s="439"/>
      <c r="K13" s="440"/>
      <c r="L13" s="440"/>
      <c r="M13" s="440"/>
      <c r="N13" s="440"/>
      <c r="O13" s="442"/>
      <c r="P13" s="439"/>
      <c r="Q13" s="440"/>
      <c r="R13" s="440"/>
      <c r="S13" s="440"/>
      <c r="T13" s="440"/>
      <c r="U13" s="442"/>
      <c r="V13" s="439"/>
      <c r="W13" s="440"/>
      <c r="X13" s="440"/>
      <c r="Y13" s="440"/>
      <c r="Z13" s="440"/>
      <c r="AA13" s="442"/>
      <c r="AB13" s="439"/>
      <c r="AC13" s="440"/>
      <c r="AD13" s="440"/>
      <c r="AE13" s="440"/>
      <c r="AF13" s="440"/>
      <c r="AG13" s="442"/>
      <c r="AH13" s="433"/>
      <c r="AI13" s="434"/>
      <c r="AJ13" s="434"/>
      <c r="AK13" s="434"/>
      <c r="AL13" s="434"/>
      <c r="AM13" s="435"/>
      <c r="AN13" s="58"/>
      <c r="AO13" s="469"/>
      <c r="AP13" s="470"/>
      <c r="AQ13" s="470"/>
      <c r="AR13" s="470"/>
      <c r="AS13" s="470"/>
      <c r="AT13" s="471"/>
      <c r="AU13" s="58"/>
      <c r="AV13" s="58"/>
      <c r="AW13" s="58"/>
      <c r="AX13" s="58"/>
      <c r="AY13" s="58"/>
      <c r="AZ13" s="58"/>
      <c r="BA13" s="58"/>
      <c r="BB13" s="58"/>
      <c r="BC13" s="58"/>
      <c r="BD13" s="58"/>
      <c r="BE13" s="58"/>
      <c r="BF13" s="58"/>
      <c r="BG13" s="58"/>
      <c r="BH13" s="58"/>
      <c r="BI13" s="58"/>
      <c r="BJ13" s="58"/>
      <c r="BK13" s="58"/>
      <c r="BL13" s="58"/>
      <c r="BM13" s="58"/>
      <c r="BN13" s="58"/>
      <c r="BO13" s="58"/>
      <c r="BP13" s="58"/>
      <c r="BQ13" s="58"/>
      <c r="BR13" s="58"/>
      <c r="BS13" s="58"/>
      <c r="BT13" s="58"/>
      <c r="BU13" s="58"/>
      <c r="BV13" s="58"/>
      <c r="BW13" s="58"/>
      <c r="BX13" s="58"/>
      <c r="BY13" s="58"/>
      <c r="BZ13" s="58"/>
      <c r="CA13" s="58"/>
      <c r="CB13" s="58"/>
    </row>
    <row r="14" spans="1:99" ht="15" customHeight="1" x14ac:dyDescent="0.25">
      <c r="A14" s="58"/>
      <c r="B14" s="461"/>
      <c r="C14" s="461"/>
      <c r="D14" s="462"/>
      <c r="E14" s="450" t="s">
        <v>109</v>
      </c>
      <c r="F14" s="451"/>
      <c r="G14" s="451"/>
      <c r="H14" s="451"/>
      <c r="I14" s="451"/>
      <c r="J14" s="427" t="e">
        <f>IF(AND(' RIESGOS DE GESTION'!#REF!="Alta",' RIESGOS DE GESTION'!#REF!="Leve"),CONCATENATE("R",' RIESGOS DE GESTION'!#REF!),"")</f>
        <v>#REF!</v>
      </c>
      <c r="K14" s="428"/>
      <c r="L14" s="428" t="e">
        <f>IF(AND(' RIESGOS DE GESTION'!#REF!="Alta",' RIESGOS DE GESTION'!#REF!="Leve"),CONCATENATE("R",' RIESGOS DE GESTION'!#REF!),"")</f>
        <v>#REF!</v>
      </c>
      <c r="M14" s="428"/>
      <c r="N14" s="428" t="e">
        <f>IF(AND(' RIESGOS DE GESTION'!#REF!="Alta",' RIESGOS DE GESTION'!#REF!="Leve"),CONCATENATE("R",' RIESGOS DE GESTION'!#REF!),"")</f>
        <v>#REF!</v>
      </c>
      <c r="O14" s="429"/>
      <c r="P14" s="427" t="e">
        <f>IF(AND(' RIESGOS DE GESTION'!#REF!="Alta",' RIESGOS DE GESTION'!#REF!="Menor"),CONCATENATE("R",' RIESGOS DE GESTION'!#REF!),"")</f>
        <v>#REF!</v>
      </c>
      <c r="Q14" s="428"/>
      <c r="R14" s="428" t="e">
        <f>IF(AND(' RIESGOS DE GESTION'!#REF!="Alta",' RIESGOS DE GESTION'!#REF!="Menor"),CONCATENATE("R",' RIESGOS DE GESTION'!#REF!),"")</f>
        <v>#REF!</v>
      </c>
      <c r="S14" s="428"/>
      <c r="T14" s="428" t="e">
        <f>IF(AND(' RIESGOS DE GESTION'!#REF!="Alta",' RIESGOS DE GESTION'!#REF!="Menor"),CONCATENATE("R",' RIESGOS DE GESTION'!#REF!),"")</f>
        <v>#REF!</v>
      </c>
      <c r="U14" s="429"/>
      <c r="V14" s="446" t="e">
        <f>IF(AND(' RIESGOS DE GESTION'!#REF!="Alta",' RIESGOS DE GESTION'!#REF!="Moderado"),CONCATENATE("R",' RIESGOS DE GESTION'!#REF!),"")</f>
        <v>#REF!</v>
      </c>
      <c r="W14" s="447"/>
      <c r="X14" s="447" t="e">
        <f>IF(AND(' RIESGOS DE GESTION'!#REF!="Alta",' RIESGOS DE GESTION'!#REF!="Moderado"),CONCATENATE("R",' RIESGOS DE GESTION'!#REF!),"")</f>
        <v>#REF!</v>
      </c>
      <c r="Y14" s="447"/>
      <c r="Z14" s="447" t="e">
        <f>IF(AND(' RIESGOS DE GESTION'!#REF!="Alta",' RIESGOS DE GESTION'!#REF!="Moderado"),CONCATENATE("R",' RIESGOS DE GESTION'!#REF!),"")</f>
        <v>#REF!</v>
      </c>
      <c r="AA14" s="448"/>
      <c r="AB14" s="446" t="e">
        <f>IF(AND(' RIESGOS DE GESTION'!#REF!="Alta",' RIESGOS DE GESTION'!#REF!="Mayor"),CONCATENATE("R",' RIESGOS DE GESTION'!#REF!),"")</f>
        <v>#REF!</v>
      </c>
      <c r="AC14" s="447"/>
      <c r="AD14" s="447" t="e">
        <f>IF(AND(' RIESGOS DE GESTION'!#REF!="Alta",' RIESGOS DE GESTION'!#REF!="Mayor"),CONCATENATE("R",' RIESGOS DE GESTION'!#REF!),"")</f>
        <v>#REF!</v>
      </c>
      <c r="AE14" s="447"/>
      <c r="AF14" s="447" t="e">
        <f>IF(AND(' RIESGOS DE GESTION'!#REF!="Alta",' RIESGOS DE GESTION'!#REF!="Mayor"),CONCATENATE("R",' RIESGOS DE GESTION'!#REF!),"")</f>
        <v>#REF!</v>
      </c>
      <c r="AG14" s="448"/>
      <c r="AH14" s="436" t="e">
        <f>IF(AND(' RIESGOS DE GESTION'!#REF!="Alta",' RIESGOS DE GESTION'!#REF!="Catastrófico"),CONCATENATE("R",' RIESGOS DE GESTION'!#REF!),"")</f>
        <v>#REF!</v>
      </c>
      <c r="AI14" s="437"/>
      <c r="AJ14" s="437" t="e">
        <f>IF(AND(' RIESGOS DE GESTION'!#REF!="Alta",' RIESGOS DE GESTION'!#REF!="Catastrófico"),CONCATENATE("R",' RIESGOS DE GESTION'!#REF!),"")</f>
        <v>#REF!</v>
      </c>
      <c r="AK14" s="437"/>
      <c r="AL14" s="437" t="e">
        <f>IF(AND(' RIESGOS DE GESTION'!#REF!="Alta",' RIESGOS DE GESTION'!#REF!="Catastrófico"),CONCATENATE("R",' RIESGOS DE GESTION'!#REF!),"")</f>
        <v>#REF!</v>
      </c>
      <c r="AM14" s="438"/>
      <c r="AN14" s="58"/>
      <c r="AO14" s="472" t="s">
        <v>74</v>
      </c>
      <c r="AP14" s="473"/>
      <c r="AQ14" s="473"/>
      <c r="AR14" s="473"/>
      <c r="AS14" s="473"/>
      <c r="AT14" s="474"/>
      <c r="AU14" s="58"/>
      <c r="AV14" s="58"/>
      <c r="AW14" s="58"/>
      <c r="AX14" s="58"/>
      <c r="AY14" s="58"/>
      <c r="AZ14" s="58"/>
      <c r="BA14" s="58"/>
      <c r="BB14" s="58"/>
      <c r="BC14" s="58"/>
      <c r="BD14" s="58"/>
      <c r="BE14" s="58"/>
      <c r="BF14" s="58"/>
      <c r="BG14" s="58"/>
      <c r="BH14" s="58"/>
      <c r="BI14" s="58"/>
      <c r="BJ14" s="58"/>
      <c r="BK14" s="58"/>
      <c r="BL14" s="58"/>
      <c r="BM14" s="58"/>
      <c r="BN14" s="58"/>
      <c r="BO14" s="58"/>
      <c r="BP14" s="58"/>
      <c r="BQ14" s="58"/>
      <c r="BR14" s="58"/>
      <c r="BS14" s="58"/>
      <c r="BT14" s="58"/>
      <c r="BU14" s="58"/>
      <c r="BV14" s="58"/>
      <c r="BW14" s="58"/>
      <c r="BX14" s="58"/>
      <c r="BY14" s="58"/>
      <c r="BZ14" s="58"/>
      <c r="CA14" s="58"/>
      <c r="CB14" s="58"/>
    </row>
    <row r="15" spans="1:99" ht="15" customHeight="1" x14ac:dyDescent="0.25">
      <c r="A15" s="58"/>
      <c r="B15" s="461"/>
      <c r="C15" s="461"/>
      <c r="D15" s="462"/>
      <c r="E15" s="453"/>
      <c r="F15" s="454"/>
      <c r="G15" s="454"/>
      <c r="H15" s="454"/>
      <c r="I15" s="459"/>
      <c r="J15" s="421"/>
      <c r="K15" s="422"/>
      <c r="L15" s="422"/>
      <c r="M15" s="422"/>
      <c r="N15" s="422"/>
      <c r="O15" s="423"/>
      <c r="P15" s="421"/>
      <c r="Q15" s="422"/>
      <c r="R15" s="422"/>
      <c r="S15" s="422"/>
      <c r="T15" s="422"/>
      <c r="U15" s="423"/>
      <c r="V15" s="439"/>
      <c r="W15" s="440"/>
      <c r="X15" s="440"/>
      <c r="Y15" s="440"/>
      <c r="Z15" s="440"/>
      <c r="AA15" s="442"/>
      <c r="AB15" s="439"/>
      <c r="AC15" s="440"/>
      <c r="AD15" s="440"/>
      <c r="AE15" s="440"/>
      <c r="AF15" s="440"/>
      <c r="AG15" s="442"/>
      <c r="AH15" s="430"/>
      <c r="AI15" s="431"/>
      <c r="AJ15" s="431"/>
      <c r="AK15" s="431"/>
      <c r="AL15" s="431"/>
      <c r="AM15" s="432"/>
      <c r="AN15" s="58"/>
      <c r="AO15" s="475"/>
      <c r="AP15" s="476"/>
      <c r="AQ15" s="476"/>
      <c r="AR15" s="476"/>
      <c r="AS15" s="476"/>
      <c r="AT15" s="477"/>
      <c r="AU15" s="58"/>
      <c r="AV15" s="58"/>
      <c r="AW15" s="58"/>
      <c r="AX15" s="58"/>
      <c r="AY15" s="58"/>
      <c r="AZ15" s="58"/>
      <c r="BA15" s="58"/>
      <c r="BB15" s="58"/>
      <c r="BC15" s="58"/>
      <c r="BD15" s="58"/>
      <c r="BE15" s="58"/>
      <c r="BF15" s="58"/>
      <c r="BG15" s="58"/>
      <c r="BH15" s="58"/>
      <c r="BI15" s="58"/>
      <c r="BJ15" s="58"/>
      <c r="BK15" s="58"/>
      <c r="BL15" s="58"/>
      <c r="BM15" s="58"/>
      <c r="BN15" s="58"/>
      <c r="BO15" s="58"/>
      <c r="BP15" s="58"/>
      <c r="BQ15" s="58"/>
      <c r="BR15" s="58"/>
      <c r="BS15" s="58"/>
      <c r="BT15" s="58"/>
      <c r="BU15" s="58"/>
      <c r="BV15" s="58"/>
      <c r="BW15" s="58"/>
      <c r="BX15" s="58"/>
      <c r="BY15" s="58"/>
      <c r="BZ15" s="58"/>
      <c r="CA15" s="58"/>
      <c r="CB15" s="58"/>
    </row>
    <row r="16" spans="1:99" ht="15" customHeight="1" x14ac:dyDescent="0.25">
      <c r="A16" s="58"/>
      <c r="B16" s="461"/>
      <c r="C16" s="461"/>
      <c r="D16" s="462"/>
      <c r="E16" s="453"/>
      <c r="F16" s="454"/>
      <c r="G16" s="454"/>
      <c r="H16" s="454"/>
      <c r="I16" s="459"/>
      <c r="J16" s="421" t="e">
        <f>IF(AND(' RIESGOS DE GESTION'!#REF!="Alta",' RIESGOS DE GESTION'!#REF!="Leve"),CONCATENATE("R",' RIESGOS DE GESTION'!#REF!),"")</f>
        <v>#REF!</v>
      </c>
      <c r="K16" s="422"/>
      <c r="L16" s="422" t="e">
        <f>IF(AND(' RIESGOS DE GESTION'!#REF!="Alta",' RIESGOS DE GESTION'!#REF!="Leve"),CONCATENATE("R",' RIESGOS DE GESTION'!#REF!),"")</f>
        <v>#REF!</v>
      </c>
      <c r="M16" s="422"/>
      <c r="N16" s="422" t="e">
        <f>IF(AND(' RIESGOS DE GESTION'!#REF!="Alta",' RIESGOS DE GESTION'!#REF!="Leve"),CONCATENATE("R",' RIESGOS DE GESTION'!#REF!),"")</f>
        <v>#REF!</v>
      </c>
      <c r="O16" s="423"/>
      <c r="P16" s="421" t="e">
        <f>IF(AND(' RIESGOS DE GESTION'!#REF!="Alta",' RIESGOS DE GESTION'!#REF!="Menor"),CONCATENATE("R",' RIESGOS DE GESTION'!#REF!),"")</f>
        <v>#REF!</v>
      </c>
      <c r="Q16" s="422"/>
      <c r="R16" s="422" t="e">
        <f>IF(AND(' RIESGOS DE GESTION'!#REF!="Alta",' RIESGOS DE GESTION'!#REF!="Menor"),CONCATENATE("R",' RIESGOS DE GESTION'!#REF!),"")</f>
        <v>#REF!</v>
      </c>
      <c r="S16" s="422"/>
      <c r="T16" s="422" t="e">
        <f>IF(AND(' RIESGOS DE GESTION'!#REF!="Alta",' RIESGOS DE GESTION'!#REF!="Menor"),CONCATENATE("R",' RIESGOS DE GESTION'!#REF!),"")</f>
        <v>#REF!</v>
      </c>
      <c r="U16" s="423"/>
      <c r="V16" s="439" t="e">
        <f>IF(AND(' RIESGOS DE GESTION'!#REF!="Alta",' RIESGOS DE GESTION'!#REF!="Moderado"),CONCATENATE("R",' RIESGOS DE GESTION'!#REF!),"")</f>
        <v>#REF!</v>
      </c>
      <c r="W16" s="440"/>
      <c r="X16" s="441" t="e">
        <f>IF(AND(' RIESGOS DE GESTION'!#REF!="Alta",' RIESGOS DE GESTION'!#REF!="Moderado"),CONCATENATE("R",' RIESGOS DE GESTION'!#REF!),"")</f>
        <v>#REF!</v>
      </c>
      <c r="Y16" s="441"/>
      <c r="Z16" s="441" t="e">
        <f>IF(AND(' RIESGOS DE GESTION'!#REF!="Alta",' RIESGOS DE GESTION'!#REF!="Moderado"),CONCATENATE("R",' RIESGOS DE GESTION'!#REF!),"")</f>
        <v>#REF!</v>
      </c>
      <c r="AA16" s="442"/>
      <c r="AB16" s="439" t="e">
        <f>IF(AND(' RIESGOS DE GESTION'!#REF!="Alta",' RIESGOS DE GESTION'!#REF!="Mayor"),CONCATENATE("R",' RIESGOS DE GESTION'!#REF!),"")</f>
        <v>#REF!</v>
      </c>
      <c r="AC16" s="440"/>
      <c r="AD16" s="441" t="e">
        <f>IF(AND(' RIESGOS DE GESTION'!#REF!="Alta",' RIESGOS DE GESTION'!#REF!="Mayor"),CONCATENATE("R",' RIESGOS DE GESTION'!#REF!),"")</f>
        <v>#REF!</v>
      </c>
      <c r="AE16" s="441"/>
      <c r="AF16" s="441" t="e">
        <f>IF(AND(' RIESGOS DE GESTION'!#REF!="Alta",' RIESGOS DE GESTION'!#REF!="Mayor"),CONCATENATE("R",' RIESGOS DE GESTION'!#REF!),"")</f>
        <v>#REF!</v>
      </c>
      <c r="AG16" s="442"/>
      <c r="AH16" s="430" t="e">
        <f>IF(AND(' RIESGOS DE GESTION'!#REF!="Alta",' RIESGOS DE GESTION'!#REF!="Catastrófico"),CONCATENATE("R",' RIESGOS DE GESTION'!#REF!),"")</f>
        <v>#REF!</v>
      </c>
      <c r="AI16" s="431"/>
      <c r="AJ16" s="431" t="e">
        <f>IF(AND(' RIESGOS DE GESTION'!#REF!="Alta",' RIESGOS DE GESTION'!#REF!="Catastrófico"),CONCATENATE("R",' RIESGOS DE GESTION'!#REF!),"")</f>
        <v>#REF!</v>
      </c>
      <c r="AK16" s="431"/>
      <c r="AL16" s="431" t="e">
        <f>IF(AND(' RIESGOS DE GESTION'!#REF!="Alta",' RIESGOS DE GESTION'!#REF!="Catastrófico"),CONCATENATE("R",' RIESGOS DE GESTION'!#REF!),"")</f>
        <v>#REF!</v>
      </c>
      <c r="AM16" s="432"/>
      <c r="AN16" s="58"/>
      <c r="AO16" s="475"/>
      <c r="AP16" s="476"/>
      <c r="AQ16" s="476"/>
      <c r="AR16" s="476"/>
      <c r="AS16" s="476"/>
      <c r="AT16" s="477"/>
      <c r="AU16" s="58"/>
      <c r="AV16" s="58"/>
      <c r="AW16" s="58"/>
      <c r="AX16" s="58"/>
      <c r="AY16" s="58"/>
      <c r="AZ16" s="58"/>
      <c r="BA16" s="58"/>
      <c r="BB16" s="58"/>
      <c r="BC16" s="58"/>
      <c r="BD16" s="58"/>
      <c r="BE16" s="58"/>
      <c r="BF16" s="58"/>
      <c r="BG16" s="58"/>
      <c r="BH16" s="58"/>
      <c r="BI16" s="58"/>
      <c r="BJ16" s="58"/>
      <c r="BK16" s="58"/>
      <c r="BL16" s="58"/>
      <c r="BM16" s="58"/>
      <c r="BN16" s="58"/>
      <c r="BO16" s="58"/>
      <c r="BP16" s="58"/>
      <c r="BQ16" s="58"/>
      <c r="BR16" s="58"/>
      <c r="BS16" s="58"/>
      <c r="BT16" s="58"/>
      <c r="BU16" s="58"/>
      <c r="BV16" s="58"/>
      <c r="BW16" s="58"/>
      <c r="BX16" s="58"/>
      <c r="BY16" s="58"/>
      <c r="BZ16" s="58"/>
      <c r="CA16" s="58"/>
      <c r="CB16" s="58"/>
    </row>
    <row r="17" spans="1:80" ht="15" customHeight="1" x14ac:dyDescent="0.25">
      <c r="A17" s="58"/>
      <c r="B17" s="461"/>
      <c r="C17" s="461"/>
      <c r="D17" s="462"/>
      <c r="E17" s="453"/>
      <c r="F17" s="454"/>
      <c r="G17" s="454"/>
      <c r="H17" s="454"/>
      <c r="I17" s="459"/>
      <c r="J17" s="421"/>
      <c r="K17" s="422"/>
      <c r="L17" s="422"/>
      <c r="M17" s="422"/>
      <c r="N17" s="422"/>
      <c r="O17" s="423"/>
      <c r="P17" s="421"/>
      <c r="Q17" s="422"/>
      <c r="R17" s="422"/>
      <c r="S17" s="422"/>
      <c r="T17" s="422"/>
      <c r="U17" s="423"/>
      <c r="V17" s="439"/>
      <c r="W17" s="440"/>
      <c r="X17" s="441"/>
      <c r="Y17" s="441"/>
      <c r="Z17" s="441"/>
      <c r="AA17" s="442"/>
      <c r="AB17" s="439"/>
      <c r="AC17" s="440"/>
      <c r="AD17" s="441"/>
      <c r="AE17" s="441"/>
      <c r="AF17" s="441"/>
      <c r="AG17" s="442"/>
      <c r="AH17" s="430"/>
      <c r="AI17" s="431"/>
      <c r="AJ17" s="431"/>
      <c r="AK17" s="431"/>
      <c r="AL17" s="431"/>
      <c r="AM17" s="432"/>
      <c r="AN17" s="58"/>
      <c r="AO17" s="475"/>
      <c r="AP17" s="476"/>
      <c r="AQ17" s="476"/>
      <c r="AR17" s="476"/>
      <c r="AS17" s="476"/>
      <c r="AT17" s="477"/>
      <c r="AU17" s="58"/>
      <c r="AV17" s="58"/>
      <c r="AW17" s="58"/>
      <c r="AX17" s="58"/>
      <c r="AY17" s="58"/>
      <c r="AZ17" s="58"/>
      <c r="BA17" s="58"/>
      <c r="BB17" s="58"/>
      <c r="BC17" s="58"/>
      <c r="BD17" s="58"/>
      <c r="BE17" s="58"/>
      <c r="BF17" s="58"/>
      <c r="BG17" s="58"/>
      <c r="BH17" s="58"/>
      <c r="BI17" s="58"/>
      <c r="BJ17" s="58"/>
      <c r="BK17" s="58"/>
      <c r="BL17" s="58"/>
      <c r="BM17" s="58"/>
      <c r="BN17" s="58"/>
      <c r="BO17" s="58"/>
      <c r="BP17" s="58"/>
      <c r="BQ17" s="58"/>
      <c r="BR17" s="58"/>
      <c r="BS17" s="58"/>
      <c r="BT17" s="58"/>
      <c r="BU17" s="58"/>
      <c r="BV17" s="58"/>
      <c r="BW17" s="58"/>
      <c r="BX17" s="58"/>
      <c r="BY17" s="58"/>
      <c r="BZ17" s="58"/>
      <c r="CA17" s="58"/>
      <c r="CB17" s="58"/>
    </row>
    <row r="18" spans="1:80" ht="15" customHeight="1" x14ac:dyDescent="0.25">
      <c r="A18" s="58"/>
      <c r="B18" s="461"/>
      <c r="C18" s="461"/>
      <c r="D18" s="462"/>
      <c r="E18" s="453"/>
      <c r="F18" s="454"/>
      <c r="G18" s="454"/>
      <c r="H18" s="454"/>
      <c r="I18" s="459"/>
      <c r="J18" s="421" t="e">
        <f>IF(AND(' RIESGOS DE GESTION'!#REF!="Alta",' RIESGOS DE GESTION'!#REF!="Leve"),CONCATENATE("R",' RIESGOS DE GESTION'!#REF!),"")</f>
        <v>#REF!</v>
      </c>
      <c r="K18" s="422"/>
      <c r="L18" s="422" t="e">
        <f>IF(AND(' RIESGOS DE GESTION'!#REF!="Alta",' RIESGOS DE GESTION'!#REF!="Leve"),CONCATENATE("R",' RIESGOS DE GESTION'!#REF!),"")</f>
        <v>#REF!</v>
      </c>
      <c r="M18" s="422"/>
      <c r="N18" s="422" t="e">
        <f>IF(AND(' RIESGOS DE GESTION'!#REF!="Alta",' RIESGOS DE GESTION'!#REF!="Leve"),CONCATENATE("R",' RIESGOS DE GESTION'!#REF!),"")</f>
        <v>#REF!</v>
      </c>
      <c r="O18" s="423"/>
      <c r="P18" s="421" t="e">
        <f>IF(AND(' RIESGOS DE GESTION'!#REF!="Alta",' RIESGOS DE GESTION'!#REF!="Menor"),CONCATENATE("R",' RIESGOS DE GESTION'!#REF!),"")</f>
        <v>#REF!</v>
      </c>
      <c r="Q18" s="422"/>
      <c r="R18" s="422" t="e">
        <f>IF(AND(' RIESGOS DE GESTION'!#REF!="Alta",' RIESGOS DE GESTION'!#REF!="Menor"),CONCATENATE("R",' RIESGOS DE GESTION'!#REF!),"")</f>
        <v>#REF!</v>
      </c>
      <c r="S18" s="422"/>
      <c r="T18" s="422" t="e">
        <f>IF(AND(' RIESGOS DE GESTION'!#REF!="Alta",' RIESGOS DE GESTION'!#REF!="Menor"),CONCATENATE("R",' RIESGOS DE GESTION'!#REF!),"")</f>
        <v>#REF!</v>
      </c>
      <c r="U18" s="423"/>
      <c r="V18" s="439" t="e">
        <f>IF(AND(' RIESGOS DE GESTION'!#REF!="Alta",' RIESGOS DE GESTION'!#REF!="Moderado"),CONCATENATE("R",' RIESGOS DE GESTION'!#REF!),"")</f>
        <v>#REF!</v>
      </c>
      <c r="W18" s="440"/>
      <c r="X18" s="441" t="e">
        <f>IF(AND(' RIESGOS DE GESTION'!#REF!="Alta",' RIESGOS DE GESTION'!#REF!="Moderado"),CONCATENATE("R",' RIESGOS DE GESTION'!#REF!),"")</f>
        <v>#REF!</v>
      </c>
      <c r="Y18" s="441"/>
      <c r="Z18" s="441" t="e">
        <f>IF(AND(' RIESGOS DE GESTION'!#REF!="Alta",' RIESGOS DE GESTION'!#REF!="Moderado"),CONCATENATE("R",' RIESGOS DE GESTION'!#REF!),"")</f>
        <v>#REF!</v>
      </c>
      <c r="AA18" s="442"/>
      <c r="AB18" s="439" t="e">
        <f>IF(AND(' RIESGOS DE GESTION'!#REF!="Alta",' RIESGOS DE GESTION'!#REF!="Mayor"),CONCATENATE("R",' RIESGOS DE GESTION'!#REF!),"")</f>
        <v>#REF!</v>
      </c>
      <c r="AC18" s="440"/>
      <c r="AD18" s="441" t="e">
        <f>IF(AND(' RIESGOS DE GESTION'!#REF!="Alta",' RIESGOS DE GESTION'!#REF!="Mayor"),CONCATENATE("R",' RIESGOS DE GESTION'!#REF!),"")</f>
        <v>#REF!</v>
      </c>
      <c r="AE18" s="441"/>
      <c r="AF18" s="441" t="e">
        <f>IF(AND(' RIESGOS DE GESTION'!#REF!="Alta",' RIESGOS DE GESTION'!#REF!="Mayor"),CONCATENATE("R",' RIESGOS DE GESTION'!#REF!),"")</f>
        <v>#REF!</v>
      </c>
      <c r="AG18" s="442"/>
      <c r="AH18" s="430" t="e">
        <f>IF(AND(' RIESGOS DE GESTION'!#REF!="Alta",' RIESGOS DE GESTION'!#REF!="Catastrófico"),CONCATENATE("R",' RIESGOS DE GESTION'!#REF!),"")</f>
        <v>#REF!</v>
      </c>
      <c r="AI18" s="431"/>
      <c r="AJ18" s="431" t="e">
        <f>IF(AND(' RIESGOS DE GESTION'!#REF!="Alta",' RIESGOS DE GESTION'!#REF!="Catastrófico"),CONCATENATE("R",' RIESGOS DE GESTION'!#REF!),"")</f>
        <v>#REF!</v>
      </c>
      <c r="AK18" s="431"/>
      <c r="AL18" s="431" t="e">
        <f>IF(AND(' RIESGOS DE GESTION'!#REF!="Alta",' RIESGOS DE GESTION'!#REF!="Catastrófico"),CONCATENATE("R",' RIESGOS DE GESTION'!#REF!),"")</f>
        <v>#REF!</v>
      </c>
      <c r="AM18" s="432"/>
      <c r="AN18" s="58"/>
      <c r="AO18" s="475"/>
      <c r="AP18" s="476"/>
      <c r="AQ18" s="476"/>
      <c r="AR18" s="476"/>
      <c r="AS18" s="476"/>
      <c r="AT18" s="477"/>
      <c r="AU18" s="58"/>
      <c r="AV18" s="58"/>
      <c r="AW18" s="58"/>
      <c r="AX18" s="58"/>
      <c r="AY18" s="58"/>
      <c r="AZ18" s="58"/>
      <c r="BA18" s="58"/>
      <c r="BB18" s="58"/>
      <c r="BC18" s="58"/>
      <c r="BD18" s="58"/>
      <c r="BE18" s="58"/>
      <c r="BF18" s="58"/>
      <c r="BG18" s="58"/>
      <c r="BH18" s="58"/>
      <c r="BI18" s="58"/>
      <c r="BJ18" s="58"/>
      <c r="BK18" s="58"/>
      <c r="BL18" s="58"/>
      <c r="BM18" s="58"/>
      <c r="BN18" s="58"/>
      <c r="BO18" s="58"/>
      <c r="BP18" s="58"/>
      <c r="BQ18" s="58"/>
      <c r="BR18" s="58"/>
      <c r="BS18" s="58"/>
      <c r="BT18" s="58"/>
      <c r="BU18" s="58"/>
      <c r="BV18" s="58"/>
      <c r="BW18" s="58"/>
      <c r="BX18" s="58"/>
      <c r="BY18" s="58"/>
      <c r="BZ18" s="58"/>
      <c r="CA18" s="58"/>
      <c r="CB18" s="58"/>
    </row>
    <row r="19" spans="1:80" ht="15" customHeight="1" x14ac:dyDescent="0.25">
      <c r="A19" s="58"/>
      <c r="B19" s="461"/>
      <c r="C19" s="461"/>
      <c r="D19" s="462"/>
      <c r="E19" s="453"/>
      <c r="F19" s="454"/>
      <c r="G19" s="454"/>
      <c r="H19" s="454"/>
      <c r="I19" s="459"/>
      <c r="J19" s="421"/>
      <c r="K19" s="422"/>
      <c r="L19" s="422"/>
      <c r="M19" s="422"/>
      <c r="N19" s="422"/>
      <c r="O19" s="423"/>
      <c r="P19" s="421"/>
      <c r="Q19" s="422"/>
      <c r="R19" s="422"/>
      <c r="S19" s="422"/>
      <c r="T19" s="422"/>
      <c r="U19" s="423"/>
      <c r="V19" s="439"/>
      <c r="W19" s="440"/>
      <c r="X19" s="441"/>
      <c r="Y19" s="441"/>
      <c r="Z19" s="441"/>
      <c r="AA19" s="442"/>
      <c r="AB19" s="439"/>
      <c r="AC19" s="440"/>
      <c r="AD19" s="441"/>
      <c r="AE19" s="441"/>
      <c r="AF19" s="441"/>
      <c r="AG19" s="442"/>
      <c r="AH19" s="430"/>
      <c r="AI19" s="431"/>
      <c r="AJ19" s="431"/>
      <c r="AK19" s="431"/>
      <c r="AL19" s="431"/>
      <c r="AM19" s="432"/>
      <c r="AN19" s="58"/>
      <c r="AO19" s="475"/>
      <c r="AP19" s="476"/>
      <c r="AQ19" s="476"/>
      <c r="AR19" s="476"/>
      <c r="AS19" s="476"/>
      <c r="AT19" s="477"/>
      <c r="AU19" s="58"/>
      <c r="AV19" s="58"/>
      <c r="AW19" s="58"/>
      <c r="AX19" s="58"/>
      <c r="AY19" s="58"/>
      <c r="AZ19" s="58"/>
      <c r="BA19" s="58"/>
      <c r="BB19" s="58"/>
      <c r="BC19" s="58"/>
      <c r="BD19" s="58"/>
      <c r="BE19" s="58"/>
      <c r="BF19" s="58"/>
      <c r="BG19" s="58"/>
      <c r="BH19" s="58"/>
      <c r="BI19" s="58"/>
      <c r="BJ19" s="58"/>
      <c r="BK19" s="58"/>
      <c r="BL19" s="58"/>
      <c r="BM19" s="58"/>
      <c r="BN19" s="58"/>
      <c r="BO19" s="58"/>
      <c r="BP19" s="58"/>
      <c r="BQ19" s="58"/>
      <c r="BR19" s="58"/>
      <c r="BS19" s="58"/>
      <c r="BT19" s="58"/>
      <c r="BU19" s="58"/>
      <c r="BV19" s="58"/>
      <c r="BW19" s="58"/>
      <c r="BX19" s="58"/>
      <c r="BY19" s="58"/>
      <c r="BZ19" s="58"/>
      <c r="CA19" s="58"/>
      <c r="CB19" s="58"/>
    </row>
    <row r="20" spans="1:80" ht="15" customHeight="1" x14ac:dyDescent="0.25">
      <c r="A20" s="58"/>
      <c r="B20" s="461"/>
      <c r="C20" s="461"/>
      <c r="D20" s="462"/>
      <c r="E20" s="453"/>
      <c r="F20" s="454"/>
      <c r="G20" s="454"/>
      <c r="H20" s="454"/>
      <c r="I20" s="459"/>
      <c r="J20" s="421" t="e">
        <f>IF(AND(' RIESGOS DE GESTION'!#REF!="Alta",' RIESGOS DE GESTION'!#REF!="Leve"),CONCATENATE("R",' RIESGOS DE GESTION'!#REF!),"")</f>
        <v>#REF!</v>
      </c>
      <c r="K20" s="422"/>
      <c r="L20" s="422" t="e">
        <f>IF(AND(' RIESGOS DE GESTION'!#REF!="Alta",' RIESGOS DE GESTION'!#REF!="Leve"),CONCATENATE("R",' RIESGOS DE GESTION'!#REF!),"")</f>
        <v>#REF!</v>
      </c>
      <c r="M20" s="422"/>
      <c r="N20" s="422" t="e">
        <f>IF(AND(' RIESGOS DE GESTION'!#REF!="Alta",' RIESGOS DE GESTION'!#REF!="Leve"),CONCATENATE("R",' RIESGOS DE GESTION'!#REF!),"")</f>
        <v>#REF!</v>
      </c>
      <c r="O20" s="423"/>
      <c r="P20" s="421" t="e">
        <f>IF(AND(' RIESGOS DE GESTION'!#REF!="Alta",' RIESGOS DE GESTION'!#REF!="Menor"),CONCATENATE("R",' RIESGOS DE GESTION'!#REF!),"")</f>
        <v>#REF!</v>
      </c>
      <c r="Q20" s="422"/>
      <c r="R20" s="422" t="e">
        <f>IF(AND(' RIESGOS DE GESTION'!#REF!="Alta",' RIESGOS DE GESTION'!#REF!="Menor"),CONCATENATE("R",' RIESGOS DE GESTION'!#REF!),"")</f>
        <v>#REF!</v>
      </c>
      <c r="S20" s="422"/>
      <c r="T20" s="422" t="e">
        <f>IF(AND(' RIESGOS DE GESTION'!#REF!="Alta",' RIESGOS DE GESTION'!#REF!="Menor"),CONCATENATE("R",' RIESGOS DE GESTION'!#REF!),"")</f>
        <v>#REF!</v>
      </c>
      <c r="U20" s="423"/>
      <c r="V20" s="439" t="e">
        <f>IF(AND(' RIESGOS DE GESTION'!#REF!="Alta",' RIESGOS DE GESTION'!#REF!="Moderado"),CONCATENATE("R",' RIESGOS DE GESTION'!#REF!),"")</f>
        <v>#REF!</v>
      </c>
      <c r="W20" s="440"/>
      <c r="X20" s="441" t="e">
        <f>IF(AND(' RIESGOS DE GESTION'!#REF!="Alta",' RIESGOS DE GESTION'!#REF!="Moderado"),CONCATENATE("R",' RIESGOS DE GESTION'!#REF!),"")</f>
        <v>#REF!</v>
      </c>
      <c r="Y20" s="441"/>
      <c r="Z20" s="441" t="e">
        <f>IF(AND(' RIESGOS DE GESTION'!#REF!="Alta",' RIESGOS DE GESTION'!#REF!="Moderado"),CONCATENATE("R",' RIESGOS DE GESTION'!#REF!),"")</f>
        <v>#REF!</v>
      </c>
      <c r="AA20" s="442"/>
      <c r="AB20" s="439" t="e">
        <f>IF(AND(' RIESGOS DE GESTION'!#REF!="Alta",' RIESGOS DE GESTION'!#REF!="Mayor"),CONCATENATE("R",' RIESGOS DE GESTION'!#REF!),"")</f>
        <v>#REF!</v>
      </c>
      <c r="AC20" s="440"/>
      <c r="AD20" s="441" t="e">
        <f>IF(AND(' RIESGOS DE GESTION'!#REF!="Alta",' RIESGOS DE GESTION'!#REF!="Mayor"),CONCATENATE("R",' RIESGOS DE GESTION'!#REF!),"")</f>
        <v>#REF!</v>
      </c>
      <c r="AE20" s="441"/>
      <c r="AF20" s="441" t="e">
        <f>IF(AND(' RIESGOS DE GESTION'!#REF!="Alta",' RIESGOS DE GESTION'!#REF!="Mayor"),CONCATENATE("R",' RIESGOS DE GESTION'!#REF!),"")</f>
        <v>#REF!</v>
      </c>
      <c r="AG20" s="442"/>
      <c r="AH20" s="430" t="e">
        <f>IF(AND(' RIESGOS DE GESTION'!#REF!="Alta",' RIESGOS DE GESTION'!#REF!="Catastrófico"),CONCATENATE("R",' RIESGOS DE GESTION'!#REF!),"")</f>
        <v>#REF!</v>
      </c>
      <c r="AI20" s="431"/>
      <c r="AJ20" s="431" t="e">
        <f>IF(AND(' RIESGOS DE GESTION'!#REF!="Alta",' RIESGOS DE GESTION'!#REF!="Catastrófico"),CONCATENATE("R",' RIESGOS DE GESTION'!#REF!),"")</f>
        <v>#REF!</v>
      </c>
      <c r="AK20" s="431"/>
      <c r="AL20" s="431" t="e">
        <f>IF(AND(' RIESGOS DE GESTION'!#REF!="Alta",' RIESGOS DE GESTION'!#REF!="Catastrófico"),CONCATENATE("R",' RIESGOS DE GESTION'!#REF!),"")</f>
        <v>#REF!</v>
      </c>
      <c r="AM20" s="432"/>
      <c r="AN20" s="58"/>
      <c r="AO20" s="475"/>
      <c r="AP20" s="476"/>
      <c r="AQ20" s="476"/>
      <c r="AR20" s="476"/>
      <c r="AS20" s="476"/>
      <c r="AT20" s="477"/>
      <c r="AU20" s="58"/>
      <c r="AV20" s="58"/>
      <c r="AW20" s="58"/>
      <c r="AX20" s="58"/>
      <c r="AY20" s="58"/>
      <c r="AZ20" s="58"/>
      <c r="BA20" s="58"/>
      <c r="BB20" s="58"/>
      <c r="BC20" s="58"/>
      <c r="BD20" s="58"/>
      <c r="BE20" s="58"/>
      <c r="BF20" s="58"/>
      <c r="BG20" s="58"/>
      <c r="BH20" s="58"/>
      <c r="BI20" s="58"/>
      <c r="BJ20" s="58"/>
      <c r="BK20" s="58"/>
      <c r="BL20" s="58"/>
      <c r="BM20" s="58"/>
      <c r="BN20" s="58"/>
      <c r="BO20" s="58"/>
      <c r="BP20" s="58"/>
      <c r="BQ20" s="58"/>
      <c r="BR20" s="58"/>
      <c r="BS20" s="58"/>
      <c r="BT20" s="58"/>
      <c r="BU20" s="58"/>
      <c r="BV20" s="58"/>
      <c r="BW20" s="58"/>
      <c r="BX20" s="58"/>
      <c r="BY20" s="58"/>
      <c r="BZ20" s="58"/>
      <c r="CA20" s="58"/>
      <c r="CB20" s="58"/>
    </row>
    <row r="21" spans="1:80" ht="15.75" customHeight="1" thickBot="1" x14ac:dyDescent="0.3">
      <c r="A21" s="58"/>
      <c r="B21" s="461"/>
      <c r="C21" s="461"/>
      <c r="D21" s="462"/>
      <c r="E21" s="456"/>
      <c r="F21" s="457"/>
      <c r="G21" s="457"/>
      <c r="H21" s="457"/>
      <c r="I21" s="457"/>
      <c r="J21" s="424"/>
      <c r="K21" s="425"/>
      <c r="L21" s="425"/>
      <c r="M21" s="425"/>
      <c r="N21" s="425"/>
      <c r="O21" s="426"/>
      <c r="P21" s="424"/>
      <c r="Q21" s="425"/>
      <c r="R21" s="425"/>
      <c r="S21" s="425"/>
      <c r="T21" s="425"/>
      <c r="U21" s="426"/>
      <c r="V21" s="443"/>
      <c r="W21" s="444"/>
      <c r="X21" s="444"/>
      <c r="Y21" s="444"/>
      <c r="Z21" s="444"/>
      <c r="AA21" s="445"/>
      <c r="AB21" s="443"/>
      <c r="AC21" s="444"/>
      <c r="AD21" s="444"/>
      <c r="AE21" s="444"/>
      <c r="AF21" s="444"/>
      <c r="AG21" s="445"/>
      <c r="AH21" s="433"/>
      <c r="AI21" s="434"/>
      <c r="AJ21" s="434"/>
      <c r="AK21" s="434"/>
      <c r="AL21" s="434"/>
      <c r="AM21" s="435"/>
      <c r="AN21" s="58"/>
      <c r="AO21" s="478"/>
      <c r="AP21" s="479"/>
      <c r="AQ21" s="479"/>
      <c r="AR21" s="479"/>
      <c r="AS21" s="479"/>
      <c r="AT21" s="480"/>
      <c r="AU21" s="58"/>
      <c r="AV21" s="58"/>
      <c r="AW21" s="58"/>
      <c r="AX21" s="58"/>
      <c r="AY21" s="58"/>
      <c r="AZ21" s="58"/>
      <c r="BA21" s="58"/>
      <c r="BB21" s="58"/>
      <c r="BC21" s="58"/>
      <c r="BD21" s="58"/>
      <c r="BE21" s="58"/>
      <c r="BF21" s="58"/>
      <c r="BG21" s="58"/>
      <c r="BH21" s="58"/>
      <c r="BI21" s="58"/>
      <c r="BJ21" s="58"/>
      <c r="BK21" s="58"/>
      <c r="BL21" s="58"/>
      <c r="BM21" s="58"/>
      <c r="BN21" s="58"/>
      <c r="BO21" s="58"/>
      <c r="BP21" s="58"/>
      <c r="BQ21" s="58"/>
      <c r="BR21" s="58"/>
      <c r="BS21" s="58"/>
      <c r="BT21" s="58"/>
      <c r="BU21" s="58"/>
      <c r="BV21" s="58"/>
      <c r="BW21" s="58"/>
      <c r="BX21" s="58"/>
      <c r="BY21" s="58"/>
      <c r="BZ21" s="58"/>
      <c r="CA21" s="58"/>
      <c r="CB21" s="58"/>
    </row>
    <row r="22" spans="1:80" x14ac:dyDescent="0.25">
      <c r="A22" s="58"/>
      <c r="B22" s="461"/>
      <c r="C22" s="461"/>
      <c r="D22" s="462"/>
      <c r="E22" s="450" t="s">
        <v>111</v>
      </c>
      <c r="F22" s="451"/>
      <c r="G22" s="451"/>
      <c r="H22" s="451"/>
      <c r="I22" s="452"/>
      <c r="J22" s="427" t="e">
        <f>IF(AND(' RIESGOS DE GESTION'!#REF!="Media",' RIESGOS DE GESTION'!#REF!="Leve"),CONCATENATE("R",' RIESGOS DE GESTION'!#REF!),"")</f>
        <v>#REF!</v>
      </c>
      <c r="K22" s="428"/>
      <c r="L22" s="428" t="e">
        <f>IF(AND(' RIESGOS DE GESTION'!#REF!="Media",' RIESGOS DE GESTION'!#REF!="Leve"),CONCATENATE("R",' RIESGOS DE GESTION'!#REF!),"")</f>
        <v>#REF!</v>
      </c>
      <c r="M22" s="428"/>
      <c r="N22" s="428" t="e">
        <f>IF(AND(' RIESGOS DE GESTION'!#REF!="Media",' RIESGOS DE GESTION'!#REF!="Leve"),CONCATENATE("R",' RIESGOS DE GESTION'!#REF!),"")</f>
        <v>#REF!</v>
      </c>
      <c r="O22" s="429"/>
      <c r="P22" s="427" t="e">
        <f>IF(AND(' RIESGOS DE GESTION'!#REF!="Media",' RIESGOS DE GESTION'!#REF!="Menor"),CONCATENATE("R",' RIESGOS DE GESTION'!#REF!),"")</f>
        <v>#REF!</v>
      </c>
      <c r="Q22" s="428"/>
      <c r="R22" s="428" t="e">
        <f>IF(AND(' RIESGOS DE GESTION'!#REF!="Media",' RIESGOS DE GESTION'!#REF!="Menor"),CONCATENATE("R",' RIESGOS DE GESTION'!#REF!),"")</f>
        <v>#REF!</v>
      </c>
      <c r="S22" s="428"/>
      <c r="T22" s="428" t="e">
        <f>IF(AND(' RIESGOS DE GESTION'!#REF!="Media",' RIESGOS DE GESTION'!#REF!="Menor"),CONCATENATE("R",' RIESGOS DE GESTION'!#REF!),"")</f>
        <v>#REF!</v>
      </c>
      <c r="U22" s="429"/>
      <c r="V22" s="427" t="e">
        <f>IF(AND(' RIESGOS DE GESTION'!#REF!="Media",' RIESGOS DE GESTION'!#REF!="Moderado"),CONCATENATE("R",' RIESGOS DE GESTION'!#REF!),"")</f>
        <v>#REF!</v>
      </c>
      <c r="W22" s="428"/>
      <c r="X22" s="428" t="e">
        <f>IF(AND(' RIESGOS DE GESTION'!#REF!="Media",' RIESGOS DE GESTION'!#REF!="Moderado"),CONCATENATE("R",' RIESGOS DE GESTION'!#REF!),"")</f>
        <v>#REF!</v>
      </c>
      <c r="Y22" s="428"/>
      <c r="Z22" s="428" t="e">
        <f>IF(AND(' RIESGOS DE GESTION'!#REF!="Media",' RIESGOS DE GESTION'!#REF!="Moderado"),CONCATENATE("R",' RIESGOS DE GESTION'!#REF!),"")</f>
        <v>#REF!</v>
      </c>
      <c r="AA22" s="429"/>
      <c r="AB22" s="446" t="e">
        <f>IF(AND(' RIESGOS DE GESTION'!#REF!="Media",' RIESGOS DE GESTION'!#REF!="Mayor"),CONCATENATE("R",' RIESGOS DE GESTION'!#REF!),"")</f>
        <v>#REF!</v>
      </c>
      <c r="AC22" s="447"/>
      <c r="AD22" s="447" t="e">
        <f>IF(AND(' RIESGOS DE GESTION'!#REF!="Media",' RIESGOS DE GESTION'!#REF!="Mayor"),CONCATENATE("R",' RIESGOS DE GESTION'!#REF!),"")</f>
        <v>#REF!</v>
      </c>
      <c r="AE22" s="447"/>
      <c r="AF22" s="447" t="e">
        <f>IF(AND(' RIESGOS DE GESTION'!#REF!="Media",' RIESGOS DE GESTION'!#REF!="Mayor"),CONCATENATE("R",' RIESGOS DE GESTION'!#REF!),"")</f>
        <v>#REF!</v>
      </c>
      <c r="AG22" s="448"/>
      <c r="AH22" s="436" t="e">
        <f>IF(AND(' RIESGOS DE GESTION'!#REF!="Media",' RIESGOS DE GESTION'!#REF!="Catastrófico"),CONCATENATE("R",' RIESGOS DE GESTION'!#REF!),"")</f>
        <v>#REF!</v>
      </c>
      <c r="AI22" s="437"/>
      <c r="AJ22" s="437" t="e">
        <f>IF(AND(' RIESGOS DE GESTION'!#REF!="Media",' RIESGOS DE GESTION'!#REF!="Catastrófico"),CONCATENATE("R",' RIESGOS DE GESTION'!#REF!),"")</f>
        <v>#REF!</v>
      </c>
      <c r="AK22" s="437"/>
      <c r="AL22" s="437" t="e">
        <f>IF(AND(' RIESGOS DE GESTION'!#REF!="Media",' RIESGOS DE GESTION'!#REF!="Catastrófico"),CONCATENATE("R",' RIESGOS DE GESTION'!#REF!),"")</f>
        <v>#REF!</v>
      </c>
      <c r="AM22" s="438"/>
      <c r="AN22" s="58"/>
      <c r="AO22" s="481" t="s">
        <v>75</v>
      </c>
      <c r="AP22" s="482"/>
      <c r="AQ22" s="482"/>
      <c r="AR22" s="482"/>
      <c r="AS22" s="482"/>
      <c r="AT22" s="483"/>
      <c r="AU22" s="58"/>
      <c r="AV22" s="58"/>
      <c r="AW22" s="58"/>
      <c r="AX22" s="58"/>
      <c r="AY22" s="58"/>
      <c r="AZ22" s="58"/>
      <c r="BA22" s="58"/>
      <c r="BB22" s="58"/>
      <c r="BC22" s="58"/>
      <c r="BD22" s="58"/>
      <c r="BE22" s="58"/>
      <c r="BF22" s="58"/>
      <c r="BG22" s="58"/>
      <c r="BH22" s="58"/>
      <c r="BI22" s="58"/>
      <c r="BJ22" s="58"/>
      <c r="BK22" s="58"/>
      <c r="BL22" s="58"/>
      <c r="BM22" s="58"/>
      <c r="BN22" s="58"/>
      <c r="BO22" s="58"/>
      <c r="BP22" s="58"/>
      <c r="BQ22" s="58"/>
      <c r="BR22" s="58"/>
      <c r="BS22" s="58"/>
      <c r="BT22" s="58"/>
      <c r="BU22" s="58"/>
      <c r="BV22" s="58"/>
      <c r="BW22" s="58"/>
      <c r="BX22" s="58"/>
      <c r="BY22" s="58"/>
      <c r="BZ22" s="58"/>
      <c r="CA22" s="58"/>
      <c r="CB22" s="58"/>
    </row>
    <row r="23" spans="1:80" x14ac:dyDescent="0.25">
      <c r="A23" s="58"/>
      <c r="B23" s="461"/>
      <c r="C23" s="461"/>
      <c r="D23" s="462"/>
      <c r="E23" s="453"/>
      <c r="F23" s="454"/>
      <c r="G23" s="454"/>
      <c r="H23" s="454"/>
      <c r="I23" s="455"/>
      <c r="J23" s="421"/>
      <c r="K23" s="422"/>
      <c r="L23" s="422"/>
      <c r="M23" s="422"/>
      <c r="N23" s="422"/>
      <c r="O23" s="423"/>
      <c r="P23" s="421"/>
      <c r="Q23" s="422"/>
      <c r="R23" s="422"/>
      <c r="S23" s="422"/>
      <c r="T23" s="422"/>
      <c r="U23" s="423"/>
      <c r="V23" s="421"/>
      <c r="W23" s="422"/>
      <c r="X23" s="422"/>
      <c r="Y23" s="422"/>
      <c r="Z23" s="422"/>
      <c r="AA23" s="423"/>
      <c r="AB23" s="439"/>
      <c r="AC23" s="440"/>
      <c r="AD23" s="440"/>
      <c r="AE23" s="440"/>
      <c r="AF23" s="440"/>
      <c r="AG23" s="442"/>
      <c r="AH23" s="430"/>
      <c r="AI23" s="431"/>
      <c r="AJ23" s="431"/>
      <c r="AK23" s="431"/>
      <c r="AL23" s="431"/>
      <c r="AM23" s="432"/>
      <c r="AN23" s="58"/>
      <c r="AO23" s="484"/>
      <c r="AP23" s="485"/>
      <c r="AQ23" s="485"/>
      <c r="AR23" s="485"/>
      <c r="AS23" s="485"/>
      <c r="AT23" s="486"/>
      <c r="AU23" s="58"/>
      <c r="AV23" s="58"/>
      <c r="AW23" s="58"/>
      <c r="AX23" s="58"/>
      <c r="AY23" s="58"/>
      <c r="AZ23" s="58"/>
      <c r="BA23" s="58"/>
      <c r="BB23" s="58"/>
      <c r="BC23" s="58"/>
      <c r="BD23" s="58"/>
      <c r="BE23" s="58"/>
      <c r="BF23" s="58"/>
      <c r="BG23" s="58"/>
      <c r="BH23" s="58"/>
      <c r="BI23" s="58"/>
      <c r="BJ23" s="58"/>
      <c r="BK23" s="58"/>
      <c r="BL23" s="58"/>
      <c r="BM23" s="58"/>
      <c r="BN23" s="58"/>
      <c r="BO23" s="58"/>
      <c r="BP23" s="58"/>
      <c r="BQ23" s="58"/>
      <c r="BR23" s="58"/>
      <c r="BS23" s="58"/>
      <c r="BT23" s="58"/>
      <c r="BU23" s="58"/>
      <c r="BV23" s="58"/>
      <c r="BW23" s="58"/>
      <c r="BX23" s="58"/>
      <c r="BY23" s="58"/>
      <c r="BZ23" s="58"/>
      <c r="CA23" s="58"/>
      <c r="CB23" s="58"/>
    </row>
    <row r="24" spans="1:80" x14ac:dyDescent="0.25">
      <c r="A24" s="58"/>
      <c r="B24" s="461"/>
      <c r="C24" s="461"/>
      <c r="D24" s="462"/>
      <c r="E24" s="453"/>
      <c r="F24" s="454"/>
      <c r="G24" s="454"/>
      <c r="H24" s="454"/>
      <c r="I24" s="455"/>
      <c r="J24" s="421" t="e">
        <f>IF(AND(' RIESGOS DE GESTION'!#REF!="Media",' RIESGOS DE GESTION'!#REF!="Leve"),CONCATENATE("R",' RIESGOS DE GESTION'!#REF!),"")</f>
        <v>#REF!</v>
      </c>
      <c r="K24" s="422"/>
      <c r="L24" s="422" t="e">
        <f>IF(AND(' RIESGOS DE GESTION'!#REF!="Media",' RIESGOS DE GESTION'!#REF!="Leve"),CONCATENATE("R",' RIESGOS DE GESTION'!#REF!),"")</f>
        <v>#REF!</v>
      </c>
      <c r="M24" s="422"/>
      <c r="N24" s="422" t="e">
        <f>IF(AND(' RIESGOS DE GESTION'!#REF!="Media",' RIESGOS DE GESTION'!#REF!="Leve"),CONCATENATE("R",' RIESGOS DE GESTION'!#REF!),"")</f>
        <v>#REF!</v>
      </c>
      <c r="O24" s="423"/>
      <c r="P24" s="421" t="e">
        <f>IF(AND(' RIESGOS DE GESTION'!#REF!="Media",' RIESGOS DE GESTION'!#REF!="Menor"),CONCATENATE("R",' RIESGOS DE GESTION'!#REF!),"")</f>
        <v>#REF!</v>
      </c>
      <c r="Q24" s="422"/>
      <c r="R24" s="422" t="e">
        <f>IF(AND(' RIESGOS DE GESTION'!#REF!="Media",' RIESGOS DE GESTION'!#REF!="Menor"),CONCATENATE("R",' RIESGOS DE GESTION'!#REF!),"")</f>
        <v>#REF!</v>
      </c>
      <c r="S24" s="422"/>
      <c r="T24" s="422" t="e">
        <f>IF(AND(' RIESGOS DE GESTION'!#REF!="Media",' RIESGOS DE GESTION'!#REF!="Menor"),CONCATENATE("R",' RIESGOS DE GESTION'!#REF!),"")</f>
        <v>#REF!</v>
      </c>
      <c r="U24" s="423"/>
      <c r="V24" s="421" t="e">
        <f>IF(AND(' RIESGOS DE GESTION'!#REF!="Media",' RIESGOS DE GESTION'!#REF!="Moderado"),CONCATENATE("R",' RIESGOS DE GESTION'!#REF!),"")</f>
        <v>#REF!</v>
      </c>
      <c r="W24" s="422"/>
      <c r="X24" s="422" t="e">
        <f>IF(AND(' RIESGOS DE GESTION'!#REF!="Media",' RIESGOS DE GESTION'!#REF!="Moderado"),CONCATENATE("R",' RIESGOS DE GESTION'!#REF!),"")</f>
        <v>#REF!</v>
      </c>
      <c r="Y24" s="422"/>
      <c r="Z24" s="422" t="e">
        <f>IF(AND(' RIESGOS DE GESTION'!#REF!="Media",' RIESGOS DE GESTION'!#REF!="Moderado"),CONCATENATE("R",' RIESGOS DE GESTION'!#REF!),"")</f>
        <v>#REF!</v>
      </c>
      <c r="AA24" s="423"/>
      <c r="AB24" s="439" t="e">
        <f>IF(AND(' RIESGOS DE GESTION'!#REF!="Media",' RIESGOS DE GESTION'!#REF!="Mayor"),CONCATENATE("R",' RIESGOS DE GESTION'!#REF!),"")</f>
        <v>#REF!</v>
      </c>
      <c r="AC24" s="440"/>
      <c r="AD24" s="441" t="e">
        <f>IF(AND(' RIESGOS DE GESTION'!#REF!="Media",' RIESGOS DE GESTION'!#REF!="Mayor"),CONCATENATE("R",' RIESGOS DE GESTION'!#REF!),"")</f>
        <v>#REF!</v>
      </c>
      <c r="AE24" s="441"/>
      <c r="AF24" s="441" t="e">
        <f>IF(AND(' RIESGOS DE GESTION'!#REF!="Media",' RIESGOS DE GESTION'!#REF!="Mayor"),CONCATENATE("R",' RIESGOS DE GESTION'!#REF!),"")</f>
        <v>#REF!</v>
      </c>
      <c r="AG24" s="442"/>
      <c r="AH24" s="430" t="e">
        <f>IF(AND(' RIESGOS DE GESTION'!#REF!="Media",' RIESGOS DE GESTION'!#REF!="Catastrófico"),CONCATENATE("R",' RIESGOS DE GESTION'!#REF!),"")</f>
        <v>#REF!</v>
      </c>
      <c r="AI24" s="431"/>
      <c r="AJ24" s="431" t="e">
        <f>IF(AND(' RIESGOS DE GESTION'!#REF!="Media",' RIESGOS DE GESTION'!#REF!="Catastrófico"),CONCATENATE("R",' RIESGOS DE GESTION'!#REF!),"")</f>
        <v>#REF!</v>
      </c>
      <c r="AK24" s="431"/>
      <c r="AL24" s="431" t="e">
        <f>IF(AND(' RIESGOS DE GESTION'!#REF!="Media",' RIESGOS DE GESTION'!#REF!="Catastrófico"),CONCATENATE("R",' RIESGOS DE GESTION'!#REF!),"")</f>
        <v>#REF!</v>
      </c>
      <c r="AM24" s="432"/>
      <c r="AN24" s="58"/>
      <c r="AO24" s="484"/>
      <c r="AP24" s="485"/>
      <c r="AQ24" s="485"/>
      <c r="AR24" s="485"/>
      <c r="AS24" s="485"/>
      <c r="AT24" s="486"/>
      <c r="AU24" s="58"/>
      <c r="AV24" s="58"/>
      <c r="AW24" s="58"/>
      <c r="AX24" s="58"/>
      <c r="AY24" s="58"/>
      <c r="AZ24" s="58"/>
      <c r="BA24" s="58"/>
      <c r="BB24" s="58"/>
      <c r="BC24" s="58"/>
      <c r="BD24" s="58"/>
      <c r="BE24" s="58"/>
      <c r="BF24" s="58"/>
      <c r="BG24" s="58"/>
      <c r="BH24" s="58"/>
      <c r="BI24" s="58"/>
      <c r="BJ24" s="58"/>
      <c r="BK24" s="58"/>
      <c r="BL24" s="58"/>
      <c r="BM24" s="58"/>
      <c r="BN24" s="58"/>
      <c r="BO24" s="58"/>
      <c r="BP24" s="58"/>
      <c r="BQ24" s="58"/>
      <c r="BR24" s="58"/>
      <c r="BS24" s="58"/>
      <c r="BT24" s="58"/>
      <c r="BU24" s="58"/>
      <c r="BV24" s="58"/>
      <c r="BW24" s="58"/>
      <c r="BX24" s="58"/>
      <c r="BY24" s="58"/>
      <c r="BZ24" s="58"/>
      <c r="CA24" s="58"/>
      <c r="CB24" s="58"/>
    </row>
    <row r="25" spans="1:80" x14ac:dyDescent="0.25">
      <c r="A25" s="58"/>
      <c r="B25" s="461"/>
      <c r="C25" s="461"/>
      <c r="D25" s="462"/>
      <c r="E25" s="453"/>
      <c r="F25" s="454"/>
      <c r="G25" s="454"/>
      <c r="H25" s="454"/>
      <c r="I25" s="455"/>
      <c r="J25" s="421"/>
      <c r="K25" s="422"/>
      <c r="L25" s="422"/>
      <c r="M25" s="422"/>
      <c r="N25" s="422"/>
      <c r="O25" s="423"/>
      <c r="P25" s="421"/>
      <c r="Q25" s="422"/>
      <c r="R25" s="422"/>
      <c r="S25" s="422"/>
      <c r="T25" s="422"/>
      <c r="U25" s="423"/>
      <c r="V25" s="421"/>
      <c r="W25" s="422"/>
      <c r="X25" s="422"/>
      <c r="Y25" s="422"/>
      <c r="Z25" s="422"/>
      <c r="AA25" s="423"/>
      <c r="AB25" s="439"/>
      <c r="AC25" s="440"/>
      <c r="AD25" s="441"/>
      <c r="AE25" s="441"/>
      <c r="AF25" s="441"/>
      <c r="AG25" s="442"/>
      <c r="AH25" s="430"/>
      <c r="AI25" s="431"/>
      <c r="AJ25" s="431"/>
      <c r="AK25" s="431"/>
      <c r="AL25" s="431"/>
      <c r="AM25" s="432"/>
      <c r="AN25" s="58"/>
      <c r="AO25" s="484"/>
      <c r="AP25" s="485"/>
      <c r="AQ25" s="485"/>
      <c r="AR25" s="485"/>
      <c r="AS25" s="485"/>
      <c r="AT25" s="486"/>
      <c r="AU25" s="58"/>
      <c r="AV25" s="58"/>
      <c r="AW25" s="58"/>
      <c r="AX25" s="58"/>
      <c r="AY25" s="58"/>
      <c r="AZ25" s="58"/>
      <c r="BA25" s="58"/>
      <c r="BB25" s="58"/>
      <c r="BC25" s="58"/>
      <c r="BD25" s="58"/>
      <c r="BE25" s="58"/>
      <c r="BF25" s="58"/>
      <c r="BG25" s="58"/>
      <c r="BH25" s="58"/>
      <c r="BI25" s="58"/>
      <c r="BJ25" s="58"/>
      <c r="BK25" s="58"/>
      <c r="BL25" s="58"/>
      <c r="BM25" s="58"/>
      <c r="BN25" s="58"/>
      <c r="BO25" s="58"/>
      <c r="BP25" s="58"/>
      <c r="BQ25" s="58"/>
      <c r="BR25" s="58"/>
      <c r="BS25" s="58"/>
      <c r="BT25" s="58"/>
      <c r="BU25" s="58"/>
      <c r="BV25" s="58"/>
      <c r="BW25" s="58"/>
      <c r="BX25" s="58"/>
      <c r="BY25" s="58"/>
      <c r="BZ25" s="58"/>
      <c r="CA25" s="58"/>
      <c r="CB25" s="58"/>
    </row>
    <row r="26" spans="1:80" x14ac:dyDescent="0.25">
      <c r="A26" s="58"/>
      <c r="B26" s="461"/>
      <c r="C26" s="461"/>
      <c r="D26" s="462"/>
      <c r="E26" s="453"/>
      <c r="F26" s="454"/>
      <c r="G26" s="454"/>
      <c r="H26" s="454"/>
      <c r="I26" s="455"/>
      <c r="J26" s="421" t="e">
        <f>IF(AND(' RIESGOS DE GESTION'!#REF!="Media",' RIESGOS DE GESTION'!#REF!="Leve"),CONCATENATE("R",' RIESGOS DE GESTION'!#REF!),"")</f>
        <v>#REF!</v>
      </c>
      <c r="K26" s="422"/>
      <c r="L26" s="422" t="e">
        <f>IF(AND(' RIESGOS DE GESTION'!#REF!="Media",' RIESGOS DE GESTION'!#REF!="Leve"),CONCATENATE("R",' RIESGOS DE GESTION'!#REF!),"")</f>
        <v>#REF!</v>
      </c>
      <c r="M26" s="422"/>
      <c r="N26" s="422" t="e">
        <f>IF(AND(' RIESGOS DE GESTION'!#REF!="Media",' RIESGOS DE GESTION'!#REF!="Leve"),CONCATENATE("R",' RIESGOS DE GESTION'!#REF!),"")</f>
        <v>#REF!</v>
      </c>
      <c r="O26" s="423"/>
      <c r="P26" s="421" t="e">
        <f>IF(AND(' RIESGOS DE GESTION'!#REF!="Media",' RIESGOS DE GESTION'!#REF!="Menor"),CONCATENATE("R",' RIESGOS DE GESTION'!#REF!),"")</f>
        <v>#REF!</v>
      </c>
      <c r="Q26" s="422"/>
      <c r="R26" s="422" t="e">
        <f>IF(AND(' RIESGOS DE GESTION'!#REF!="Media",' RIESGOS DE GESTION'!#REF!="Menor"),CONCATENATE("R",' RIESGOS DE GESTION'!#REF!),"")</f>
        <v>#REF!</v>
      </c>
      <c r="S26" s="422"/>
      <c r="T26" s="422" t="e">
        <f>IF(AND(' RIESGOS DE GESTION'!#REF!="Media",' RIESGOS DE GESTION'!#REF!="Menor"),CONCATENATE("R",' RIESGOS DE GESTION'!#REF!),"")</f>
        <v>#REF!</v>
      </c>
      <c r="U26" s="423"/>
      <c r="V26" s="421" t="e">
        <f>IF(AND(' RIESGOS DE GESTION'!#REF!="Media",' RIESGOS DE GESTION'!#REF!="Moderado"),CONCATENATE("R",' RIESGOS DE GESTION'!#REF!),"")</f>
        <v>#REF!</v>
      </c>
      <c r="W26" s="422"/>
      <c r="X26" s="422" t="e">
        <f>IF(AND(' RIESGOS DE GESTION'!#REF!="Media",' RIESGOS DE GESTION'!#REF!="Moderado"),CONCATENATE("R",' RIESGOS DE GESTION'!#REF!),"")</f>
        <v>#REF!</v>
      </c>
      <c r="Y26" s="422"/>
      <c r="Z26" s="422" t="e">
        <f>IF(AND(' RIESGOS DE GESTION'!#REF!="Media",' RIESGOS DE GESTION'!#REF!="Moderado"),CONCATENATE("R",' RIESGOS DE GESTION'!#REF!),"")</f>
        <v>#REF!</v>
      </c>
      <c r="AA26" s="423"/>
      <c r="AB26" s="439" t="e">
        <f>IF(AND(' RIESGOS DE GESTION'!#REF!="Media",' RIESGOS DE GESTION'!#REF!="Mayor"),CONCATENATE("R",' RIESGOS DE GESTION'!#REF!),"")</f>
        <v>#REF!</v>
      </c>
      <c r="AC26" s="440"/>
      <c r="AD26" s="441" t="e">
        <f>IF(AND(' RIESGOS DE GESTION'!#REF!="Media",' RIESGOS DE GESTION'!#REF!="Mayor"),CONCATENATE("R",' RIESGOS DE GESTION'!#REF!),"")</f>
        <v>#REF!</v>
      </c>
      <c r="AE26" s="441"/>
      <c r="AF26" s="441" t="e">
        <f>IF(AND(' RIESGOS DE GESTION'!#REF!="Media",' RIESGOS DE GESTION'!#REF!="Mayor"),CONCATENATE("R",' RIESGOS DE GESTION'!#REF!),"")</f>
        <v>#REF!</v>
      </c>
      <c r="AG26" s="442"/>
      <c r="AH26" s="430" t="e">
        <f>IF(AND(' RIESGOS DE GESTION'!#REF!="Media",' RIESGOS DE GESTION'!#REF!="Catastrófico"),CONCATENATE("R",' RIESGOS DE GESTION'!#REF!),"")</f>
        <v>#REF!</v>
      </c>
      <c r="AI26" s="431"/>
      <c r="AJ26" s="431" t="e">
        <f>IF(AND(' RIESGOS DE GESTION'!#REF!="Media",' RIESGOS DE GESTION'!#REF!="Catastrófico"),CONCATENATE("R",' RIESGOS DE GESTION'!#REF!),"")</f>
        <v>#REF!</v>
      </c>
      <c r="AK26" s="431"/>
      <c r="AL26" s="431" t="e">
        <f>IF(AND(' RIESGOS DE GESTION'!#REF!="Media",' RIESGOS DE GESTION'!#REF!="Catastrófico"),CONCATENATE("R",' RIESGOS DE GESTION'!#REF!),"")</f>
        <v>#REF!</v>
      </c>
      <c r="AM26" s="432"/>
      <c r="AN26" s="58"/>
      <c r="AO26" s="484"/>
      <c r="AP26" s="485"/>
      <c r="AQ26" s="485"/>
      <c r="AR26" s="485"/>
      <c r="AS26" s="485"/>
      <c r="AT26" s="486"/>
      <c r="AU26" s="58"/>
      <c r="AV26" s="58"/>
      <c r="AW26" s="58"/>
      <c r="AX26" s="58"/>
      <c r="AY26" s="58"/>
      <c r="AZ26" s="58"/>
      <c r="BA26" s="58"/>
      <c r="BB26" s="58"/>
      <c r="BC26" s="58"/>
      <c r="BD26" s="58"/>
      <c r="BE26" s="58"/>
      <c r="BF26" s="58"/>
      <c r="BG26" s="58"/>
      <c r="BH26" s="58"/>
      <c r="BI26" s="58"/>
      <c r="BJ26" s="58"/>
      <c r="BK26" s="58"/>
      <c r="BL26" s="58"/>
      <c r="BM26" s="58"/>
      <c r="BN26" s="58"/>
      <c r="BO26" s="58"/>
      <c r="BP26" s="58"/>
      <c r="BQ26" s="58"/>
      <c r="BR26" s="58"/>
      <c r="BS26" s="58"/>
      <c r="BT26" s="58"/>
      <c r="BU26" s="58"/>
      <c r="BV26" s="58"/>
      <c r="BW26" s="58"/>
      <c r="BX26" s="58"/>
      <c r="BY26" s="58"/>
      <c r="BZ26" s="58"/>
      <c r="CA26" s="58"/>
      <c r="CB26" s="58"/>
    </row>
    <row r="27" spans="1:80" x14ac:dyDescent="0.25">
      <c r="A27" s="58"/>
      <c r="B27" s="461"/>
      <c r="C27" s="461"/>
      <c r="D27" s="462"/>
      <c r="E27" s="453"/>
      <c r="F27" s="454"/>
      <c r="G27" s="454"/>
      <c r="H27" s="454"/>
      <c r="I27" s="455"/>
      <c r="J27" s="421"/>
      <c r="K27" s="422"/>
      <c r="L27" s="422"/>
      <c r="M27" s="422"/>
      <c r="N27" s="422"/>
      <c r="O27" s="423"/>
      <c r="P27" s="421"/>
      <c r="Q27" s="422"/>
      <c r="R27" s="422"/>
      <c r="S27" s="422"/>
      <c r="T27" s="422"/>
      <c r="U27" s="423"/>
      <c r="V27" s="421"/>
      <c r="W27" s="422"/>
      <c r="X27" s="422"/>
      <c r="Y27" s="422"/>
      <c r="Z27" s="422"/>
      <c r="AA27" s="423"/>
      <c r="AB27" s="439"/>
      <c r="AC27" s="440"/>
      <c r="AD27" s="441"/>
      <c r="AE27" s="441"/>
      <c r="AF27" s="441"/>
      <c r="AG27" s="442"/>
      <c r="AH27" s="430"/>
      <c r="AI27" s="431"/>
      <c r="AJ27" s="431"/>
      <c r="AK27" s="431"/>
      <c r="AL27" s="431"/>
      <c r="AM27" s="432"/>
      <c r="AN27" s="58"/>
      <c r="AO27" s="484"/>
      <c r="AP27" s="485"/>
      <c r="AQ27" s="485"/>
      <c r="AR27" s="485"/>
      <c r="AS27" s="485"/>
      <c r="AT27" s="486"/>
      <c r="AU27" s="58"/>
      <c r="AV27" s="58"/>
      <c r="AW27" s="58"/>
      <c r="AX27" s="58"/>
      <c r="AY27" s="58"/>
      <c r="AZ27" s="58"/>
      <c r="BA27" s="58"/>
      <c r="BB27" s="58"/>
      <c r="BC27" s="58"/>
      <c r="BD27" s="58"/>
      <c r="BE27" s="58"/>
      <c r="BF27" s="58"/>
      <c r="BG27" s="58"/>
      <c r="BH27" s="58"/>
      <c r="BI27" s="58"/>
      <c r="BJ27" s="58"/>
      <c r="BK27" s="58"/>
      <c r="BL27" s="58"/>
      <c r="BM27" s="58"/>
      <c r="BN27" s="58"/>
      <c r="BO27" s="58"/>
      <c r="BP27" s="58"/>
      <c r="BQ27" s="58"/>
      <c r="BR27" s="58"/>
      <c r="BS27" s="58"/>
      <c r="BT27" s="58"/>
      <c r="BU27" s="58"/>
      <c r="BV27" s="58"/>
      <c r="BW27" s="58"/>
      <c r="BX27" s="58"/>
      <c r="BY27" s="58"/>
      <c r="BZ27" s="58"/>
      <c r="CA27" s="58"/>
      <c r="CB27" s="58"/>
    </row>
    <row r="28" spans="1:80" x14ac:dyDescent="0.25">
      <c r="A28" s="58"/>
      <c r="B28" s="461"/>
      <c r="C28" s="461"/>
      <c r="D28" s="462"/>
      <c r="E28" s="453"/>
      <c r="F28" s="454"/>
      <c r="G28" s="454"/>
      <c r="H28" s="454"/>
      <c r="I28" s="455"/>
      <c r="J28" s="421" t="e">
        <f>IF(AND(' RIESGOS DE GESTION'!#REF!="Media",' RIESGOS DE GESTION'!#REF!="Leve"),CONCATENATE("R",' RIESGOS DE GESTION'!#REF!),"")</f>
        <v>#REF!</v>
      </c>
      <c r="K28" s="422"/>
      <c r="L28" s="422" t="e">
        <f>IF(AND(' RIESGOS DE GESTION'!#REF!="Media",' RIESGOS DE GESTION'!#REF!="Leve"),CONCATENATE("R",' RIESGOS DE GESTION'!#REF!),"")</f>
        <v>#REF!</v>
      </c>
      <c r="M28" s="422"/>
      <c r="N28" s="422" t="e">
        <f>IF(AND(' RIESGOS DE GESTION'!#REF!="Media",' RIESGOS DE GESTION'!#REF!="Leve"),CONCATENATE("R",' RIESGOS DE GESTION'!#REF!),"")</f>
        <v>#REF!</v>
      </c>
      <c r="O28" s="423"/>
      <c r="P28" s="421" t="e">
        <f>IF(AND(' RIESGOS DE GESTION'!#REF!="Media",' RIESGOS DE GESTION'!#REF!="Menor"),CONCATENATE("R",' RIESGOS DE GESTION'!#REF!),"")</f>
        <v>#REF!</v>
      </c>
      <c r="Q28" s="422"/>
      <c r="R28" s="422" t="e">
        <f>IF(AND(' RIESGOS DE GESTION'!#REF!="Media",' RIESGOS DE GESTION'!#REF!="Menor"),CONCATENATE("R",' RIESGOS DE GESTION'!#REF!),"")</f>
        <v>#REF!</v>
      </c>
      <c r="S28" s="422"/>
      <c r="T28" s="422" t="e">
        <f>IF(AND(' RIESGOS DE GESTION'!#REF!="Media",' RIESGOS DE GESTION'!#REF!="Menor"),CONCATENATE("R",' RIESGOS DE GESTION'!#REF!),"")</f>
        <v>#REF!</v>
      </c>
      <c r="U28" s="423"/>
      <c r="V28" s="421" t="e">
        <f>IF(AND(' RIESGOS DE GESTION'!#REF!="Media",' RIESGOS DE GESTION'!#REF!="Moderado"),CONCATENATE("R",' RIESGOS DE GESTION'!#REF!),"")</f>
        <v>#REF!</v>
      </c>
      <c r="W28" s="422"/>
      <c r="X28" s="422" t="e">
        <f>IF(AND(' RIESGOS DE GESTION'!#REF!="Media",' RIESGOS DE GESTION'!#REF!="Moderado"),CONCATENATE("R",' RIESGOS DE GESTION'!#REF!),"")</f>
        <v>#REF!</v>
      </c>
      <c r="Y28" s="422"/>
      <c r="Z28" s="422" t="e">
        <f>IF(AND(' RIESGOS DE GESTION'!#REF!="Media",' RIESGOS DE GESTION'!#REF!="Moderado"),CONCATENATE("R",' RIESGOS DE GESTION'!#REF!),"")</f>
        <v>#REF!</v>
      </c>
      <c r="AA28" s="423"/>
      <c r="AB28" s="439" t="e">
        <f>IF(AND(' RIESGOS DE GESTION'!#REF!="Media",' RIESGOS DE GESTION'!#REF!="Mayor"),CONCATENATE("R",' RIESGOS DE GESTION'!#REF!),"")</f>
        <v>#REF!</v>
      </c>
      <c r="AC28" s="440"/>
      <c r="AD28" s="441" t="e">
        <f>IF(AND(' RIESGOS DE GESTION'!#REF!="Media",' RIESGOS DE GESTION'!#REF!="Mayor"),CONCATENATE("R",' RIESGOS DE GESTION'!#REF!),"")</f>
        <v>#REF!</v>
      </c>
      <c r="AE28" s="441"/>
      <c r="AF28" s="441" t="e">
        <f>IF(AND(' RIESGOS DE GESTION'!#REF!="Media",' RIESGOS DE GESTION'!#REF!="Mayor"),CONCATENATE("R",' RIESGOS DE GESTION'!#REF!),"")</f>
        <v>#REF!</v>
      </c>
      <c r="AG28" s="442"/>
      <c r="AH28" s="430" t="e">
        <f>IF(AND(' RIESGOS DE GESTION'!#REF!="Media",' RIESGOS DE GESTION'!#REF!="Catastrófico"),CONCATENATE("R",' RIESGOS DE GESTION'!#REF!),"")</f>
        <v>#REF!</v>
      </c>
      <c r="AI28" s="431"/>
      <c r="AJ28" s="431" t="e">
        <f>IF(AND(' RIESGOS DE GESTION'!#REF!="Media",' RIESGOS DE GESTION'!#REF!="Catastrófico"),CONCATENATE("R",' RIESGOS DE GESTION'!#REF!),"")</f>
        <v>#REF!</v>
      </c>
      <c r="AK28" s="431"/>
      <c r="AL28" s="431" t="e">
        <f>IF(AND(' RIESGOS DE GESTION'!#REF!="Media",' RIESGOS DE GESTION'!#REF!="Catastrófico"),CONCATENATE("R",' RIESGOS DE GESTION'!#REF!),"")</f>
        <v>#REF!</v>
      </c>
      <c r="AM28" s="432"/>
      <c r="AN28" s="58"/>
      <c r="AO28" s="484"/>
      <c r="AP28" s="485"/>
      <c r="AQ28" s="485"/>
      <c r="AR28" s="485"/>
      <c r="AS28" s="485"/>
      <c r="AT28" s="486"/>
      <c r="AU28" s="58"/>
      <c r="AV28" s="58"/>
      <c r="AW28" s="58"/>
      <c r="AX28" s="58"/>
      <c r="AY28" s="58"/>
      <c r="AZ28" s="58"/>
      <c r="BA28" s="58"/>
      <c r="BB28" s="58"/>
      <c r="BC28" s="58"/>
      <c r="BD28" s="58"/>
      <c r="BE28" s="58"/>
      <c r="BF28" s="58"/>
      <c r="BG28" s="58"/>
      <c r="BH28" s="58"/>
      <c r="BI28" s="58"/>
      <c r="BJ28" s="58"/>
      <c r="BK28" s="58"/>
      <c r="BL28" s="58"/>
      <c r="BM28" s="58"/>
      <c r="BN28" s="58"/>
      <c r="BO28" s="58"/>
      <c r="BP28" s="58"/>
      <c r="BQ28" s="58"/>
      <c r="BR28" s="58"/>
      <c r="BS28" s="58"/>
      <c r="BT28" s="58"/>
      <c r="BU28" s="58"/>
      <c r="BV28" s="58"/>
      <c r="BW28" s="58"/>
      <c r="BX28" s="58"/>
      <c r="BY28" s="58"/>
      <c r="BZ28" s="58"/>
      <c r="CA28" s="58"/>
      <c r="CB28" s="58"/>
    </row>
    <row r="29" spans="1:80" ht="15.75" thickBot="1" x14ac:dyDescent="0.3">
      <c r="A29" s="58"/>
      <c r="B29" s="461"/>
      <c r="C29" s="461"/>
      <c r="D29" s="462"/>
      <c r="E29" s="456"/>
      <c r="F29" s="457"/>
      <c r="G29" s="457"/>
      <c r="H29" s="457"/>
      <c r="I29" s="458"/>
      <c r="J29" s="421"/>
      <c r="K29" s="422"/>
      <c r="L29" s="422"/>
      <c r="M29" s="422"/>
      <c r="N29" s="422"/>
      <c r="O29" s="423"/>
      <c r="P29" s="424"/>
      <c r="Q29" s="425"/>
      <c r="R29" s="425"/>
      <c r="S29" s="425"/>
      <c r="T29" s="425"/>
      <c r="U29" s="426"/>
      <c r="V29" s="424"/>
      <c r="W29" s="425"/>
      <c r="X29" s="425"/>
      <c r="Y29" s="425"/>
      <c r="Z29" s="425"/>
      <c r="AA29" s="426"/>
      <c r="AB29" s="443"/>
      <c r="AC29" s="444"/>
      <c r="AD29" s="444"/>
      <c r="AE29" s="444"/>
      <c r="AF29" s="444"/>
      <c r="AG29" s="445"/>
      <c r="AH29" s="433"/>
      <c r="AI29" s="434"/>
      <c r="AJ29" s="434"/>
      <c r="AK29" s="434"/>
      <c r="AL29" s="434"/>
      <c r="AM29" s="435"/>
      <c r="AN29" s="58"/>
      <c r="AO29" s="487"/>
      <c r="AP29" s="488"/>
      <c r="AQ29" s="488"/>
      <c r="AR29" s="488"/>
      <c r="AS29" s="488"/>
      <c r="AT29" s="489"/>
      <c r="AU29" s="58"/>
      <c r="AV29" s="58"/>
      <c r="AW29" s="58"/>
      <c r="AX29" s="58"/>
      <c r="AY29" s="58"/>
      <c r="AZ29" s="58"/>
      <c r="BA29" s="58"/>
      <c r="BB29" s="58"/>
      <c r="BC29" s="58"/>
      <c r="BD29" s="58"/>
      <c r="BE29" s="58"/>
      <c r="BF29" s="58"/>
      <c r="BG29" s="58"/>
      <c r="BH29" s="58"/>
      <c r="BI29" s="58"/>
      <c r="BJ29" s="58"/>
      <c r="BK29" s="58"/>
      <c r="BL29" s="58"/>
      <c r="BM29" s="58"/>
      <c r="BN29" s="58"/>
      <c r="BO29" s="58"/>
      <c r="BP29" s="58"/>
      <c r="BQ29" s="58"/>
      <c r="BR29" s="58"/>
      <c r="BS29" s="58"/>
      <c r="BT29" s="58"/>
      <c r="BU29" s="58"/>
      <c r="BV29" s="58"/>
      <c r="BW29" s="58"/>
      <c r="BX29" s="58"/>
      <c r="BY29" s="58"/>
      <c r="BZ29" s="58"/>
      <c r="CA29" s="58"/>
      <c r="CB29" s="58"/>
    </row>
    <row r="30" spans="1:80" x14ac:dyDescent="0.25">
      <c r="A30" s="58"/>
      <c r="B30" s="461"/>
      <c r="C30" s="461"/>
      <c r="D30" s="462"/>
      <c r="E30" s="450" t="s">
        <v>108</v>
      </c>
      <c r="F30" s="451"/>
      <c r="G30" s="451"/>
      <c r="H30" s="451"/>
      <c r="I30" s="451"/>
      <c r="J30" s="418" t="e">
        <f>IF(AND(' RIESGOS DE GESTION'!#REF!="Baja",' RIESGOS DE GESTION'!#REF!="Leve"),CONCATENATE("R",' RIESGOS DE GESTION'!#REF!),"")</f>
        <v>#REF!</v>
      </c>
      <c r="K30" s="419"/>
      <c r="L30" s="419" t="e">
        <f>IF(AND(' RIESGOS DE GESTION'!#REF!="Baja",' RIESGOS DE GESTION'!#REF!="Leve"),CONCATENATE("R",' RIESGOS DE GESTION'!#REF!),"")</f>
        <v>#REF!</v>
      </c>
      <c r="M30" s="419"/>
      <c r="N30" s="419" t="e">
        <f>IF(AND(' RIESGOS DE GESTION'!#REF!="Baja",' RIESGOS DE GESTION'!#REF!="Leve"),CONCATENATE("R",' RIESGOS DE GESTION'!#REF!),"")</f>
        <v>#REF!</v>
      </c>
      <c r="O30" s="420"/>
      <c r="P30" s="428" t="e">
        <f>IF(AND(' RIESGOS DE GESTION'!#REF!="Baja",' RIESGOS DE GESTION'!#REF!="Menor"),CONCATENATE("R",' RIESGOS DE GESTION'!#REF!),"")</f>
        <v>#REF!</v>
      </c>
      <c r="Q30" s="428"/>
      <c r="R30" s="428" t="e">
        <f>IF(AND(' RIESGOS DE GESTION'!#REF!="Baja",' RIESGOS DE GESTION'!#REF!="Menor"),CONCATENATE("R",' RIESGOS DE GESTION'!#REF!),"")</f>
        <v>#REF!</v>
      </c>
      <c r="S30" s="428"/>
      <c r="T30" s="428" t="e">
        <f>IF(AND(' RIESGOS DE GESTION'!#REF!="Baja",' RIESGOS DE GESTION'!#REF!="Menor"),CONCATENATE("R",' RIESGOS DE GESTION'!#REF!),"")</f>
        <v>#REF!</v>
      </c>
      <c r="U30" s="429"/>
      <c r="V30" s="427" t="e">
        <f>IF(AND(' RIESGOS DE GESTION'!#REF!="Baja",' RIESGOS DE GESTION'!#REF!="Moderado"),CONCATENATE("R",' RIESGOS DE GESTION'!#REF!),"")</f>
        <v>#REF!</v>
      </c>
      <c r="W30" s="428"/>
      <c r="X30" s="428" t="e">
        <f>IF(AND(' RIESGOS DE GESTION'!#REF!="Baja",' RIESGOS DE GESTION'!#REF!="Moderado"),CONCATENATE("R",' RIESGOS DE GESTION'!#REF!),"")</f>
        <v>#REF!</v>
      </c>
      <c r="Y30" s="428"/>
      <c r="Z30" s="428" t="e">
        <f>IF(AND(' RIESGOS DE GESTION'!#REF!="Baja",' RIESGOS DE GESTION'!#REF!="Moderado"),CONCATENATE("R",' RIESGOS DE GESTION'!#REF!),"")</f>
        <v>#REF!</v>
      </c>
      <c r="AA30" s="429"/>
      <c r="AB30" s="446" t="e">
        <f>IF(AND(' RIESGOS DE GESTION'!#REF!="Baja",' RIESGOS DE GESTION'!#REF!="Mayor"),CONCATENATE("R",' RIESGOS DE GESTION'!#REF!),"")</f>
        <v>#REF!</v>
      </c>
      <c r="AC30" s="447"/>
      <c r="AD30" s="447" t="e">
        <f>IF(AND(' RIESGOS DE GESTION'!#REF!="Baja",' RIESGOS DE GESTION'!#REF!="Mayor"),CONCATENATE("R",' RIESGOS DE GESTION'!#REF!),"")</f>
        <v>#REF!</v>
      </c>
      <c r="AE30" s="447"/>
      <c r="AF30" s="447" t="e">
        <f>IF(AND(' RIESGOS DE GESTION'!#REF!="Baja",' RIESGOS DE GESTION'!#REF!="Mayor"),CONCATENATE("R",' RIESGOS DE GESTION'!#REF!),"")</f>
        <v>#REF!</v>
      </c>
      <c r="AG30" s="448"/>
      <c r="AH30" s="436" t="e">
        <f>IF(AND(' RIESGOS DE GESTION'!#REF!="Baja",' RIESGOS DE GESTION'!#REF!="Catastrófico"),CONCATENATE("R",' RIESGOS DE GESTION'!#REF!),"")</f>
        <v>#REF!</v>
      </c>
      <c r="AI30" s="437"/>
      <c r="AJ30" s="437" t="e">
        <f>IF(AND(' RIESGOS DE GESTION'!#REF!="Baja",' RIESGOS DE GESTION'!#REF!="Catastrófico"),CONCATENATE("R",' RIESGOS DE GESTION'!#REF!),"")</f>
        <v>#REF!</v>
      </c>
      <c r="AK30" s="437"/>
      <c r="AL30" s="437" t="e">
        <f>IF(AND(' RIESGOS DE GESTION'!#REF!="Baja",' RIESGOS DE GESTION'!#REF!="Catastrófico"),CONCATENATE("R",' RIESGOS DE GESTION'!#REF!),"")</f>
        <v>#REF!</v>
      </c>
      <c r="AM30" s="438"/>
      <c r="AN30" s="58"/>
      <c r="AO30" s="490" t="s">
        <v>76</v>
      </c>
      <c r="AP30" s="491"/>
      <c r="AQ30" s="491"/>
      <c r="AR30" s="491"/>
      <c r="AS30" s="491"/>
      <c r="AT30" s="492"/>
      <c r="AU30" s="58"/>
      <c r="AV30" s="58"/>
      <c r="AW30" s="58"/>
      <c r="AX30" s="58"/>
      <c r="AY30" s="58"/>
      <c r="AZ30" s="58"/>
      <c r="BA30" s="58"/>
      <c r="BB30" s="58"/>
      <c r="BC30" s="58"/>
      <c r="BD30" s="58"/>
      <c r="BE30" s="58"/>
      <c r="BF30" s="58"/>
      <c r="BG30" s="58"/>
      <c r="BH30" s="58"/>
      <c r="BI30" s="58"/>
      <c r="BJ30" s="58"/>
      <c r="BK30" s="58"/>
      <c r="BL30" s="58"/>
      <c r="BM30" s="58"/>
      <c r="BN30" s="58"/>
      <c r="BO30" s="58"/>
      <c r="BP30" s="58"/>
      <c r="BQ30" s="58"/>
      <c r="BR30" s="58"/>
      <c r="BS30" s="58"/>
      <c r="BT30" s="58"/>
      <c r="BU30" s="58"/>
      <c r="BV30" s="58"/>
      <c r="BW30" s="58"/>
      <c r="BX30" s="58"/>
      <c r="BY30" s="58"/>
      <c r="BZ30" s="58"/>
      <c r="CA30" s="58"/>
      <c r="CB30" s="58"/>
    </row>
    <row r="31" spans="1:80" x14ac:dyDescent="0.25">
      <c r="A31" s="58"/>
      <c r="B31" s="461"/>
      <c r="C31" s="461"/>
      <c r="D31" s="462"/>
      <c r="E31" s="453"/>
      <c r="F31" s="454"/>
      <c r="G31" s="454"/>
      <c r="H31" s="454"/>
      <c r="I31" s="459"/>
      <c r="J31" s="412"/>
      <c r="K31" s="413"/>
      <c r="L31" s="413"/>
      <c r="M31" s="413"/>
      <c r="N31" s="413"/>
      <c r="O31" s="414"/>
      <c r="P31" s="422"/>
      <c r="Q31" s="422"/>
      <c r="R31" s="422"/>
      <c r="S31" s="422"/>
      <c r="T31" s="422"/>
      <c r="U31" s="423"/>
      <c r="V31" s="421"/>
      <c r="W31" s="422"/>
      <c r="X31" s="422"/>
      <c r="Y31" s="422"/>
      <c r="Z31" s="422"/>
      <c r="AA31" s="423"/>
      <c r="AB31" s="439"/>
      <c r="AC31" s="440"/>
      <c r="AD31" s="440"/>
      <c r="AE31" s="440"/>
      <c r="AF31" s="440"/>
      <c r="AG31" s="442"/>
      <c r="AH31" s="430"/>
      <c r="AI31" s="431"/>
      <c r="AJ31" s="431"/>
      <c r="AK31" s="431"/>
      <c r="AL31" s="431"/>
      <c r="AM31" s="432"/>
      <c r="AN31" s="58"/>
      <c r="AO31" s="493"/>
      <c r="AP31" s="494"/>
      <c r="AQ31" s="494"/>
      <c r="AR31" s="494"/>
      <c r="AS31" s="494"/>
      <c r="AT31" s="495"/>
      <c r="AU31" s="58"/>
      <c r="AV31" s="58"/>
      <c r="AW31" s="58"/>
      <c r="AX31" s="58"/>
      <c r="AY31" s="58"/>
      <c r="AZ31" s="58"/>
      <c r="BA31" s="58"/>
      <c r="BB31" s="58"/>
      <c r="BC31" s="58"/>
      <c r="BD31" s="58"/>
      <c r="BE31" s="58"/>
      <c r="BF31" s="58"/>
      <c r="BG31" s="58"/>
      <c r="BH31" s="58"/>
      <c r="BI31" s="58"/>
      <c r="BJ31" s="58"/>
      <c r="BK31" s="58"/>
      <c r="BL31" s="58"/>
      <c r="BM31" s="58"/>
      <c r="BN31" s="58"/>
      <c r="BO31" s="58"/>
      <c r="BP31" s="58"/>
      <c r="BQ31" s="58"/>
      <c r="BR31" s="58"/>
      <c r="BS31" s="58"/>
      <c r="BT31" s="58"/>
      <c r="BU31" s="58"/>
      <c r="BV31" s="58"/>
      <c r="BW31" s="58"/>
      <c r="BX31" s="58"/>
      <c r="BY31" s="58"/>
      <c r="BZ31" s="58"/>
      <c r="CA31" s="58"/>
      <c r="CB31" s="58"/>
    </row>
    <row r="32" spans="1:80" x14ac:dyDescent="0.25">
      <c r="A32" s="58"/>
      <c r="B32" s="461"/>
      <c r="C32" s="461"/>
      <c r="D32" s="462"/>
      <c r="E32" s="453"/>
      <c r="F32" s="454"/>
      <c r="G32" s="454"/>
      <c r="H32" s="454"/>
      <c r="I32" s="459"/>
      <c r="J32" s="412" t="e">
        <f>IF(AND(' RIESGOS DE GESTION'!#REF!="Baja",' RIESGOS DE GESTION'!#REF!="Leve"),CONCATENATE("R",' RIESGOS DE GESTION'!#REF!),"")</f>
        <v>#REF!</v>
      </c>
      <c r="K32" s="413"/>
      <c r="L32" s="413" t="e">
        <f>IF(AND(' RIESGOS DE GESTION'!#REF!="Baja",' RIESGOS DE GESTION'!#REF!="Leve"),CONCATENATE("R",' RIESGOS DE GESTION'!#REF!),"")</f>
        <v>#REF!</v>
      </c>
      <c r="M32" s="413"/>
      <c r="N32" s="413" t="e">
        <f>IF(AND(' RIESGOS DE GESTION'!#REF!="Baja",' RIESGOS DE GESTION'!#REF!="Leve"),CONCATENATE("R",' RIESGOS DE GESTION'!#REF!),"")</f>
        <v>#REF!</v>
      </c>
      <c r="O32" s="414"/>
      <c r="P32" s="422" t="e">
        <f>IF(AND(' RIESGOS DE GESTION'!#REF!="Baja",' RIESGOS DE GESTION'!#REF!="Menor"),CONCATENATE("R",' RIESGOS DE GESTION'!#REF!),"")</f>
        <v>#REF!</v>
      </c>
      <c r="Q32" s="422"/>
      <c r="R32" s="422" t="e">
        <f>IF(AND(' RIESGOS DE GESTION'!#REF!="Baja",' RIESGOS DE GESTION'!#REF!="Menor"),CONCATENATE("R",' RIESGOS DE GESTION'!#REF!),"")</f>
        <v>#REF!</v>
      </c>
      <c r="S32" s="422"/>
      <c r="T32" s="422" t="e">
        <f>IF(AND(' RIESGOS DE GESTION'!#REF!="Baja",' RIESGOS DE GESTION'!#REF!="Menor"),CONCATENATE("R",' RIESGOS DE GESTION'!#REF!),"")</f>
        <v>#REF!</v>
      </c>
      <c r="U32" s="423"/>
      <c r="V32" s="421" t="e">
        <f>IF(AND(' RIESGOS DE GESTION'!#REF!="Baja",' RIESGOS DE GESTION'!#REF!="Moderado"),CONCATENATE("R",' RIESGOS DE GESTION'!#REF!),"")</f>
        <v>#REF!</v>
      </c>
      <c r="W32" s="422"/>
      <c r="X32" s="422" t="e">
        <f>IF(AND(' RIESGOS DE GESTION'!#REF!="Baja",' RIESGOS DE GESTION'!#REF!="Moderado"),CONCATENATE("R",' RIESGOS DE GESTION'!#REF!),"")</f>
        <v>#REF!</v>
      </c>
      <c r="Y32" s="422"/>
      <c r="Z32" s="422" t="e">
        <f>IF(AND(' RIESGOS DE GESTION'!#REF!="Baja",' RIESGOS DE GESTION'!#REF!="Moderado"),CONCATENATE("R",' RIESGOS DE GESTION'!#REF!),"")</f>
        <v>#REF!</v>
      </c>
      <c r="AA32" s="423"/>
      <c r="AB32" s="439" t="e">
        <f>IF(AND(' RIESGOS DE GESTION'!#REF!="Baja",' RIESGOS DE GESTION'!#REF!="Mayor"),CONCATENATE("R",' RIESGOS DE GESTION'!#REF!),"")</f>
        <v>#REF!</v>
      </c>
      <c r="AC32" s="440"/>
      <c r="AD32" s="441" t="e">
        <f>IF(AND(' RIESGOS DE GESTION'!#REF!="Baja",' RIESGOS DE GESTION'!#REF!="Mayor"),CONCATENATE("R",' RIESGOS DE GESTION'!#REF!),"")</f>
        <v>#REF!</v>
      </c>
      <c r="AE32" s="441"/>
      <c r="AF32" s="441" t="e">
        <f>IF(AND(' RIESGOS DE GESTION'!#REF!="Baja",' RIESGOS DE GESTION'!#REF!="Mayor"),CONCATENATE("R",' RIESGOS DE GESTION'!#REF!),"")</f>
        <v>#REF!</v>
      </c>
      <c r="AG32" s="442"/>
      <c r="AH32" s="430" t="e">
        <f>IF(AND(' RIESGOS DE GESTION'!#REF!="Baja",' RIESGOS DE GESTION'!#REF!="Catastrófico"),CONCATENATE("R",' RIESGOS DE GESTION'!#REF!),"")</f>
        <v>#REF!</v>
      </c>
      <c r="AI32" s="431"/>
      <c r="AJ32" s="431" t="e">
        <f>IF(AND(' RIESGOS DE GESTION'!#REF!="Baja",' RIESGOS DE GESTION'!#REF!="Catastrófico"),CONCATENATE("R",' RIESGOS DE GESTION'!#REF!),"")</f>
        <v>#REF!</v>
      </c>
      <c r="AK32" s="431"/>
      <c r="AL32" s="431" t="e">
        <f>IF(AND(' RIESGOS DE GESTION'!#REF!="Baja",' RIESGOS DE GESTION'!#REF!="Catastrófico"),CONCATENATE("R",' RIESGOS DE GESTION'!#REF!),"")</f>
        <v>#REF!</v>
      </c>
      <c r="AM32" s="432"/>
      <c r="AN32" s="58"/>
      <c r="AO32" s="493"/>
      <c r="AP32" s="494"/>
      <c r="AQ32" s="494"/>
      <c r="AR32" s="494"/>
      <c r="AS32" s="494"/>
      <c r="AT32" s="495"/>
      <c r="AU32" s="58"/>
      <c r="AV32" s="58"/>
      <c r="AW32" s="58"/>
      <c r="AX32" s="58"/>
      <c r="AY32" s="58"/>
      <c r="AZ32" s="58"/>
      <c r="BA32" s="58"/>
      <c r="BB32" s="58"/>
      <c r="BC32" s="58"/>
      <c r="BD32" s="58"/>
      <c r="BE32" s="58"/>
      <c r="BF32" s="58"/>
      <c r="BG32" s="58"/>
      <c r="BH32" s="58"/>
      <c r="BI32" s="58"/>
      <c r="BJ32" s="58"/>
      <c r="BK32" s="58"/>
      <c r="BL32" s="58"/>
      <c r="BM32" s="58"/>
      <c r="BN32" s="58"/>
      <c r="BO32" s="58"/>
      <c r="BP32" s="58"/>
      <c r="BQ32" s="58"/>
      <c r="BR32" s="58"/>
      <c r="BS32" s="58"/>
      <c r="BT32" s="58"/>
      <c r="BU32" s="58"/>
      <c r="BV32" s="58"/>
      <c r="BW32" s="58"/>
      <c r="BX32" s="58"/>
      <c r="BY32" s="58"/>
      <c r="BZ32" s="58"/>
      <c r="CA32" s="58"/>
      <c r="CB32" s="58"/>
    </row>
    <row r="33" spans="1:80" x14ac:dyDescent="0.25">
      <c r="A33" s="58"/>
      <c r="B33" s="461"/>
      <c r="C33" s="461"/>
      <c r="D33" s="462"/>
      <c r="E33" s="453"/>
      <c r="F33" s="454"/>
      <c r="G33" s="454"/>
      <c r="H33" s="454"/>
      <c r="I33" s="459"/>
      <c r="J33" s="412"/>
      <c r="K33" s="413"/>
      <c r="L33" s="413"/>
      <c r="M33" s="413"/>
      <c r="N33" s="413"/>
      <c r="O33" s="414"/>
      <c r="P33" s="422"/>
      <c r="Q33" s="422"/>
      <c r="R33" s="422"/>
      <c r="S33" s="422"/>
      <c r="T33" s="422"/>
      <c r="U33" s="423"/>
      <c r="V33" s="421"/>
      <c r="W33" s="422"/>
      <c r="X33" s="422"/>
      <c r="Y33" s="422"/>
      <c r="Z33" s="422"/>
      <c r="AA33" s="423"/>
      <c r="AB33" s="439"/>
      <c r="AC33" s="440"/>
      <c r="AD33" s="441"/>
      <c r="AE33" s="441"/>
      <c r="AF33" s="441"/>
      <c r="AG33" s="442"/>
      <c r="AH33" s="430"/>
      <c r="AI33" s="431"/>
      <c r="AJ33" s="431"/>
      <c r="AK33" s="431"/>
      <c r="AL33" s="431"/>
      <c r="AM33" s="432"/>
      <c r="AN33" s="58"/>
      <c r="AO33" s="493"/>
      <c r="AP33" s="494"/>
      <c r="AQ33" s="494"/>
      <c r="AR33" s="494"/>
      <c r="AS33" s="494"/>
      <c r="AT33" s="495"/>
      <c r="AU33" s="58"/>
      <c r="AV33" s="58"/>
      <c r="AW33" s="58"/>
      <c r="AX33" s="58"/>
      <c r="AY33" s="58"/>
      <c r="AZ33" s="58"/>
      <c r="BA33" s="58"/>
      <c r="BB33" s="58"/>
      <c r="BC33" s="58"/>
      <c r="BD33" s="58"/>
      <c r="BE33" s="58"/>
      <c r="BF33" s="58"/>
      <c r="BG33" s="58"/>
      <c r="BH33" s="58"/>
      <c r="BI33" s="58"/>
      <c r="BJ33" s="58"/>
      <c r="BK33" s="58"/>
      <c r="BL33" s="58"/>
      <c r="BM33" s="58"/>
      <c r="BN33" s="58"/>
      <c r="BO33" s="58"/>
      <c r="BP33" s="58"/>
      <c r="BQ33" s="58"/>
      <c r="BR33" s="58"/>
      <c r="BS33" s="58"/>
      <c r="BT33" s="58"/>
      <c r="BU33" s="58"/>
      <c r="BV33" s="58"/>
      <c r="BW33" s="58"/>
      <c r="BX33" s="58"/>
      <c r="BY33" s="58"/>
      <c r="BZ33" s="58"/>
      <c r="CA33" s="58"/>
      <c r="CB33" s="58"/>
    </row>
    <row r="34" spans="1:80" x14ac:dyDescent="0.25">
      <c r="A34" s="58"/>
      <c r="B34" s="461"/>
      <c r="C34" s="461"/>
      <c r="D34" s="462"/>
      <c r="E34" s="453"/>
      <c r="F34" s="454"/>
      <c r="G34" s="454"/>
      <c r="H34" s="454"/>
      <c r="I34" s="459"/>
      <c r="J34" s="412" t="e">
        <f>IF(AND(' RIESGOS DE GESTION'!#REF!="Baja",' RIESGOS DE GESTION'!#REF!="Leve"),CONCATENATE("R",' RIESGOS DE GESTION'!#REF!),"")</f>
        <v>#REF!</v>
      </c>
      <c r="K34" s="413"/>
      <c r="L34" s="413" t="e">
        <f>IF(AND(' RIESGOS DE GESTION'!#REF!="Baja",' RIESGOS DE GESTION'!#REF!="Leve"),CONCATENATE("R",' RIESGOS DE GESTION'!#REF!),"")</f>
        <v>#REF!</v>
      </c>
      <c r="M34" s="413"/>
      <c r="N34" s="413" t="e">
        <f>IF(AND(' RIESGOS DE GESTION'!#REF!="Baja",' RIESGOS DE GESTION'!#REF!="Leve"),CONCATENATE("R",' RIESGOS DE GESTION'!#REF!),"")</f>
        <v>#REF!</v>
      </c>
      <c r="O34" s="414"/>
      <c r="P34" s="422" t="e">
        <f>IF(AND(' RIESGOS DE GESTION'!#REF!="Baja",' RIESGOS DE GESTION'!#REF!="Menor"),CONCATENATE("R",' RIESGOS DE GESTION'!#REF!),"")</f>
        <v>#REF!</v>
      </c>
      <c r="Q34" s="422"/>
      <c r="R34" s="422" t="e">
        <f>IF(AND(' RIESGOS DE GESTION'!#REF!="Baja",' RIESGOS DE GESTION'!#REF!="Menor"),CONCATENATE("R",' RIESGOS DE GESTION'!#REF!),"")</f>
        <v>#REF!</v>
      </c>
      <c r="S34" s="422"/>
      <c r="T34" s="422" t="e">
        <f>IF(AND(' RIESGOS DE GESTION'!#REF!="Baja",' RIESGOS DE GESTION'!#REF!="Menor"),CONCATENATE("R",' RIESGOS DE GESTION'!#REF!),"")</f>
        <v>#REF!</v>
      </c>
      <c r="U34" s="423"/>
      <c r="V34" s="421" t="e">
        <f>IF(AND(' RIESGOS DE GESTION'!#REF!="Baja",' RIESGOS DE GESTION'!#REF!="Moderado"),CONCATENATE("R",' RIESGOS DE GESTION'!#REF!),"")</f>
        <v>#REF!</v>
      </c>
      <c r="W34" s="422"/>
      <c r="X34" s="422" t="e">
        <f>IF(AND(' RIESGOS DE GESTION'!#REF!="Baja",' RIESGOS DE GESTION'!#REF!="Moderado"),CONCATENATE("R",' RIESGOS DE GESTION'!#REF!),"")</f>
        <v>#REF!</v>
      </c>
      <c r="Y34" s="422"/>
      <c r="Z34" s="422" t="e">
        <f>IF(AND(' RIESGOS DE GESTION'!#REF!="Baja",' RIESGOS DE GESTION'!#REF!="Moderado"),CONCATENATE("R",' RIESGOS DE GESTION'!#REF!),"")</f>
        <v>#REF!</v>
      </c>
      <c r="AA34" s="423"/>
      <c r="AB34" s="439" t="e">
        <f>IF(AND(' RIESGOS DE GESTION'!#REF!="Baja",' RIESGOS DE GESTION'!#REF!="Mayor"),CONCATENATE("R",' RIESGOS DE GESTION'!#REF!),"")</f>
        <v>#REF!</v>
      </c>
      <c r="AC34" s="440"/>
      <c r="AD34" s="441" t="e">
        <f>IF(AND(' RIESGOS DE GESTION'!#REF!="Baja",' RIESGOS DE GESTION'!#REF!="Mayor"),CONCATENATE("R",' RIESGOS DE GESTION'!#REF!),"")</f>
        <v>#REF!</v>
      </c>
      <c r="AE34" s="441"/>
      <c r="AF34" s="441" t="e">
        <f>IF(AND(' RIESGOS DE GESTION'!#REF!="Baja",' RIESGOS DE GESTION'!#REF!="Mayor"),CONCATENATE("R",' RIESGOS DE GESTION'!#REF!),"")</f>
        <v>#REF!</v>
      </c>
      <c r="AG34" s="442"/>
      <c r="AH34" s="430" t="e">
        <f>IF(AND(' RIESGOS DE GESTION'!#REF!="Baja",' RIESGOS DE GESTION'!#REF!="Catastrófico"),CONCATENATE("R",' RIESGOS DE GESTION'!#REF!),"")</f>
        <v>#REF!</v>
      </c>
      <c r="AI34" s="431"/>
      <c r="AJ34" s="431" t="e">
        <f>IF(AND(' RIESGOS DE GESTION'!#REF!="Baja",' RIESGOS DE GESTION'!#REF!="Catastrófico"),CONCATENATE("R",' RIESGOS DE GESTION'!#REF!),"")</f>
        <v>#REF!</v>
      </c>
      <c r="AK34" s="431"/>
      <c r="AL34" s="431" t="e">
        <f>IF(AND(' RIESGOS DE GESTION'!#REF!="Baja",' RIESGOS DE GESTION'!#REF!="Catastrófico"),CONCATENATE("R",' RIESGOS DE GESTION'!#REF!),"")</f>
        <v>#REF!</v>
      </c>
      <c r="AM34" s="432"/>
      <c r="AN34" s="58"/>
      <c r="AO34" s="493"/>
      <c r="AP34" s="494"/>
      <c r="AQ34" s="494"/>
      <c r="AR34" s="494"/>
      <c r="AS34" s="494"/>
      <c r="AT34" s="495"/>
      <c r="AU34" s="58"/>
      <c r="AV34" s="58"/>
      <c r="AW34" s="58"/>
      <c r="AX34" s="58"/>
      <c r="AY34" s="58"/>
      <c r="AZ34" s="58"/>
      <c r="BA34" s="58"/>
      <c r="BB34" s="58"/>
      <c r="BC34" s="58"/>
      <c r="BD34" s="58"/>
      <c r="BE34" s="58"/>
      <c r="BF34" s="58"/>
      <c r="BG34" s="58"/>
      <c r="BH34" s="58"/>
      <c r="BI34" s="58"/>
      <c r="BJ34" s="58"/>
      <c r="BK34" s="58"/>
      <c r="BL34" s="58"/>
      <c r="BM34" s="58"/>
      <c r="BN34" s="58"/>
      <c r="BO34" s="58"/>
      <c r="BP34" s="58"/>
      <c r="BQ34" s="58"/>
      <c r="BR34" s="58"/>
      <c r="BS34" s="58"/>
      <c r="BT34" s="58"/>
      <c r="BU34" s="58"/>
      <c r="BV34" s="58"/>
      <c r="BW34" s="58"/>
      <c r="BX34" s="58"/>
      <c r="BY34" s="58"/>
      <c r="BZ34" s="58"/>
      <c r="CA34" s="58"/>
      <c r="CB34" s="58"/>
    </row>
    <row r="35" spans="1:80" x14ac:dyDescent="0.25">
      <c r="A35" s="58"/>
      <c r="B35" s="461"/>
      <c r="C35" s="461"/>
      <c r="D35" s="462"/>
      <c r="E35" s="453"/>
      <c r="F35" s="454"/>
      <c r="G35" s="454"/>
      <c r="H35" s="454"/>
      <c r="I35" s="459"/>
      <c r="J35" s="412"/>
      <c r="K35" s="413"/>
      <c r="L35" s="413"/>
      <c r="M35" s="413"/>
      <c r="N35" s="413"/>
      <c r="O35" s="414"/>
      <c r="P35" s="422"/>
      <c r="Q35" s="422"/>
      <c r="R35" s="422"/>
      <c r="S35" s="422"/>
      <c r="T35" s="422"/>
      <c r="U35" s="423"/>
      <c r="V35" s="421"/>
      <c r="W35" s="422"/>
      <c r="X35" s="422"/>
      <c r="Y35" s="422"/>
      <c r="Z35" s="422"/>
      <c r="AA35" s="423"/>
      <c r="AB35" s="439"/>
      <c r="AC35" s="440"/>
      <c r="AD35" s="441"/>
      <c r="AE35" s="441"/>
      <c r="AF35" s="441"/>
      <c r="AG35" s="442"/>
      <c r="AH35" s="430"/>
      <c r="AI35" s="431"/>
      <c r="AJ35" s="431"/>
      <c r="AK35" s="431"/>
      <c r="AL35" s="431"/>
      <c r="AM35" s="432"/>
      <c r="AN35" s="58"/>
      <c r="AO35" s="493"/>
      <c r="AP35" s="494"/>
      <c r="AQ35" s="494"/>
      <c r="AR35" s="494"/>
      <c r="AS35" s="494"/>
      <c r="AT35" s="495"/>
      <c r="AU35" s="58"/>
      <c r="AV35" s="58"/>
      <c r="AW35" s="58"/>
      <c r="AX35" s="58"/>
      <c r="AY35" s="58"/>
      <c r="AZ35" s="58"/>
      <c r="BA35" s="58"/>
      <c r="BB35" s="58"/>
      <c r="BC35" s="58"/>
      <c r="BD35" s="58"/>
      <c r="BE35" s="58"/>
      <c r="BF35" s="58"/>
      <c r="BG35" s="58"/>
      <c r="BH35" s="58"/>
      <c r="BI35" s="58"/>
      <c r="BJ35" s="58"/>
      <c r="BK35" s="58"/>
      <c r="BL35" s="58"/>
      <c r="BM35" s="58"/>
      <c r="BN35" s="58"/>
      <c r="BO35" s="58"/>
      <c r="BP35" s="58"/>
      <c r="BQ35" s="58"/>
      <c r="BR35" s="58"/>
      <c r="BS35" s="58"/>
      <c r="BT35" s="58"/>
      <c r="BU35" s="58"/>
      <c r="BV35" s="58"/>
      <c r="BW35" s="58"/>
      <c r="BX35" s="58"/>
      <c r="BY35" s="58"/>
      <c r="BZ35" s="58"/>
      <c r="CA35" s="58"/>
      <c r="CB35" s="58"/>
    </row>
    <row r="36" spans="1:80" x14ac:dyDescent="0.25">
      <c r="A36" s="58"/>
      <c r="B36" s="461"/>
      <c r="C36" s="461"/>
      <c r="D36" s="462"/>
      <c r="E36" s="453"/>
      <c r="F36" s="454"/>
      <c r="G36" s="454"/>
      <c r="H36" s="454"/>
      <c r="I36" s="459"/>
      <c r="J36" s="412" t="e">
        <f>IF(AND(' RIESGOS DE GESTION'!#REF!="Baja",' RIESGOS DE GESTION'!#REF!="Leve"),CONCATENATE("R",' RIESGOS DE GESTION'!#REF!),"")</f>
        <v>#REF!</v>
      </c>
      <c r="K36" s="413"/>
      <c r="L36" s="413" t="e">
        <f>IF(AND(' RIESGOS DE GESTION'!#REF!="Baja",' RIESGOS DE GESTION'!#REF!="Leve"),CONCATENATE("R",' RIESGOS DE GESTION'!#REF!),"")</f>
        <v>#REF!</v>
      </c>
      <c r="M36" s="413"/>
      <c r="N36" s="413" t="e">
        <f>IF(AND(' RIESGOS DE GESTION'!#REF!="Baja",' RIESGOS DE GESTION'!#REF!="Leve"),CONCATENATE("R",' RIESGOS DE GESTION'!#REF!),"")</f>
        <v>#REF!</v>
      </c>
      <c r="O36" s="414"/>
      <c r="P36" s="422" t="e">
        <f>IF(AND(' RIESGOS DE GESTION'!#REF!="Baja",' RIESGOS DE GESTION'!#REF!="Menor"),CONCATENATE("R",' RIESGOS DE GESTION'!#REF!),"")</f>
        <v>#REF!</v>
      </c>
      <c r="Q36" s="422"/>
      <c r="R36" s="422" t="e">
        <f>IF(AND(' RIESGOS DE GESTION'!#REF!="Baja",' RIESGOS DE GESTION'!#REF!="Menor"),CONCATENATE("R",' RIESGOS DE GESTION'!#REF!),"")</f>
        <v>#REF!</v>
      </c>
      <c r="S36" s="422"/>
      <c r="T36" s="422" t="e">
        <f>IF(AND(' RIESGOS DE GESTION'!#REF!="Baja",' RIESGOS DE GESTION'!#REF!="Menor"),CONCATENATE("R",' RIESGOS DE GESTION'!#REF!),"")</f>
        <v>#REF!</v>
      </c>
      <c r="U36" s="423"/>
      <c r="V36" s="421" t="e">
        <f>IF(AND(' RIESGOS DE GESTION'!#REF!="Baja",' RIESGOS DE GESTION'!#REF!="Moderado"),CONCATENATE("R",' RIESGOS DE GESTION'!#REF!),"")</f>
        <v>#REF!</v>
      </c>
      <c r="W36" s="422"/>
      <c r="X36" s="422" t="e">
        <f>IF(AND(' RIESGOS DE GESTION'!#REF!="Baja",' RIESGOS DE GESTION'!#REF!="Moderado"),CONCATENATE("R",' RIESGOS DE GESTION'!#REF!),"")</f>
        <v>#REF!</v>
      </c>
      <c r="Y36" s="422"/>
      <c r="Z36" s="422" t="e">
        <f>IF(AND(' RIESGOS DE GESTION'!#REF!="Baja",' RIESGOS DE GESTION'!#REF!="Moderado"),CONCATENATE("R",' RIESGOS DE GESTION'!#REF!),"")</f>
        <v>#REF!</v>
      </c>
      <c r="AA36" s="423"/>
      <c r="AB36" s="439" t="e">
        <f>IF(AND(' RIESGOS DE GESTION'!#REF!="Baja",' RIESGOS DE GESTION'!#REF!="Mayor"),CONCATENATE("R",' RIESGOS DE GESTION'!#REF!),"")</f>
        <v>#REF!</v>
      </c>
      <c r="AC36" s="440"/>
      <c r="AD36" s="441" t="e">
        <f>IF(AND(' RIESGOS DE GESTION'!#REF!="Baja",' RIESGOS DE GESTION'!#REF!="Mayor"),CONCATENATE("R",' RIESGOS DE GESTION'!#REF!),"")</f>
        <v>#REF!</v>
      </c>
      <c r="AE36" s="441"/>
      <c r="AF36" s="441" t="e">
        <f>IF(AND(' RIESGOS DE GESTION'!#REF!="Baja",' RIESGOS DE GESTION'!#REF!="Mayor"),CONCATENATE("R",' RIESGOS DE GESTION'!#REF!),"")</f>
        <v>#REF!</v>
      </c>
      <c r="AG36" s="442"/>
      <c r="AH36" s="430" t="e">
        <f>IF(AND(' RIESGOS DE GESTION'!#REF!="Baja",' RIESGOS DE GESTION'!#REF!="Catastrófico"),CONCATENATE("R",' RIESGOS DE GESTION'!#REF!),"")</f>
        <v>#REF!</v>
      </c>
      <c r="AI36" s="431"/>
      <c r="AJ36" s="431" t="e">
        <f>IF(AND(' RIESGOS DE GESTION'!#REF!="Baja",' RIESGOS DE GESTION'!#REF!="Catastrófico"),CONCATENATE("R",' RIESGOS DE GESTION'!#REF!),"")</f>
        <v>#REF!</v>
      </c>
      <c r="AK36" s="431"/>
      <c r="AL36" s="431" t="e">
        <f>IF(AND(' RIESGOS DE GESTION'!#REF!="Baja",' RIESGOS DE GESTION'!#REF!="Catastrófico"),CONCATENATE("R",' RIESGOS DE GESTION'!#REF!),"")</f>
        <v>#REF!</v>
      </c>
      <c r="AM36" s="432"/>
      <c r="AN36" s="58"/>
      <c r="AO36" s="493"/>
      <c r="AP36" s="494"/>
      <c r="AQ36" s="494"/>
      <c r="AR36" s="494"/>
      <c r="AS36" s="494"/>
      <c r="AT36" s="495"/>
      <c r="AU36" s="58"/>
      <c r="AV36" s="58"/>
      <c r="AW36" s="58"/>
      <c r="AX36" s="58"/>
      <c r="AY36" s="58"/>
      <c r="AZ36" s="58"/>
      <c r="BA36" s="58"/>
      <c r="BB36" s="58"/>
      <c r="BC36" s="58"/>
      <c r="BD36" s="58"/>
      <c r="BE36" s="58"/>
      <c r="BF36" s="58"/>
      <c r="BG36" s="58"/>
      <c r="BH36" s="58"/>
      <c r="BI36" s="58"/>
      <c r="BJ36" s="58"/>
      <c r="BK36" s="58"/>
      <c r="BL36" s="58"/>
      <c r="BM36" s="58"/>
      <c r="BN36" s="58"/>
      <c r="BO36" s="58"/>
      <c r="BP36" s="58"/>
      <c r="BQ36" s="58"/>
      <c r="BR36" s="58"/>
      <c r="BS36" s="58"/>
      <c r="BT36" s="58"/>
      <c r="BU36" s="58"/>
      <c r="BV36" s="58"/>
      <c r="BW36" s="58"/>
      <c r="BX36" s="58"/>
      <c r="BY36" s="58"/>
      <c r="BZ36" s="58"/>
      <c r="CA36" s="58"/>
      <c r="CB36" s="58"/>
    </row>
    <row r="37" spans="1:80" ht="15.75" thickBot="1" x14ac:dyDescent="0.3">
      <c r="A37" s="58"/>
      <c r="B37" s="461"/>
      <c r="C37" s="461"/>
      <c r="D37" s="462"/>
      <c r="E37" s="456"/>
      <c r="F37" s="457"/>
      <c r="G37" s="457"/>
      <c r="H37" s="457"/>
      <c r="I37" s="457"/>
      <c r="J37" s="415"/>
      <c r="K37" s="416"/>
      <c r="L37" s="416"/>
      <c r="M37" s="416"/>
      <c r="N37" s="416"/>
      <c r="O37" s="417"/>
      <c r="P37" s="425"/>
      <c r="Q37" s="425"/>
      <c r="R37" s="425"/>
      <c r="S37" s="425"/>
      <c r="T37" s="425"/>
      <c r="U37" s="426"/>
      <c r="V37" s="424"/>
      <c r="W37" s="425"/>
      <c r="X37" s="425"/>
      <c r="Y37" s="425"/>
      <c r="Z37" s="425"/>
      <c r="AA37" s="426"/>
      <c r="AB37" s="443"/>
      <c r="AC37" s="444"/>
      <c r="AD37" s="444"/>
      <c r="AE37" s="444"/>
      <c r="AF37" s="444"/>
      <c r="AG37" s="445"/>
      <c r="AH37" s="433"/>
      <c r="AI37" s="434"/>
      <c r="AJ37" s="434"/>
      <c r="AK37" s="434"/>
      <c r="AL37" s="434"/>
      <c r="AM37" s="435"/>
      <c r="AN37" s="58"/>
      <c r="AO37" s="496"/>
      <c r="AP37" s="497"/>
      <c r="AQ37" s="497"/>
      <c r="AR37" s="497"/>
      <c r="AS37" s="497"/>
      <c r="AT37" s="498"/>
      <c r="AU37" s="58"/>
      <c r="AV37" s="58"/>
      <c r="AW37" s="58"/>
      <c r="AX37" s="58"/>
      <c r="AY37" s="58"/>
      <c r="AZ37" s="58"/>
      <c r="BA37" s="58"/>
      <c r="BB37" s="58"/>
      <c r="BC37" s="58"/>
      <c r="BD37" s="58"/>
      <c r="BE37" s="58"/>
      <c r="BF37" s="58"/>
      <c r="BG37" s="58"/>
      <c r="BH37" s="58"/>
      <c r="BI37" s="58"/>
      <c r="BJ37" s="58"/>
      <c r="BK37" s="58"/>
      <c r="BL37" s="58"/>
      <c r="BM37" s="58"/>
      <c r="BN37" s="58"/>
      <c r="BO37" s="58"/>
      <c r="BP37" s="58"/>
      <c r="BQ37" s="58"/>
      <c r="BR37" s="58"/>
      <c r="BS37" s="58"/>
      <c r="BT37" s="58"/>
      <c r="BU37" s="58"/>
      <c r="BV37" s="58"/>
      <c r="BW37" s="58"/>
      <c r="BX37" s="58"/>
      <c r="BY37" s="58"/>
      <c r="BZ37" s="58"/>
      <c r="CA37" s="58"/>
      <c r="CB37" s="58"/>
    </row>
    <row r="38" spans="1:80" x14ac:dyDescent="0.25">
      <c r="A38" s="58"/>
      <c r="B38" s="461"/>
      <c r="C38" s="461"/>
      <c r="D38" s="462"/>
      <c r="E38" s="450" t="s">
        <v>107</v>
      </c>
      <c r="F38" s="451"/>
      <c r="G38" s="451"/>
      <c r="H38" s="451"/>
      <c r="I38" s="452"/>
      <c r="J38" s="418" t="e">
        <f>IF(AND(' RIESGOS DE GESTION'!#REF!="Muy Baja",' RIESGOS DE GESTION'!#REF!="Leve"),CONCATENATE("R",' RIESGOS DE GESTION'!#REF!),"")</f>
        <v>#REF!</v>
      </c>
      <c r="K38" s="419"/>
      <c r="L38" s="419" t="e">
        <f>IF(AND(' RIESGOS DE GESTION'!#REF!="Muy Baja",' RIESGOS DE GESTION'!#REF!="Leve"),CONCATENATE("R",' RIESGOS DE GESTION'!#REF!),"")</f>
        <v>#REF!</v>
      </c>
      <c r="M38" s="419"/>
      <c r="N38" s="419" t="e">
        <f>IF(AND(' RIESGOS DE GESTION'!#REF!="Muy Baja",' RIESGOS DE GESTION'!#REF!="Leve"),CONCATENATE("R",' RIESGOS DE GESTION'!#REF!),"")</f>
        <v>#REF!</v>
      </c>
      <c r="O38" s="420"/>
      <c r="P38" s="418" t="e">
        <f>IF(AND(' RIESGOS DE GESTION'!#REF!="Muy Baja",' RIESGOS DE GESTION'!#REF!="Menor"),CONCATENATE("R",' RIESGOS DE GESTION'!#REF!),"")</f>
        <v>#REF!</v>
      </c>
      <c r="Q38" s="419"/>
      <c r="R38" s="419" t="e">
        <f>IF(AND(' RIESGOS DE GESTION'!#REF!="Muy Baja",' RIESGOS DE GESTION'!#REF!="Menor"),CONCATENATE("R",' RIESGOS DE GESTION'!#REF!),"")</f>
        <v>#REF!</v>
      </c>
      <c r="S38" s="419"/>
      <c r="T38" s="419" t="e">
        <f>IF(AND(' RIESGOS DE GESTION'!#REF!="Muy Baja",' RIESGOS DE GESTION'!#REF!="Menor"),CONCATENATE("R",' RIESGOS DE GESTION'!#REF!),"")</f>
        <v>#REF!</v>
      </c>
      <c r="U38" s="420"/>
      <c r="V38" s="427" t="e">
        <f>IF(AND(' RIESGOS DE GESTION'!#REF!="Muy Baja",' RIESGOS DE GESTION'!#REF!="Moderado"),CONCATENATE("R",' RIESGOS DE GESTION'!#REF!),"")</f>
        <v>#REF!</v>
      </c>
      <c r="W38" s="428"/>
      <c r="X38" s="428" t="e">
        <f>IF(AND(' RIESGOS DE GESTION'!#REF!="Muy Baja",' RIESGOS DE GESTION'!#REF!="Moderado"),CONCATENATE("R",' RIESGOS DE GESTION'!#REF!),"")</f>
        <v>#REF!</v>
      </c>
      <c r="Y38" s="428"/>
      <c r="Z38" s="428" t="e">
        <f>IF(AND(' RIESGOS DE GESTION'!#REF!="Muy Baja",' RIESGOS DE GESTION'!#REF!="Moderado"),CONCATENATE("R",' RIESGOS DE GESTION'!#REF!),"")</f>
        <v>#REF!</v>
      </c>
      <c r="AA38" s="429"/>
      <c r="AB38" s="446" t="e">
        <f>IF(AND(' RIESGOS DE GESTION'!#REF!="Muy Baja",' RIESGOS DE GESTION'!#REF!="Mayor"),CONCATENATE("R",' RIESGOS DE GESTION'!#REF!),"")</f>
        <v>#REF!</v>
      </c>
      <c r="AC38" s="447"/>
      <c r="AD38" s="447" t="e">
        <f>IF(AND(' RIESGOS DE GESTION'!#REF!="Muy Baja",' RIESGOS DE GESTION'!#REF!="Mayor"),CONCATENATE("R",' RIESGOS DE GESTION'!#REF!),"")</f>
        <v>#REF!</v>
      </c>
      <c r="AE38" s="447"/>
      <c r="AF38" s="447" t="e">
        <f>IF(AND(' RIESGOS DE GESTION'!#REF!="Muy Baja",' RIESGOS DE GESTION'!#REF!="Mayor"),CONCATENATE("R",' RIESGOS DE GESTION'!#REF!),"")</f>
        <v>#REF!</v>
      </c>
      <c r="AG38" s="448"/>
      <c r="AH38" s="436" t="e">
        <f>IF(AND(' RIESGOS DE GESTION'!#REF!="Muy Baja",' RIESGOS DE GESTION'!#REF!="Catastrófico"),CONCATENATE("R",' RIESGOS DE GESTION'!#REF!),"")</f>
        <v>#REF!</v>
      </c>
      <c r="AI38" s="437"/>
      <c r="AJ38" s="437" t="e">
        <f>IF(AND(' RIESGOS DE GESTION'!#REF!="Muy Baja",' RIESGOS DE GESTION'!#REF!="Catastrófico"),CONCATENATE("R",' RIESGOS DE GESTION'!#REF!),"")</f>
        <v>#REF!</v>
      </c>
      <c r="AK38" s="437"/>
      <c r="AL38" s="437" t="e">
        <f>IF(AND(' RIESGOS DE GESTION'!#REF!="Muy Baja",' RIESGOS DE GESTION'!#REF!="Catastrófico"),CONCATENATE("R",' RIESGOS DE GESTION'!#REF!),"")</f>
        <v>#REF!</v>
      </c>
      <c r="AM38" s="438"/>
      <c r="AN38" s="58"/>
      <c r="AO38" s="58"/>
      <c r="AP38" s="58"/>
      <c r="AQ38" s="58"/>
      <c r="AR38" s="58"/>
      <c r="AS38" s="58"/>
      <c r="AT38" s="58"/>
      <c r="AU38" s="58"/>
      <c r="AV38" s="58"/>
      <c r="AW38" s="58"/>
      <c r="AX38" s="58"/>
      <c r="AY38" s="58"/>
      <c r="AZ38" s="58"/>
      <c r="BA38" s="58"/>
      <c r="BB38" s="58"/>
      <c r="BC38" s="58"/>
      <c r="BD38" s="58"/>
      <c r="BE38" s="58"/>
      <c r="BF38" s="58"/>
      <c r="BG38" s="58"/>
      <c r="BH38" s="58"/>
      <c r="BI38" s="58"/>
      <c r="BJ38" s="58"/>
      <c r="BK38" s="58"/>
      <c r="BL38" s="58"/>
      <c r="BM38" s="58"/>
      <c r="BN38" s="58"/>
      <c r="BO38" s="58"/>
      <c r="BP38" s="58"/>
      <c r="BQ38" s="58"/>
      <c r="BR38" s="58"/>
      <c r="BS38" s="58"/>
      <c r="BT38" s="58"/>
      <c r="BU38" s="58"/>
      <c r="BV38" s="58"/>
      <c r="BW38" s="58"/>
      <c r="BX38" s="58"/>
      <c r="BY38" s="58"/>
      <c r="BZ38" s="58"/>
      <c r="CA38" s="58"/>
      <c r="CB38" s="58"/>
    </row>
    <row r="39" spans="1:80" x14ac:dyDescent="0.25">
      <c r="A39" s="58"/>
      <c r="B39" s="461"/>
      <c r="C39" s="461"/>
      <c r="D39" s="462"/>
      <c r="E39" s="453"/>
      <c r="F39" s="454"/>
      <c r="G39" s="454"/>
      <c r="H39" s="454"/>
      <c r="I39" s="455"/>
      <c r="J39" s="412"/>
      <c r="K39" s="413"/>
      <c r="L39" s="413"/>
      <c r="M39" s="413"/>
      <c r="N39" s="413"/>
      <c r="O39" s="414"/>
      <c r="P39" s="412"/>
      <c r="Q39" s="413"/>
      <c r="R39" s="413"/>
      <c r="S39" s="413"/>
      <c r="T39" s="413"/>
      <c r="U39" s="414"/>
      <c r="V39" s="421"/>
      <c r="W39" s="422"/>
      <c r="X39" s="422"/>
      <c r="Y39" s="422"/>
      <c r="Z39" s="422"/>
      <c r="AA39" s="423"/>
      <c r="AB39" s="439"/>
      <c r="AC39" s="440"/>
      <c r="AD39" s="440"/>
      <c r="AE39" s="440"/>
      <c r="AF39" s="440"/>
      <c r="AG39" s="442"/>
      <c r="AH39" s="430"/>
      <c r="AI39" s="431"/>
      <c r="AJ39" s="431"/>
      <c r="AK39" s="431"/>
      <c r="AL39" s="431"/>
      <c r="AM39" s="432"/>
      <c r="AN39" s="58"/>
      <c r="AO39" s="58"/>
      <c r="AP39" s="58"/>
      <c r="AQ39" s="58"/>
      <c r="AR39" s="58"/>
      <c r="AS39" s="58"/>
      <c r="AT39" s="58"/>
      <c r="AU39" s="58"/>
      <c r="AV39" s="58"/>
      <c r="AW39" s="58"/>
      <c r="AX39" s="58"/>
      <c r="AY39" s="58"/>
      <c r="AZ39" s="58"/>
      <c r="BA39" s="58"/>
      <c r="BB39" s="58"/>
      <c r="BC39" s="58"/>
      <c r="BD39" s="58"/>
      <c r="BE39" s="58"/>
      <c r="BF39" s="58"/>
      <c r="BG39" s="58"/>
      <c r="BH39" s="58"/>
      <c r="BI39" s="58"/>
      <c r="BJ39" s="58"/>
      <c r="BK39" s="58"/>
      <c r="BL39" s="58"/>
      <c r="BM39" s="58"/>
      <c r="BN39" s="58"/>
      <c r="BO39" s="58"/>
      <c r="BP39" s="58"/>
      <c r="BQ39" s="58"/>
      <c r="BR39" s="58"/>
      <c r="BS39" s="58"/>
      <c r="BT39" s="58"/>
      <c r="BU39" s="58"/>
      <c r="BV39" s="58"/>
      <c r="BW39" s="58"/>
      <c r="BX39" s="58"/>
      <c r="BY39" s="58"/>
      <c r="BZ39" s="58"/>
      <c r="CA39" s="58"/>
      <c r="CB39" s="58"/>
    </row>
    <row r="40" spans="1:80" x14ac:dyDescent="0.25">
      <c r="A40" s="58"/>
      <c r="B40" s="461"/>
      <c r="C40" s="461"/>
      <c r="D40" s="462"/>
      <c r="E40" s="453"/>
      <c r="F40" s="454"/>
      <c r="G40" s="454"/>
      <c r="H40" s="454"/>
      <c r="I40" s="455"/>
      <c r="J40" s="412" t="e">
        <f>IF(AND(' RIESGOS DE GESTION'!#REF!="Muy Baja",' RIESGOS DE GESTION'!#REF!="Leve"),CONCATENATE("R",' RIESGOS DE GESTION'!#REF!),"")</f>
        <v>#REF!</v>
      </c>
      <c r="K40" s="413"/>
      <c r="L40" s="413" t="e">
        <f>IF(AND(' RIESGOS DE GESTION'!#REF!="Muy Baja",' RIESGOS DE GESTION'!#REF!="Leve"),CONCATENATE("R",' RIESGOS DE GESTION'!#REF!),"")</f>
        <v>#REF!</v>
      </c>
      <c r="M40" s="413"/>
      <c r="N40" s="413" t="e">
        <f>IF(AND(' RIESGOS DE GESTION'!#REF!="Muy Baja",' RIESGOS DE GESTION'!#REF!="Leve"),CONCATENATE("R",' RIESGOS DE GESTION'!#REF!),"")</f>
        <v>#REF!</v>
      </c>
      <c r="O40" s="414"/>
      <c r="P40" s="412" t="e">
        <f>IF(AND(' RIESGOS DE GESTION'!#REF!="Muy Baja",' RIESGOS DE GESTION'!#REF!="Menor"),CONCATENATE("R",' RIESGOS DE GESTION'!#REF!),"")</f>
        <v>#REF!</v>
      </c>
      <c r="Q40" s="413"/>
      <c r="R40" s="413" t="e">
        <f>IF(AND(' RIESGOS DE GESTION'!#REF!="Muy Baja",' RIESGOS DE GESTION'!#REF!="Menor"),CONCATENATE("R",' RIESGOS DE GESTION'!#REF!),"")</f>
        <v>#REF!</v>
      </c>
      <c r="S40" s="413"/>
      <c r="T40" s="413" t="e">
        <f>IF(AND(' RIESGOS DE GESTION'!#REF!="Muy Baja",' RIESGOS DE GESTION'!#REF!="Menor"),CONCATENATE("R",' RIESGOS DE GESTION'!#REF!),"")</f>
        <v>#REF!</v>
      </c>
      <c r="U40" s="414"/>
      <c r="V40" s="421" t="e">
        <f>IF(AND(' RIESGOS DE GESTION'!#REF!="Muy Baja",' RIESGOS DE GESTION'!#REF!="Moderado"),CONCATENATE("R",' RIESGOS DE GESTION'!#REF!),"")</f>
        <v>#REF!</v>
      </c>
      <c r="W40" s="422"/>
      <c r="X40" s="422" t="e">
        <f>IF(AND(' RIESGOS DE GESTION'!#REF!="Muy Baja",' RIESGOS DE GESTION'!#REF!="Moderado"),CONCATENATE("R",' RIESGOS DE GESTION'!#REF!),"")</f>
        <v>#REF!</v>
      </c>
      <c r="Y40" s="422"/>
      <c r="Z40" s="422" t="e">
        <f>IF(AND(' RIESGOS DE GESTION'!#REF!="Muy Baja",' RIESGOS DE GESTION'!#REF!="Moderado"),CONCATENATE("R",' RIESGOS DE GESTION'!#REF!),"")</f>
        <v>#REF!</v>
      </c>
      <c r="AA40" s="423"/>
      <c r="AB40" s="439" t="e">
        <f>IF(AND(' RIESGOS DE GESTION'!#REF!="Muy Baja",' RIESGOS DE GESTION'!#REF!="Mayor"),CONCATENATE("R",' RIESGOS DE GESTION'!#REF!),"")</f>
        <v>#REF!</v>
      </c>
      <c r="AC40" s="440"/>
      <c r="AD40" s="441" t="e">
        <f>IF(AND(' RIESGOS DE GESTION'!#REF!="Muy Baja",' RIESGOS DE GESTION'!#REF!="Mayor"),CONCATENATE("R",' RIESGOS DE GESTION'!#REF!),"")</f>
        <v>#REF!</v>
      </c>
      <c r="AE40" s="441"/>
      <c r="AF40" s="441" t="e">
        <f>IF(AND(' RIESGOS DE GESTION'!#REF!="Muy Baja",' RIESGOS DE GESTION'!#REF!="Mayor"),CONCATENATE("R",' RIESGOS DE GESTION'!#REF!),"")</f>
        <v>#REF!</v>
      </c>
      <c r="AG40" s="442"/>
      <c r="AH40" s="430" t="e">
        <f>IF(AND(' RIESGOS DE GESTION'!#REF!="Muy Baja",' RIESGOS DE GESTION'!#REF!="Catastrófico"),CONCATENATE("R",' RIESGOS DE GESTION'!#REF!),"")</f>
        <v>#REF!</v>
      </c>
      <c r="AI40" s="431"/>
      <c r="AJ40" s="431" t="e">
        <f>IF(AND(' RIESGOS DE GESTION'!#REF!="Muy Baja",' RIESGOS DE GESTION'!#REF!="Catastrófico"),CONCATENATE("R",' RIESGOS DE GESTION'!#REF!),"")</f>
        <v>#REF!</v>
      </c>
      <c r="AK40" s="431"/>
      <c r="AL40" s="431" t="e">
        <f>IF(AND(' RIESGOS DE GESTION'!#REF!="Muy Baja",' RIESGOS DE GESTION'!#REF!="Catastrófico"),CONCATENATE("R",' RIESGOS DE GESTION'!#REF!),"")</f>
        <v>#REF!</v>
      </c>
      <c r="AM40" s="432"/>
      <c r="AN40" s="58"/>
      <c r="AO40" s="58"/>
      <c r="AP40" s="58"/>
      <c r="AQ40" s="58"/>
      <c r="AR40" s="58"/>
      <c r="AS40" s="58"/>
      <c r="AT40" s="58"/>
      <c r="AU40" s="58"/>
      <c r="AV40" s="58"/>
      <c r="AW40" s="58"/>
      <c r="AX40" s="58"/>
      <c r="AY40" s="58"/>
      <c r="AZ40" s="58"/>
      <c r="BA40" s="58"/>
      <c r="BB40" s="58"/>
      <c r="BC40" s="58"/>
      <c r="BD40" s="58"/>
      <c r="BE40" s="58"/>
      <c r="BF40" s="58"/>
      <c r="BG40" s="58"/>
      <c r="BH40" s="58"/>
      <c r="BI40" s="58"/>
      <c r="BJ40" s="58"/>
      <c r="BK40" s="58"/>
      <c r="BL40" s="58"/>
      <c r="BM40" s="58"/>
      <c r="BN40" s="58"/>
      <c r="BO40" s="58"/>
      <c r="BP40" s="58"/>
      <c r="BQ40" s="58"/>
      <c r="BR40" s="58"/>
      <c r="BS40" s="58"/>
      <c r="BT40" s="58"/>
      <c r="BU40" s="58"/>
      <c r="BV40" s="58"/>
      <c r="BW40" s="58"/>
      <c r="BX40" s="58"/>
      <c r="BY40" s="58"/>
      <c r="BZ40" s="58"/>
      <c r="CA40" s="58"/>
      <c r="CB40" s="58"/>
    </row>
    <row r="41" spans="1:80" x14ac:dyDescent="0.25">
      <c r="A41" s="58"/>
      <c r="B41" s="461"/>
      <c r="C41" s="461"/>
      <c r="D41" s="462"/>
      <c r="E41" s="453"/>
      <c r="F41" s="454"/>
      <c r="G41" s="454"/>
      <c r="H41" s="454"/>
      <c r="I41" s="455"/>
      <c r="J41" s="412"/>
      <c r="K41" s="413"/>
      <c r="L41" s="413"/>
      <c r="M41" s="413"/>
      <c r="N41" s="413"/>
      <c r="O41" s="414"/>
      <c r="P41" s="412"/>
      <c r="Q41" s="413"/>
      <c r="R41" s="413"/>
      <c r="S41" s="413"/>
      <c r="T41" s="413"/>
      <c r="U41" s="414"/>
      <c r="V41" s="421"/>
      <c r="W41" s="422"/>
      <c r="X41" s="422"/>
      <c r="Y41" s="422"/>
      <c r="Z41" s="422"/>
      <c r="AA41" s="423"/>
      <c r="AB41" s="439"/>
      <c r="AC41" s="440"/>
      <c r="AD41" s="441"/>
      <c r="AE41" s="441"/>
      <c r="AF41" s="441"/>
      <c r="AG41" s="442"/>
      <c r="AH41" s="430"/>
      <c r="AI41" s="431"/>
      <c r="AJ41" s="431"/>
      <c r="AK41" s="431"/>
      <c r="AL41" s="431"/>
      <c r="AM41" s="432"/>
      <c r="AN41" s="58"/>
      <c r="AO41" s="58"/>
      <c r="AP41" s="58"/>
      <c r="AQ41" s="58"/>
      <c r="AR41" s="58"/>
      <c r="AS41" s="58"/>
      <c r="AT41" s="58"/>
      <c r="AU41" s="58"/>
      <c r="AV41" s="58"/>
      <c r="AW41" s="58"/>
      <c r="AX41" s="58"/>
      <c r="AY41" s="58"/>
      <c r="AZ41" s="58"/>
      <c r="BA41" s="58"/>
      <c r="BB41" s="58"/>
      <c r="BC41" s="58"/>
      <c r="BD41" s="58"/>
      <c r="BE41" s="58"/>
      <c r="BF41" s="58"/>
      <c r="BG41" s="58"/>
      <c r="BH41" s="58"/>
      <c r="BI41" s="58"/>
      <c r="BJ41" s="58"/>
      <c r="BK41" s="58"/>
      <c r="BL41" s="58"/>
      <c r="BM41" s="58"/>
      <c r="BN41" s="58"/>
      <c r="BO41" s="58"/>
      <c r="BP41" s="58"/>
      <c r="BQ41" s="58"/>
      <c r="BR41" s="58"/>
      <c r="BS41" s="58"/>
      <c r="BT41" s="58"/>
      <c r="BU41" s="58"/>
      <c r="BV41" s="58"/>
      <c r="BW41" s="58"/>
      <c r="BX41" s="58"/>
      <c r="BY41" s="58"/>
      <c r="BZ41" s="58"/>
      <c r="CA41" s="58"/>
      <c r="CB41" s="58"/>
    </row>
    <row r="42" spans="1:80" x14ac:dyDescent="0.25">
      <c r="A42" s="58"/>
      <c r="B42" s="461"/>
      <c r="C42" s="461"/>
      <c r="D42" s="462"/>
      <c r="E42" s="453"/>
      <c r="F42" s="454"/>
      <c r="G42" s="454"/>
      <c r="H42" s="454"/>
      <c r="I42" s="455"/>
      <c r="J42" s="412" t="e">
        <f>IF(AND(' RIESGOS DE GESTION'!#REF!="Muy Baja",' RIESGOS DE GESTION'!#REF!="Leve"),CONCATENATE("R",' RIESGOS DE GESTION'!#REF!),"")</f>
        <v>#REF!</v>
      </c>
      <c r="K42" s="413"/>
      <c r="L42" s="413" t="e">
        <f>IF(AND(' RIESGOS DE GESTION'!#REF!="Muy Baja",' RIESGOS DE GESTION'!#REF!="Leve"),CONCATENATE("R",' RIESGOS DE GESTION'!#REF!),"")</f>
        <v>#REF!</v>
      </c>
      <c r="M42" s="413"/>
      <c r="N42" s="413" t="e">
        <f>IF(AND(' RIESGOS DE GESTION'!#REF!="Muy Baja",' RIESGOS DE GESTION'!#REF!="Leve"),CONCATENATE("R",' RIESGOS DE GESTION'!#REF!),"")</f>
        <v>#REF!</v>
      </c>
      <c r="O42" s="414"/>
      <c r="P42" s="412" t="e">
        <f>IF(AND(' RIESGOS DE GESTION'!#REF!="Muy Baja",' RIESGOS DE GESTION'!#REF!="Menor"),CONCATENATE("R",' RIESGOS DE GESTION'!#REF!),"")</f>
        <v>#REF!</v>
      </c>
      <c r="Q42" s="413"/>
      <c r="R42" s="413" t="e">
        <f>IF(AND(' RIESGOS DE GESTION'!#REF!="Muy Baja",' RIESGOS DE GESTION'!#REF!="Menor"),CONCATENATE("R",' RIESGOS DE GESTION'!#REF!),"")</f>
        <v>#REF!</v>
      </c>
      <c r="S42" s="413"/>
      <c r="T42" s="413" t="e">
        <f>IF(AND(' RIESGOS DE GESTION'!#REF!="Muy Baja",' RIESGOS DE GESTION'!#REF!="Menor"),CONCATENATE("R",' RIESGOS DE GESTION'!#REF!),"")</f>
        <v>#REF!</v>
      </c>
      <c r="U42" s="414"/>
      <c r="V42" s="421" t="e">
        <f>IF(AND(' RIESGOS DE GESTION'!#REF!="Muy Baja",' RIESGOS DE GESTION'!#REF!="Moderado"),CONCATENATE("R",' RIESGOS DE GESTION'!#REF!),"")</f>
        <v>#REF!</v>
      </c>
      <c r="W42" s="422"/>
      <c r="X42" s="422" t="e">
        <f>IF(AND(' RIESGOS DE GESTION'!#REF!="Muy Baja",' RIESGOS DE GESTION'!#REF!="Moderado"),CONCATENATE("R",' RIESGOS DE GESTION'!#REF!),"")</f>
        <v>#REF!</v>
      </c>
      <c r="Y42" s="422"/>
      <c r="Z42" s="422" t="e">
        <f>IF(AND(' RIESGOS DE GESTION'!#REF!="Muy Baja",' RIESGOS DE GESTION'!#REF!="Moderado"),CONCATENATE("R",' RIESGOS DE GESTION'!#REF!),"")</f>
        <v>#REF!</v>
      </c>
      <c r="AA42" s="423"/>
      <c r="AB42" s="439" t="e">
        <f>IF(AND(' RIESGOS DE GESTION'!#REF!="Muy Baja",' RIESGOS DE GESTION'!#REF!="Mayor"),CONCATENATE("R",' RIESGOS DE GESTION'!#REF!),"")</f>
        <v>#REF!</v>
      </c>
      <c r="AC42" s="440"/>
      <c r="AD42" s="441" t="e">
        <f>IF(AND(' RIESGOS DE GESTION'!#REF!="Muy Baja",' RIESGOS DE GESTION'!#REF!="Mayor"),CONCATENATE("R",' RIESGOS DE GESTION'!#REF!),"")</f>
        <v>#REF!</v>
      </c>
      <c r="AE42" s="441"/>
      <c r="AF42" s="441" t="e">
        <f>IF(AND(' RIESGOS DE GESTION'!#REF!="Muy Baja",' RIESGOS DE GESTION'!#REF!="Mayor"),CONCATENATE("R",' RIESGOS DE GESTION'!#REF!),"")</f>
        <v>#REF!</v>
      </c>
      <c r="AG42" s="442"/>
      <c r="AH42" s="430" t="e">
        <f>IF(AND(' RIESGOS DE GESTION'!#REF!="Muy Baja",' RIESGOS DE GESTION'!#REF!="Catastrófico"),CONCATENATE("R",' RIESGOS DE GESTION'!#REF!),"")</f>
        <v>#REF!</v>
      </c>
      <c r="AI42" s="431"/>
      <c r="AJ42" s="431" t="e">
        <f>IF(AND(' RIESGOS DE GESTION'!#REF!="Muy Baja",' RIESGOS DE GESTION'!#REF!="Catastrófico"),CONCATENATE("R",' RIESGOS DE GESTION'!#REF!),"")</f>
        <v>#REF!</v>
      </c>
      <c r="AK42" s="431"/>
      <c r="AL42" s="431" t="e">
        <f>IF(AND(' RIESGOS DE GESTION'!#REF!="Muy Baja",' RIESGOS DE GESTION'!#REF!="Catastrófico"),CONCATENATE("R",' RIESGOS DE GESTION'!#REF!),"")</f>
        <v>#REF!</v>
      </c>
      <c r="AM42" s="432"/>
      <c r="AN42" s="58"/>
      <c r="AO42" s="58"/>
      <c r="AP42" s="58"/>
      <c r="AQ42" s="58"/>
      <c r="AR42" s="58"/>
      <c r="AS42" s="58"/>
      <c r="AT42" s="58"/>
      <c r="AU42" s="58"/>
      <c r="AV42" s="58"/>
      <c r="AW42" s="58"/>
      <c r="AX42" s="58"/>
      <c r="AY42" s="58"/>
      <c r="AZ42" s="58"/>
      <c r="BA42" s="58"/>
      <c r="BB42" s="58"/>
      <c r="BC42" s="58"/>
      <c r="BD42" s="58"/>
      <c r="BE42" s="58"/>
      <c r="BF42" s="58"/>
      <c r="BG42" s="58"/>
      <c r="BH42" s="58"/>
      <c r="BI42" s="58"/>
      <c r="BJ42" s="58"/>
      <c r="BK42" s="58"/>
      <c r="BL42" s="58"/>
      <c r="BM42" s="58"/>
      <c r="BN42" s="58"/>
      <c r="BO42" s="58"/>
      <c r="BP42" s="58"/>
      <c r="BQ42" s="58"/>
      <c r="BR42" s="58"/>
      <c r="BS42" s="58"/>
      <c r="BT42" s="58"/>
      <c r="BU42" s="58"/>
      <c r="BV42" s="58"/>
      <c r="BW42" s="58"/>
      <c r="BX42" s="58"/>
      <c r="BY42" s="58"/>
      <c r="BZ42" s="58"/>
      <c r="CA42" s="58"/>
      <c r="CB42" s="58"/>
    </row>
    <row r="43" spans="1:80" x14ac:dyDescent="0.25">
      <c r="A43" s="58"/>
      <c r="B43" s="461"/>
      <c r="C43" s="461"/>
      <c r="D43" s="462"/>
      <c r="E43" s="453"/>
      <c r="F43" s="454"/>
      <c r="G43" s="454"/>
      <c r="H43" s="454"/>
      <c r="I43" s="455"/>
      <c r="J43" s="412"/>
      <c r="K43" s="413"/>
      <c r="L43" s="413"/>
      <c r="M43" s="413"/>
      <c r="N43" s="413"/>
      <c r="O43" s="414"/>
      <c r="P43" s="412"/>
      <c r="Q43" s="413"/>
      <c r="R43" s="413"/>
      <c r="S43" s="413"/>
      <c r="T43" s="413"/>
      <c r="U43" s="414"/>
      <c r="V43" s="421"/>
      <c r="W43" s="422"/>
      <c r="X43" s="422"/>
      <c r="Y43" s="422"/>
      <c r="Z43" s="422"/>
      <c r="AA43" s="423"/>
      <c r="AB43" s="439"/>
      <c r="AC43" s="440"/>
      <c r="AD43" s="441"/>
      <c r="AE43" s="441"/>
      <c r="AF43" s="441"/>
      <c r="AG43" s="442"/>
      <c r="AH43" s="430"/>
      <c r="AI43" s="431"/>
      <c r="AJ43" s="431"/>
      <c r="AK43" s="431"/>
      <c r="AL43" s="431"/>
      <c r="AM43" s="432"/>
      <c r="AN43" s="58"/>
      <c r="AO43" s="58"/>
      <c r="AP43" s="58"/>
      <c r="AQ43" s="58"/>
      <c r="AR43" s="58"/>
      <c r="AS43" s="58"/>
      <c r="AT43" s="58"/>
      <c r="AU43" s="58"/>
      <c r="AV43" s="58"/>
      <c r="AW43" s="58"/>
      <c r="AX43" s="58"/>
      <c r="AY43" s="58"/>
      <c r="AZ43" s="58"/>
      <c r="BA43" s="58"/>
      <c r="BB43" s="58"/>
      <c r="BC43" s="58"/>
      <c r="BD43" s="58"/>
      <c r="BE43" s="58"/>
      <c r="BF43" s="58"/>
      <c r="BG43" s="58"/>
      <c r="BH43" s="58"/>
      <c r="BI43" s="58"/>
      <c r="BJ43" s="58"/>
      <c r="BK43" s="58"/>
      <c r="BL43" s="58"/>
      <c r="BM43" s="58"/>
      <c r="BN43" s="58"/>
      <c r="BO43" s="58"/>
      <c r="BP43" s="58"/>
      <c r="BQ43" s="58"/>
      <c r="BR43" s="58"/>
      <c r="BS43" s="58"/>
      <c r="BT43" s="58"/>
      <c r="BU43" s="58"/>
      <c r="BV43" s="58"/>
      <c r="BW43" s="58"/>
      <c r="BX43" s="58"/>
      <c r="BY43" s="58"/>
      <c r="BZ43" s="58"/>
      <c r="CA43" s="58"/>
      <c r="CB43" s="58"/>
    </row>
    <row r="44" spans="1:80" x14ac:dyDescent="0.25">
      <c r="A44" s="58"/>
      <c r="B44" s="461"/>
      <c r="C44" s="461"/>
      <c r="D44" s="462"/>
      <c r="E44" s="453"/>
      <c r="F44" s="454"/>
      <c r="G44" s="454"/>
      <c r="H44" s="454"/>
      <c r="I44" s="455"/>
      <c r="J44" s="412" t="e">
        <f>IF(AND(' RIESGOS DE GESTION'!#REF!="Muy Baja",' RIESGOS DE GESTION'!#REF!="Leve"),CONCATENATE("R",' RIESGOS DE GESTION'!#REF!),"")</f>
        <v>#REF!</v>
      </c>
      <c r="K44" s="413"/>
      <c r="L44" s="413" t="e">
        <f>IF(AND(' RIESGOS DE GESTION'!#REF!="Muy Baja",' RIESGOS DE GESTION'!#REF!="Leve"),CONCATENATE("R",' RIESGOS DE GESTION'!#REF!),"")</f>
        <v>#REF!</v>
      </c>
      <c r="M44" s="413"/>
      <c r="N44" s="413" t="e">
        <f>IF(AND(' RIESGOS DE GESTION'!#REF!="Muy Baja",' RIESGOS DE GESTION'!#REF!="Leve"),CONCATENATE("R",' RIESGOS DE GESTION'!#REF!),"")</f>
        <v>#REF!</v>
      </c>
      <c r="O44" s="414"/>
      <c r="P44" s="412" t="e">
        <f>IF(AND(' RIESGOS DE GESTION'!#REF!="Muy Baja",' RIESGOS DE GESTION'!#REF!="Menor"),CONCATENATE("R",' RIESGOS DE GESTION'!#REF!),"")</f>
        <v>#REF!</v>
      </c>
      <c r="Q44" s="413"/>
      <c r="R44" s="413" t="e">
        <f>IF(AND(' RIESGOS DE GESTION'!#REF!="Muy Baja",' RIESGOS DE GESTION'!#REF!="Menor"),CONCATENATE("R",' RIESGOS DE GESTION'!#REF!),"")</f>
        <v>#REF!</v>
      </c>
      <c r="S44" s="413"/>
      <c r="T44" s="413" t="e">
        <f>IF(AND(' RIESGOS DE GESTION'!#REF!="Muy Baja",' RIESGOS DE GESTION'!#REF!="Menor"),CONCATENATE("R",' RIESGOS DE GESTION'!#REF!),"")</f>
        <v>#REF!</v>
      </c>
      <c r="U44" s="414"/>
      <c r="V44" s="421" t="e">
        <f>IF(AND(' RIESGOS DE GESTION'!#REF!="Muy Baja",' RIESGOS DE GESTION'!#REF!="Moderado"),CONCATENATE("R",' RIESGOS DE GESTION'!#REF!),"")</f>
        <v>#REF!</v>
      </c>
      <c r="W44" s="422"/>
      <c r="X44" s="422" t="e">
        <f>IF(AND(' RIESGOS DE GESTION'!#REF!="Muy Baja",' RIESGOS DE GESTION'!#REF!="Moderado"),CONCATENATE("R",' RIESGOS DE GESTION'!#REF!),"")</f>
        <v>#REF!</v>
      </c>
      <c r="Y44" s="422"/>
      <c r="Z44" s="422" t="e">
        <f>IF(AND(' RIESGOS DE GESTION'!#REF!="Muy Baja",' RIESGOS DE GESTION'!#REF!="Moderado"),CONCATENATE("R",' RIESGOS DE GESTION'!#REF!),"")</f>
        <v>#REF!</v>
      </c>
      <c r="AA44" s="423"/>
      <c r="AB44" s="439" t="e">
        <f>IF(AND(' RIESGOS DE GESTION'!#REF!="Muy Baja",' RIESGOS DE GESTION'!#REF!="Mayor"),CONCATENATE("R",' RIESGOS DE GESTION'!#REF!),"")</f>
        <v>#REF!</v>
      </c>
      <c r="AC44" s="440"/>
      <c r="AD44" s="441" t="e">
        <f>IF(AND(' RIESGOS DE GESTION'!#REF!="Muy Baja",' RIESGOS DE GESTION'!#REF!="Mayor"),CONCATENATE("R",' RIESGOS DE GESTION'!#REF!),"")</f>
        <v>#REF!</v>
      </c>
      <c r="AE44" s="441"/>
      <c r="AF44" s="441" t="e">
        <f>IF(AND(' RIESGOS DE GESTION'!#REF!="Muy Baja",' RIESGOS DE GESTION'!#REF!="Mayor"),CONCATENATE("R",' RIESGOS DE GESTION'!#REF!),"")</f>
        <v>#REF!</v>
      </c>
      <c r="AG44" s="442"/>
      <c r="AH44" s="430" t="e">
        <f>IF(AND(' RIESGOS DE GESTION'!#REF!="Muy Baja",' RIESGOS DE GESTION'!#REF!="Catastrófico"),CONCATENATE("R",' RIESGOS DE GESTION'!#REF!),"")</f>
        <v>#REF!</v>
      </c>
      <c r="AI44" s="431"/>
      <c r="AJ44" s="431" t="e">
        <f>IF(AND(' RIESGOS DE GESTION'!#REF!="Muy Baja",' RIESGOS DE GESTION'!#REF!="Catastrófico"),CONCATENATE("R",' RIESGOS DE GESTION'!#REF!),"")</f>
        <v>#REF!</v>
      </c>
      <c r="AK44" s="431"/>
      <c r="AL44" s="431" t="e">
        <f>IF(AND(' RIESGOS DE GESTION'!#REF!="Muy Baja",' RIESGOS DE GESTION'!#REF!="Catastrófico"),CONCATENATE("R",' RIESGOS DE GESTION'!#REF!),"")</f>
        <v>#REF!</v>
      </c>
      <c r="AM44" s="432"/>
      <c r="AN44" s="58"/>
      <c r="AO44" s="58"/>
      <c r="AP44" s="58"/>
      <c r="AQ44" s="58"/>
      <c r="AR44" s="58"/>
      <c r="AS44" s="58"/>
      <c r="AT44" s="58"/>
      <c r="AU44" s="58"/>
      <c r="AV44" s="58"/>
      <c r="AW44" s="58"/>
      <c r="AX44" s="58"/>
      <c r="AY44" s="58"/>
      <c r="AZ44" s="58"/>
      <c r="BA44" s="58"/>
      <c r="BB44" s="58"/>
      <c r="BC44" s="58"/>
      <c r="BD44" s="58"/>
      <c r="BE44" s="58"/>
      <c r="BF44" s="58"/>
      <c r="BG44" s="58"/>
      <c r="BH44" s="58"/>
      <c r="BI44" s="58"/>
      <c r="BJ44" s="58"/>
      <c r="BK44" s="58"/>
      <c r="BL44" s="58"/>
      <c r="BM44" s="58"/>
      <c r="BN44" s="58"/>
      <c r="BO44" s="58"/>
      <c r="BP44" s="58"/>
      <c r="BQ44" s="58"/>
      <c r="BR44" s="58"/>
      <c r="BS44" s="58"/>
      <c r="BT44" s="58"/>
      <c r="BU44" s="58"/>
      <c r="BV44" s="58"/>
      <c r="BW44" s="58"/>
      <c r="BX44" s="58"/>
      <c r="BY44" s="58"/>
      <c r="BZ44" s="58"/>
      <c r="CA44" s="58"/>
      <c r="CB44" s="58"/>
    </row>
    <row r="45" spans="1:80" ht="15.75" thickBot="1" x14ac:dyDescent="0.3">
      <c r="A45" s="58"/>
      <c r="B45" s="461"/>
      <c r="C45" s="461"/>
      <c r="D45" s="462"/>
      <c r="E45" s="456"/>
      <c r="F45" s="457"/>
      <c r="G45" s="457"/>
      <c r="H45" s="457"/>
      <c r="I45" s="458"/>
      <c r="J45" s="415"/>
      <c r="K45" s="416"/>
      <c r="L45" s="416"/>
      <c r="M45" s="416"/>
      <c r="N45" s="416"/>
      <c r="O45" s="417"/>
      <c r="P45" s="415"/>
      <c r="Q45" s="416"/>
      <c r="R45" s="416"/>
      <c r="S45" s="416"/>
      <c r="T45" s="416"/>
      <c r="U45" s="417"/>
      <c r="V45" s="424"/>
      <c r="W45" s="425"/>
      <c r="X45" s="425"/>
      <c r="Y45" s="425"/>
      <c r="Z45" s="425"/>
      <c r="AA45" s="426"/>
      <c r="AB45" s="443"/>
      <c r="AC45" s="444"/>
      <c r="AD45" s="444"/>
      <c r="AE45" s="444"/>
      <c r="AF45" s="444"/>
      <c r="AG45" s="445"/>
      <c r="AH45" s="433"/>
      <c r="AI45" s="434"/>
      <c r="AJ45" s="434"/>
      <c r="AK45" s="434"/>
      <c r="AL45" s="434"/>
      <c r="AM45" s="435"/>
      <c r="AN45" s="58"/>
      <c r="AO45" s="58"/>
      <c r="AP45" s="58"/>
      <c r="AQ45" s="58"/>
      <c r="AR45" s="58"/>
      <c r="AS45" s="58"/>
      <c r="AT45" s="58"/>
      <c r="AU45" s="58"/>
      <c r="AV45" s="58"/>
      <c r="AW45" s="58"/>
      <c r="AX45" s="58"/>
      <c r="AY45" s="58"/>
      <c r="AZ45" s="58"/>
      <c r="BA45" s="58"/>
      <c r="BB45" s="58"/>
      <c r="BC45" s="58"/>
      <c r="BD45" s="58"/>
      <c r="BE45" s="58"/>
      <c r="BF45" s="58"/>
      <c r="BG45" s="58"/>
      <c r="BH45" s="58"/>
      <c r="BI45" s="58"/>
      <c r="BJ45" s="58"/>
      <c r="BK45" s="58"/>
      <c r="BL45" s="58"/>
      <c r="BM45" s="58"/>
      <c r="BN45" s="58"/>
      <c r="BO45" s="58"/>
      <c r="BP45" s="58"/>
      <c r="BQ45" s="58"/>
      <c r="BR45" s="58"/>
      <c r="BS45" s="58"/>
      <c r="BT45" s="58"/>
      <c r="BU45" s="58"/>
      <c r="BV45" s="58"/>
      <c r="BW45" s="58"/>
      <c r="BX45" s="58"/>
      <c r="BY45" s="58"/>
      <c r="BZ45" s="58"/>
      <c r="CA45" s="58"/>
      <c r="CB45" s="58"/>
    </row>
    <row r="46" spans="1:80" x14ac:dyDescent="0.25">
      <c r="A46" s="58"/>
      <c r="B46" s="58"/>
      <c r="C46" s="58"/>
      <c r="D46" s="58"/>
      <c r="E46" s="58"/>
      <c r="F46" s="58"/>
      <c r="G46" s="58"/>
      <c r="H46" s="58"/>
      <c r="I46" s="58"/>
      <c r="J46" s="450" t="s">
        <v>106</v>
      </c>
      <c r="K46" s="451"/>
      <c r="L46" s="451"/>
      <c r="M46" s="451"/>
      <c r="N46" s="451"/>
      <c r="O46" s="452"/>
      <c r="P46" s="450" t="s">
        <v>105</v>
      </c>
      <c r="Q46" s="451"/>
      <c r="R46" s="451"/>
      <c r="S46" s="451"/>
      <c r="T46" s="451"/>
      <c r="U46" s="452"/>
      <c r="V46" s="450" t="s">
        <v>104</v>
      </c>
      <c r="W46" s="451"/>
      <c r="X46" s="451"/>
      <c r="Y46" s="451"/>
      <c r="Z46" s="451"/>
      <c r="AA46" s="452"/>
      <c r="AB46" s="450" t="s">
        <v>103</v>
      </c>
      <c r="AC46" s="460"/>
      <c r="AD46" s="451"/>
      <c r="AE46" s="451"/>
      <c r="AF46" s="451"/>
      <c r="AG46" s="452"/>
      <c r="AH46" s="450" t="s">
        <v>102</v>
      </c>
      <c r="AI46" s="451"/>
      <c r="AJ46" s="451"/>
      <c r="AK46" s="451"/>
      <c r="AL46" s="451"/>
      <c r="AM46" s="452"/>
      <c r="AN46" s="58"/>
      <c r="AO46" s="58"/>
      <c r="AP46" s="58"/>
      <c r="AQ46" s="58"/>
      <c r="AR46" s="58"/>
      <c r="AS46" s="58"/>
      <c r="AT46" s="58"/>
      <c r="AU46" s="58"/>
      <c r="AV46" s="58"/>
      <c r="AW46" s="58"/>
      <c r="AX46" s="58"/>
      <c r="AY46" s="58"/>
      <c r="AZ46" s="58"/>
      <c r="BA46" s="58"/>
      <c r="BB46" s="58"/>
      <c r="BC46" s="58"/>
      <c r="BD46" s="58"/>
      <c r="BE46" s="58"/>
      <c r="BF46" s="58"/>
      <c r="BG46" s="58"/>
      <c r="BH46" s="58"/>
      <c r="BI46" s="58"/>
      <c r="BJ46" s="58"/>
      <c r="BK46" s="58"/>
      <c r="BL46" s="58"/>
      <c r="BM46" s="58"/>
      <c r="BN46" s="58"/>
      <c r="BO46" s="58"/>
      <c r="BP46" s="58"/>
      <c r="BQ46" s="58"/>
      <c r="BR46" s="58"/>
      <c r="BS46" s="58"/>
      <c r="BT46" s="58"/>
      <c r="BU46" s="58"/>
      <c r="BV46" s="58"/>
      <c r="BW46" s="58"/>
      <c r="BX46" s="58"/>
      <c r="BY46" s="58"/>
      <c r="BZ46" s="58"/>
      <c r="CA46" s="58"/>
      <c r="CB46" s="58"/>
    </row>
    <row r="47" spans="1:80" x14ac:dyDescent="0.25">
      <c r="A47" s="58"/>
      <c r="B47" s="58"/>
      <c r="C47" s="58"/>
      <c r="D47" s="58"/>
      <c r="E47" s="58"/>
      <c r="F47" s="58"/>
      <c r="G47" s="58"/>
      <c r="H47" s="58"/>
      <c r="I47" s="58"/>
      <c r="J47" s="453"/>
      <c r="K47" s="454"/>
      <c r="L47" s="454"/>
      <c r="M47" s="454"/>
      <c r="N47" s="454"/>
      <c r="O47" s="455"/>
      <c r="P47" s="453"/>
      <c r="Q47" s="454"/>
      <c r="R47" s="454"/>
      <c r="S47" s="454"/>
      <c r="T47" s="454"/>
      <c r="U47" s="455"/>
      <c r="V47" s="453"/>
      <c r="W47" s="454"/>
      <c r="X47" s="454"/>
      <c r="Y47" s="454"/>
      <c r="Z47" s="454"/>
      <c r="AA47" s="455"/>
      <c r="AB47" s="453"/>
      <c r="AC47" s="454"/>
      <c r="AD47" s="454"/>
      <c r="AE47" s="454"/>
      <c r="AF47" s="454"/>
      <c r="AG47" s="455"/>
      <c r="AH47" s="453"/>
      <c r="AI47" s="454"/>
      <c r="AJ47" s="454"/>
      <c r="AK47" s="454"/>
      <c r="AL47" s="454"/>
      <c r="AM47" s="455"/>
      <c r="AN47" s="58"/>
      <c r="AO47" s="58"/>
      <c r="AP47" s="58"/>
      <c r="AQ47" s="58"/>
      <c r="AR47" s="58"/>
      <c r="AS47" s="58"/>
      <c r="AT47" s="58"/>
      <c r="AU47" s="58"/>
      <c r="AV47" s="58"/>
      <c r="AW47" s="58"/>
      <c r="AX47" s="58"/>
      <c r="AY47" s="58"/>
      <c r="AZ47" s="58"/>
      <c r="BA47" s="58"/>
      <c r="BB47" s="58"/>
      <c r="BC47" s="58"/>
      <c r="BD47" s="58"/>
      <c r="BE47" s="58"/>
      <c r="BF47" s="58"/>
      <c r="BG47" s="58"/>
      <c r="BH47" s="58"/>
      <c r="BI47" s="58"/>
      <c r="BJ47" s="58"/>
      <c r="BK47" s="58"/>
      <c r="BL47" s="58"/>
      <c r="BM47" s="58"/>
      <c r="BN47" s="58"/>
      <c r="BO47" s="58"/>
      <c r="BP47" s="58"/>
      <c r="BQ47" s="58"/>
      <c r="BR47" s="58"/>
      <c r="BS47" s="58"/>
      <c r="BT47" s="58"/>
      <c r="BU47" s="58"/>
      <c r="BV47" s="58"/>
      <c r="BW47" s="58"/>
      <c r="BX47" s="58"/>
      <c r="BY47" s="58"/>
      <c r="BZ47" s="58"/>
      <c r="CA47" s="58"/>
      <c r="CB47" s="58"/>
    </row>
    <row r="48" spans="1:80" x14ac:dyDescent="0.25">
      <c r="A48" s="58"/>
      <c r="B48" s="58"/>
      <c r="C48" s="58"/>
      <c r="D48" s="58"/>
      <c r="E48" s="58"/>
      <c r="F48" s="58"/>
      <c r="G48" s="58"/>
      <c r="H48" s="58"/>
      <c r="I48" s="58"/>
      <c r="J48" s="453"/>
      <c r="K48" s="454"/>
      <c r="L48" s="454"/>
      <c r="M48" s="454"/>
      <c r="N48" s="454"/>
      <c r="O48" s="455"/>
      <c r="P48" s="453"/>
      <c r="Q48" s="454"/>
      <c r="R48" s="454"/>
      <c r="S48" s="454"/>
      <c r="T48" s="454"/>
      <c r="U48" s="455"/>
      <c r="V48" s="453"/>
      <c r="W48" s="454"/>
      <c r="X48" s="454"/>
      <c r="Y48" s="454"/>
      <c r="Z48" s="454"/>
      <c r="AA48" s="455"/>
      <c r="AB48" s="453"/>
      <c r="AC48" s="454"/>
      <c r="AD48" s="454"/>
      <c r="AE48" s="454"/>
      <c r="AF48" s="454"/>
      <c r="AG48" s="455"/>
      <c r="AH48" s="453"/>
      <c r="AI48" s="454"/>
      <c r="AJ48" s="454"/>
      <c r="AK48" s="454"/>
      <c r="AL48" s="454"/>
      <c r="AM48" s="455"/>
      <c r="AN48" s="58"/>
      <c r="AO48" s="58"/>
      <c r="AP48" s="58"/>
      <c r="AQ48" s="58"/>
      <c r="AR48" s="58"/>
      <c r="AS48" s="58"/>
      <c r="AT48" s="58"/>
      <c r="AU48" s="58"/>
      <c r="AV48" s="58"/>
      <c r="AW48" s="58"/>
      <c r="AX48" s="58"/>
      <c r="AY48" s="58"/>
      <c r="AZ48" s="58"/>
      <c r="BA48" s="58"/>
      <c r="BB48" s="58"/>
      <c r="BC48" s="58"/>
      <c r="BD48" s="58"/>
      <c r="BE48" s="58"/>
      <c r="BF48" s="58"/>
      <c r="BG48" s="58"/>
      <c r="BH48" s="58"/>
      <c r="BI48" s="58"/>
      <c r="BJ48" s="58"/>
      <c r="BK48" s="58"/>
      <c r="BL48" s="58"/>
      <c r="BM48" s="58"/>
      <c r="BN48" s="58"/>
      <c r="BO48" s="58"/>
      <c r="BP48" s="58"/>
      <c r="BQ48" s="58"/>
      <c r="BR48" s="58"/>
      <c r="BS48" s="58"/>
      <c r="BT48" s="58"/>
      <c r="BU48" s="58"/>
      <c r="BV48" s="58"/>
      <c r="BW48" s="58"/>
      <c r="BX48" s="58"/>
      <c r="BY48" s="58"/>
      <c r="BZ48" s="58"/>
      <c r="CA48" s="58"/>
      <c r="CB48" s="58"/>
    </row>
    <row r="49" spans="1:80" x14ac:dyDescent="0.25">
      <c r="A49" s="58"/>
      <c r="B49" s="58"/>
      <c r="C49" s="58"/>
      <c r="D49" s="58"/>
      <c r="E49" s="58"/>
      <c r="F49" s="58"/>
      <c r="G49" s="58"/>
      <c r="H49" s="58"/>
      <c r="I49" s="58"/>
      <c r="J49" s="453"/>
      <c r="K49" s="454"/>
      <c r="L49" s="454"/>
      <c r="M49" s="454"/>
      <c r="N49" s="454"/>
      <c r="O49" s="455"/>
      <c r="P49" s="453"/>
      <c r="Q49" s="454"/>
      <c r="R49" s="454"/>
      <c r="S49" s="454"/>
      <c r="T49" s="454"/>
      <c r="U49" s="455"/>
      <c r="V49" s="453"/>
      <c r="W49" s="454"/>
      <c r="X49" s="454"/>
      <c r="Y49" s="454"/>
      <c r="Z49" s="454"/>
      <c r="AA49" s="455"/>
      <c r="AB49" s="453"/>
      <c r="AC49" s="454"/>
      <c r="AD49" s="454"/>
      <c r="AE49" s="454"/>
      <c r="AF49" s="454"/>
      <c r="AG49" s="455"/>
      <c r="AH49" s="453"/>
      <c r="AI49" s="454"/>
      <c r="AJ49" s="454"/>
      <c r="AK49" s="454"/>
      <c r="AL49" s="454"/>
      <c r="AM49" s="455"/>
      <c r="AN49" s="58"/>
      <c r="AO49" s="58"/>
      <c r="AP49" s="58"/>
      <c r="AQ49" s="58"/>
      <c r="AR49" s="58"/>
      <c r="AS49" s="58"/>
      <c r="AT49" s="58"/>
      <c r="AU49" s="58"/>
      <c r="AV49" s="58"/>
      <c r="AW49" s="58"/>
      <c r="AX49" s="58"/>
      <c r="AY49" s="58"/>
      <c r="AZ49" s="58"/>
      <c r="BA49" s="58"/>
      <c r="BB49" s="58"/>
      <c r="BC49" s="58"/>
      <c r="BD49" s="58"/>
      <c r="BE49" s="58"/>
      <c r="BF49" s="58"/>
      <c r="BG49" s="58"/>
      <c r="BH49" s="58"/>
      <c r="BI49" s="58"/>
      <c r="BJ49" s="58"/>
      <c r="BK49" s="58"/>
      <c r="BL49" s="58"/>
      <c r="BM49" s="58"/>
      <c r="BN49" s="58"/>
      <c r="BO49" s="58"/>
      <c r="BP49" s="58"/>
      <c r="BQ49" s="58"/>
      <c r="BR49" s="58"/>
      <c r="BS49" s="58"/>
      <c r="BT49" s="58"/>
      <c r="BU49" s="58"/>
      <c r="BV49" s="58"/>
      <c r="BW49" s="58"/>
      <c r="BX49" s="58"/>
      <c r="BY49" s="58"/>
      <c r="BZ49" s="58"/>
      <c r="CA49" s="58"/>
      <c r="CB49" s="58"/>
    </row>
    <row r="50" spans="1:80" x14ac:dyDescent="0.25">
      <c r="A50" s="58"/>
      <c r="B50" s="58"/>
      <c r="C50" s="58"/>
      <c r="D50" s="58"/>
      <c r="E50" s="58"/>
      <c r="F50" s="58"/>
      <c r="G50" s="58"/>
      <c r="H50" s="58"/>
      <c r="I50" s="58"/>
      <c r="J50" s="453"/>
      <c r="K50" s="454"/>
      <c r="L50" s="454"/>
      <c r="M50" s="454"/>
      <c r="N50" s="454"/>
      <c r="O50" s="455"/>
      <c r="P50" s="453"/>
      <c r="Q50" s="454"/>
      <c r="R50" s="454"/>
      <c r="S50" s="454"/>
      <c r="T50" s="454"/>
      <c r="U50" s="455"/>
      <c r="V50" s="453"/>
      <c r="W50" s="454"/>
      <c r="X50" s="454"/>
      <c r="Y50" s="454"/>
      <c r="Z50" s="454"/>
      <c r="AA50" s="455"/>
      <c r="AB50" s="453"/>
      <c r="AC50" s="454"/>
      <c r="AD50" s="454"/>
      <c r="AE50" s="454"/>
      <c r="AF50" s="454"/>
      <c r="AG50" s="455"/>
      <c r="AH50" s="453"/>
      <c r="AI50" s="454"/>
      <c r="AJ50" s="454"/>
      <c r="AK50" s="454"/>
      <c r="AL50" s="454"/>
      <c r="AM50" s="455"/>
      <c r="AN50" s="58"/>
      <c r="AO50" s="58"/>
      <c r="AP50" s="58"/>
      <c r="AQ50" s="58"/>
      <c r="AR50" s="58"/>
      <c r="AS50" s="58"/>
      <c r="AT50" s="58"/>
      <c r="AU50" s="58"/>
      <c r="AV50" s="58"/>
      <c r="AW50" s="58"/>
      <c r="AX50" s="58"/>
      <c r="AY50" s="58"/>
      <c r="AZ50" s="58"/>
      <c r="BA50" s="58"/>
      <c r="BB50" s="58"/>
      <c r="BC50" s="58"/>
      <c r="BD50" s="58"/>
      <c r="BE50" s="58"/>
      <c r="BF50" s="58"/>
      <c r="BG50" s="58"/>
      <c r="BH50" s="58"/>
      <c r="BI50" s="58"/>
      <c r="BJ50" s="58"/>
      <c r="BK50" s="58"/>
      <c r="BL50" s="58"/>
      <c r="BM50" s="58"/>
      <c r="BN50" s="58"/>
      <c r="BO50" s="58"/>
      <c r="BP50" s="58"/>
      <c r="BQ50" s="58"/>
      <c r="BR50" s="58"/>
      <c r="BS50" s="58"/>
      <c r="BT50" s="58"/>
      <c r="BU50" s="58"/>
      <c r="BV50" s="58"/>
      <c r="BW50" s="58"/>
      <c r="BX50" s="58"/>
      <c r="BY50" s="58"/>
      <c r="BZ50" s="58"/>
      <c r="CA50" s="58"/>
      <c r="CB50" s="58"/>
    </row>
    <row r="51" spans="1:80" ht="15.75" thickBot="1" x14ac:dyDescent="0.3">
      <c r="A51" s="58"/>
      <c r="B51" s="58"/>
      <c r="C51" s="58"/>
      <c r="D51" s="58"/>
      <c r="E51" s="58"/>
      <c r="F51" s="58"/>
      <c r="G51" s="58"/>
      <c r="H51" s="58"/>
      <c r="I51" s="58"/>
      <c r="J51" s="456"/>
      <c r="K51" s="457"/>
      <c r="L51" s="457"/>
      <c r="M51" s="457"/>
      <c r="N51" s="457"/>
      <c r="O51" s="458"/>
      <c r="P51" s="456"/>
      <c r="Q51" s="457"/>
      <c r="R51" s="457"/>
      <c r="S51" s="457"/>
      <c r="T51" s="457"/>
      <c r="U51" s="458"/>
      <c r="V51" s="456"/>
      <c r="W51" s="457"/>
      <c r="X51" s="457"/>
      <c r="Y51" s="457"/>
      <c r="Z51" s="457"/>
      <c r="AA51" s="458"/>
      <c r="AB51" s="456"/>
      <c r="AC51" s="457"/>
      <c r="AD51" s="457"/>
      <c r="AE51" s="457"/>
      <c r="AF51" s="457"/>
      <c r="AG51" s="458"/>
      <c r="AH51" s="456"/>
      <c r="AI51" s="457"/>
      <c r="AJ51" s="457"/>
      <c r="AK51" s="457"/>
      <c r="AL51" s="457"/>
      <c r="AM51" s="458"/>
      <c r="AN51" s="58"/>
      <c r="AO51" s="58"/>
      <c r="AP51" s="58"/>
      <c r="AQ51" s="58"/>
      <c r="AR51" s="58"/>
      <c r="AS51" s="58"/>
      <c r="AT51" s="58"/>
      <c r="AU51" s="58"/>
      <c r="AV51" s="58"/>
      <c r="AW51" s="58"/>
      <c r="AX51" s="58"/>
      <c r="AY51" s="58"/>
      <c r="AZ51" s="58"/>
      <c r="BA51" s="58"/>
      <c r="BB51" s="58"/>
      <c r="BC51" s="58"/>
      <c r="BD51" s="58"/>
      <c r="BE51" s="58"/>
      <c r="BF51" s="58"/>
      <c r="BG51" s="58"/>
      <c r="BH51" s="58"/>
      <c r="BI51" s="58"/>
      <c r="BJ51" s="58"/>
      <c r="BK51" s="58"/>
      <c r="BL51" s="58"/>
      <c r="BM51" s="58"/>
      <c r="BN51" s="58"/>
      <c r="BO51" s="58"/>
      <c r="BP51" s="58"/>
      <c r="BQ51" s="58"/>
      <c r="BR51" s="58"/>
      <c r="BS51" s="58"/>
      <c r="BT51" s="58"/>
      <c r="BU51" s="58"/>
      <c r="BV51" s="58"/>
      <c r="BW51" s="58"/>
      <c r="BX51" s="58"/>
      <c r="BY51" s="58"/>
      <c r="BZ51" s="58"/>
      <c r="CA51" s="58"/>
      <c r="CB51" s="58"/>
    </row>
    <row r="52" spans="1:80" x14ac:dyDescent="0.25">
      <c r="A52" s="58"/>
      <c r="B52" s="58"/>
      <c r="C52" s="58"/>
      <c r="D52" s="58"/>
      <c r="E52" s="58"/>
      <c r="F52" s="58"/>
      <c r="G52" s="58"/>
      <c r="H52" s="58"/>
      <c r="I52" s="58"/>
      <c r="J52" s="58"/>
      <c r="K52" s="58"/>
      <c r="L52" s="58"/>
      <c r="M52" s="58"/>
      <c r="N52" s="58"/>
      <c r="O52" s="58"/>
      <c r="P52" s="58"/>
      <c r="Q52" s="58"/>
      <c r="R52" s="58"/>
      <c r="S52" s="58"/>
      <c r="T52" s="58"/>
      <c r="U52" s="58"/>
      <c r="V52" s="58"/>
      <c r="W52" s="58"/>
      <c r="X52" s="58"/>
      <c r="Y52" s="58"/>
      <c r="Z52" s="58"/>
      <c r="AA52" s="58"/>
      <c r="AB52" s="58"/>
      <c r="AC52" s="58"/>
      <c r="AD52" s="58"/>
      <c r="AE52" s="58"/>
      <c r="AF52" s="58"/>
      <c r="AG52" s="58"/>
      <c r="AH52" s="58"/>
      <c r="AI52" s="58"/>
      <c r="AJ52" s="58"/>
      <c r="AK52" s="58"/>
      <c r="AL52" s="58"/>
      <c r="AM52" s="58"/>
      <c r="AN52" s="58"/>
      <c r="AO52" s="58"/>
      <c r="AP52" s="58"/>
      <c r="AQ52" s="58"/>
      <c r="AR52" s="58"/>
      <c r="AS52" s="58"/>
      <c r="AT52" s="58"/>
      <c r="AU52" s="58"/>
      <c r="AV52" s="58"/>
      <c r="AW52" s="58"/>
      <c r="AX52" s="58"/>
      <c r="AY52" s="58"/>
      <c r="AZ52" s="58"/>
      <c r="BA52" s="58"/>
      <c r="BB52" s="58"/>
      <c r="BC52" s="58"/>
      <c r="BD52" s="58"/>
      <c r="BE52" s="58"/>
      <c r="BF52" s="58"/>
      <c r="BG52" s="58"/>
      <c r="BH52" s="58"/>
      <c r="BI52" s="58"/>
      <c r="BJ52" s="58"/>
      <c r="BK52" s="58"/>
      <c r="BL52" s="58"/>
      <c r="BM52" s="58"/>
      <c r="BN52" s="58"/>
      <c r="BO52" s="58"/>
      <c r="BP52" s="58"/>
      <c r="BQ52" s="58"/>
      <c r="BR52" s="58"/>
      <c r="BS52" s="58"/>
      <c r="BT52" s="58"/>
      <c r="BU52" s="58"/>
      <c r="BV52" s="58"/>
      <c r="BW52" s="58"/>
      <c r="BX52" s="58"/>
      <c r="BY52" s="58"/>
      <c r="BZ52" s="58"/>
      <c r="CA52" s="58"/>
      <c r="CB52" s="58"/>
    </row>
    <row r="53" spans="1:80" ht="15" customHeight="1" x14ac:dyDescent="0.25">
      <c r="A53" s="58"/>
      <c r="B53" s="62"/>
      <c r="C53" s="62"/>
      <c r="D53" s="62"/>
      <c r="E53" s="62"/>
      <c r="F53" s="62"/>
      <c r="G53" s="62"/>
      <c r="H53" s="62"/>
      <c r="I53" s="62"/>
      <c r="J53" s="62"/>
      <c r="K53" s="62"/>
      <c r="L53" s="62"/>
      <c r="M53" s="62"/>
      <c r="N53" s="62"/>
      <c r="O53" s="62"/>
      <c r="P53" s="62"/>
      <c r="Q53" s="62"/>
      <c r="R53" s="62"/>
      <c r="S53" s="62"/>
      <c r="T53" s="62"/>
      <c r="U53" s="62"/>
      <c r="V53" s="62"/>
      <c r="W53" s="62"/>
      <c r="X53" s="62"/>
      <c r="Y53" s="62"/>
      <c r="Z53" s="62"/>
      <c r="AA53" s="62"/>
      <c r="AB53" s="62"/>
      <c r="AC53" s="62"/>
      <c r="AD53" s="62"/>
      <c r="AE53" s="62"/>
      <c r="AF53" s="62"/>
      <c r="AG53" s="62"/>
      <c r="AH53" s="62"/>
      <c r="AI53" s="62"/>
      <c r="AJ53" s="62"/>
      <c r="AK53" s="62"/>
      <c r="AL53" s="62"/>
      <c r="AM53" s="62"/>
      <c r="AN53" s="62"/>
      <c r="AO53" s="62"/>
      <c r="AP53" s="62"/>
      <c r="AQ53" s="62"/>
      <c r="AR53" s="62"/>
      <c r="AS53" s="62"/>
      <c r="AT53" s="62"/>
      <c r="AU53" s="58"/>
      <c r="AV53" s="58"/>
      <c r="AW53" s="58"/>
      <c r="AX53" s="58"/>
      <c r="AY53" s="58"/>
      <c r="AZ53" s="58"/>
      <c r="BA53" s="58"/>
      <c r="BB53" s="58"/>
      <c r="BC53" s="58"/>
      <c r="BD53" s="58"/>
      <c r="BE53" s="58"/>
      <c r="BF53" s="58"/>
      <c r="BG53" s="58"/>
      <c r="BH53" s="58"/>
      <c r="BI53" s="58"/>
      <c r="BJ53" s="58"/>
      <c r="BK53" s="58"/>
      <c r="BL53" s="58"/>
      <c r="BM53" s="58"/>
      <c r="BN53" s="58"/>
      <c r="BO53" s="58"/>
      <c r="BP53" s="58"/>
      <c r="BQ53" s="58"/>
      <c r="BR53" s="58"/>
      <c r="BS53" s="58"/>
      <c r="BT53" s="58"/>
      <c r="BU53" s="58"/>
      <c r="BV53" s="58"/>
      <c r="BW53" s="58"/>
      <c r="BX53" s="58"/>
      <c r="BY53" s="58"/>
      <c r="BZ53" s="58"/>
      <c r="CA53" s="58"/>
      <c r="CB53" s="58"/>
    </row>
    <row r="54" spans="1:80" ht="15" customHeight="1" x14ac:dyDescent="0.25">
      <c r="A54" s="58"/>
      <c r="B54" s="62"/>
      <c r="C54" s="62"/>
      <c r="D54" s="62"/>
      <c r="E54" s="62"/>
      <c r="F54" s="62"/>
      <c r="G54" s="62"/>
      <c r="H54" s="62"/>
      <c r="I54" s="62"/>
      <c r="J54" s="62"/>
      <c r="K54" s="62"/>
      <c r="L54" s="62"/>
      <c r="M54" s="62"/>
      <c r="N54" s="62"/>
      <c r="O54" s="62"/>
      <c r="P54" s="62"/>
      <c r="Q54" s="62"/>
      <c r="R54" s="62"/>
      <c r="S54" s="62"/>
      <c r="T54" s="62"/>
      <c r="U54" s="62"/>
      <c r="V54" s="62"/>
      <c r="W54" s="62"/>
      <c r="X54" s="62"/>
      <c r="Y54" s="62"/>
      <c r="Z54" s="62"/>
      <c r="AA54" s="62"/>
      <c r="AB54" s="62"/>
      <c r="AC54" s="62"/>
      <c r="AD54" s="62"/>
      <c r="AE54" s="62"/>
      <c r="AF54" s="62"/>
      <c r="AG54" s="62"/>
      <c r="AH54" s="62"/>
      <c r="AI54" s="62"/>
      <c r="AJ54" s="62"/>
      <c r="AK54" s="62"/>
      <c r="AL54" s="62"/>
      <c r="AM54" s="62"/>
      <c r="AN54" s="62"/>
      <c r="AO54" s="62"/>
      <c r="AP54" s="62"/>
      <c r="AQ54" s="62"/>
      <c r="AR54" s="62"/>
      <c r="AS54" s="62"/>
      <c r="AT54" s="62"/>
      <c r="AU54" s="58"/>
      <c r="AV54" s="58"/>
      <c r="AW54" s="58"/>
      <c r="AX54" s="58"/>
      <c r="AY54" s="58"/>
      <c r="AZ54" s="58"/>
      <c r="BA54" s="58"/>
      <c r="BB54" s="58"/>
      <c r="BC54" s="58"/>
      <c r="BD54" s="58"/>
      <c r="BE54" s="58"/>
      <c r="BF54" s="58"/>
      <c r="BG54" s="58"/>
      <c r="BH54" s="58"/>
      <c r="BI54" s="58"/>
      <c r="BJ54" s="58"/>
      <c r="BK54" s="58"/>
      <c r="BL54" s="58"/>
      <c r="BM54" s="58"/>
      <c r="BN54" s="58"/>
      <c r="BO54" s="58"/>
      <c r="BP54" s="58"/>
      <c r="BQ54" s="58"/>
      <c r="BR54" s="58"/>
      <c r="BS54" s="58"/>
      <c r="BT54" s="58"/>
      <c r="BU54" s="58"/>
      <c r="BV54" s="58"/>
      <c r="BW54" s="58"/>
      <c r="BX54" s="58"/>
      <c r="BY54" s="58"/>
      <c r="BZ54" s="58"/>
      <c r="CA54" s="58"/>
      <c r="CB54" s="58"/>
    </row>
    <row r="55" spans="1:80" x14ac:dyDescent="0.25">
      <c r="A55" s="58"/>
      <c r="B55" s="58"/>
      <c r="C55" s="58"/>
      <c r="D55" s="58"/>
      <c r="E55" s="58"/>
      <c r="F55" s="58"/>
      <c r="G55" s="58"/>
      <c r="H55" s="58"/>
      <c r="I55" s="58"/>
      <c r="J55" s="58"/>
      <c r="K55" s="58"/>
      <c r="L55" s="58"/>
      <c r="M55" s="58"/>
      <c r="N55" s="58"/>
      <c r="O55" s="58"/>
      <c r="P55" s="58"/>
      <c r="Q55" s="58"/>
      <c r="R55" s="58"/>
      <c r="S55" s="58"/>
      <c r="T55" s="58"/>
      <c r="U55" s="58"/>
      <c r="V55" s="58"/>
      <c r="W55" s="58"/>
      <c r="X55" s="58"/>
      <c r="Y55" s="58"/>
      <c r="Z55" s="58"/>
      <c r="AA55" s="58"/>
      <c r="AB55" s="58"/>
      <c r="AC55" s="58"/>
      <c r="AD55" s="58"/>
      <c r="AE55" s="58"/>
      <c r="AF55" s="58"/>
      <c r="AG55" s="58"/>
      <c r="AH55" s="58"/>
      <c r="AI55" s="58"/>
      <c r="AJ55" s="58"/>
      <c r="AK55" s="58"/>
      <c r="AL55" s="58"/>
      <c r="AM55" s="58"/>
      <c r="AN55" s="58"/>
      <c r="AO55" s="58"/>
      <c r="AP55" s="58"/>
      <c r="AQ55" s="58"/>
      <c r="AR55" s="58"/>
      <c r="AS55" s="58"/>
      <c r="AT55" s="58"/>
      <c r="AU55" s="58"/>
      <c r="AV55" s="58"/>
      <c r="AW55" s="58"/>
      <c r="AX55" s="58"/>
      <c r="AY55" s="58"/>
      <c r="AZ55" s="58"/>
      <c r="BA55" s="58"/>
      <c r="BB55" s="58"/>
      <c r="BC55" s="58"/>
      <c r="BD55" s="58"/>
      <c r="BE55" s="58"/>
      <c r="BF55" s="58"/>
      <c r="BG55" s="58"/>
      <c r="BH55" s="58"/>
      <c r="BI55" s="58"/>
      <c r="BJ55" s="58"/>
      <c r="BK55" s="58"/>
      <c r="BL55" s="58"/>
      <c r="BM55" s="58"/>
      <c r="BN55" s="58"/>
      <c r="BO55" s="58"/>
      <c r="BP55" s="58"/>
      <c r="BQ55" s="58"/>
      <c r="BR55" s="58"/>
      <c r="BS55" s="58"/>
      <c r="BT55" s="58"/>
      <c r="BU55" s="58"/>
      <c r="BV55" s="58"/>
      <c r="BW55" s="58"/>
      <c r="BX55" s="58"/>
      <c r="BY55" s="58"/>
      <c r="BZ55" s="58"/>
      <c r="CA55" s="58"/>
      <c r="CB55" s="58"/>
    </row>
    <row r="56" spans="1:80" x14ac:dyDescent="0.25">
      <c r="A56" s="58"/>
      <c r="B56" s="58"/>
      <c r="C56" s="58"/>
      <c r="D56" s="58"/>
      <c r="E56" s="58"/>
      <c r="F56" s="58"/>
      <c r="G56" s="58"/>
      <c r="H56" s="58"/>
      <c r="I56" s="58"/>
      <c r="J56" s="58"/>
      <c r="K56" s="58"/>
      <c r="L56" s="58"/>
      <c r="M56" s="58"/>
      <c r="N56" s="58"/>
      <c r="O56" s="58"/>
      <c r="P56" s="58"/>
      <c r="Q56" s="58"/>
      <c r="R56" s="58"/>
      <c r="S56" s="58"/>
      <c r="T56" s="58"/>
      <c r="U56" s="58"/>
      <c r="V56" s="58"/>
      <c r="W56" s="58"/>
      <c r="X56" s="58"/>
      <c r="Y56" s="58"/>
      <c r="Z56" s="58"/>
      <c r="AA56" s="58"/>
      <c r="AB56" s="58"/>
      <c r="AC56" s="58"/>
      <c r="AD56" s="58"/>
      <c r="AE56" s="58"/>
      <c r="AF56" s="58"/>
      <c r="AG56" s="58"/>
      <c r="AH56" s="58"/>
      <c r="AI56" s="58"/>
      <c r="AJ56" s="58"/>
      <c r="AK56" s="58"/>
      <c r="AL56" s="58"/>
      <c r="AM56" s="58"/>
      <c r="AN56" s="58"/>
      <c r="AO56" s="58"/>
      <c r="AP56" s="58"/>
      <c r="AQ56" s="58"/>
      <c r="AR56" s="58"/>
      <c r="AS56" s="58"/>
      <c r="AT56" s="58"/>
      <c r="AU56" s="58"/>
      <c r="AV56" s="58"/>
      <c r="AW56" s="58"/>
      <c r="AX56" s="58"/>
      <c r="AY56" s="58"/>
      <c r="AZ56" s="58"/>
      <c r="BA56" s="58"/>
      <c r="BB56" s="58"/>
      <c r="BC56" s="58"/>
      <c r="BD56" s="58"/>
      <c r="BE56" s="58"/>
      <c r="BF56" s="58"/>
      <c r="BG56" s="58"/>
      <c r="BH56" s="58"/>
      <c r="BI56" s="58"/>
      <c r="BJ56" s="58"/>
      <c r="BK56" s="58"/>
      <c r="BL56" s="58"/>
      <c r="BM56" s="58"/>
      <c r="BN56" s="58"/>
      <c r="BO56" s="58"/>
      <c r="BP56" s="58"/>
      <c r="BQ56" s="58"/>
      <c r="BR56" s="58"/>
      <c r="BS56" s="58"/>
      <c r="BT56" s="58"/>
      <c r="BU56" s="58"/>
      <c r="BV56" s="58"/>
      <c r="BW56" s="58"/>
      <c r="BX56" s="58"/>
      <c r="BY56" s="58"/>
      <c r="BZ56" s="58"/>
      <c r="CA56" s="58"/>
      <c r="CB56" s="58"/>
    </row>
    <row r="57" spans="1:80" x14ac:dyDescent="0.25">
      <c r="A57" s="58"/>
      <c r="B57" s="58"/>
      <c r="C57" s="58"/>
      <c r="D57" s="58"/>
      <c r="E57" s="58"/>
      <c r="F57" s="58"/>
      <c r="G57" s="58"/>
      <c r="H57" s="58"/>
      <c r="I57" s="58"/>
      <c r="J57" s="58"/>
      <c r="K57" s="58"/>
      <c r="L57" s="58"/>
      <c r="M57" s="58"/>
      <c r="N57" s="58"/>
      <c r="O57" s="58"/>
      <c r="P57" s="58"/>
      <c r="Q57" s="58"/>
      <c r="R57" s="58"/>
      <c r="S57" s="58"/>
      <c r="T57" s="58"/>
      <c r="U57" s="58"/>
      <c r="V57" s="58"/>
      <c r="W57" s="58"/>
      <c r="X57" s="58"/>
      <c r="Y57" s="58"/>
      <c r="Z57" s="58"/>
      <c r="AA57" s="58"/>
      <c r="AB57" s="58"/>
      <c r="AC57" s="58"/>
      <c r="AD57" s="58"/>
      <c r="AE57" s="58"/>
      <c r="AF57" s="58"/>
      <c r="AG57" s="58"/>
      <c r="AH57" s="58"/>
      <c r="AI57" s="58"/>
      <c r="AJ57" s="58"/>
      <c r="AK57" s="58"/>
      <c r="AL57" s="58"/>
      <c r="AM57" s="58"/>
      <c r="AN57" s="58"/>
      <c r="AO57" s="58"/>
      <c r="AP57" s="58"/>
      <c r="AQ57" s="58"/>
      <c r="AR57" s="58"/>
      <c r="AS57" s="58"/>
      <c r="AT57" s="58"/>
      <c r="AU57" s="58"/>
      <c r="AV57" s="58"/>
      <c r="AW57" s="58"/>
      <c r="AX57" s="58"/>
      <c r="AY57" s="58"/>
      <c r="AZ57" s="58"/>
      <c r="BA57" s="58"/>
      <c r="BB57" s="58"/>
      <c r="BC57" s="58"/>
      <c r="BD57" s="58"/>
      <c r="BE57" s="58"/>
      <c r="BF57" s="58"/>
      <c r="BG57" s="58"/>
      <c r="BH57" s="58"/>
      <c r="BI57" s="58"/>
      <c r="BJ57" s="58"/>
      <c r="BK57" s="58"/>
      <c r="BL57" s="58"/>
      <c r="BM57" s="58"/>
      <c r="BN57" s="58"/>
      <c r="BO57" s="58"/>
      <c r="BP57" s="58"/>
      <c r="BQ57" s="58"/>
      <c r="BR57" s="58"/>
      <c r="BS57" s="58"/>
      <c r="BT57" s="58"/>
      <c r="BU57" s="58"/>
      <c r="BV57" s="58"/>
      <c r="BW57" s="58"/>
      <c r="BX57" s="58"/>
      <c r="BY57" s="58"/>
      <c r="BZ57" s="58"/>
      <c r="CA57" s="58"/>
      <c r="CB57" s="58"/>
    </row>
    <row r="58" spans="1:80" x14ac:dyDescent="0.25">
      <c r="A58" s="58"/>
      <c r="B58" s="58"/>
      <c r="C58" s="58"/>
      <c r="D58" s="58"/>
      <c r="E58" s="58"/>
      <c r="F58" s="58"/>
      <c r="G58" s="58"/>
      <c r="H58" s="58"/>
      <c r="I58" s="58"/>
      <c r="J58" s="58"/>
      <c r="K58" s="58"/>
      <c r="L58" s="58"/>
      <c r="M58" s="58"/>
      <c r="N58" s="58"/>
      <c r="O58" s="58"/>
      <c r="P58" s="58"/>
      <c r="Q58" s="58"/>
      <c r="R58" s="58"/>
      <c r="S58" s="58"/>
      <c r="T58" s="58"/>
      <c r="U58" s="58"/>
      <c r="V58" s="58"/>
      <c r="W58" s="58"/>
      <c r="X58" s="58"/>
      <c r="Y58" s="58"/>
      <c r="Z58" s="58"/>
      <c r="AA58" s="58"/>
      <c r="AB58" s="58"/>
      <c r="AC58" s="58"/>
      <c r="AD58" s="58"/>
      <c r="AE58" s="58"/>
      <c r="AF58" s="58"/>
      <c r="AG58" s="58"/>
      <c r="AH58" s="58"/>
      <c r="AI58" s="58"/>
      <c r="AJ58" s="58"/>
      <c r="AK58" s="58"/>
      <c r="AL58" s="58"/>
      <c r="AM58" s="58"/>
      <c r="AN58" s="58"/>
      <c r="AO58" s="58"/>
      <c r="AP58" s="58"/>
      <c r="AQ58" s="58"/>
      <c r="AR58" s="58"/>
      <c r="AS58" s="58"/>
      <c r="AT58" s="58"/>
      <c r="AU58" s="58"/>
      <c r="AV58" s="58"/>
      <c r="AW58" s="58"/>
      <c r="AX58" s="58"/>
      <c r="AY58" s="58"/>
      <c r="AZ58" s="58"/>
      <c r="BA58" s="58"/>
      <c r="BB58" s="58"/>
      <c r="BC58" s="58"/>
      <c r="BD58" s="58"/>
      <c r="BE58" s="58"/>
      <c r="BF58" s="58"/>
      <c r="BG58" s="58"/>
      <c r="BH58" s="58"/>
      <c r="BI58" s="58"/>
      <c r="BJ58" s="58"/>
      <c r="BK58" s="58"/>
      <c r="BL58" s="58"/>
      <c r="BM58" s="58"/>
      <c r="BN58" s="58"/>
      <c r="BO58" s="58"/>
      <c r="BP58" s="58"/>
      <c r="BQ58" s="58"/>
      <c r="BR58" s="58"/>
      <c r="BS58" s="58"/>
      <c r="BT58" s="58"/>
      <c r="BU58" s="58"/>
      <c r="BV58" s="58"/>
      <c r="BW58" s="58"/>
      <c r="BX58" s="58"/>
      <c r="BY58" s="58"/>
      <c r="BZ58" s="58"/>
      <c r="CA58" s="58"/>
      <c r="CB58" s="58"/>
    </row>
    <row r="59" spans="1:80" x14ac:dyDescent="0.25">
      <c r="A59" s="58"/>
      <c r="B59" s="58"/>
      <c r="C59" s="58"/>
      <c r="D59" s="58"/>
      <c r="E59" s="58"/>
      <c r="F59" s="58"/>
      <c r="G59" s="58"/>
      <c r="H59" s="58"/>
      <c r="I59" s="58"/>
      <c r="J59" s="58"/>
      <c r="K59" s="58"/>
      <c r="L59" s="58"/>
      <c r="M59" s="58"/>
      <c r="N59" s="58"/>
      <c r="O59" s="58"/>
      <c r="P59" s="58"/>
      <c r="Q59" s="58"/>
      <c r="R59" s="58"/>
      <c r="S59" s="58"/>
      <c r="T59" s="58"/>
      <c r="U59" s="58"/>
      <c r="V59" s="58"/>
      <c r="W59" s="58"/>
      <c r="X59" s="58"/>
      <c r="Y59" s="58"/>
      <c r="Z59" s="58"/>
      <c r="AA59" s="58"/>
      <c r="AB59" s="58"/>
      <c r="AC59" s="58"/>
      <c r="AD59" s="58"/>
      <c r="AE59" s="58"/>
      <c r="AF59" s="58"/>
      <c r="AG59" s="58"/>
      <c r="AH59" s="58"/>
      <c r="AI59" s="58"/>
      <c r="AJ59" s="58"/>
      <c r="AK59" s="58"/>
      <c r="AL59" s="58"/>
      <c r="AM59" s="58"/>
      <c r="AN59" s="58"/>
      <c r="AO59" s="58"/>
      <c r="AP59" s="58"/>
      <c r="AQ59" s="58"/>
      <c r="AR59" s="58"/>
      <c r="AS59" s="58"/>
      <c r="AT59" s="58"/>
      <c r="AU59" s="58"/>
      <c r="AV59" s="58"/>
      <c r="AW59" s="58"/>
      <c r="AX59" s="58"/>
      <c r="AY59" s="58"/>
      <c r="AZ59" s="58"/>
      <c r="BA59" s="58"/>
      <c r="BB59" s="58"/>
      <c r="BC59" s="58"/>
      <c r="BD59" s="58"/>
      <c r="BE59" s="58"/>
      <c r="BF59" s="58"/>
      <c r="BG59" s="58"/>
      <c r="BH59" s="58"/>
      <c r="BI59" s="58"/>
      <c r="BJ59" s="58"/>
      <c r="BK59" s="58"/>
      <c r="BL59" s="58"/>
      <c r="BM59" s="58"/>
      <c r="BN59" s="58"/>
      <c r="BO59" s="58"/>
      <c r="BP59" s="58"/>
      <c r="BQ59" s="58"/>
      <c r="BR59" s="58"/>
      <c r="BS59" s="58"/>
      <c r="BT59" s="58"/>
      <c r="BU59" s="58"/>
      <c r="BV59" s="58"/>
      <c r="BW59" s="58"/>
      <c r="BX59" s="58"/>
      <c r="BY59" s="58"/>
      <c r="BZ59" s="58"/>
      <c r="CA59" s="58"/>
      <c r="CB59" s="58"/>
    </row>
    <row r="60" spans="1:80" x14ac:dyDescent="0.25">
      <c r="A60" s="58"/>
      <c r="B60" s="58"/>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8"/>
      <c r="BK60" s="58"/>
      <c r="BL60" s="58"/>
      <c r="BM60" s="58"/>
      <c r="BN60" s="58"/>
      <c r="BO60" s="58"/>
      <c r="BP60" s="58"/>
      <c r="BQ60" s="58"/>
      <c r="BR60" s="58"/>
      <c r="BS60" s="58"/>
      <c r="BT60" s="58"/>
      <c r="BU60" s="58"/>
      <c r="BV60" s="58"/>
      <c r="BW60" s="58"/>
      <c r="BX60" s="58"/>
      <c r="BY60" s="58"/>
      <c r="BZ60" s="58"/>
      <c r="CA60" s="58"/>
      <c r="CB60" s="58"/>
    </row>
    <row r="61" spans="1:80" x14ac:dyDescent="0.25">
      <c r="A61" s="58"/>
      <c r="B61" s="58"/>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8"/>
      <c r="BK61" s="58"/>
      <c r="BL61" s="58"/>
      <c r="BM61" s="58"/>
      <c r="BN61" s="58"/>
      <c r="BO61" s="58"/>
      <c r="BP61" s="58"/>
      <c r="BQ61" s="58"/>
      <c r="BR61" s="58"/>
      <c r="BS61" s="58"/>
      <c r="BT61" s="58"/>
      <c r="BU61" s="58"/>
      <c r="BV61" s="58"/>
      <c r="BW61" s="58"/>
      <c r="BX61" s="58"/>
      <c r="BY61" s="58"/>
      <c r="BZ61" s="58"/>
      <c r="CA61" s="58"/>
      <c r="CB61" s="58"/>
    </row>
    <row r="62" spans="1:80" x14ac:dyDescent="0.25">
      <c r="A62" s="58"/>
      <c r="B62" s="58"/>
      <c r="C62" s="58"/>
      <c r="D62" s="58"/>
      <c r="E62" s="58"/>
      <c r="F62" s="58"/>
      <c r="G62" s="58"/>
      <c r="H62" s="58"/>
      <c r="I62" s="58"/>
      <c r="J62" s="58"/>
      <c r="K62" s="58"/>
      <c r="L62" s="58"/>
      <c r="M62" s="58"/>
      <c r="N62" s="58"/>
      <c r="O62" s="58"/>
      <c r="P62" s="58"/>
      <c r="Q62" s="58"/>
      <c r="R62" s="58"/>
      <c r="S62" s="58"/>
      <c r="T62" s="58"/>
      <c r="U62" s="58"/>
      <c r="V62" s="58"/>
      <c r="W62" s="58"/>
      <c r="X62" s="58"/>
      <c r="Y62" s="58"/>
      <c r="Z62" s="58"/>
      <c r="AA62" s="58"/>
      <c r="AB62" s="58"/>
      <c r="AC62" s="58"/>
      <c r="AD62" s="58"/>
      <c r="AE62" s="58"/>
      <c r="AF62" s="58"/>
      <c r="AG62" s="58"/>
      <c r="AH62" s="58"/>
      <c r="AI62" s="58"/>
      <c r="AJ62" s="58"/>
      <c r="AK62" s="58"/>
      <c r="AL62" s="58"/>
      <c r="AM62" s="58"/>
      <c r="AN62" s="58"/>
      <c r="AO62" s="58"/>
      <c r="AP62" s="58"/>
      <c r="AQ62" s="58"/>
      <c r="AR62" s="58"/>
      <c r="AS62" s="58"/>
      <c r="AT62" s="58"/>
      <c r="AU62" s="58"/>
      <c r="AV62" s="58"/>
      <c r="AW62" s="58"/>
      <c r="AX62" s="58"/>
      <c r="AY62" s="58"/>
      <c r="AZ62" s="58"/>
      <c r="BA62" s="58"/>
      <c r="BB62" s="58"/>
      <c r="BC62" s="58"/>
      <c r="BD62" s="58"/>
      <c r="BE62" s="58"/>
      <c r="BF62" s="58"/>
      <c r="BG62" s="58"/>
      <c r="BH62" s="58"/>
      <c r="BI62" s="58"/>
      <c r="BJ62" s="58"/>
      <c r="BK62" s="58"/>
      <c r="BL62" s="58"/>
      <c r="BM62" s="58"/>
      <c r="BN62" s="58"/>
      <c r="BO62" s="58"/>
      <c r="BP62" s="58"/>
      <c r="BQ62" s="58"/>
      <c r="BR62" s="58"/>
      <c r="BS62" s="58"/>
      <c r="BT62" s="58"/>
      <c r="BU62" s="58"/>
      <c r="BV62" s="58"/>
      <c r="BW62" s="58"/>
      <c r="BX62" s="58"/>
      <c r="BY62" s="58"/>
      <c r="BZ62" s="58"/>
      <c r="CA62" s="58"/>
      <c r="CB62" s="58"/>
    </row>
    <row r="63" spans="1:80" x14ac:dyDescent="0.25">
      <c r="A63" s="58"/>
      <c r="B63" s="58"/>
      <c r="C63" s="58"/>
      <c r="D63" s="58"/>
      <c r="E63" s="58"/>
      <c r="F63" s="58"/>
      <c r="G63" s="58"/>
      <c r="H63" s="58"/>
      <c r="I63" s="58"/>
      <c r="J63" s="58"/>
      <c r="K63" s="58"/>
      <c r="L63" s="58"/>
      <c r="M63" s="58"/>
      <c r="N63" s="58"/>
      <c r="O63" s="58"/>
      <c r="P63" s="58"/>
      <c r="Q63" s="58"/>
      <c r="R63" s="58"/>
      <c r="S63" s="58"/>
      <c r="T63" s="58"/>
      <c r="U63" s="58"/>
      <c r="V63" s="58"/>
      <c r="W63" s="58"/>
      <c r="X63" s="58"/>
      <c r="Y63" s="58"/>
      <c r="Z63" s="58"/>
      <c r="AA63" s="58"/>
      <c r="AB63" s="58"/>
      <c r="AC63" s="58"/>
      <c r="AD63" s="58"/>
      <c r="AE63" s="58"/>
      <c r="AF63" s="58"/>
      <c r="AG63" s="58"/>
      <c r="AH63" s="58"/>
      <c r="AI63" s="58"/>
      <c r="AJ63" s="58"/>
      <c r="AK63" s="58"/>
      <c r="AL63" s="58"/>
      <c r="AM63" s="58"/>
      <c r="AN63" s="58"/>
      <c r="AO63" s="58"/>
      <c r="AP63" s="58"/>
      <c r="AQ63" s="58"/>
      <c r="AR63" s="58"/>
      <c r="AS63" s="58"/>
      <c r="AT63" s="58"/>
      <c r="AU63" s="58"/>
      <c r="AV63" s="58"/>
      <c r="AW63" s="58"/>
      <c r="AX63" s="58"/>
      <c r="AY63" s="58"/>
      <c r="AZ63" s="58"/>
      <c r="BA63" s="58"/>
      <c r="BB63" s="58"/>
      <c r="BC63" s="58"/>
      <c r="BD63" s="58"/>
      <c r="BE63" s="58"/>
      <c r="BF63" s="58"/>
      <c r="BG63" s="58"/>
      <c r="BH63" s="58"/>
      <c r="BI63" s="58"/>
      <c r="BJ63" s="58"/>
      <c r="BK63" s="58"/>
      <c r="BL63" s="58"/>
      <c r="BM63" s="58"/>
      <c r="BN63" s="58"/>
      <c r="BO63" s="58"/>
      <c r="BP63" s="58"/>
      <c r="BQ63" s="58"/>
      <c r="BR63" s="58"/>
      <c r="BS63" s="58"/>
      <c r="BT63" s="58"/>
      <c r="BU63" s="58"/>
      <c r="BV63" s="58"/>
      <c r="BW63" s="58"/>
      <c r="BX63" s="58"/>
      <c r="BY63" s="58"/>
      <c r="BZ63" s="58"/>
      <c r="CA63" s="58"/>
      <c r="CB63" s="58"/>
    </row>
    <row r="64" spans="1:80" x14ac:dyDescent="0.25">
      <c r="A64" s="58"/>
      <c r="B64" s="58"/>
      <c r="C64" s="58"/>
      <c r="D64" s="58"/>
      <c r="E64" s="58"/>
      <c r="F64" s="58"/>
      <c r="G64" s="58"/>
      <c r="H64" s="58"/>
      <c r="I64" s="58"/>
      <c r="J64" s="58"/>
      <c r="K64" s="58"/>
      <c r="L64" s="58"/>
      <c r="M64" s="58"/>
      <c r="N64" s="58"/>
      <c r="O64" s="58"/>
      <c r="P64" s="58"/>
      <c r="Q64" s="58"/>
      <c r="R64" s="58"/>
      <c r="S64" s="58"/>
      <c r="T64" s="58"/>
      <c r="U64" s="58"/>
      <c r="V64" s="58"/>
      <c r="W64" s="58"/>
      <c r="X64" s="58"/>
      <c r="Y64" s="58"/>
      <c r="Z64" s="58"/>
      <c r="AA64" s="58"/>
      <c r="AB64" s="58"/>
      <c r="AC64" s="58"/>
      <c r="AD64" s="58"/>
      <c r="AE64" s="58"/>
      <c r="AF64" s="58"/>
      <c r="AG64" s="58"/>
      <c r="AH64" s="58"/>
      <c r="AI64" s="58"/>
      <c r="AJ64" s="58"/>
      <c r="AK64" s="58"/>
      <c r="AL64" s="58"/>
      <c r="AM64" s="58"/>
      <c r="AN64" s="58"/>
      <c r="AO64" s="58"/>
      <c r="AP64" s="58"/>
      <c r="AQ64" s="58"/>
      <c r="AR64" s="58"/>
      <c r="AS64" s="58"/>
      <c r="AT64" s="58"/>
      <c r="AU64" s="58"/>
      <c r="AV64" s="58"/>
      <c r="AW64" s="58"/>
      <c r="AX64" s="58"/>
      <c r="AY64" s="58"/>
      <c r="AZ64" s="58"/>
      <c r="BA64" s="58"/>
      <c r="BB64" s="58"/>
      <c r="BC64" s="58"/>
      <c r="BD64" s="58"/>
      <c r="BE64" s="58"/>
      <c r="BF64" s="58"/>
      <c r="BG64" s="58"/>
      <c r="BH64" s="58"/>
      <c r="BI64" s="58"/>
      <c r="BJ64" s="58"/>
      <c r="BK64" s="58"/>
      <c r="BL64" s="58"/>
      <c r="BM64" s="58"/>
      <c r="BN64" s="58"/>
      <c r="BO64" s="58"/>
      <c r="BP64" s="58"/>
      <c r="BQ64" s="58"/>
      <c r="BR64" s="58"/>
      <c r="BS64" s="58"/>
      <c r="BT64" s="58"/>
      <c r="BU64" s="58"/>
      <c r="BV64" s="58"/>
      <c r="BW64" s="58"/>
      <c r="BX64" s="58"/>
      <c r="BY64" s="58"/>
      <c r="BZ64" s="58"/>
      <c r="CA64" s="58"/>
      <c r="CB64" s="58"/>
    </row>
    <row r="65" spans="1:80" x14ac:dyDescent="0.25">
      <c r="A65" s="58"/>
      <c r="B65" s="58"/>
      <c r="C65" s="58"/>
      <c r="D65" s="58"/>
      <c r="E65" s="58"/>
      <c r="F65" s="58"/>
      <c r="G65" s="58"/>
      <c r="H65" s="58"/>
      <c r="I65" s="58"/>
      <c r="J65" s="58"/>
      <c r="K65" s="58"/>
      <c r="L65" s="58"/>
      <c r="M65" s="58"/>
      <c r="N65" s="58"/>
      <c r="O65" s="58"/>
      <c r="P65" s="58"/>
      <c r="Q65" s="58"/>
      <c r="R65" s="58"/>
      <c r="S65" s="58"/>
      <c r="T65" s="58"/>
      <c r="U65" s="58"/>
      <c r="V65" s="58"/>
      <c r="W65" s="58"/>
      <c r="X65" s="58"/>
      <c r="Y65" s="58"/>
      <c r="Z65" s="58"/>
      <c r="AA65" s="58"/>
      <c r="AB65" s="58"/>
      <c r="AC65" s="58"/>
      <c r="AD65" s="58"/>
      <c r="AE65" s="58"/>
      <c r="AF65" s="58"/>
      <c r="AG65" s="58"/>
      <c r="AH65" s="58"/>
      <c r="AI65" s="58"/>
      <c r="AJ65" s="58"/>
      <c r="AK65" s="58"/>
      <c r="AL65" s="58"/>
      <c r="AM65" s="58"/>
      <c r="AN65" s="58"/>
      <c r="AO65" s="58"/>
      <c r="AP65" s="58"/>
      <c r="AQ65" s="58"/>
      <c r="AR65" s="58"/>
      <c r="AS65" s="58"/>
      <c r="AT65" s="58"/>
      <c r="AU65" s="58"/>
      <c r="AV65" s="58"/>
      <c r="AW65" s="58"/>
      <c r="AX65" s="58"/>
      <c r="AY65" s="58"/>
      <c r="AZ65" s="58"/>
      <c r="BA65" s="58"/>
      <c r="BB65" s="58"/>
      <c r="BC65" s="58"/>
      <c r="BD65" s="58"/>
      <c r="BE65" s="58"/>
      <c r="BF65" s="58"/>
      <c r="BG65" s="58"/>
      <c r="BH65" s="58"/>
      <c r="BI65" s="58"/>
      <c r="BJ65" s="58"/>
      <c r="BK65" s="58"/>
      <c r="BL65" s="58"/>
      <c r="BM65" s="58"/>
      <c r="BN65" s="58"/>
      <c r="BO65" s="58"/>
      <c r="BP65" s="58"/>
      <c r="BQ65" s="58"/>
      <c r="BR65" s="58"/>
      <c r="BS65" s="58"/>
      <c r="BT65" s="58"/>
      <c r="BU65" s="58"/>
      <c r="BV65" s="58"/>
      <c r="BW65" s="58"/>
      <c r="BX65" s="58"/>
      <c r="BY65" s="58"/>
      <c r="BZ65" s="58"/>
      <c r="CA65" s="58"/>
      <c r="CB65" s="58"/>
    </row>
    <row r="66" spans="1:80" x14ac:dyDescent="0.25">
      <c r="A66" s="58"/>
      <c r="B66" s="58"/>
      <c r="C66" s="58"/>
      <c r="D66" s="58"/>
      <c r="E66" s="58"/>
      <c r="F66" s="58"/>
      <c r="G66" s="58"/>
      <c r="H66" s="58"/>
      <c r="I66" s="58"/>
      <c r="J66" s="58"/>
      <c r="K66" s="58"/>
      <c r="L66" s="58"/>
      <c r="M66" s="58"/>
      <c r="N66" s="58"/>
      <c r="O66" s="58"/>
      <c r="P66" s="58"/>
      <c r="Q66" s="58"/>
      <c r="R66" s="58"/>
      <c r="S66" s="58"/>
      <c r="T66" s="58"/>
      <c r="U66" s="58"/>
      <c r="V66" s="58"/>
      <c r="W66" s="58"/>
      <c r="X66" s="58"/>
      <c r="Y66" s="58"/>
      <c r="Z66" s="58"/>
      <c r="AA66" s="58"/>
      <c r="AB66" s="58"/>
      <c r="AC66" s="58"/>
      <c r="AD66" s="58"/>
      <c r="AE66" s="58"/>
      <c r="AF66" s="58"/>
      <c r="AG66" s="58"/>
      <c r="AH66" s="58"/>
      <c r="AI66" s="58"/>
      <c r="AJ66" s="58"/>
      <c r="AK66" s="58"/>
      <c r="AL66" s="58"/>
      <c r="AM66" s="58"/>
      <c r="AN66" s="58"/>
      <c r="AO66" s="58"/>
      <c r="AP66" s="58"/>
      <c r="AQ66" s="58"/>
      <c r="AR66" s="58"/>
      <c r="AS66" s="58"/>
      <c r="AT66" s="58"/>
      <c r="AU66" s="58"/>
      <c r="AV66" s="58"/>
      <c r="AW66" s="58"/>
      <c r="AX66" s="58"/>
      <c r="AY66" s="58"/>
      <c r="AZ66" s="58"/>
      <c r="BA66" s="58"/>
      <c r="BB66" s="58"/>
      <c r="BC66" s="58"/>
      <c r="BD66" s="58"/>
      <c r="BE66" s="58"/>
      <c r="BF66" s="58"/>
      <c r="BG66" s="58"/>
      <c r="BH66" s="58"/>
      <c r="BI66" s="58"/>
      <c r="BJ66" s="58"/>
      <c r="BK66" s="58"/>
      <c r="BL66" s="58"/>
      <c r="BM66" s="58"/>
      <c r="BN66" s="58"/>
      <c r="BO66" s="58"/>
      <c r="BP66" s="58"/>
      <c r="BQ66" s="58"/>
      <c r="BR66" s="58"/>
      <c r="BS66" s="58"/>
      <c r="BT66" s="58"/>
      <c r="BU66" s="58"/>
      <c r="BV66" s="58"/>
      <c r="BW66" s="58"/>
      <c r="BX66" s="58"/>
      <c r="BY66" s="58"/>
      <c r="BZ66" s="58"/>
      <c r="CA66" s="58"/>
      <c r="CB66" s="58"/>
    </row>
    <row r="67" spans="1:80" x14ac:dyDescent="0.25">
      <c r="A67" s="58"/>
      <c r="B67" s="58"/>
      <c r="C67" s="58"/>
      <c r="D67" s="58"/>
      <c r="E67" s="58"/>
      <c r="F67" s="58"/>
      <c r="G67" s="58"/>
      <c r="H67" s="58"/>
      <c r="I67" s="58"/>
      <c r="J67" s="58"/>
      <c r="K67" s="58"/>
      <c r="L67" s="58"/>
      <c r="M67" s="58"/>
      <c r="N67" s="58"/>
      <c r="O67" s="58"/>
      <c r="P67" s="58"/>
      <c r="Q67" s="58"/>
      <c r="R67" s="58"/>
      <c r="S67" s="58"/>
      <c r="T67" s="58"/>
      <c r="U67" s="58"/>
      <c r="V67" s="58"/>
      <c r="W67" s="58"/>
      <c r="X67" s="58"/>
      <c r="Y67" s="58"/>
      <c r="Z67" s="58"/>
      <c r="AA67" s="58"/>
      <c r="AB67" s="58"/>
      <c r="AC67" s="58"/>
      <c r="AD67" s="58"/>
      <c r="AE67" s="58"/>
      <c r="AF67" s="58"/>
      <c r="AG67" s="58"/>
      <c r="AH67" s="58"/>
      <c r="AI67" s="58"/>
      <c r="AJ67" s="58"/>
      <c r="AK67" s="58"/>
      <c r="AL67" s="58"/>
      <c r="AM67" s="58"/>
      <c r="AN67" s="58"/>
      <c r="AO67" s="58"/>
      <c r="AP67" s="58"/>
      <c r="AQ67" s="58"/>
      <c r="AR67" s="58"/>
      <c r="AS67" s="58"/>
      <c r="AT67" s="58"/>
      <c r="AU67" s="58"/>
      <c r="AV67" s="58"/>
      <c r="AW67" s="58"/>
      <c r="AX67" s="58"/>
      <c r="AY67" s="58"/>
      <c r="AZ67" s="58"/>
      <c r="BA67" s="58"/>
      <c r="BB67" s="58"/>
      <c r="BC67" s="58"/>
      <c r="BD67" s="58"/>
      <c r="BE67" s="58"/>
      <c r="BF67" s="58"/>
      <c r="BG67" s="58"/>
      <c r="BH67" s="58"/>
      <c r="BI67" s="58"/>
      <c r="BJ67" s="58"/>
      <c r="BK67" s="58"/>
      <c r="BL67" s="58"/>
      <c r="BM67" s="58"/>
      <c r="BN67" s="58"/>
      <c r="BO67" s="58"/>
      <c r="BP67" s="58"/>
      <c r="BQ67" s="58"/>
      <c r="BR67" s="58"/>
      <c r="BS67" s="58"/>
      <c r="BT67" s="58"/>
      <c r="BU67" s="58"/>
      <c r="BV67" s="58"/>
      <c r="BW67" s="58"/>
      <c r="BX67" s="58"/>
      <c r="BY67" s="58"/>
      <c r="BZ67" s="58"/>
      <c r="CA67" s="58"/>
      <c r="CB67" s="58"/>
    </row>
    <row r="68" spans="1:80" x14ac:dyDescent="0.25">
      <c r="A68" s="58"/>
      <c r="B68" s="58"/>
      <c r="C68" s="58"/>
      <c r="D68" s="58"/>
      <c r="E68" s="58"/>
      <c r="F68" s="58"/>
      <c r="G68" s="58"/>
      <c r="H68" s="58"/>
      <c r="I68" s="58"/>
      <c r="J68" s="58"/>
      <c r="K68" s="58"/>
      <c r="L68" s="58"/>
      <c r="M68" s="58"/>
      <c r="N68" s="58"/>
      <c r="O68" s="58"/>
      <c r="P68" s="58"/>
      <c r="Q68" s="58"/>
      <c r="R68" s="58"/>
      <c r="S68" s="58"/>
      <c r="T68" s="58"/>
      <c r="U68" s="58"/>
      <c r="V68" s="58"/>
      <c r="W68" s="58"/>
      <c r="X68" s="58"/>
      <c r="Y68" s="58"/>
      <c r="Z68" s="58"/>
      <c r="AA68" s="58"/>
      <c r="AB68" s="58"/>
      <c r="AC68" s="58"/>
      <c r="AD68" s="58"/>
      <c r="AE68" s="58"/>
      <c r="AF68" s="58"/>
      <c r="AG68" s="58"/>
      <c r="AH68" s="58"/>
      <c r="AI68" s="58"/>
      <c r="AJ68" s="58"/>
      <c r="AK68" s="58"/>
      <c r="AL68" s="58"/>
      <c r="AM68" s="58"/>
      <c r="AN68" s="58"/>
      <c r="AO68" s="58"/>
      <c r="AP68" s="58"/>
      <c r="AQ68" s="58"/>
      <c r="AR68" s="58"/>
      <c r="AS68" s="58"/>
      <c r="AT68" s="58"/>
      <c r="AU68" s="58"/>
      <c r="AV68" s="58"/>
      <c r="AW68" s="58"/>
      <c r="AX68" s="58"/>
      <c r="AY68" s="58"/>
      <c r="AZ68" s="58"/>
      <c r="BA68" s="58"/>
      <c r="BB68" s="58"/>
      <c r="BC68" s="58"/>
      <c r="BD68" s="58"/>
      <c r="BE68" s="58"/>
      <c r="BF68" s="58"/>
      <c r="BG68" s="58"/>
      <c r="BH68" s="58"/>
      <c r="BI68" s="58"/>
      <c r="BJ68" s="58"/>
      <c r="BK68" s="58"/>
      <c r="BL68" s="58"/>
      <c r="BM68" s="58"/>
      <c r="BN68" s="58"/>
      <c r="BO68" s="58"/>
      <c r="BP68" s="58"/>
      <c r="BQ68" s="58"/>
      <c r="BR68" s="58"/>
      <c r="BS68" s="58"/>
      <c r="BT68" s="58"/>
      <c r="BU68" s="58"/>
      <c r="BV68" s="58"/>
      <c r="BW68" s="58"/>
      <c r="BX68" s="58"/>
      <c r="BY68" s="58"/>
      <c r="BZ68" s="58"/>
      <c r="CA68" s="58"/>
      <c r="CB68" s="58"/>
    </row>
    <row r="69" spans="1:80" x14ac:dyDescent="0.25">
      <c r="A69" s="58"/>
      <c r="B69" s="58"/>
      <c r="C69" s="58"/>
      <c r="D69" s="58"/>
      <c r="E69" s="58"/>
      <c r="F69" s="58"/>
      <c r="G69" s="58"/>
      <c r="H69" s="58"/>
      <c r="I69" s="58"/>
      <c r="J69" s="58"/>
      <c r="K69" s="58"/>
      <c r="L69" s="58"/>
      <c r="M69" s="58"/>
      <c r="N69" s="58"/>
      <c r="O69" s="58"/>
      <c r="P69" s="58"/>
      <c r="Q69" s="58"/>
      <c r="R69" s="58"/>
      <c r="S69" s="58"/>
      <c r="T69" s="58"/>
      <c r="U69" s="58"/>
      <c r="V69" s="58"/>
      <c r="W69" s="58"/>
      <c r="X69" s="58"/>
      <c r="Y69" s="58"/>
      <c r="Z69" s="58"/>
      <c r="AA69" s="58"/>
      <c r="AB69" s="58"/>
      <c r="AC69" s="58"/>
      <c r="AD69" s="58"/>
      <c r="AE69" s="58"/>
      <c r="AF69" s="58"/>
      <c r="AG69" s="58"/>
      <c r="AH69" s="58"/>
      <c r="AI69" s="58"/>
      <c r="AJ69" s="58"/>
      <c r="AK69" s="58"/>
      <c r="AL69" s="58"/>
      <c r="AM69" s="58"/>
      <c r="AN69" s="58"/>
      <c r="AO69" s="58"/>
      <c r="AP69" s="58"/>
      <c r="AQ69" s="58"/>
      <c r="AR69" s="58"/>
      <c r="AS69" s="58"/>
      <c r="AT69" s="58"/>
      <c r="AU69" s="58"/>
      <c r="AV69" s="58"/>
      <c r="AW69" s="58"/>
      <c r="AX69" s="58"/>
      <c r="AY69" s="58"/>
      <c r="AZ69" s="58"/>
      <c r="BA69" s="58"/>
      <c r="BB69" s="58"/>
      <c r="BC69" s="58"/>
      <c r="BD69" s="58"/>
      <c r="BE69" s="58"/>
      <c r="BF69" s="58"/>
      <c r="BG69" s="58"/>
      <c r="BH69" s="58"/>
      <c r="BI69" s="58"/>
      <c r="BJ69" s="58"/>
      <c r="BK69" s="58"/>
      <c r="BL69" s="58"/>
      <c r="BM69" s="58"/>
      <c r="BN69" s="58"/>
      <c r="BO69" s="58"/>
      <c r="BP69" s="58"/>
      <c r="BQ69" s="58"/>
      <c r="BR69" s="58"/>
      <c r="BS69" s="58"/>
      <c r="BT69" s="58"/>
      <c r="BU69" s="58"/>
      <c r="BV69" s="58"/>
      <c r="BW69" s="58"/>
      <c r="BX69" s="58"/>
      <c r="BY69" s="58"/>
      <c r="BZ69" s="58"/>
      <c r="CA69" s="58"/>
      <c r="CB69" s="58"/>
    </row>
    <row r="70" spans="1:80" x14ac:dyDescent="0.25">
      <c r="A70" s="58"/>
      <c r="B70" s="58"/>
      <c r="C70" s="58"/>
      <c r="D70" s="58"/>
      <c r="E70" s="58"/>
      <c r="F70" s="58"/>
      <c r="G70" s="58"/>
      <c r="H70" s="58"/>
      <c r="I70" s="58"/>
      <c r="J70" s="58"/>
      <c r="K70" s="58"/>
      <c r="L70" s="58"/>
      <c r="M70" s="58"/>
      <c r="N70" s="58"/>
      <c r="O70" s="58"/>
      <c r="P70" s="58"/>
      <c r="Q70" s="58"/>
      <c r="R70" s="58"/>
      <c r="S70" s="58"/>
      <c r="T70" s="58"/>
      <c r="U70" s="58"/>
      <c r="V70" s="58"/>
      <c r="W70" s="58"/>
      <c r="X70" s="58"/>
      <c r="Y70" s="58"/>
      <c r="Z70" s="58"/>
      <c r="AA70" s="58"/>
      <c r="AB70" s="58"/>
      <c r="AC70" s="58"/>
      <c r="AD70" s="58"/>
      <c r="AE70" s="58"/>
      <c r="AF70" s="58"/>
      <c r="AG70" s="58"/>
      <c r="AH70" s="58"/>
      <c r="AI70" s="58"/>
      <c r="AJ70" s="58"/>
      <c r="AK70" s="58"/>
      <c r="AL70" s="58"/>
      <c r="AM70" s="58"/>
      <c r="AN70" s="58"/>
      <c r="AO70" s="58"/>
      <c r="AP70" s="58"/>
      <c r="AQ70" s="58"/>
      <c r="AR70" s="58"/>
      <c r="AS70" s="58"/>
      <c r="AT70" s="58"/>
      <c r="AU70" s="58"/>
      <c r="AV70" s="58"/>
      <c r="AW70" s="58"/>
      <c r="AX70" s="58"/>
      <c r="AY70" s="58"/>
      <c r="AZ70" s="58"/>
      <c r="BA70" s="58"/>
      <c r="BB70" s="58"/>
      <c r="BC70" s="58"/>
      <c r="BD70" s="58"/>
      <c r="BE70" s="58"/>
      <c r="BF70" s="58"/>
      <c r="BG70" s="58"/>
      <c r="BH70" s="58"/>
      <c r="BI70" s="58"/>
      <c r="BJ70" s="58"/>
      <c r="BK70" s="58"/>
      <c r="BL70" s="58"/>
      <c r="BM70" s="58"/>
      <c r="BN70" s="58"/>
      <c r="BO70" s="58"/>
      <c r="BP70" s="58"/>
      <c r="BQ70" s="58"/>
      <c r="BR70" s="58"/>
      <c r="BS70" s="58"/>
      <c r="BT70" s="58"/>
      <c r="BU70" s="58"/>
      <c r="BV70" s="58"/>
      <c r="BW70" s="58"/>
      <c r="BX70" s="58"/>
      <c r="BY70" s="58"/>
      <c r="BZ70" s="58"/>
      <c r="CA70" s="58"/>
      <c r="CB70" s="58"/>
    </row>
    <row r="71" spans="1:80" x14ac:dyDescent="0.25">
      <c r="A71" s="58"/>
      <c r="B71" s="58"/>
      <c r="C71" s="58"/>
      <c r="D71" s="58"/>
      <c r="E71" s="58"/>
      <c r="F71" s="58"/>
      <c r="G71" s="58"/>
      <c r="H71" s="58"/>
      <c r="I71" s="58"/>
      <c r="J71" s="58"/>
      <c r="K71" s="58"/>
      <c r="L71" s="58"/>
      <c r="M71" s="58"/>
      <c r="N71" s="58"/>
      <c r="O71" s="58"/>
      <c r="P71" s="58"/>
      <c r="Q71" s="58"/>
      <c r="R71" s="58"/>
      <c r="S71" s="58"/>
      <c r="T71" s="58"/>
      <c r="U71" s="58"/>
      <c r="V71" s="58"/>
      <c r="W71" s="58"/>
      <c r="X71" s="58"/>
      <c r="Y71" s="58"/>
      <c r="Z71" s="58"/>
      <c r="AA71" s="58"/>
      <c r="AB71" s="58"/>
      <c r="AC71" s="58"/>
      <c r="AD71" s="58"/>
      <c r="AE71" s="58"/>
      <c r="AF71" s="58"/>
      <c r="AG71" s="58"/>
      <c r="AH71" s="58"/>
      <c r="AI71" s="58"/>
      <c r="AJ71" s="58"/>
      <c r="AK71" s="58"/>
      <c r="AL71" s="58"/>
      <c r="AM71" s="58"/>
      <c r="AN71" s="58"/>
      <c r="AO71" s="58"/>
      <c r="AP71" s="58"/>
      <c r="AQ71" s="58"/>
      <c r="AR71" s="58"/>
      <c r="AS71" s="58"/>
      <c r="AT71" s="58"/>
      <c r="AU71" s="58"/>
      <c r="AV71" s="58"/>
      <c r="AW71" s="58"/>
      <c r="AX71" s="58"/>
      <c r="AY71" s="58"/>
      <c r="AZ71" s="58"/>
      <c r="BA71" s="58"/>
      <c r="BB71" s="58"/>
      <c r="BC71" s="58"/>
      <c r="BD71" s="58"/>
      <c r="BE71" s="58"/>
      <c r="BF71" s="58"/>
      <c r="BG71" s="58"/>
      <c r="BH71" s="58"/>
      <c r="BI71" s="58"/>
      <c r="BJ71" s="58"/>
      <c r="BK71" s="58"/>
      <c r="BL71" s="58"/>
      <c r="BM71" s="58"/>
      <c r="BN71" s="58"/>
      <c r="BO71" s="58"/>
      <c r="BP71" s="58"/>
      <c r="BQ71" s="58"/>
      <c r="BR71" s="58"/>
      <c r="BS71" s="58"/>
      <c r="BT71" s="58"/>
      <c r="BU71" s="58"/>
      <c r="BV71" s="58"/>
      <c r="BW71" s="58"/>
      <c r="BX71" s="58"/>
      <c r="BY71" s="58"/>
      <c r="BZ71" s="58"/>
      <c r="CA71" s="58"/>
      <c r="CB71" s="58"/>
    </row>
    <row r="72" spans="1:80" x14ac:dyDescent="0.25">
      <c r="A72" s="58"/>
      <c r="B72" s="58"/>
      <c r="C72" s="58"/>
      <c r="D72" s="58"/>
      <c r="E72" s="58"/>
      <c r="F72" s="58"/>
      <c r="G72" s="58"/>
      <c r="H72" s="58"/>
      <c r="I72" s="58"/>
      <c r="J72" s="58"/>
      <c r="K72" s="58"/>
      <c r="L72" s="58"/>
      <c r="M72" s="58"/>
      <c r="N72" s="58"/>
      <c r="O72" s="58"/>
      <c r="P72" s="58"/>
      <c r="Q72" s="58"/>
      <c r="R72" s="58"/>
      <c r="S72" s="58"/>
      <c r="T72" s="58"/>
      <c r="U72" s="58"/>
      <c r="V72" s="58"/>
      <c r="W72" s="58"/>
      <c r="X72" s="58"/>
      <c r="Y72" s="58"/>
      <c r="Z72" s="58"/>
      <c r="AA72" s="58"/>
      <c r="AB72" s="58"/>
      <c r="AC72" s="58"/>
      <c r="AD72" s="58"/>
      <c r="AE72" s="58"/>
      <c r="AF72" s="58"/>
      <c r="AG72" s="58"/>
      <c r="AH72" s="58"/>
      <c r="AI72" s="58"/>
      <c r="AJ72" s="58"/>
      <c r="AK72" s="58"/>
      <c r="AL72" s="58"/>
      <c r="AM72" s="58"/>
      <c r="AN72" s="58"/>
      <c r="AO72" s="58"/>
      <c r="AP72" s="58"/>
      <c r="AQ72" s="58"/>
      <c r="AR72" s="58"/>
      <c r="AS72" s="58"/>
      <c r="AT72" s="58"/>
      <c r="AU72" s="58"/>
      <c r="AV72" s="58"/>
      <c r="AW72" s="58"/>
      <c r="AX72" s="58"/>
      <c r="AY72" s="58"/>
      <c r="AZ72" s="58"/>
      <c r="BA72" s="58"/>
      <c r="BB72" s="58"/>
      <c r="BC72" s="58"/>
      <c r="BD72" s="58"/>
      <c r="BE72" s="58"/>
      <c r="BF72" s="58"/>
      <c r="BG72" s="58"/>
      <c r="BH72" s="58"/>
      <c r="BI72" s="58"/>
      <c r="BJ72" s="58"/>
      <c r="BK72" s="58"/>
      <c r="BL72" s="58"/>
      <c r="BM72" s="58"/>
      <c r="BN72" s="58"/>
      <c r="BO72" s="58"/>
      <c r="BP72" s="58"/>
      <c r="BQ72" s="58"/>
      <c r="BR72" s="58"/>
      <c r="BS72" s="58"/>
      <c r="BT72" s="58"/>
      <c r="BU72" s="58"/>
      <c r="BV72" s="58"/>
      <c r="BW72" s="58"/>
      <c r="BX72" s="58"/>
      <c r="BY72" s="58"/>
      <c r="BZ72" s="58"/>
      <c r="CA72" s="58"/>
      <c r="CB72" s="58"/>
    </row>
    <row r="73" spans="1:80" x14ac:dyDescent="0.25">
      <c r="A73" s="58"/>
      <c r="B73" s="58"/>
      <c r="C73" s="58"/>
      <c r="D73" s="58"/>
      <c r="E73" s="58"/>
      <c r="F73" s="58"/>
      <c r="G73" s="58"/>
      <c r="H73" s="58"/>
      <c r="I73" s="58"/>
      <c r="J73" s="58"/>
      <c r="K73" s="58"/>
      <c r="L73" s="58"/>
      <c r="M73" s="58"/>
      <c r="N73" s="58"/>
      <c r="O73" s="58"/>
      <c r="P73" s="58"/>
      <c r="Q73" s="58"/>
      <c r="R73" s="58"/>
      <c r="S73" s="58"/>
      <c r="T73" s="58"/>
      <c r="U73" s="58"/>
      <c r="V73" s="58"/>
      <c r="W73" s="58"/>
      <c r="X73" s="58"/>
      <c r="Y73" s="58"/>
      <c r="Z73" s="58"/>
      <c r="AA73" s="58"/>
      <c r="AB73" s="58"/>
      <c r="AC73" s="58"/>
      <c r="AD73" s="58"/>
      <c r="AE73" s="58"/>
      <c r="AF73" s="58"/>
      <c r="AG73" s="58"/>
      <c r="AH73" s="58"/>
      <c r="AI73" s="58"/>
      <c r="AJ73" s="58"/>
      <c r="AK73" s="58"/>
      <c r="AL73" s="58"/>
      <c r="AM73" s="58"/>
      <c r="AN73" s="58"/>
      <c r="AO73" s="58"/>
      <c r="AP73" s="58"/>
      <c r="AQ73" s="58"/>
      <c r="AR73" s="58"/>
      <c r="AS73" s="58"/>
      <c r="AT73" s="58"/>
      <c r="AU73" s="58"/>
      <c r="AV73" s="58"/>
      <c r="AW73" s="58"/>
      <c r="AX73" s="58"/>
      <c r="AY73" s="58"/>
      <c r="AZ73" s="58"/>
      <c r="BA73" s="58"/>
      <c r="BB73" s="58"/>
      <c r="BC73" s="58"/>
      <c r="BD73" s="58"/>
      <c r="BE73" s="58"/>
      <c r="BF73" s="58"/>
      <c r="BG73" s="58"/>
      <c r="BH73" s="58"/>
      <c r="BI73" s="58"/>
      <c r="BJ73" s="58"/>
      <c r="BK73" s="58"/>
      <c r="BL73" s="58"/>
      <c r="BM73" s="58"/>
      <c r="BN73" s="58"/>
      <c r="BO73" s="58"/>
      <c r="BP73" s="58"/>
      <c r="BQ73" s="58"/>
      <c r="BR73" s="58"/>
      <c r="BS73" s="58"/>
      <c r="BT73" s="58"/>
      <c r="BU73" s="58"/>
      <c r="BV73" s="58"/>
      <c r="BW73" s="58"/>
      <c r="BX73" s="58"/>
      <c r="BY73" s="58"/>
      <c r="BZ73" s="58"/>
      <c r="CA73" s="58"/>
      <c r="CB73" s="58"/>
    </row>
    <row r="74" spans="1:80" x14ac:dyDescent="0.25">
      <c r="A74" s="58"/>
      <c r="B74" s="58"/>
      <c r="C74" s="58"/>
      <c r="D74" s="58"/>
      <c r="E74" s="58"/>
      <c r="F74" s="58"/>
      <c r="G74" s="58"/>
      <c r="H74" s="58"/>
      <c r="I74" s="58"/>
      <c r="J74" s="58"/>
      <c r="K74" s="58"/>
      <c r="L74" s="58"/>
      <c r="M74" s="58"/>
      <c r="N74" s="58"/>
      <c r="O74" s="58"/>
      <c r="P74" s="58"/>
      <c r="Q74" s="58"/>
      <c r="R74" s="58"/>
      <c r="S74" s="58"/>
      <c r="T74" s="58"/>
      <c r="U74" s="58"/>
      <c r="V74" s="58"/>
      <c r="W74" s="58"/>
      <c r="X74" s="58"/>
      <c r="Y74" s="58"/>
      <c r="Z74" s="58"/>
      <c r="AA74" s="58"/>
      <c r="AB74" s="58"/>
      <c r="AC74" s="58"/>
      <c r="AD74" s="58"/>
      <c r="AE74" s="58"/>
      <c r="AF74" s="58"/>
      <c r="AG74" s="58"/>
      <c r="AH74" s="58"/>
      <c r="AI74" s="58"/>
      <c r="AJ74" s="58"/>
      <c r="AK74" s="58"/>
      <c r="AL74" s="58"/>
      <c r="AM74" s="58"/>
      <c r="AN74" s="58"/>
      <c r="AO74" s="58"/>
      <c r="AP74" s="58"/>
      <c r="AQ74" s="58"/>
      <c r="AR74" s="58"/>
      <c r="AS74" s="58"/>
      <c r="AT74" s="58"/>
      <c r="AU74" s="58"/>
      <c r="AV74" s="58"/>
      <c r="AW74" s="58"/>
      <c r="AX74" s="58"/>
      <c r="AY74" s="58"/>
      <c r="AZ74" s="58"/>
      <c r="BA74" s="58"/>
      <c r="BB74" s="58"/>
      <c r="BC74" s="58"/>
      <c r="BD74" s="58"/>
      <c r="BE74" s="58"/>
      <c r="BF74" s="58"/>
      <c r="BG74" s="58"/>
      <c r="BH74" s="58"/>
      <c r="BI74" s="58"/>
      <c r="BJ74" s="58"/>
      <c r="BK74" s="58"/>
      <c r="BL74" s="58"/>
      <c r="BM74" s="58"/>
      <c r="BN74" s="58"/>
      <c r="BO74" s="58"/>
      <c r="BP74" s="58"/>
      <c r="BQ74" s="58"/>
      <c r="BR74" s="58"/>
      <c r="BS74" s="58"/>
      <c r="BT74" s="58"/>
      <c r="BU74" s="58"/>
      <c r="BV74" s="58"/>
      <c r="BW74" s="58"/>
      <c r="BX74" s="58"/>
      <c r="BY74" s="58"/>
      <c r="BZ74" s="58"/>
      <c r="CA74" s="58"/>
      <c r="CB74" s="58"/>
    </row>
    <row r="75" spans="1:80" x14ac:dyDescent="0.25">
      <c r="A75" s="58"/>
      <c r="B75" s="58"/>
      <c r="C75" s="58"/>
      <c r="D75" s="58"/>
      <c r="E75" s="58"/>
      <c r="F75" s="58"/>
      <c r="G75" s="58"/>
      <c r="H75" s="58"/>
      <c r="I75" s="58"/>
      <c r="J75" s="58"/>
      <c r="K75" s="58"/>
      <c r="L75" s="58"/>
      <c r="M75" s="58"/>
      <c r="N75" s="58"/>
      <c r="O75" s="58"/>
      <c r="P75" s="58"/>
      <c r="Q75" s="58"/>
      <c r="R75" s="58"/>
      <c r="S75" s="58"/>
      <c r="T75" s="58"/>
      <c r="U75" s="58"/>
      <c r="V75" s="58"/>
      <c r="W75" s="58"/>
      <c r="X75" s="58"/>
      <c r="Y75" s="58"/>
      <c r="Z75" s="58"/>
      <c r="AA75" s="58"/>
      <c r="AB75" s="58"/>
      <c r="AC75" s="58"/>
      <c r="AD75" s="58"/>
      <c r="AE75" s="58"/>
      <c r="AF75" s="58"/>
      <c r="AG75" s="58"/>
      <c r="AH75" s="58"/>
      <c r="AI75" s="58"/>
      <c r="AJ75" s="58"/>
      <c r="AK75" s="58"/>
      <c r="AL75" s="58"/>
      <c r="AM75" s="58"/>
      <c r="AN75" s="58"/>
      <c r="AO75" s="58"/>
      <c r="AP75" s="58"/>
      <c r="AQ75" s="58"/>
      <c r="AR75" s="58"/>
      <c r="AS75" s="58"/>
      <c r="AT75" s="58"/>
      <c r="AU75" s="58"/>
      <c r="AV75" s="58"/>
      <c r="AW75" s="58"/>
      <c r="AX75" s="58"/>
      <c r="AY75" s="58"/>
      <c r="AZ75" s="58"/>
      <c r="BA75" s="58"/>
      <c r="BB75" s="58"/>
      <c r="BC75" s="58"/>
      <c r="BD75" s="58"/>
      <c r="BE75" s="58"/>
      <c r="BF75" s="58"/>
      <c r="BG75" s="58"/>
      <c r="BH75" s="58"/>
      <c r="BI75" s="58"/>
      <c r="BJ75" s="58"/>
      <c r="BK75" s="58"/>
      <c r="BL75" s="58"/>
      <c r="BM75" s="58"/>
      <c r="BN75" s="58"/>
      <c r="BO75" s="58"/>
      <c r="BP75" s="58"/>
      <c r="BQ75" s="58"/>
      <c r="BR75" s="58"/>
      <c r="BS75" s="58"/>
      <c r="BT75" s="58"/>
      <c r="BU75" s="58"/>
      <c r="BV75" s="58"/>
      <c r="BW75" s="58"/>
      <c r="BX75" s="58"/>
      <c r="BY75" s="58"/>
      <c r="BZ75" s="58"/>
      <c r="CA75" s="58"/>
      <c r="CB75" s="58"/>
    </row>
    <row r="76" spans="1:80" x14ac:dyDescent="0.25">
      <c r="A76" s="58"/>
      <c r="B76" s="58"/>
      <c r="C76" s="58"/>
      <c r="D76" s="58"/>
      <c r="E76" s="58"/>
      <c r="F76" s="58"/>
      <c r="G76" s="58"/>
      <c r="H76" s="58"/>
      <c r="I76" s="58"/>
      <c r="J76" s="58"/>
      <c r="K76" s="58"/>
      <c r="L76" s="58"/>
      <c r="M76" s="58"/>
      <c r="N76" s="58"/>
      <c r="O76" s="58"/>
      <c r="P76" s="58"/>
      <c r="Q76" s="58"/>
      <c r="R76" s="58"/>
      <c r="S76" s="58"/>
      <c r="T76" s="58"/>
      <c r="U76" s="58"/>
      <c r="V76" s="58"/>
      <c r="W76" s="58"/>
      <c r="X76" s="58"/>
      <c r="Y76" s="58"/>
      <c r="Z76" s="58"/>
      <c r="AA76" s="58"/>
      <c r="AB76" s="58"/>
      <c r="AC76" s="58"/>
      <c r="AD76" s="58"/>
      <c r="AE76" s="58"/>
      <c r="AF76" s="58"/>
      <c r="AG76" s="58"/>
      <c r="AH76" s="58"/>
      <c r="AI76" s="58"/>
      <c r="AJ76" s="58"/>
      <c r="AK76" s="58"/>
      <c r="AL76" s="58"/>
      <c r="AM76" s="58"/>
      <c r="AN76" s="58"/>
      <c r="AO76" s="58"/>
      <c r="AP76" s="58"/>
      <c r="AQ76" s="58"/>
      <c r="AR76" s="58"/>
      <c r="AS76" s="58"/>
      <c r="AT76" s="58"/>
      <c r="AU76" s="58"/>
      <c r="AV76" s="58"/>
      <c r="AW76" s="58"/>
      <c r="AX76" s="58"/>
      <c r="AY76" s="58"/>
      <c r="AZ76" s="58"/>
      <c r="BA76" s="58"/>
      <c r="BB76" s="58"/>
      <c r="BC76" s="58"/>
      <c r="BD76" s="58"/>
      <c r="BE76" s="58"/>
      <c r="BF76" s="58"/>
      <c r="BG76" s="58"/>
      <c r="BH76" s="58"/>
      <c r="BI76" s="58"/>
      <c r="BJ76" s="58"/>
      <c r="BK76" s="58"/>
      <c r="BL76" s="58"/>
      <c r="BM76" s="58"/>
      <c r="BN76" s="58"/>
      <c r="BO76" s="58"/>
      <c r="BP76" s="58"/>
      <c r="BQ76" s="58"/>
      <c r="BR76" s="58"/>
      <c r="BS76" s="58"/>
      <c r="BT76" s="58"/>
      <c r="BU76" s="58"/>
      <c r="BV76" s="58"/>
      <c r="BW76" s="58"/>
      <c r="BX76" s="58"/>
      <c r="BY76" s="58"/>
      <c r="BZ76" s="58"/>
      <c r="CA76" s="58"/>
      <c r="CB76" s="58"/>
    </row>
    <row r="77" spans="1:80" x14ac:dyDescent="0.25">
      <c r="A77" s="58"/>
      <c r="B77" s="58"/>
      <c r="C77" s="58"/>
      <c r="D77" s="58"/>
      <c r="E77" s="58"/>
      <c r="F77" s="58"/>
      <c r="G77" s="58"/>
      <c r="H77" s="58"/>
      <c r="I77" s="58"/>
      <c r="J77" s="58"/>
      <c r="K77" s="58"/>
      <c r="L77" s="58"/>
      <c r="M77" s="58"/>
      <c r="N77" s="58"/>
      <c r="O77" s="58"/>
      <c r="P77" s="58"/>
      <c r="Q77" s="58"/>
      <c r="R77" s="58"/>
      <c r="S77" s="58"/>
      <c r="T77" s="58"/>
      <c r="U77" s="58"/>
      <c r="V77" s="58"/>
      <c r="W77" s="58"/>
      <c r="X77" s="58"/>
      <c r="Y77" s="58"/>
      <c r="Z77" s="58"/>
      <c r="AA77" s="58"/>
      <c r="AB77" s="58"/>
      <c r="AC77" s="58"/>
      <c r="AD77" s="58"/>
      <c r="AE77" s="58"/>
      <c r="AF77" s="58"/>
      <c r="AG77" s="58"/>
      <c r="AH77" s="58"/>
      <c r="AI77" s="58"/>
      <c r="AJ77" s="58"/>
      <c r="AK77" s="58"/>
      <c r="AL77" s="58"/>
      <c r="AM77" s="58"/>
      <c r="AN77" s="58"/>
      <c r="AO77" s="58"/>
      <c r="AP77" s="58"/>
      <c r="AQ77" s="58"/>
      <c r="AR77" s="58"/>
      <c r="AS77" s="58"/>
      <c r="AT77" s="58"/>
      <c r="AU77" s="58"/>
      <c r="AV77" s="58"/>
      <c r="AW77" s="58"/>
      <c r="AX77" s="58"/>
      <c r="AY77" s="58"/>
      <c r="AZ77" s="58"/>
      <c r="BA77" s="58"/>
      <c r="BB77" s="58"/>
      <c r="BC77" s="58"/>
      <c r="BD77" s="58"/>
      <c r="BE77" s="58"/>
      <c r="BF77" s="58"/>
      <c r="BG77" s="58"/>
      <c r="BH77" s="58"/>
      <c r="BI77" s="58"/>
      <c r="BJ77" s="58"/>
      <c r="BK77" s="58"/>
      <c r="BL77" s="58"/>
      <c r="BM77" s="58"/>
      <c r="BN77" s="58"/>
      <c r="BO77" s="58"/>
      <c r="BP77" s="58"/>
      <c r="BQ77" s="58"/>
      <c r="BR77" s="58"/>
      <c r="BS77" s="58"/>
      <c r="BT77" s="58"/>
      <c r="BU77" s="58"/>
      <c r="BV77" s="58"/>
      <c r="BW77" s="58"/>
      <c r="BX77" s="58"/>
      <c r="BY77" s="58"/>
      <c r="BZ77" s="58"/>
      <c r="CA77" s="58"/>
      <c r="CB77" s="58"/>
    </row>
    <row r="78" spans="1:80" x14ac:dyDescent="0.25">
      <c r="A78" s="58"/>
      <c r="B78" s="58"/>
      <c r="C78" s="58"/>
      <c r="D78" s="58"/>
      <c r="E78" s="58"/>
      <c r="F78" s="58"/>
      <c r="G78" s="58"/>
      <c r="H78" s="58"/>
      <c r="I78" s="58"/>
      <c r="J78" s="58"/>
      <c r="K78" s="58"/>
      <c r="L78" s="58"/>
      <c r="M78" s="58"/>
      <c r="N78" s="58"/>
      <c r="O78" s="58"/>
      <c r="P78" s="58"/>
      <c r="Q78" s="58"/>
      <c r="R78" s="58"/>
      <c r="S78" s="58"/>
      <c r="T78" s="58"/>
      <c r="U78" s="58"/>
      <c r="V78" s="58"/>
      <c r="W78" s="58"/>
      <c r="X78" s="58"/>
      <c r="Y78" s="58"/>
      <c r="Z78" s="58"/>
      <c r="AA78" s="58"/>
      <c r="AB78" s="58"/>
      <c r="AC78" s="58"/>
      <c r="AD78" s="58"/>
      <c r="AE78" s="58"/>
      <c r="AF78" s="58"/>
      <c r="AG78" s="58"/>
      <c r="AH78" s="58"/>
      <c r="AI78" s="58"/>
      <c r="AJ78" s="58"/>
      <c r="AK78" s="58"/>
      <c r="AL78" s="58"/>
      <c r="AM78" s="58"/>
      <c r="AN78" s="58"/>
      <c r="AO78" s="58"/>
      <c r="AP78" s="58"/>
      <c r="AQ78" s="58"/>
      <c r="AR78" s="58"/>
      <c r="AS78" s="58"/>
      <c r="AT78" s="58"/>
      <c r="AU78" s="58"/>
      <c r="AV78" s="58"/>
      <c r="AW78" s="58"/>
      <c r="AX78" s="58"/>
      <c r="AY78" s="58"/>
      <c r="AZ78" s="58"/>
      <c r="BA78" s="58"/>
      <c r="BB78" s="58"/>
      <c r="BC78" s="58"/>
      <c r="BD78" s="58"/>
      <c r="BE78" s="58"/>
      <c r="BF78" s="58"/>
      <c r="BG78" s="58"/>
      <c r="BH78" s="58"/>
      <c r="BI78" s="58"/>
      <c r="BJ78" s="58"/>
      <c r="BK78" s="58"/>
      <c r="BL78" s="58"/>
      <c r="BM78" s="58"/>
      <c r="BN78" s="58"/>
      <c r="BO78" s="58"/>
      <c r="BP78" s="58"/>
      <c r="BQ78" s="58"/>
      <c r="BR78" s="58"/>
      <c r="BS78" s="58"/>
      <c r="BT78" s="58"/>
      <c r="BU78" s="58"/>
      <c r="BV78" s="58"/>
      <c r="BW78" s="58"/>
      <c r="BX78" s="58"/>
      <c r="BY78" s="58"/>
      <c r="BZ78" s="58"/>
      <c r="CA78" s="58"/>
      <c r="CB78" s="58"/>
    </row>
    <row r="79" spans="1:80" x14ac:dyDescent="0.25">
      <c r="A79" s="58"/>
      <c r="B79" s="58"/>
      <c r="C79" s="58"/>
      <c r="D79" s="58"/>
      <c r="E79" s="58"/>
      <c r="F79" s="58"/>
      <c r="G79" s="58"/>
      <c r="H79" s="58"/>
      <c r="I79" s="58"/>
      <c r="J79" s="58"/>
      <c r="K79" s="58"/>
      <c r="L79" s="58"/>
      <c r="M79" s="58"/>
      <c r="N79" s="58"/>
      <c r="O79" s="58"/>
      <c r="P79" s="58"/>
      <c r="Q79" s="58"/>
      <c r="R79" s="58"/>
      <c r="S79" s="58"/>
      <c r="T79" s="58"/>
      <c r="U79" s="58"/>
      <c r="V79" s="58"/>
      <c r="W79" s="58"/>
      <c r="X79" s="58"/>
      <c r="Y79" s="58"/>
      <c r="Z79" s="58"/>
      <c r="AA79" s="58"/>
      <c r="AB79" s="58"/>
      <c r="AC79" s="58"/>
      <c r="AD79" s="58"/>
      <c r="AE79" s="58"/>
      <c r="AF79" s="58"/>
      <c r="AG79" s="58"/>
      <c r="AH79" s="58"/>
      <c r="AI79" s="58"/>
      <c r="AJ79" s="58"/>
      <c r="AK79" s="58"/>
      <c r="AL79" s="58"/>
      <c r="AM79" s="58"/>
      <c r="AN79" s="58"/>
      <c r="AO79" s="58"/>
      <c r="AP79" s="58"/>
      <c r="AQ79" s="58"/>
      <c r="AR79" s="58"/>
      <c r="AS79" s="58"/>
      <c r="AT79" s="58"/>
      <c r="AU79" s="58"/>
      <c r="AV79" s="58"/>
      <c r="AW79" s="58"/>
      <c r="AX79" s="58"/>
      <c r="AY79" s="58"/>
      <c r="AZ79" s="58"/>
      <c r="BA79" s="58"/>
      <c r="BB79" s="58"/>
      <c r="BC79" s="58"/>
      <c r="BD79" s="58"/>
      <c r="BE79" s="58"/>
      <c r="BF79" s="58"/>
      <c r="BG79" s="58"/>
      <c r="BH79" s="58"/>
      <c r="BI79" s="58"/>
      <c r="BJ79" s="58"/>
      <c r="BK79" s="58"/>
    </row>
    <row r="80" spans="1:80" x14ac:dyDescent="0.25">
      <c r="A80" s="58"/>
      <c r="B80" s="58"/>
      <c r="C80" s="58"/>
      <c r="D80" s="58"/>
      <c r="E80" s="58"/>
      <c r="F80" s="58"/>
      <c r="G80" s="58"/>
      <c r="H80" s="58"/>
      <c r="I80" s="58"/>
      <c r="J80" s="58"/>
      <c r="K80" s="58"/>
      <c r="L80" s="58"/>
      <c r="M80" s="58"/>
      <c r="N80" s="58"/>
      <c r="O80" s="58"/>
      <c r="P80" s="58"/>
      <c r="Q80" s="58"/>
      <c r="R80" s="58"/>
      <c r="S80" s="58"/>
      <c r="T80" s="58"/>
      <c r="U80" s="58"/>
      <c r="V80" s="58"/>
      <c r="W80" s="58"/>
      <c r="X80" s="58"/>
      <c r="Y80" s="58"/>
      <c r="Z80" s="58"/>
      <c r="AA80" s="58"/>
      <c r="AB80" s="58"/>
      <c r="AC80" s="58"/>
      <c r="AD80" s="58"/>
      <c r="AE80" s="58"/>
      <c r="AF80" s="58"/>
      <c r="AG80" s="58"/>
      <c r="AH80" s="58"/>
      <c r="AI80" s="58"/>
      <c r="AJ80" s="58"/>
      <c r="AK80" s="58"/>
      <c r="AL80" s="58"/>
      <c r="AM80" s="58"/>
      <c r="AN80" s="58"/>
      <c r="AO80" s="58"/>
      <c r="AP80" s="58"/>
      <c r="AQ80" s="58"/>
      <c r="AR80" s="58"/>
      <c r="AS80" s="58"/>
      <c r="AT80" s="58"/>
      <c r="AU80" s="58"/>
      <c r="AV80" s="58"/>
      <c r="AW80" s="58"/>
      <c r="AX80" s="58"/>
      <c r="AY80" s="58"/>
      <c r="AZ80" s="58"/>
      <c r="BA80" s="58"/>
      <c r="BB80" s="58"/>
      <c r="BC80" s="58"/>
      <c r="BD80" s="58"/>
      <c r="BE80" s="58"/>
      <c r="BF80" s="58"/>
      <c r="BG80" s="58"/>
      <c r="BH80" s="58"/>
      <c r="BI80" s="58"/>
      <c r="BJ80" s="58"/>
      <c r="BK80" s="58"/>
    </row>
    <row r="81" spans="1:63" x14ac:dyDescent="0.25">
      <c r="A81" s="58"/>
      <c r="B81" s="58"/>
      <c r="C81" s="58"/>
      <c r="D81" s="58"/>
      <c r="E81" s="58"/>
      <c r="F81" s="58"/>
      <c r="G81" s="58"/>
      <c r="H81" s="58"/>
      <c r="I81" s="58"/>
      <c r="J81" s="58"/>
      <c r="K81" s="58"/>
      <c r="L81" s="58"/>
      <c r="M81" s="58"/>
      <c r="N81" s="58"/>
      <c r="O81" s="58"/>
      <c r="P81" s="58"/>
      <c r="Q81" s="58"/>
      <c r="R81" s="58"/>
      <c r="S81" s="58"/>
      <c r="T81" s="58"/>
      <c r="U81" s="58"/>
      <c r="V81" s="58"/>
      <c r="W81" s="58"/>
      <c r="X81" s="58"/>
      <c r="Y81" s="58"/>
      <c r="Z81" s="58"/>
      <c r="AA81" s="58"/>
      <c r="AB81" s="58"/>
      <c r="AC81" s="58"/>
      <c r="AD81" s="58"/>
      <c r="AE81" s="58"/>
      <c r="AF81" s="58"/>
      <c r="AG81" s="58"/>
      <c r="AH81" s="58"/>
      <c r="AI81" s="58"/>
      <c r="AJ81" s="58"/>
      <c r="AK81" s="58"/>
      <c r="AL81" s="58"/>
      <c r="AM81" s="58"/>
      <c r="AN81" s="58"/>
      <c r="AO81" s="58"/>
      <c r="AP81" s="58"/>
      <c r="AQ81" s="58"/>
      <c r="AR81" s="58"/>
      <c r="AS81" s="58"/>
      <c r="AT81" s="58"/>
      <c r="AU81" s="58"/>
      <c r="AV81" s="58"/>
      <c r="AW81" s="58"/>
      <c r="AX81" s="58"/>
      <c r="AY81" s="58"/>
      <c r="AZ81" s="58"/>
      <c r="BA81" s="58"/>
      <c r="BB81" s="58"/>
      <c r="BC81" s="58"/>
      <c r="BD81" s="58"/>
      <c r="BE81" s="58"/>
      <c r="BF81" s="58"/>
      <c r="BG81" s="58"/>
      <c r="BH81" s="58"/>
      <c r="BI81" s="58"/>
      <c r="BJ81" s="58"/>
      <c r="BK81" s="58"/>
    </row>
    <row r="82" spans="1:63" x14ac:dyDescent="0.25">
      <c r="A82" s="58"/>
      <c r="B82" s="58"/>
      <c r="C82" s="58"/>
      <c r="D82" s="58"/>
      <c r="E82" s="58"/>
      <c r="F82" s="58"/>
      <c r="G82" s="58"/>
      <c r="H82" s="58"/>
      <c r="I82" s="58"/>
      <c r="J82" s="58"/>
      <c r="K82" s="58"/>
      <c r="L82" s="58"/>
      <c r="M82" s="58"/>
      <c r="N82" s="58"/>
      <c r="O82" s="58"/>
      <c r="P82" s="58"/>
      <c r="Q82" s="58"/>
      <c r="R82" s="58"/>
      <c r="S82" s="58"/>
      <c r="T82" s="58"/>
      <c r="U82" s="58"/>
      <c r="V82" s="58"/>
      <c r="W82" s="58"/>
      <c r="X82" s="58"/>
      <c r="Y82" s="58"/>
      <c r="Z82" s="58"/>
      <c r="AA82" s="58"/>
      <c r="AB82" s="58"/>
      <c r="AC82" s="58"/>
      <c r="AD82" s="58"/>
      <c r="AE82" s="58"/>
      <c r="AF82" s="58"/>
      <c r="AG82" s="58"/>
      <c r="AH82" s="58"/>
      <c r="AI82" s="58"/>
      <c r="AJ82" s="58"/>
      <c r="AK82" s="58"/>
      <c r="AL82" s="58"/>
      <c r="AM82" s="58"/>
      <c r="AN82" s="58"/>
      <c r="AO82" s="58"/>
      <c r="AP82" s="58"/>
      <c r="AQ82" s="58"/>
      <c r="AR82" s="58"/>
      <c r="AS82" s="58"/>
      <c r="AT82" s="58"/>
      <c r="AU82" s="58"/>
      <c r="AV82" s="58"/>
      <c r="AW82" s="58"/>
      <c r="AX82" s="58"/>
      <c r="AY82" s="58"/>
      <c r="AZ82" s="58"/>
      <c r="BA82" s="58"/>
      <c r="BB82" s="58"/>
      <c r="BC82" s="58"/>
      <c r="BD82" s="58"/>
      <c r="BE82" s="58"/>
      <c r="BF82" s="58"/>
      <c r="BG82" s="58"/>
      <c r="BH82" s="58"/>
      <c r="BI82" s="58"/>
      <c r="BJ82" s="58"/>
      <c r="BK82" s="58"/>
    </row>
    <row r="83" spans="1:63" x14ac:dyDescent="0.25">
      <c r="A83" s="58"/>
      <c r="B83" s="58"/>
      <c r="C83" s="58"/>
      <c r="D83" s="58"/>
      <c r="E83" s="58"/>
      <c r="F83" s="58"/>
      <c r="G83" s="58"/>
      <c r="H83" s="58"/>
      <c r="I83" s="58"/>
      <c r="J83" s="58"/>
      <c r="K83" s="58"/>
      <c r="L83" s="58"/>
      <c r="M83" s="58"/>
      <c r="N83" s="58"/>
      <c r="O83" s="58"/>
      <c r="P83" s="58"/>
      <c r="Q83" s="58"/>
      <c r="R83" s="58"/>
      <c r="S83" s="58"/>
      <c r="T83" s="58"/>
      <c r="U83" s="58"/>
      <c r="V83" s="58"/>
      <c r="W83" s="58"/>
      <c r="X83" s="58"/>
      <c r="Y83" s="58"/>
      <c r="Z83" s="58"/>
      <c r="AA83" s="58"/>
      <c r="AB83" s="58"/>
      <c r="AC83" s="58"/>
      <c r="AD83" s="58"/>
      <c r="AE83" s="58"/>
      <c r="AF83" s="58"/>
      <c r="AG83" s="58"/>
      <c r="AH83" s="58"/>
      <c r="AI83" s="58"/>
      <c r="AJ83" s="58"/>
      <c r="AK83" s="58"/>
      <c r="AL83" s="58"/>
      <c r="AM83" s="58"/>
      <c r="AN83" s="58"/>
      <c r="AO83" s="58"/>
      <c r="AP83" s="58"/>
      <c r="AQ83" s="58"/>
      <c r="AR83" s="58"/>
      <c r="AS83" s="58"/>
      <c r="AT83" s="58"/>
      <c r="AU83" s="58"/>
      <c r="AV83" s="58"/>
      <c r="AW83" s="58"/>
      <c r="AX83" s="58"/>
      <c r="AY83" s="58"/>
      <c r="AZ83" s="58"/>
      <c r="BA83" s="58"/>
      <c r="BB83" s="58"/>
      <c r="BC83" s="58"/>
      <c r="BD83" s="58"/>
      <c r="BE83" s="58"/>
      <c r="BF83" s="58"/>
      <c r="BG83" s="58"/>
      <c r="BH83" s="58"/>
      <c r="BI83" s="58"/>
      <c r="BJ83" s="58"/>
      <c r="BK83" s="58"/>
    </row>
    <row r="84" spans="1:63" x14ac:dyDescent="0.25">
      <c r="A84" s="58"/>
      <c r="B84" s="58"/>
      <c r="C84" s="58"/>
      <c r="D84" s="58"/>
      <c r="E84" s="58"/>
      <c r="F84" s="58"/>
      <c r="G84" s="58"/>
      <c r="H84" s="58"/>
      <c r="I84" s="58"/>
      <c r="J84" s="58"/>
      <c r="K84" s="58"/>
      <c r="L84" s="58"/>
      <c r="M84" s="58"/>
      <c r="N84" s="58"/>
      <c r="O84" s="58"/>
      <c r="P84" s="58"/>
      <c r="Q84" s="58"/>
      <c r="R84" s="58"/>
      <c r="S84" s="58"/>
      <c r="T84" s="58"/>
      <c r="U84" s="58"/>
      <c r="V84" s="58"/>
      <c r="W84" s="58"/>
      <c r="X84" s="58"/>
      <c r="Y84" s="58"/>
      <c r="Z84" s="58"/>
      <c r="AA84" s="58"/>
      <c r="AB84" s="58"/>
      <c r="AC84" s="58"/>
      <c r="AD84" s="58"/>
      <c r="AE84" s="58"/>
      <c r="AF84" s="58"/>
      <c r="AG84" s="58"/>
      <c r="AH84" s="58"/>
      <c r="AI84" s="58"/>
      <c r="AJ84" s="58"/>
      <c r="AK84" s="58"/>
      <c r="AL84" s="58"/>
      <c r="AM84" s="58"/>
      <c r="AN84" s="58"/>
      <c r="AO84" s="58"/>
      <c r="AP84" s="58"/>
      <c r="AQ84" s="58"/>
      <c r="AR84" s="58"/>
      <c r="AS84" s="58"/>
      <c r="AT84" s="58"/>
      <c r="AU84" s="58"/>
      <c r="AV84" s="58"/>
      <c r="AW84" s="58"/>
      <c r="AX84" s="58"/>
      <c r="AY84" s="58"/>
      <c r="AZ84" s="58"/>
      <c r="BA84" s="58"/>
      <c r="BB84" s="58"/>
      <c r="BC84" s="58"/>
      <c r="BD84" s="58"/>
      <c r="BE84" s="58"/>
      <c r="BF84" s="58"/>
      <c r="BG84" s="58"/>
      <c r="BH84" s="58"/>
      <c r="BI84" s="58"/>
      <c r="BJ84" s="58"/>
      <c r="BK84" s="58"/>
    </row>
    <row r="85" spans="1:63" x14ac:dyDescent="0.25">
      <c r="A85" s="58"/>
      <c r="B85" s="58"/>
      <c r="C85" s="58"/>
      <c r="D85" s="58"/>
      <c r="E85" s="58"/>
      <c r="F85" s="58"/>
      <c r="G85" s="58"/>
      <c r="H85" s="58"/>
      <c r="I85" s="58"/>
      <c r="J85" s="58"/>
      <c r="K85" s="58"/>
      <c r="L85" s="58"/>
      <c r="M85" s="58"/>
      <c r="N85" s="58"/>
      <c r="O85" s="58"/>
      <c r="P85" s="58"/>
      <c r="Q85" s="58"/>
      <c r="R85" s="58"/>
      <c r="S85" s="58"/>
      <c r="T85" s="58"/>
      <c r="U85" s="58"/>
      <c r="V85" s="58"/>
      <c r="W85" s="58"/>
      <c r="X85" s="58"/>
      <c r="Y85" s="58"/>
      <c r="Z85" s="58"/>
      <c r="AA85" s="58"/>
      <c r="AB85" s="58"/>
      <c r="AC85" s="58"/>
      <c r="AD85" s="58"/>
      <c r="AE85" s="58"/>
      <c r="AF85" s="58"/>
      <c r="AG85" s="58"/>
      <c r="AH85" s="58"/>
      <c r="AI85" s="58"/>
      <c r="AJ85" s="58"/>
      <c r="AK85" s="58"/>
      <c r="AL85" s="58"/>
      <c r="AM85" s="58"/>
      <c r="AN85" s="58"/>
      <c r="AO85" s="58"/>
      <c r="AP85" s="58"/>
      <c r="AQ85" s="58"/>
      <c r="AR85" s="58"/>
      <c r="AS85" s="58"/>
      <c r="AT85" s="58"/>
      <c r="AU85" s="58"/>
      <c r="AV85" s="58"/>
      <c r="AW85" s="58"/>
      <c r="AX85" s="58"/>
      <c r="AY85" s="58"/>
      <c r="AZ85" s="58"/>
      <c r="BA85" s="58"/>
      <c r="BB85" s="58"/>
      <c r="BC85" s="58"/>
      <c r="BD85" s="58"/>
      <c r="BE85" s="58"/>
      <c r="BF85" s="58"/>
      <c r="BG85" s="58"/>
      <c r="BH85" s="58"/>
      <c r="BI85" s="58"/>
      <c r="BJ85" s="58"/>
      <c r="BK85" s="58"/>
    </row>
    <row r="86" spans="1:63" x14ac:dyDescent="0.25">
      <c r="A86" s="58"/>
      <c r="B86" s="58"/>
      <c r="C86" s="58"/>
      <c r="D86" s="58"/>
      <c r="E86" s="58"/>
      <c r="F86" s="58"/>
      <c r="G86" s="58"/>
      <c r="H86" s="58"/>
      <c r="I86" s="58"/>
      <c r="J86" s="58"/>
      <c r="K86" s="58"/>
      <c r="L86" s="58"/>
      <c r="M86" s="58"/>
      <c r="N86" s="58"/>
      <c r="O86" s="58"/>
      <c r="P86" s="58"/>
      <c r="Q86" s="58"/>
      <c r="R86" s="58"/>
      <c r="S86" s="58"/>
      <c r="T86" s="58"/>
      <c r="U86" s="58"/>
      <c r="V86" s="58"/>
      <c r="W86" s="58"/>
      <c r="X86" s="58"/>
      <c r="Y86" s="58"/>
      <c r="Z86" s="58"/>
      <c r="AA86" s="58"/>
      <c r="AB86" s="58"/>
      <c r="AC86" s="58"/>
      <c r="AD86" s="58"/>
      <c r="AE86" s="58"/>
      <c r="AF86" s="58"/>
      <c r="AG86" s="58"/>
      <c r="AH86" s="58"/>
      <c r="AI86" s="58"/>
      <c r="AJ86" s="58"/>
      <c r="AK86" s="58"/>
      <c r="AL86" s="58"/>
      <c r="AM86" s="58"/>
      <c r="AN86" s="58"/>
      <c r="AO86" s="58"/>
      <c r="AP86" s="58"/>
      <c r="AQ86" s="58"/>
      <c r="AR86" s="58"/>
      <c r="AS86" s="58"/>
      <c r="AT86" s="58"/>
      <c r="AU86" s="58"/>
      <c r="AV86" s="58"/>
      <c r="AW86" s="58"/>
      <c r="AX86" s="58"/>
      <c r="AY86" s="58"/>
      <c r="AZ86" s="58"/>
      <c r="BA86" s="58"/>
      <c r="BB86" s="58"/>
      <c r="BC86" s="58"/>
      <c r="BD86" s="58"/>
      <c r="BE86" s="58"/>
      <c r="BF86" s="58"/>
      <c r="BG86" s="58"/>
      <c r="BH86" s="58"/>
      <c r="BI86" s="58"/>
      <c r="BJ86" s="58"/>
      <c r="BK86" s="58"/>
    </row>
    <row r="87" spans="1:63" x14ac:dyDescent="0.25">
      <c r="A87" s="58"/>
      <c r="B87" s="58"/>
      <c r="C87" s="58"/>
      <c r="D87" s="58"/>
      <c r="E87" s="58"/>
      <c r="F87" s="58"/>
      <c r="G87" s="58"/>
      <c r="H87" s="58"/>
      <c r="I87" s="58"/>
      <c r="J87" s="58"/>
      <c r="K87" s="58"/>
      <c r="L87" s="58"/>
      <c r="M87" s="58"/>
      <c r="N87" s="58"/>
      <c r="O87" s="58"/>
      <c r="P87" s="58"/>
      <c r="Q87" s="58"/>
      <c r="R87" s="58"/>
      <c r="S87" s="58"/>
      <c r="T87" s="58"/>
      <c r="U87" s="58"/>
      <c r="V87" s="58"/>
      <c r="W87" s="58"/>
      <c r="X87" s="58"/>
      <c r="Y87" s="58"/>
      <c r="Z87" s="58"/>
      <c r="AA87" s="58"/>
      <c r="AB87" s="58"/>
      <c r="AC87" s="58"/>
      <c r="AD87" s="58"/>
      <c r="AE87" s="58"/>
      <c r="AF87" s="58"/>
      <c r="AG87" s="58"/>
      <c r="AH87" s="58"/>
      <c r="AI87" s="58"/>
      <c r="AJ87" s="58"/>
      <c r="AK87" s="58"/>
      <c r="AL87" s="58"/>
      <c r="AM87" s="58"/>
      <c r="AN87" s="58"/>
      <c r="AO87" s="58"/>
      <c r="AP87" s="58"/>
      <c r="AQ87" s="58"/>
      <c r="AR87" s="58"/>
      <c r="AS87" s="58"/>
      <c r="AT87" s="58"/>
      <c r="AU87" s="58"/>
      <c r="AV87" s="58"/>
      <c r="AW87" s="58"/>
      <c r="AX87" s="58"/>
      <c r="AY87" s="58"/>
      <c r="AZ87" s="58"/>
      <c r="BA87" s="58"/>
      <c r="BB87" s="58"/>
      <c r="BC87" s="58"/>
      <c r="BD87" s="58"/>
      <c r="BE87" s="58"/>
      <c r="BF87" s="58"/>
      <c r="BG87" s="58"/>
      <c r="BH87" s="58"/>
      <c r="BI87" s="58"/>
      <c r="BJ87" s="58"/>
      <c r="BK87" s="58"/>
    </row>
    <row r="88" spans="1:63" x14ac:dyDescent="0.25">
      <c r="A88" s="58"/>
      <c r="B88" s="58"/>
      <c r="C88" s="58"/>
      <c r="D88" s="58"/>
      <c r="E88" s="58"/>
      <c r="F88" s="58"/>
      <c r="G88" s="58"/>
      <c r="H88" s="58"/>
      <c r="I88" s="58"/>
      <c r="J88" s="58"/>
      <c r="K88" s="58"/>
      <c r="L88" s="58"/>
      <c r="M88" s="58"/>
      <c r="N88" s="58"/>
      <c r="O88" s="58"/>
      <c r="P88" s="58"/>
      <c r="Q88" s="58"/>
      <c r="R88" s="58"/>
      <c r="S88" s="58"/>
      <c r="T88" s="58"/>
      <c r="U88" s="58"/>
      <c r="V88" s="58"/>
      <c r="W88" s="58"/>
      <c r="X88" s="58"/>
      <c r="Y88" s="58"/>
      <c r="Z88" s="58"/>
      <c r="AA88" s="58"/>
      <c r="AB88" s="58"/>
      <c r="AC88" s="58"/>
      <c r="AD88" s="58"/>
      <c r="AE88" s="58"/>
      <c r="AF88" s="58"/>
      <c r="AG88" s="58"/>
      <c r="AH88" s="58"/>
      <c r="AI88" s="58"/>
      <c r="AJ88" s="58"/>
      <c r="AK88" s="58"/>
      <c r="AL88" s="58"/>
      <c r="AM88" s="58"/>
      <c r="AN88" s="58"/>
      <c r="AO88" s="58"/>
      <c r="AP88" s="58"/>
      <c r="AQ88" s="58"/>
      <c r="AR88" s="58"/>
      <c r="AS88" s="58"/>
      <c r="AT88" s="58"/>
      <c r="AU88" s="58"/>
      <c r="AV88" s="58"/>
      <c r="AW88" s="58"/>
      <c r="AX88" s="58"/>
      <c r="AY88" s="58"/>
      <c r="AZ88" s="58"/>
      <c r="BA88" s="58"/>
      <c r="BB88" s="58"/>
      <c r="BC88" s="58"/>
      <c r="BD88" s="58"/>
      <c r="BE88" s="58"/>
      <c r="BF88" s="58"/>
      <c r="BG88" s="58"/>
      <c r="BH88" s="58"/>
      <c r="BI88" s="58"/>
      <c r="BJ88" s="58"/>
      <c r="BK88" s="58"/>
    </row>
    <row r="89" spans="1:63" x14ac:dyDescent="0.25">
      <c r="A89" s="58"/>
      <c r="B89" s="58"/>
      <c r="C89" s="58"/>
      <c r="D89" s="58"/>
      <c r="E89" s="58"/>
      <c r="F89" s="58"/>
      <c r="G89" s="58"/>
      <c r="H89" s="58"/>
      <c r="I89" s="58"/>
      <c r="J89" s="58"/>
      <c r="K89" s="58"/>
      <c r="L89" s="58"/>
      <c r="M89" s="58"/>
      <c r="N89" s="58"/>
      <c r="O89" s="58"/>
      <c r="P89" s="58"/>
      <c r="Q89" s="58"/>
      <c r="R89" s="58"/>
      <c r="S89" s="58"/>
      <c r="T89" s="58"/>
      <c r="U89" s="58"/>
      <c r="V89" s="58"/>
      <c r="W89" s="58"/>
      <c r="X89" s="58"/>
      <c r="Y89" s="58"/>
      <c r="Z89" s="58"/>
      <c r="AA89" s="58"/>
      <c r="AB89" s="58"/>
      <c r="AC89" s="58"/>
      <c r="AD89" s="58"/>
      <c r="AE89" s="58"/>
      <c r="AF89" s="58"/>
      <c r="AG89" s="58"/>
      <c r="AH89" s="58"/>
      <c r="AI89" s="58"/>
      <c r="AJ89" s="58"/>
      <c r="AK89" s="58"/>
      <c r="AL89" s="58"/>
      <c r="AM89" s="58"/>
      <c r="AN89" s="58"/>
      <c r="AO89" s="58"/>
      <c r="AP89" s="58"/>
      <c r="AQ89" s="58"/>
      <c r="AR89" s="58"/>
      <c r="AS89" s="58"/>
      <c r="AT89" s="58"/>
      <c r="AU89" s="58"/>
      <c r="AV89" s="58"/>
      <c r="AW89" s="58"/>
      <c r="AX89" s="58"/>
      <c r="AY89" s="58"/>
      <c r="AZ89" s="58"/>
      <c r="BA89" s="58"/>
      <c r="BB89" s="58"/>
      <c r="BC89" s="58"/>
      <c r="BD89" s="58"/>
      <c r="BE89" s="58"/>
      <c r="BF89" s="58"/>
      <c r="BG89" s="58"/>
      <c r="BH89" s="58"/>
      <c r="BI89" s="58"/>
      <c r="BJ89" s="58"/>
      <c r="BK89" s="58"/>
    </row>
    <row r="90" spans="1:63" x14ac:dyDescent="0.25">
      <c r="A90" s="58"/>
      <c r="B90" s="58"/>
      <c r="C90" s="58"/>
      <c r="D90" s="58"/>
      <c r="E90" s="58"/>
      <c r="F90" s="58"/>
      <c r="G90" s="58"/>
      <c r="H90" s="58"/>
      <c r="I90" s="58"/>
      <c r="J90" s="58"/>
      <c r="K90" s="58"/>
      <c r="L90" s="58"/>
      <c r="M90" s="58"/>
      <c r="N90" s="58"/>
      <c r="O90" s="58"/>
      <c r="P90" s="58"/>
      <c r="Q90" s="58"/>
      <c r="R90" s="58"/>
      <c r="S90" s="58"/>
      <c r="T90" s="58"/>
      <c r="U90" s="58"/>
      <c r="V90" s="58"/>
      <c r="W90" s="58"/>
      <c r="X90" s="58"/>
      <c r="Y90" s="58"/>
      <c r="Z90" s="58"/>
      <c r="AA90" s="58"/>
      <c r="AB90" s="58"/>
      <c r="AC90" s="58"/>
      <c r="AD90" s="58"/>
      <c r="AE90" s="58"/>
      <c r="AF90" s="58"/>
      <c r="AG90" s="58"/>
      <c r="AH90" s="58"/>
      <c r="AI90" s="58"/>
      <c r="AJ90" s="58"/>
      <c r="AK90" s="58"/>
      <c r="AL90" s="58"/>
      <c r="AM90" s="58"/>
      <c r="AN90" s="58"/>
      <c r="AO90" s="58"/>
      <c r="AP90" s="58"/>
      <c r="AQ90" s="58"/>
      <c r="AR90" s="58"/>
      <c r="AS90" s="58"/>
      <c r="AT90" s="58"/>
      <c r="AU90" s="58"/>
      <c r="AV90" s="58"/>
      <c r="AW90" s="58"/>
      <c r="AX90" s="58"/>
      <c r="AY90" s="58"/>
      <c r="AZ90" s="58"/>
      <c r="BA90" s="58"/>
      <c r="BB90" s="58"/>
      <c r="BC90" s="58"/>
      <c r="BD90" s="58"/>
      <c r="BE90" s="58"/>
      <c r="BF90" s="58"/>
      <c r="BG90" s="58"/>
      <c r="BH90" s="58"/>
      <c r="BI90" s="58"/>
      <c r="BJ90" s="58"/>
      <c r="BK90" s="58"/>
    </row>
    <row r="91" spans="1:63" x14ac:dyDescent="0.25">
      <c r="A91" s="58"/>
      <c r="B91" s="58"/>
      <c r="C91" s="58"/>
      <c r="D91" s="58"/>
      <c r="E91" s="58"/>
      <c r="F91" s="58"/>
      <c r="G91" s="58"/>
      <c r="H91" s="58"/>
      <c r="I91" s="58"/>
      <c r="J91" s="58"/>
      <c r="K91" s="58"/>
      <c r="L91" s="58"/>
      <c r="M91" s="58"/>
      <c r="N91" s="58"/>
      <c r="O91" s="58"/>
      <c r="P91" s="58"/>
      <c r="Q91" s="58"/>
      <c r="R91" s="58"/>
      <c r="S91" s="58"/>
      <c r="T91" s="58"/>
      <c r="U91" s="58"/>
      <c r="V91" s="58"/>
      <c r="W91" s="58"/>
      <c r="X91" s="58"/>
      <c r="Y91" s="58"/>
      <c r="Z91" s="58"/>
      <c r="AA91" s="58"/>
      <c r="AB91" s="58"/>
      <c r="AC91" s="58"/>
      <c r="AD91" s="58"/>
      <c r="AE91" s="58"/>
      <c r="AF91" s="58"/>
      <c r="AG91" s="58"/>
      <c r="AH91" s="58"/>
      <c r="AI91" s="58"/>
      <c r="AJ91" s="58"/>
      <c r="AK91" s="58"/>
      <c r="AL91" s="58"/>
      <c r="AM91" s="58"/>
      <c r="AN91" s="58"/>
      <c r="AO91" s="58"/>
      <c r="AP91" s="58"/>
      <c r="AQ91" s="58"/>
      <c r="AR91" s="58"/>
      <c r="AS91" s="58"/>
      <c r="AT91" s="58"/>
      <c r="AU91" s="58"/>
      <c r="AV91" s="58"/>
      <c r="AW91" s="58"/>
      <c r="AX91" s="58"/>
      <c r="AY91" s="58"/>
      <c r="AZ91" s="58"/>
      <c r="BA91" s="58"/>
      <c r="BB91" s="58"/>
      <c r="BC91" s="58"/>
      <c r="BD91" s="58"/>
      <c r="BE91" s="58"/>
      <c r="BF91" s="58"/>
      <c r="BG91" s="58"/>
      <c r="BH91" s="58"/>
      <c r="BI91" s="58"/>
      <c r="BJ91" s="58"/>
      <c r="BK91" s="58"/>
    </row>
    <row r="92" spans="1:63" x14ac:dyDescent="0.25">
      <c r="A92" s="58"/>
      <c r="B92" s="58"/>
      <c r="C92" s="58"/>
      <c r="D92" s="58"/>
      <c r="E92" s="58"/>
      <c r="F92" s="58"/>
      <c r="G92" s="58"/>
      <c r="H92" s="58"/>
      <c r="I92" s="58"/>
      <c r="J92" s="58"/>
      <c r="K92" s="58"/>
      <c r="L92" s="58"/>
      <c r="M92" s="58"/>
      <c r="N92" s="58"/>
      <c r="O92" s="58"/>
      <c r="P92" s="58"/>
      <c r="Q92" s="58"/>
      <c r="R92" s="58"/>
      <c r="S92" s="58"/>
      <c r="T92" s="58"/>
      <c r="U92" s="58"/>
      <c r="V92" s="58"/>
      <c r="W92" s="58"/>
      <c r="X92" s="58"/>
      <c r="Y92" s="58"/>
      <c r="Z92" s="58"/>
      <c r="AA92" s="58"/>
      <c r="AB92" s="58"/>
      <c r="AC92" s="58"/>
      <c r="AD92" s="58"/>
      <c r="AE92" s="58"/>
      <c r="AF92" s="58"/>
      <c r="AG92" s="58"/>
      <c r="AH92" s="58"/>
      <c r="AI92" s="58"/>
      <c r="AJ92" s="58"/>
      <c r="AK92" s="58"/>
      <c r="AL92" s="58"/>
      <c r="AM92" s="58"/>
      <c r="AN92" s="58"/>
      <c r="AO92" s="58"/>
      <c r="AP92" s="58"/>
      <c r="AQ92" s="58"/>
      <c r="AR92" s="58"/>
      <c r="AS92" s="58"/>
      <c r="AT92" s="58"/>
      <c r="AU92" s="58"/>
      <c r="AV92" s="58"/>
      <c r="AW92" s="58"/>
      <c r="AX92" s="58"/>
      <c r="AY92" s="58"/>
      <c r="AZ92" s="58"/>
      <c r="BA92" s="58"/>
      <c r="BB92" s="58"/>
      <c r="BC92" s="58"/>
      <c r="BD92" s="58"/>
      <c r="BE92" s="58"/>
      <c r="BF92" s="58"/>
      <c r="BG92" s="58"/>
      <c r="BH92" s="58"/>
      <c r="BI92" s="58"/>
      <c r="BJ92" s="58"/>
      <c r="BK92" s="58"/>
    </row>
    <row r="93" spans="1:63" x14ac:dyDescent="0.25">
      <c r="A93" s="58"/>
      <c r="B93" s="58"/>
      <c r="C93" s="58"/>
      <c r="D93" s="58"/>
      <c r="E93" s="58"/>
      <c r="F93" s="58"/>
      <c r="G93" s="58"/>
      <c r="H93" s="58"/>
      <c r="I93" s="58"/>
      <c r="J93" s="58"/>
      <c r="K93" s="58"/>
      <c r="L93" s="58"/>
      <c r="M93" s="58"/>
      <c r="N93" s="58"/>
      <c r="O93" s="58"/>
      <c r="P93" s="58"/>
      <c r="Q93" s="58"/>
      <c r="R93" s="58"/>
      <c r="S93" s="58"/>
      <c r="T93" s="58"/>
      <c r="U93" s="58"/>
      <c r="V93" s="58"/>
      <c r="W93" s="58"/>
      <c r="X93" s="58"/>
      <c r="Y93" s="58"/>
      <c r="Z93" s="58"/>
      <c r="AA93" s="58"/>
      <c r="AB93" s="58"/>
      <c r="AC93" s="58"/>
      <c r="AD93" s="58"/>
      <c r="AE93" s="58"/>
      <c r="AF93" s="58"/>
      <c r="AG93" s="58"/>
      <c r="AH93" s="58"/>
      <c r="AI93" s="58"/>
      <c r="AJ93" s="58"/>
      <c r="AK93" s="58"/>
      <c r="AL93" s="58"/>
      <c r="AM93" s="58"/>
      <c r="AN93" s="58"/>
      <c r="AO93" s="58"/>
      <c r="AP93" s="58"/>
      <c r="AQ93" s="58"/>
      <c r="AR93" s="58"/>
      <c r="AS93" s="58"/>
      <c r="AT93" s="58"/>
      <c r="AU93" s="58"/>
      <c r="AV93" s="58"/>
      <c r="AW93" s="58"/>
      <c r="AX93" s="58"/>
      <c r="AY93" s="58"/>
      <c r="AZ93" s="58"/>
      <c r="BA93" s="58"/>
      <c r="BB93" s="58"/>
      <c r="BC93" s="58"/>
      <c r="BD93" s="58"/>
      <c r="BE93" s="58"/>
      <c r="BF93" s="58"/>
      <c r="BG93" s="58"/>
      <c r="BH93" s="58"/>
      <c r="BI93" s="58"/>
      <c r="BJ93" s="58"/>
      <c r="BK93" s="58"/>
    </row>
    <row r="94" spans="1:63" x14ac:dyDescent="0.25">
      <c r="A94" s="58"/>
      <c r="B94" s="58"/>
      <c r="C94" s="58"/>
      <c r="D94" s="58"/>
      <c r="E94" s="58"/>
      <c r="F94" s="58"/>
      <c r="G94" s="58"/>
      <c r="H94" s="58"/>
      <c r="I94" s="58"/>
      <c r="J94" s="58"/>
      <c r="K94" s="58"/>
      <c r="L94" s="58"/>
      <c r="M94" s="58"/>
      <c r="N94" s="58"/>
      <c r="O94" s="58"/>
      <c r="P94" s="58"/>
      <c r="Q94" s="58"/>
      <c r="R94" s="58"/>
      <c r="S94" s="58"/>
      <c r="T94" s="58"/>
      <c r="U94" s="58"/>
      <c r="V94" s="58"/>
      <c r="W94" s="58"/>
      <c r="X94" s="58"/>
      <c r="Y94" s="58"/>
      <c r="Z94" s="58"/>
      <c r="AA94" s="58"/>
      <c r="AB94" s="58"/>
      <c r="AC94" s="58"/>
      <c r="AD94" s="58"/>
      <c r="AE94" s="58"/>
      <c r="AF94" s="58"/>
      <c r="AG94" s="58"/>
      <c r="AH94" s="58"/>
      <c r="AI94" s="58"/>
      <c r="AJ94" s="58"/>
      <c r="AK94" s="58"/>
      <c r="AL94" s="58"/>
      <c r="AM94" s="58"/>
      <c r="AN94" s="58"/>
      <c r="AO94" s="58"/>
      <c r="AP94" s="58"/>
      <c r="AQ94" s="58"/>
      <c r="AR94" s="58"/>
      <c r="AS94" s="58"/>
      <c r="AT94" s="58"/>
      <c r="AU94" s="58"/>
      <c r="AV94" s="58"/>
      <c r="AW94" s="58"/>
      <c r="AX94" s="58"/>
      <c r="AY94" s="58"/>
      <c r="AZ94" s="58"/>
      <c r="BA94" s="58"/>
      <c r="BB94" s="58"/>
      <c r="BC94" s="58"/>
      <c r="BD94" s="58"/>
      <c r="BE94" s="58"/>
      <c r="BF94" s="58"/>
      <c r="BG94" s="58"/>
      <c r="BH94" s="58"/>
      <c r="BI94" s="58"/>
      <c r="BJ94" s="58"/>
      <c r="BK94" s="58"/>
    </row>
    <row r="95" spans="1:63" x14ac:dyDescent="0.25">
      <c r="A95" s="58"/>
      <c r="B95" s="58"/>
      <c r="C95" s="58"/>
      <c r="D95" s="58"/>
      <c r="E95" s="58"/>
      <c r="F95" s="58"/>
      <c r="G95" s="58"/>
      <c r="H95" s="58"/>
      <c r="I95" s="58"/>
      <c r="J95" s="58"/>
      <c r="K95" s="58"/>
      <c r="L95" s="58"/>
      <c r="M95" s="58"/>
      <c r="N95" s="58"/>
      <c r="O95" s="58"/>
      <c r="P95" s="58"/>
      <c r="Q95" s="58"/>
      <c r="R95" s="58"/>
      <c r="S95" s="58"/>
      <c r="T95" s="58"/>
      <c r="U95" s="58"/>
      <c r="V95" s="58"/>
      <c r="W95" s="58"/>
      <c r="X95" s="58"/>
      <c r="Y95" s="58"/>
      <c r="Z95" s="58"/>
      <c r="AA95" s="58"/>
      <c r="AB95" s="58"/>
      <c r="AC95" s="58"/>
      <c r="AD95" s="58"/>
      <c r="AE95" s="58"/>
      <c r="AF95" s="58"/>
      <c r="AG95" s="58"/>
      <c r="AH95" s="58"/>
      <c r="AI95" s="58"/>
      <c r="AJ95" s="58"/>
      <c r="AK95" s="58"/>
      <c r="AL95" s="58"/>
      <c r="AM95" s="58"/>
      <c r="AN95" s="58"/>
      <c r="AO95" s="58"/>
      <c r="AP95" s="58"/>
      <c r="AQ95" s="58"/>
      <c r="AR95" s="58"/>
      <c r="AS95" s="58"/>
      <c r="AT95" s="58"/>
      <c r="AU95" s="58"/>
      <c r="AV95" s="58"/>
      <c r="AW95" s="58"/>
      <c r="AX95" s="58"/>
      <c r="AY95" s="58"/>
      <c r="AZ95" s="58"/>
      <c r="BA95" s="58"/>
      <c r="BB95" s="58"/>
      <c r="BC95" s="58"/>
      <c r="BD95" s="58"/>
      <c r="BE95" s="58"/>
      <c r="BF95" s="58"/>
      <c r="BG95" s="58"/>
      <c r="BH95" s="58"/>
      <c r="BI95" s="58"/>
      <c r="BJ95" s="58"/>
      <c r="BK95" s="58"/>
    </row>
    <row r="96" spans="1:63" x14ac:dyDescent="0.25">
      <c r="A96" s="58"/>
      <c r="B96" s="58"/>
      <c r="C96" s="58"/>
      <c r="D96" s="58"/>
      <c r="E96" s="58"/>
      <c r="F96" s="58"/>
      <c r="G96" s="58"/>
      <c r="H96" s="58"/>
      <c r="I96" s="58"/>
      <c r="J96" s="58"/>
      <c r="K96" s="58"/>
      <c r="L96" s="58"/>
      <c r="M96" s="58"/>
      <c r="N96" s="58"/>
      <c r="O96" s="58"/>
      <c r="P96" s="58"/>
      <c r="Q96" s="58"/>
      <c r="R96" s="58"/>
      <c r="S96" s="58"/>
      <c r="T96" s="58"/>
      <c r="U96" s="58"/>
      <c r="V96" s="58"/>
      <c r="W96" s="58"/>
      <c r="X96" s="58"/>
      <c r="Y96" s="58"/>
      <c r="Z96" s="58"/>
      <c r="AA96" s="58"/>
      <c r="AB96" s="58"/>
      <c r="AC96" s="58"/>
      <c r="AD96" s="58"/>
      <c r="AE96" s="58"/>
      <c r="AF96" s="58"/>
      <c r="AG96" s="58"/>
      <c r="AH96" s="58"/>
      <c r="AI96" s="58"/>
      <c r="AJ96" s="58"/>
      <c r="AK96" s="58"/>
      <c r="AL96" s="58"/>
      <c r="AM96" s="58"/>
      <c r="AN96" s="58"/>
      <c r="AO96" s="58"/>
      <c r="AP96" s="58"/>
      <c r="AQ96" s="58"/>
      <c r="AR96" s="58"/>
      <c r="AS96" s="58"/>
      <c r="AT96" s="58"/>
      <c r="AU96" s="58"/>
      <c r="AV96" s="58"/>
      <c r="AW96" s="58"/>
      <c r="AX96" s="58"/>
      <c r="AY96" s="58"/>
      <c r="AZ96" s="58"/>
      <c r="BA96" s="58"/>
      <c r="BB96" s="58"/>
      <c r="BC96" s="58"/>
      <c r="BD96" s="58"/>
      <c r="BE96" s="58"/>
      <c r="BF96" s="58"/>
      <c r="BG96" s="58"/>
      <c r="BH96" s="58"/>
      <c r="BI96" s="58"/>
      <c r="BJ96" s="58"/>
      <c r="BK96" s="58"/>
    </row>
    <row r="97" spans="1:63" x14ac:dyDescent="0.25">
      <c r="A97" s="58"/>
      <c r="B97" s="58"/>
      <c r="C97" s="58"/>
      <c r="D97" s="58"/>
      <c r="E97" s="58"/>
      <c r="F97" s="58"/>
      <c r="G97" s="58"/>
      <c r="H97" s="58"/>
      <c r="I97" s="58"/>
      <c r="J97" s="58"/>
      <c r="K97" s="58"/>
      <c r="L97" s="58"/>
      <c r="M97" s="58"/>
      <c r="N97" s="58"/>
      <c r="O97" s="58"/>
      <c r="P97" s="58"/>
      <c r="Q97" s="58"/>
      <c r="R97" s="58"/>
      <c r="S97" s="58"/>
      <c r="T97" s="58"/>
      <c r="U97" s="58"/>
      <c r="V97" s="58"/>
      <c r="W97" s="58"/>
      <c r="X97" s="58"/>
      <c r="Y97" s="58"/>
      <c r="Z97" s="58"/>
      <c r="AA97" s="58"/>
      <c r="AB97" s="58"/>
      <c r="AC97" s="58"/>
      <c r="AD97" s="58"/>
      <c r="AE97" s="58"/>
      <c r="AF97" s="58"/>
      <c r="AG97" s="58"/>
      <c r="AH97" s="58"/>
      <c r="AI97" s="58"/>
      <c r="AJ97" s="58"/>
      <c r="AK97" s="58"/>
      <c r="AL97" s="58"/>
      <c r="AM97" s="58"/>
      <c r="AN97" s="58"/>
      <c r="AO97" s="58"/>
      <c r="AP97" s="58"/>
      <c r="AQ97" s="58"/>
      <c r="AR97" s="58"/>
      <c r="AS97" s="58"/>
      <c r="AT97" s="58"/>
      <c r="AU97" s="58"/>
      <c r="AV97" s="58"/>
      <c r="AW97" s="58"/>
      <c r="AX97" s="58"/>
      <c r="AY97" s="58"/>
      <c r="AZ97" s="58"/>
      <c r="BA97" s="58"/>
      <c r="BB97" s="58"/>
      <c r="BC97" s="58"/>
      <c r="BD97" s="58"/>
      <c r="BE97" s="58"/>
      <c r="BF97" s="58"/>
      <c r="BG97" s="58"/>
      <c r="BH97" s="58"/>
      <c r="BI97" s="58"/>
      <c r="BJ97" s="58"/>
      <c r="BK97" s="58"/>
    </row>
    <row r="98" spans="1:63" x14ac:dyDescent="0.25">
      <c r="A98" s="58"/>
      <c r="B98" s="58"/>
      <c r="C98" s="58"/>
      <c r="D98" s="58"/>
      <c r="E98" s="58"/>
      <c r="F98" s="58"/>
      <c r="G98" s="58"/>
      <c r="H98" s="58"/>
      <c r="I98" s="58"/>
      <c r="J98" s="58"/>
      <c r="K98" s="58"/>
      <c r="L98" s="58"/>
      <c r="M98" s="58"/>
      <c r="N98" s="58"/>
      <c r="O98" s="58"/>
      <c r="P98" s="58"/>
      <c r="Q98" s="58"/>
      <c r="R98" s="58"/>
      <c r="S98" s="58"/>
      <c r="T98" s="58"/>
      <c r="U98" s="58"/>
      <c r="V98" s="58"/>
      <c r="W98" s="58"/>
      <c r="X98" s="58"/>
      <c r="Y98" s="58"/>
      <c r="Z98" s="58"/>
      <c r="AA98" s="58"/>
      <c r="AB98" s="58"/>
      <c r="AC98" s="58"/>
      <c r="AD98" s="58"/>
      <c r="AE98" s="58"/>
      <c r="AF98" s="58"/>
      <c r="AG98" s="58"/>
      <c r="AH98" s="58"/>
      <c r="AI98" s="58"/>
      <c r="AJ98" s="58"/>
      <c r="AK98" s="58"/>
      <c r="AL98" s="58"/>
      <c r="AM98" s="58"/>
      <c r="AN98" s="58"/>
      <c r="AO98" s="58"/>
      <c r="AP98" s="58"/>
      <c r="AQ98" s="58"/>
      <c r="AR98" s="58"/>
      <c r="AS98" s="58"/>
      <c r="AT98" s="58"/>
      <c r="AU98" s="58"/>
      <c r="AV98" s="58"/>
      <c r="AW98" s="58"/>
      <c r="AX98" s="58"/>
      <c r="AY98" s="58"/>
      <c r="AZ98" s="58"/>
      <c r="BA98" s="58"/>
      <c r="BB98" s="58"/>
      <c r="BC98" s="58"/>
      <c r="BD98" s="58"/>
      <c r="BE98" s="58"/>
      <c r="BF98" s="58"/>
      <c r="BG98" s="58"/>
      <c r="BH98" s="58"/>
      <c r="BI98" s="58"/>
      <c r="BJ98" s="58"/>
      <c r="BK98" s="58"/>
    </row>
    <row r="99" spans="1:63" x14ac:dyDescent="0.25">
      <c r="A99" s="58"/>
      <c r="B99" s="58"/>
      <c r="C99" s="58"/>
      <c r="D99" s="58"/>
      <c r="E99" s="58"/>
      <c r="F99" s="58"/>
      <c r="G99" s="58"/>
      <c r="H99" s="58"/>
      <c r="I99" s="58"/>
      <c r="J99" s="58"/>
      <c r="K99" s="58"/>
      <c r="L99" s="58"/>
      <c r="M99" s="58"/>
      <c r="N99" s="58"/>
      <c r="O99" s="58"/>
      <c r="P99" s="58"/>
      <c r="Q99" s="58"/>
      <c r="R99" s="58"/>
      <c r="S99" s="58"/>
      <c r="T99" s="58"/>
      <c r="U99" s="58"/>
      <c r="V99" s="58"/>
      <c r="W99" s="58"/>
      <c r="X99" s="58"/>
      <c r="Y99" s="58"/>
      <c r="Z99" s="58"/>
      <c r="AA99" s="58"/>
      <c r="AB99" s="58"/>
      <c r="AC99" s="58"/>
      <c r="AD99" s="58"/>
      <c r="AE99" s="58"/>
      <c r="AF99" s="58"/>
      <c r="AG99" s="58"/>
      <c r="AH99" s="58"/>
      <c r="AI99" s="58"/>
      <c r="AJ99" s="58"/>
      <c r="AK99" s="58"/>
      <c r="AL99" s="58"/>
      <c r="AM99" s="58"/>
      <c r="AN99" s="58"/>
      <c r="AO99" s="58"/>
      <c r="AP99" s="58"/>
      <c r="AQ99" s="58"/>
      <c r="AR99" s="58"/>
      <c r="AS99" s="58"/>
      <c r="AT99" s="58"/>
      <c r="AU99" s="58"/>
      <c r="AV99" s="58"/>
      <c r="AW99" s="58"/>
      <c r="AX99" s="58"/>
      <c r="AY99" s="58"/>
      <c r="AZ99" s="58"/>
      <c r="BA99" s="58"/>
      <c r="BB99" s="58"/>
      <c r="BC99" s="58"/>
      <c r="BD99" s="58"/>
      <c r="BE99" s="58"/>
      <c r="BF99" s="58"/>
      <c r="BG99" s="58"/>
      <c r="BH99" s="58"/>
      <c r="BI99" s="58"/>
      <c r="BJ99" s="58"/>
      <c r="BK99" s="58"/>
    </row>
    <row r="100" spans="1:63" x14ac:dyDescent="0.25">
      <c r="A100" s="58"/>
      <c r="B100" s="58"/>
      <c r="C100" s="58"/>
      <c r="D100" s="58"/>
      <c r="E100" s="58"/>
      <c r="F100" s="58"/>
      <c r="G100" s="58"/>
      <c r="H100" s="58"/>
      <c r="I100" s="58"/>
      <c r="J100" s="58"/>
      <c r="K100" s="58"/>
      <c r="L100" s="58"/>
      <c r="M100" s="58"/>
      <c r="N100" s="58"/>
      <c r="O100" s="58"/>
      <c r="P100" s="58"/>
      <c r="Q100" s="58"/>
      <c r="R100" s="58"/>
      <c r="S100" s="58"/>
      <c r="T100" s="58"/>
      <c r="U100" s="58"/>
      <c r="V100" s="58"/>
      <c r="W100" s="58"/>
      <c r="X100" s="58"/>
      <c r="Y100" s="58"/>
      <c r="Z100" s="58"/>
      <c r="AA100" s="58"/>
      <c r="AB100" s="58"/>
      <c r="AC100" s="58"/>
      <c r="AD100" s="58"/>
      <c r="AE100" s="58"/>
      <c r="AF100" s="58"/>
      <c r="AG100" s="58"/>
      <c r="AH100" s="58"/>
      <c r="AI100" s="58"/>
      <c r="AJ100" s="58"/>
      <c r="AK100" s="58"/>
      <c r="AL100" s="58"/>
      <c r="AM100" s="58"/>
      <c r="AN100" s="58"/>
      <c r="AO100" s="58"/>
      <c r="AP100" s="58"/>
      <c r="AQ100" s="58"/>
      <c r="AR100" s="58"/>
      <c r="AS100" s="58"/>
      <c r="AT100" s="58"/>
      <c r="AU100" s="58"/>
      <c r="AV100" s="58"/>
      <c r="AW100" s="58"/>
      <c r="AX100" s="58"/>
      <c r="AY100" s="58"/>
      <c r="AZ100" s="58"/>
      <c r="BA100" s="58"/>
      <c r="BB100" s="58"/>
      <c r="BC100" s="58"/>
      <c r="BD100" s="58"/>
      <c r="BE100" s="58"/>
      <c r="BF100" s="58"/>
      <c r="BG100" s="58"/>
      <c r="BH100" s="58"/>
      <c r="BI100" s="58"/>
      <c r="BJ100" s="58"/>
      <c r="BK100" s="58"/>
    </row>
    <row r="101" spans="1:63" x14ac:dyDescent="0.25">
      <c r="A101" s="58"/>
      <c r="B101" s="58"/>
      <c r="C101" s="58"/>
      <c r="D101" s="58"/>
      <c r="E101" s="58"/>
      <c r="F101" s="58"/>
      <c r="G101" s="58"/>
      <c r="H101" s="58"/>
      <c r="I101" s="58"/>
      <c r="J101" s="58"/>
      <c r="K101" s="58"/>
      <c r="L101" s="58"/>
      <c r="M101" s="58"/>
      <c r="N101" s="58"/>
      <c r="O101" s="58"/>
      <c r="P101" s="58"/>
      <c r="Q101" s="58"/>
      <c r="R101" s="58"/>
      <c r="S101" s="58"/>
      <c r="T101" s="58"/>
      <c r="U101" s="58"/>
      <c r="V101" s="58"/>
      <c r="W101" s="58"/>
      <c r="X101" s="58"/>
      <c r="Y101" s="58"/>
      <c r="Z101" s="58"/>
      <c r="AA101" s="58"/>
      <c r="AB101" s="58"/>
      <c r="AC101" s="58"/>
      <c r="AD101" s="58"/>
      <c r="AE101" s="58"/>
      <c r="AF101" s="58"/>
      <c r="AG101" s="58"/>
      <c r="AH101" s="58"/>
      <c r="AI101" s="58"/>
      <c r="AJ101" s="58"/>
      <c r="AK101" s="58"/>
      <c r="AL101" s="58"/>
      <c r="AM101" s="58"/>
      <c r="AN101" s="58"/>
      <c r="AO101" s="58"/>
      <c r="AP101" s="58"/>
      <c r="AQ101" s="58"/>
      <c r="AR101" s="58"/>
      <c r="AS101" s="58"/>
      <c r="AT101" s="58"/>
      <c r="AU101" s="58"/>
      <c r="AV101" s="58"/>
      <c r="AW101" s="58"/>
      <c r="AX101" s="58"/>
      <c r="AY101" s="58"/>
      <c r="AZ101" s="58"/>
      <c r="BA101" s="58"/>
      <c r="BB101" s="58"/>
      <c r="BC101" s="58"/>
      <c r="BD101" s="58"/>
      <c r="BE101" s="58"/>
      <c r="BF101" s="58"/>
      <c r="BG101" s="58"/>
      <c r="BH101" s="58"/>
      <c r="BI101" s="58"/>
      <c r="BJ101" s="58"/>
      <c r="BK101" s="58"/>
    </row>
    <row r="102" spans="1:63" x14ac:dyDescent="0.25">
      <c r="A102" s="58"/>
      <c r="B102" s="58"/>
      <c r="C102" s="58"/>
      <c r="D102" s="58"/>
      <c r="E102" s="58"/>
      <c r="F102" s="58"/>
      <c r="G102" s="58"/>
      <c r="H102" s="58"/>
      <c r="I102" s="58"/>
      <c r="J102" s="58"/>
      <c r="K102" s="58"/>
      <c r="L102" s="58"/>
      <c r="M102" s="58"/>
      <c r="N102" s="58"/>
      <c r="O102" s="58"/>
      <c r="P102" s="58"/>
      <c r="Q102" s="58"/>
      <c r="R102" s="58"/>
      <c r="S102" s="58"/>
      <c r="T102" s="58"/>
      <c r="U102" s="58"/>
      <c r="V102" s="58"/>
      <c r="W102" s="58"/>
      <c r="X102" s="58"/>
      <c r="Y102" s="58"/>
      <c r="Z102" s="58"/>
      <c r="AA102" s="58"/>
      <c r="AB102" s="58"/>
      <c r="AC102" s="58"/>
      <c r="AD102" s="58"/>
      <c r="AE102" s="58"/>
      <c r="AF102" s="58"/>
      <c r="AG102" s="58"/>
      <c r="AH102" s="58"/>
      <c r="AI102" s="58"/>
      <c r="AJ102" s="58"/>
      <c r="AK102" s="58"/>
      <c r="AL102" s="58"/>
      <c r="AM102" s="58"/>
      <c r="AN102" s="58"/>
      <c r="AO102" s="58"/>
      <c r="AP102" s="58"/>
      <c r="AQ102" s="58"/>
      <c r="AR102" s="58"/>
      <c r="AS102" s="58"/>
      <c r="AT102" s="58"/>
      <c r="AU102" s="58"/>
      <c r="AV102" s="58"/>
      <c r="AW102" s="58"/>
      <c r="AX102" s="58"/>
      <c r="AY102" s="58"/>
      <c r="AZ102" s="58"/>
      <c r="BA102" s="58"/>
      <c r="BB102" s="58"/>
      <c r="BC102" s="58"/>
      <c r="BD102" s="58"/>
      <c r="BE102" s="58"/>
      <c r="BF102" s="58"/>
      <c r="BG102" s="58"/>
      <c r="BH102" s="58"/>
      <c r="BI102" s="58"/>
      <c r="BJ102" s="58"/>
      <c r="BK102" s="58"/>
    </row>
    <row r="103" spans="1:63" x14ac:dyDescent="0.25">
      <c r="A103" s="58"/>
      <c r="B103" s="58"/>
      <c r="C103" s="58"/>
      <c r="D103" s="58"/>
      <c r="E103" s="58"/>
      <c r="F103" s="58"/>
      <c r="G103" s="58"/>
      <c r="H103" s="58"/>
      <c r="I103" s="58"/>
      <c r="J103" s="58"/>
      <c r="K103" s="58"/>
      <c r="L103" s="58"/>
      <c r="M103" s="58"/>
      <c r="N103" s="58"/>
      <c r="O103" s="58"/>
      <c r="P103" s="58"/>
      <c r="Q103" s="58"/>
      <c r="R103" s="58"/>
      <c r="S103" s="58"/>
      <c r="T103" s="58"/>
      <c r="U103" s="58"/>
      <c r="V103" s="58"/>
      <c r="W103" s="58"/>
      <c r="X103" s="58"/>
      <c r="Y103" s="58"/>
      <c r="Z103" s="58"/>
      <c r="AA103" s="58"/>
      <c r="AB103" s="58"/>
      <c r="AC103" s="58"/>
      <c r="AD103" s="58"/>
      <c r="AE103" s="58"/>
      <c r="AF103" s="58"/>
      <c r="AG103" s="58"/>
      <c r="AH103" s="58"/>
      <c r="AI103" s="58"/>
      <c r="AJ103" s="58"/>
      <c r="AK103" s="58"/>
      <c r="AL103" s="58"/>
      <c r="AM103" s="58"/>
      <c r="AN103" s="58"/>
      <c r="AO103" s="58"/>
      <c r="AP103" s="58"/>
      <c r="AQ103" s="58"/>
      <c r="AR103" s="58"/>
      <c r="AS103" s="58"/>
      <c r="AT103" s="58"/>
      <c r="AU103" s="58"/>
      <c r="AV103" s="58"/>
      <c r="AW103" s="58"/>
      <c r="AX103" s="58"/>
      <c r="AY103" s="58"/>
      <c r="AZ103" s="58"/>
      <c r="BA103" s="58"/>
      <c r="BB103" s="58"/>
      <c r="BC103" s="58"/>
      <c r="BD103" s="58"/>
      <c r="BE103" s="58"/>
      <c r="BF103" s="58"/>
      <c r="BG103" s="58"/>
      <c r="BH103" s="58"/>
      <c r="BI103" s="58"/>
      <c r="BJ103" s="58"/>
      <c r="BK103" s="58"/>
    </row>
    <row r="104" spans="1:63" x14ac:dyDescent="0.25">
      <c r="A104" s="58"/>
      <c r="B104" s="58"/>
      <c r="C104" s="58"/>
      <c r="D104" s="58"/>
      <c r="E104" s="58"/>
      <c r="F104" s="58"/>
      <c r="G104" s="58"/>
      <c r="H104" s="58"/>
      <c r="I104" s="58"/>
      <c r="J104" s="58"/>
      <c r="K104" s="58"/>
      <c r="L104" s="58"/>
      <c r="M104" s="58"/>
      <c r="N104" s="58"/>
      <c r="O104" s="58"/>
      <c r="P104" s="58"/>
      <c r="Q104" s="58"/>
      <c r="R104" s="58"/>
      <c r="S104" s="58"/>
      <c r="T104" s="58"/>
      <c r="U104" s="58"/>
      <c r="V104" s="58"/>
      <c r="W104" s="58"/>
      <c r="X104" s="58"/>
      <c r="Y104" s="58"/>
      <c r="Z104" s="58"/>
      <c r="AA104" s="58"/>
      <c r="AB104" s="58"/>
      <c r="AC104" s="58"/>
      <c r="AD104" s="58"/>
      <c r="AE104" s="58"/>
      <c r="AF104" s="58"/>
      <c r="AG104" s="58"/>
      <c r="AH104" s="58"/>
      <c r="AI104" s="58"/>
      <c r="AJ104" s="58"/>
      <c r="AK104" s="58"/>
      <c r="AL104" s="58"/>
      <c r="AM104" s="58"/>
      <c r="AN104" s="58"/>
      <c r="AO104" s="58"/>
      <c r="AP104" s="58"/>
      <c r="AQ104" s="58"/>
      <c r="AR104" s="58"/>
      <c r="AS104" s="58"/>
      <c r="AT104" s="58"/>
      <c r="AU104" s="58"/>
      <c r="AV104" s="58"/>
      <c r="AW104" s="58"/>
      <c r="AX104" s="58"/>
      <c r="AY104" s="58"/>
      <c r="AZ104" s="58"/>
      <c r="BA104" s="58"/>
      <c r="BB104" s="58"/>
      <c r="BC104" s="58"/>
      <c r="BD104" s="58"/>
      <c r="BE104" s="58"/>
      <c r="BF104" s="58"/>
      <c r="BG104" s="58"/>
      <c r="BH104" s="58"/>
      <c r="BI104" s="58"/>
      <c r="BJ104" s="58"/>
      <c r="BK104" s="58"/>
    </row>
    <row r="105" spans="1:63" x14ac:dyDescent="0.25">
      <c r="A105" s="58"/>
      <c r="B105" s="58"/>
      <c r="C105" s="58"/>
      <c r="D105" s="58"/>
      <c r="E105" s="58"/>
      <c r="F105" s="58"/>
      <c r="G105" s="58"/>
      <c r="H105" s="58"/>
      <c r="I105" s="58"/>
      <c r="J105" s="58"/>
      <c r="K105" s="58"/>
      <c r="L105" s="58"/>
      <c r="M105" s="58"/>
      <c r="N105" s="58"/>
      <c r="O105" s="58"/>
      <c r="P105" s="58"/>
      <c r="Q105" s="58"/>
      <c r="R105" s="58"/>
      <c r="S105" s="58"/>
      <c r="T105" s="58"/>
      <c r="U105" s="58"/>
      <c r="V105" s="58"/>
      <c r="W105" s="58"/>
      <c r="X105" s="58"/>
      <c r="Y105" s="58"/>
      <c r="Z105" s="58"/>
      <c r="AA105" s="58"/>
      <c r="AB105" s="58"/>
      <c r="AC105" s="58"/>
      <c r="AD105" s="58"/>
      <c r="AE105" s="58"/>
      <c r="AF105" s="58"/>
      <c r="AG105" s="58"/>
      <c r="AH105" s="58"/>
      <c r="AI105" s="58"/>
      <c r="AJ105" s="58"/>
      <c r="AK105" s="58"/>
      <c r="AL105" s="58"/>
      <c r="AM105" s="58"/>
      <c r="AN105" s="58"/>
      <c r="AO105" s="58"/>
      <c r="AP105" s="58"/>
      <c r="AQ105" s="58"/>
      <c r="AR105" s="58"/>
      <c r="AS105" s="58"/>
      <c r="AT105" s="58"/>
      <c r="AU105" s="58"/>
      <c r="AV105" s="58"/>
      <c r="AW105" s="58"/>
      <c r="AX105" s="58"/>
      <c r="AY105" s="58"/>
      <c r="AZ105" s="58"/>
      <c r="BA105" s="58"/>
      <c r="BB105" s="58"/>
      <c r="BC105" s="58"/>
      <c r="BD105" s="58"/>
      <c r="BE105" s="58"/>
      <c r="BF105" s="58"/>
      <c r="BG105" s="58"/>
      <c r="BH105" s="58"/>
      <c r="BI105" s="58"/>
      <c r="BJ105" s="58"/>
      <c r="BK105" s="58"/>
    </row>
    <row r="106" spans="1:63" x14ac:dyDescent="0.25">
      <c r="A106" s="58"/>
      <c r="B106" s="58"/>
      <c r="C106" s="58"/>
      <c r="D106" s="58"/>
      <c r="E106" s="58"/>
      <c r="F106" s="58"/>
      <c r="G106" s="58"/>
      <c r="H106" s="58"/>
      <c r="I106" s="58"/>
      <c r="J106" s="58"/>
      <c r="K106" s="58"/>
      <c r="L106" s="58"/>
      <c r="M106" s="58"/>
      <c r="N106" s="58"/>
      <c r="O106" s="58"/>
      <c r="P106" s="58"/>
      <c r="Q106" s="58"/>
      <c r="R106" s="58"/>
      <c r="S106" s="58"/>
      <c r="T106" s="58"/>
      <c r="U106" s="58"/>
      <c r="V106" s="58"/>
      <c r="W106" s="58"/>
      <c r="X106" s="58"/>
      <c r="Y106" s="58"/>
      <c r="Z106" s="58"/>
      <c r="AA106" s="58"/>
      <c r="AB106" s="58"/>
      <c r="AC106" s="58"/>
      <c r="AD106" s="58"/>
      <c r="AE106" s="58"/>
      <c r="AF106" s="58"/>
      <c r="AG106" s="58"/>
      <c r="AH106" s="58"/>
      <c r="AI106" s="58"/>
      <c r="AJ106" s="58"/>
      <c r="AK106" s="58"/>
      <c r="AL106" s="58"/>
      <c r="AM106" s="58"/>
      <c r="AN106" s="58"/>
      <c r="AO106" s="58"/>
      <c r="AP106" s="58"/>
      <c r="AQ106" s="58"/>
      <c r="AR106" s="58"/>
      <c r="AS106" s="58"/>
      <c r="AT106" s="58"/>
      <c r="AU106" s="58"/>
      <c r="AV106" s="58"/>
      <c r="AW106" s="58"/>
      <c r="AX106" s="58"/>
      <c r="AY106" s="58"/>
      <c r="AZ106" s="58"/>
      <c r="BA106" s="58"/>
      <c r="BB106" s="58"/>
      <c r="BC106" s="58"/>
      <c r="BD106" s="58"/>
      <c r="BE106" s="58"/>
      <c r="BF106" s="58"/>
      <c r="BG106" s="58"/>
      <c r="BH106" s="58"/>
      <c r="BI106" s="58"/>
      <c r="BJ106" s="58"/>
      <c r="BK106" s="58"/>
    </row>
    <row r="107" spans="1:63" x14ac:dyDescent="0.25">
      <c r="A107" s="58"/>
      <c r="B107" s="58"/>
      <c r="C107" s="58"/>
      <c r="D107" s="58"/>
      <c r="E107" s="58"/>
      <c r="F107" s="58"/>
      <c r="G107" s="58"/>
      <c r="H107" s="58"/>
      <c r="I107" s="58"/>
      <c r="J107" s="58"/>
      <c r="K107" s="58"/>
      <c r="L107" s="58"/>
      <c r="M107" s="58"/>
      <c r="N107" s="58"/>
      <c r="O107" s="58"/>
      <c r="P107" s="58"/>
      <c r="Q107" s="58"/>
      <c r="R107" s="58"/>
      <c r="S107" s="58"/>
      <c r="T107" s="58"/>
      <c r="U107" s="58"/>
      <c r="V107" s="58"/>
      <c r="W107" s="58"/>
      <c r="X107" s="58"/>
      <c r="Y107" s="58"/>
      <c r="Z107" s="58"/>
      <c r="AA107" s="58"/>
      <c r="AB107" s="58"/>
      <c r="AC107" s="58"/>
      <c r="AD107" s="58"/>
      <c r="AE107" s="58"/>
      <c r="AF107" s="58"/>
      <c r="AG107" s="58"/>
      <c r="AH107" s="58"/>
      <c r="AI107" s="58"/>
      <c r="AJ107" s="58"/>
      <c r="AK107" s="58"/>
      <c r="AL107" s="58"/>
      <c r="AM107" s="58"/>
      <c r="AN107" s="58"/>
      <c r="AO107" s="58"/>
      <c r="AP107" s="58"/>
      <c r="AQ107" s="58"/>
      <c r="AR107" s="58"/>
      <c r="AS107" s="58"/>
      <c r="AT107" s="58"/>
      <c r="AU107" s="58"/>
      <c r="AV107" s="58"/>
      <c r="AW107" s="58"/>
      <c r="AX107" s="58"/>
      <c r="AY107" s="58"/>
      <c r="AZ107" s="58"/>
      <c r="BA107" s="58"/>
      <c r="BB107" s="58"/>
      <c r="BC107" s="58"/>
      <c r="BD107" s="58"/>
      <c r="BE107" s="58"/>
      <c r="BF107" s="58"/>
      <c r="BG107" s="58"/>
      <c r="BH107" s="58"/>
      <c r="BI107" s="58"/>
      <c r="BJ107" s="58"/>
      <c r="BK107" s="58"/>
    </row>
    <row r="108" spans="1:63" x14ac:dyDescent="0.25">
      <c r="A108" s="58"/>
      <c r="B108" s="58"/>
      <c r="C108" s="58"/>
      <c r="D108" s="58"/>
      <c r="E108" s="58"/>
      <c r="F108" s="58"/>
      <c r="G108" s="58"/>
      <c r="H108" s="58"/>
      <c r="I108" s="58"/>
      <c r="J108" s="58"/>
      <c r="K108" s="58"/>
      <c r="L108" s="58"/>
      <c r="M108" s="58"/>
      <c r="N108" s="58"/>
      <c r="O108" s="58"/>
      <c r="P108" s="58"/>
      <c r="Q108" s="58"/>
      <c r="R108" s="58"/>
      <c r="S108" s="58"/>
      <c r="T108" s="58"/>
      <c r="U108" s="58"/>
      <c r="V108" s="58"/>
      <c r="W108" s="58"/>
      <c r="X108" s="58"/>
      <c r="Y108" s="58"/>
      <c r="Z108" s="58"/>
      <c r="AA108" s="58"/>
      <c r="AB108" s="58"/>
      <c r="AC108" s="58"/>
      <c r="AD108" s="58"/>
      <c r="AE108" s="58"/>
      <c r="AF108" s="58"/>
      <c r="AG108" s="58"/>
      <c r="AH108" s="58"/>
      <c r="AI108" s="58"/>
      <c r="AJ108" s="58"/>
      <c r="AK108" s="58"/>
      <c r="AL108" s="58"/>
      <c r="AM108" s="58"/>
      <c r="AN108" s="58"/>
      <c r="AO108" s="58"/>
      <c r="AP108" s="58"/>
      <c r="AQ108" s="58"/>
      <c r="AR108" s="58"/>
      <c r="AS108" s="58"/>
      <c r="AT108" s="58"/>
      <c r="AU108" s="58"/>
      <c r="AV108" s="58"/>
      <c r="AW108" s="58"/>
      <c r="AX108" s="58"/>
      <c r="AY108" s="58"/>
      <c r="AZ108" s="58"/>
      <c r="BA108" s="58"/>
      <c r="BB108" s="58"/>
      <c r="BC108" s="58"/>
      <c r="BD108" s="58"/>
      <c r="BE108" s="58"/>
      <c r="BF108" s="58"/>
      <c r="BG108" s="58"/>
      <c r="BH108" s="58"/>
      <c r="BI108" s="58"/>
      <c r="BJ108" s="58"/>
      <c r="BK108" s="58"/>
    </row>
    <row r="109" spans="1:63" x14ac:dyDescent="0.25">
      <c r="A109" s="58"/>
      <c r="B109" s="58"/>
      <c r="C109" s="58"/>
      <c r="D109" s="58"/>
      <c r="E109" s="58"/>
      <c r="F109" s="58"/>
      <c r="G109" s="58"/>
      <c r="H109" s="58"/>
      <c r="I109" s="58"/>
      <c r="J109" s="58"/>
      <c r="K109" s="58"/>
      <c r="L109" s="58"/>
      <c r="M109" s="58"/>
      <c r="N109" s="58"/>
      <c r="O109" s="58"/>
      <c r="P109" s="58"/>
      <c r="Q109" s="58"/>
      <c r="R109" s="58"/>
      <c r="S109" s="58"/>
      <c r="T109" s="58"/>
      <c r="U109" s="58"/>
      <c r="V109" s="58"/>
      <c r="W109" s="58"/>
      <c r="X109" s="58"/>
      <c r="Y109" s="58"/>
      <c r="Z109" s="58"/>
      <c r="AA109" s="58"/>
      <c r="AB109" s="58"/>
      <c r="AC109" s="58"/>
      <c r="AD109" s="58"/>
      <c r="AE109" s="58"/>
      <c r="AF109" s="58"/>
      <c r="AG109" s="58"/>
      <c r="AH109" s="58"/>
      <c r="AI109" s="58"/>
      <c r="AJ109" s="58"/>
      <c r="AK109" s="58"/>
      <c r="AL109" s="58"/>
      <c r="AM109" s="58"/>
      <c r="AN109" s="58"/>
      <c r="AO109" s="58"/>
      <c r="AP109" s="58"/>
      <c r="AQ109" s="58"/>
      <c r="AR109" s="58"/>
      <c r="AS109" s="58"/>
      <c r="AT109" s="58"/>
      <c r="AU109" s="58"/>
      <c r="AV109" s="58"/>
      <c r="AW109" s="58"/>
      <c r="AX109" s="58"/>
      <c r="AY109" s="58"/>
      <c r="AZ109" s="58"/>
      <c r="BA109" s="58"/>
      <c r="BB109" s="58"/>
      <c r="BC109" s="58"/>
      <c r="BD109" s="58"/>
      <c r="BE109" s="58"/>
      <c r="BF109" s="58"/>
      <c r="BG109" s="58"/>
      <c r="BH109" s="58"/>
      <c r="BI109" s="58"/>
      <c r="BJ109" s="58"/>
      <c r="BK109" s="58"/>
    </row>
    <row r="110" spans="1:63" x14ac:dyDescent="0.25">
      <c r="A110" s="58"/>
      <c r="B110" s="58"/>
      <c r="C110" s="58"/>
      <c r="D110" s="58"/>
      <c r="E110" s="58"/>
      <c r="F110" s="58"/>
      <c r="G110" s="58"/>
      <c r="H110" s="58"/>
      <c r="I110" s="58"/>
      <c r="J110" s="58"/>
      <c r="K110" s="58"/>
      <c r="L110" s="58"/>
      <c r="M110" s="58"/>
      <c r="N110" s="58"/>
      <c r="O110" s="58"/>
      <c r="P110" s="58"/>
      <c r="Q110" s="58"/>
      <c r="R110" s="58"/>
      <c r="S110" s="58"/>
      <c r="T110" s="58"/>
      <c r="U110" s="58"/>
      <c r="V110" s="58"/>
      <c r="W110" s="58"/>
      <c r="X110" s="58"/>
      <c r="Y110" s="58"/>
      <c r="Z110" s="58"/>
      <c r="AA110" s="58"/>
      <c r="AB110" s="58"/>
      <c r="AC110" s="58"/>
      <c r="AD110" s="58"/>
      <c r="AE110" s="58"/>
      <c r="AF110" s="58"/>
      <c r="AG110" s="58"/>
      <c r="AH110" s="58"/>
      <c r="AI110" s="58"/>
      <c r="AJ110" s="58"/>
      <c r="AK110" s="58"/>
      <c r="AL110" s="58"/>
      <c r="AM110" s="58"/>
      <c r="AN110" s="58"/>
      <c r="AO110" s="58"/>
      <c r="AP110" s="58"/>
      <c r="AQ110" s="58"/>
      <c r="AR110" s="58"/>
      <c r="AS110" s="58"/>
      <c r="AT110" s="58"/>
      <c r="AU110" s="58"/>
      <c r="AV110" s="58"/>
      <c r="AW110" s="58"/>
      <c r="AX110" s="58"/>
      <c r="AY110" s="58"/>
      <c r="AZ110" s="58"/>
      <c r="BA110" s="58"/>
      <c r="BB110" s="58"/>
      <c r="BC110" s="58"/>
      <c r="BD110" s="58"/>
      <c r="BE110" s="58"/>
      <c r="BF110" s="58"/>
      <c r="BG110" s="58"/>
      <c r="BH110" s="58"/>
      <c r="BI110" s="58"/>
      <c r="BJ110" s="58"/>
      <c r="BK110" s="58"/>
    </row>
    <row r="111" spans="1:63" x14ac:dyDescent="0.25">
      <c r="A111" s="58"/>
      <c r="B111" s="58"/>
      <c r="C111" s="58"/>
      <c r="D111" s="58"/>
      <c r="E111" s="58"/>
      <c r="F111" s="58"/>
      <c r="G111" s="58"/>
      <c r="H111" s="58"/>
      <c r="I111" s="58"/>
      <c r="J111" s="58"/>
      <c r="K111" s="58"/>
      <c r="L111" s="58"/>
      <c r="M111" s="58"/>
      <c r="N111" s="58"/>
      <c r="O111" s="58"/>
      <c r="P111" s="58"/>
      <c r="Q111" s="58"/>
      <c r="R111" s="58"/>
      <c r="S111" s="58"/>
      <c r="T111" s="58"/>
      <c r="U111" s="58"/>
      <c r="V111" s="58"/>
      <c r="W111" s="58"/>
      <c r="X111" s="58"/>
      <c r="Y111" s="58"/>
      <c r="Z111" s="58"/>
      <c r="AA111" s="58"/>
      <c r="AB111" s="58"/>
      <c r="AC111" s="58"/>
      <c r="AD111" s="58"/>
      <c r="AE111" s="58"/>
      <c r="AF111" s="58"/>
      <c r="AG111" s="58"/>
      <c r="AH111" s="58"/>
      <c r="AI111" s="58"/>
      <c r="AJ111" s="58"/>
      <c r="AK111" s="58"/>
      <c r="AL111" s="58"/>
      <c r="AM111" s="58"/>
      <c r="AN111" s="58"/>
      <c r="AO111" s="58"/>
      <c r="AP111" s="58"/>
      <c r="AQ111" s="58"/>
      <c r="AR111" s="58"/>
      <c r="AS111" s="58"/>
      <c r="AT111" s="58"/>
      <c r="AU111" s="58"/>
      <c r="AV111" s="58"/>
      <c r="AW111" s="58"/>
      <c r="AX111" s="58"/>
      <c r="AY111" s="58"/>
      <c r="AZ111" s="58"/>
      <c r="BA111" s="58"/>
      <c r="BB111" s="58"/>
      <c r="BC111" s="58"/>
      <c r="BD111" s="58"/>
      <c r="BE111" s="58"/>
      <c r="BF111" s="58"/>
      <c r="BG111" s="58"/>
      <c r="BH111" s="58"/>
      <c r="BI111" s="58"/>
      <c r="BJ111" s="58"/>
      <c r="BK111" s="58"/>
    </row>
    <row r="112" spans="1:63" x14ac:dyDescent="0.25">
      <c r="A112" s="58"/>
      <c r="B112" s="58"/>
      <c r="C112" s="58"/>
      <c r="D112" s="58"/>
      <c r="E112" s="58"/>
      <c r="F112" s="58"/>
      <c r="G112" s="58"/>
      <c r="H112" s="58"/>
      <c r="I112" s="58"/>
      <c r="J112" s="58"/>
      <c r="K112" s="58"/>
      <c r="L112" s="58"/>
      <c r="M112" s="58"/>
      <c r="N112" s="58"/>
      <c r="O112" s="58"/>
      <c r="P112" s="58"/>
      <c r="Q112" s="58"/>
      <c r="R112" s="58"/>
      <c r="S112" s="58"/>
      <c r="T112" s="58"/>
      <c r="U112" s="58"/>
      <c r="V112" s="58"/>
      <c r="W112" s="58"/>
      <c r="X112" s="58"/>
      <c r="Y112" s="58"/>
      <c r="Z112" s="58"/>
      <c r="AA112" s="58"/>
      <c r="AB112" s="58"/>
      <c r="AC112" s="58"/>
      <c r="AD112" s="58"/>
      <c r="AE112" s="58"/>
      <c r="AF112" s="58"/>
      <c r="AG112" s="58"/>
      <c r="AH112" s="58"/>
      <c r="AI112" s="58"/>
      <c r="AJ112" s="58"/>
      <c r="AK112" s="58"/>
      <c r="AL112" s="58"/>
      <c r="AM112" s="58"/>
      <c r="AN112" s="58"/>
      <c r="AO112" s="58"/>
      <c r="AP112" s="58"/>
      <c r="AQ112" s="58"/>
      <c r="AR112" s="58"/>
      <c r="AS112" s="58"/>
      <c r="AT112" s="58"/>
      <c r="AU112" s="58"/>
      <c r="AV112" s="58"/>
      <c r="AW112" s="58"/>
      <c r="AX112" s="58"/>
      <c r="AY112" s="58"/>
      <c r="AZ112" s="58"/>
      <c r="BA112" s="58"/>
      <c r="BB112" s="58"/>
      <c r="BC112" s="58"/>
      <c r="BD112" s="58"/>
      <c r="BE112" s="58"/>
      <c r="BF112" s="58"/>
      <c r="BG112" s="58"/>
      <c r="BH112" s="58"/>
      <c r="BI112" s="58"/>
      <c r="BJ112" s="58"/>
      <c r="BK112" s="58"/>
    </row>
    <row r="113" spans="1:63" x14ac:dyDescent="0.25">
      <c r="A113" s="58"/>
      <c r="B113" s="58"/>
      <c r="C113" s="58"/>
      <c r="D113" s="58"/>
      <c r="E113" s="58"/>
      <c r="F113" s="58"/>
      <c r="G113" s="58"/>
      <c r="H113" s="58"/>
      <c r="I113" s="58"/>
      <c r="J113" s="58"/>
      <c r="K113" s="58"/>
      <c r="L113" s="58"/>
      <c r="M113" s="58"/>
      <c r="N113" s="58"/>
      <c r="O113" s="58"/>
      <c r="P113" s="58"/>
      <c r="Q113" s="58"/>
      <c r="R113" s="58"/>
      <c r="S113" s="58"/>
      <c r="T113" s="58"/>
      <c r="U113" s="58"/>
      <c r="V113" s="58"/>
      <c r="W113" s="58"/>
      <c r="X113" s="58"/>
      <c r="Y113" s="58"/>
      <c r="Z113" s="58"/>
      <c r="AA113" s="58"/>
      <c r="AB113" s="58"/>
      <c r="AC113" s="58"/>
      <c r="AD113" s="58"/>
      <c r="AE113" s="58"/>
      <c r="AF113" s="58"/>
      <c r="AG113" s="58"/>
      <c r="AH113" s="58"/>
      <c r="AI113" s="58"/>
      <c r="AJ113" s="58"/>
      <c r="AK113" s="58"/>
      <c r="AL113" s="58"/>
      <c r="AM113" s="58"/>
      <c r="AN113" s="58"/>
      <c r="AO113" s="58"/>
      <c r="AP113" s="58"/>
      <c r="AQ113" s="58"/>
      <c r="AR113" s="58"/>
      <c r="AS113" s="58"/>
      <c r="AT113" s="58"/>
      <c r="AU113" s="58"/>
      <c r="AV113" s="58"/>
      <c r="AW113" s="58"/>
      <c r="AX113" s="58"/>
      <c r="AY113" s="58"/>
      <c r="AZ113" s="58"/>
      <c r="BA113" s="58"/>
      <c r="BB113" s="58"/>
      <c r="BC113" s="58"/>
      <c r="BD113" s="58"/>
      <c r="BE113" s="58"/>
      <c r="BF113" s="58"/>
      <c r="BG113" s="58"/>
      <c r="BH113" s="58"/>
      <c r="BI113" s="58"/>
      <c r="BJ113" s="58"/>
      <c r="BK113" s="58"/>
    </row>
    <row r="114" spans="1:63" x14ac:dyDescent="0.25">
      <c r="A114" s="58"/>
      <c r="B114" s="58"/>
      <c r="C114" s="58"/>
      <c r="D114" s="58"/>
      <c r="E114" s="58"/>
      <c r="F114" s="58"/>
      <c r="G114" s="58"/>
      <c r="H114" s="58"/>
      <c r="I114" s="58"/>
      <c r="J114" s="58"/>
      <c r="K114" s="58"/>
      <c r="L114" s="58"/>
      <c r="M114" s="58"/>
      <c r="N114" s="58"/>
      <c r="O114" s="58"/>
      <c r="P114" s="58"/>
      <c r="Q114" s="58"/>
      <c r="R114" s="58"/>
      <c r="S114" s="58"/>
      <c r="T114" s="58"/>
      <c r="U114" s="58"/>
      <c r="V114" s="58"/>
      <c r="W114" s="58"/>
      <c r="X114" s="58"/>
      <c r="Y114" s="58"/>
      <c r="Z114" s="58"/>
      <c r="AA114" s="58"/>
      <c r="AB114" s="58"/>
      <c r="AC114" s="58"/>
      <c r="AD114" s="58"/>
      <c r="AE114" s="58"/>
      <c r="AF114" s="58"/>
      <c r="AG114" s="58"/>
      <c r="AH114" s="58"/>
      <c r="AI114" s="58"/>
      <c r="AJ114" s="58"/>
      <c r="AK114" s="58"/>
      <c r="AL114" s="58"/>
      <c r="AM114" s="58"/>
      <c r="AN114" s="58"/>
      <c r="AO114" s="58"/>
      <c r="AP114" s="58"/>
      <c r="AQ114" s="58"/>
      <c r="AR114" s="58"/>
      <c r="AS114" s="58"/>
      <c r="AT114" s="58"/>
      <c r="AU114" s="58"/>
      <c r="AV114" s="58"/>
      <c r="AW114" s="58"/>
      <c r="AX114" s="58"/>
      <c r="AY114" s="58"/>
      <c r="AZ114" s="58"/>
      <c r="BA114" s="58"/>
      <c r="BB114" s="58"/>
      <c r="BC114" s="58"/>
      <c r="BD114" s="58"/>
      <c r="BE114" s="58"/>
      <c r="BF114" s="58"/>
      <c r="BG114" s="58"/>
      <c r="BH114" s="58"/>
      <c r="BI114" s="58"/>
      <c r="BJ114" s="58"/>
      <c r="BK114" s="58"/>
    </row>
    <row r="115" spans="1:63" x14ac:dyDescent="0.25">
      <c r="A115" s="58"/>
      <c r="B115" s="58"/>
      <c r="C115" s="58"/>
      <c r="D115" s="58"/>
      <c r="E115" s="58"/>
      <c r="F115" s="58"/>
      <c r="G115" s="58"/>
      <c r="H115" s="58"/>
      <c r="I115" s="58"/>
      <c r="J115" s="58"/>
      <c r="K115" s="58"/>
      <c r="L115" s="58"/>
      <c r="M115" s="58"/>
      <c r="N115" s="58"/>
      <c r="O115" s="58"/>
      <c r="P115" s="58"/>
      <c r="Q115" s="58"/>
      <c r="R115" s="58"/>
      <c r="S115" s="58"/>
      <c r="T115" s="58"/>
      <c r="U115" s="58"/>
      <c r="V115" s="58"/>
      <c r="W115" s="58"/>
      <c r="X115" s="58"/>
      <c r="Y115" s="58"/>
      <c r="Z115" s="58"/>
      <c r="AA115" s="58"/>
      <c r="AB115" s="58"/>
      <c r="AC115" s="58"/>
      <c r="AD115" s="58"/>
      <c r="AE115" s="58"/>
      <c r="AF115" s="58"/>
      <c r="AG115" s="58"/>
      <c r="AH115" s="58"/>
      <c r="AI115" s="58"/>
      <c r="AJ115" s="58"/>
      <c r="AK115" s="58"/>
      <c r="AL115" s="58"/>
      <c r="AM115" s="58"/>
      <c r="AN115" s="58"/>
      <c r="AO115" s="58"/>
      <c r="AP115" s="58"/>
      <c r="AQ115" s="58"/>
      <c r="AR115" s="58"/>
      <c r="AS115" s="58"/>
      <c r="AT115" s="58"/>
      <c r="AU115" s="58"/>
      <c r="AV115" s="58"/>
      <c r="AW115" s="58"/>
      <c r="AX115" s="58"/>
      <c r="AY115" s="58"/>
      <c r="AZ115" s="58"/>
      <c r="BA115" s="58"/>
      <c r="BB115" s="58"/>
      <c r="BC115" s="58"/>
      <c r="BD115" s="58"/>
      <c r="BE115" s="58"/>
      <c r="BF115" s="58"/>
      <c r="BG115" s="58"/>
      <c r="BH115" s="58"/>
      <c r="BI115" s="58"/>
      <c r="BJ115" s="58"/>
      <c r="BK115" s="58"/>
    </row>
    <row r="116" spans="1:63" x14ac:dyDescent="0.25">
      <c r="A116" s="58"/>
      <c r="B116" s="58"/>
      <c r="C116" s="58"/>
      <c r="D116" s="58"/>
      <c r="E116" s="58"/>
      <c r="F116" s="58"/>
      <c r="G116" s="58"/>
      <c r="H116" s="58"/>
      <c r="I116" s="58"/>
      <c r="J116" s="58"/>
      <c r="K116" s="58"/>
      <c r="L116" s="58"/>
      <c r="M116" s="58"/>
      <c r="N116" s="58"/>
      <c r="O116" s="58"/>
      <c r="P116" s="58"/>
      <c r="Q116" s="58"/>
      <c r="R116" s="58"/>
      <c r="S116" s="58"/>
      <c r="T116" s="58"/>
      <c r="U116" s="58"/>
      <c r="V116" s="58"/>
      <c r="W116" s="58"/>
      <c r="X116" s="58"/>
      <c r="Y116" s="58"/>
      <c r="Z116" s="58"/>
      <c r="AA116" s="58"/>
      <c r="AB116" s="58"/>
      <c r="AC116" s="58"/>
      <c r="AD116" s="58"/>
      <c r="AE116" s="58"/>
      <c r="AF116" s="58"/>
      <c r="AG116" s="58"/>
      <c r="AH116" s="58"/>
      <c r="AI116" s="58"/>
      <c r="AJ116" s="58"/>
      <c r="AK116" s="58"/>
      <c r="AL116" s="58"/>
      <c r="AM116" s="58"/>
      <c r="AN116" s="58"/>
      <c r="AO116" s="58"/>
      <c r="AP116" s="58"/>
      <c r="AQ116" s="58"/>
      <c r="AR116" s="58"/>
      <c r="AS116" s="58"/>
      <c r="AT116" s="58"/>
      <c r="AU116" s="58"/>
      <c r="AV116" s="58"/>
      <c r="AW116" s="58"/>
      <c r="AX116" s="58"/>
      <c r="AY116" s="58"/>
      <c r="AZ116" s="58"/>
      <c r="BA116" s="58"/>
      <c r="BB116" s="58"/>
      <c r="BC116" s="58"/>
      <c r="BD116" s="58"/>
      <c r="BE116" s="58"/>
      <c r="BF116" s="58"/>
      <c r="BG116" s="58"/>
      <c r="BH116" s="58"/>
      <c r="BI116" s="58"/>
      <c r="BJ116" s="58"/>
      <c r="BK116" s="58"/>
    </row>
    <row r="117" spans="1:63" x14ac:dyDescent="0.25">
      <c r="A117" s="58"/>
      <c r="B117" s="58"/>
      <c r="C117" s="58"/>
      <c r="D117" s="58"/>
      <c r="E117" s="58"/>
      <c r="F117" s="58"/>
      <c r="G117" s="58"/>
      <c r="H117" s="58"/>
      <c r="I117" s="58"/>
      <c r="J117" s="58"/>
      <c r="K117" s="58"/>
      <c r="L117" s="58"/>
      <c r="M117" s="58"/>
      <c r="N117" s="58"/>
      <c r="O117" s="58"/>
      <c r="P117" s="58"/>
      <c r="Q117" s="58"/>
      <c r="R117" s="58"/>
      <c r="S117" s="58"/>
      <c r="T117" s="58"/>
      <c r="U117" s="58"/>
      <c r="V117" s="58"/>
      <c r="W117" s="58"/>
      <c r="X117" s="58"/>
      <c r="Y117" s="58"/>
      <c r="Z117" s="58"/>
      <c r="AA117" s="58"/>
      <c r="AB117" s="58"/>
      <c r="AC117" s="58"/>
      <c r="AD117" s="58"/>
      <c r="AE117" s="58"/>
      <c r="AF117" s="58"/>
      <c r="AG117" s="58"/>
      <c r="AH117" s="58"/>
      <c r="AI117" s="58"/>
      <c r="AJ117" s="58"/>
      <c r="AK117" s="58"/>
      <c r="AL117" s="58"/>
      <c r="AM117" s="58"/>
      <c r="AN117" s="58"/>
      <c r="AO117" s="58"/>
      <c r="AP117" s="58"/>
      <c r="AQ117" s="58"/>
      <c r="AR117" s="58"/>
      <c r="AS117" s="58"/>
      <c r="AT117" s="58"/>
      <c r="AU117" s="58"/>
      <c r="AV117" s="58"/>
      <c r="AW117" s="58"/>
      <c r="AX117" s="58"/>
      <c r="AY117" s="58"/>
      <c r="AZ117" s="58"/>
      <c r="BA117" s="58"/>
      <c r="BB117" s="58"/>
      <c r="BC117" s="58"/>
      <c r="BD117" s="58"/>
      <c r="BE117" s="58"/>
      <c r="BF117" s="58"/>
      <c r="BG117" s="58"/>
      <c r="BH117" s="58"/>
      <c r="BI117" s="58"/>
      <c r="BJ117" s="58"/>
      <c r="BK117" s="58"/>
    </row>
    <row r="118" spans="1:63" x14ac:dyDescent="0.25">
      <c r="A118" s="58"/>
      <c r="B118" s="58"/>
      <c r="C118" s="58"/>
      <c r="D118" s="58"/>
      <c r="E118" s="58"/>
      <c r="F118" s="58"/>
      <c r="G118" s="58"/>
      <c r="H118" s="58"/>
      <c r="I118" s="58"/>
      <c r="J118" s="58"/>
      <c r="K118" s="58"/>
      <c r="L118" s="58"/>
      <c r="M118" s="58"/>
      <c r="N118" s="58"/>
      <c r="O118" s="58"/>
      <c r="P118" s="58"/>
      <c r="Q118" s="58"/>
      <c r="R118" s="58"/>
      <c r="S118" s="58"/>
      <c r="T118" s="58"/>
      <c r="U118" s="58"/>
      <c r="V118" s="58"/>
      <c r="W118" s="58"/>
      <c r="X118" s="58"/>
      <c r="Y118" s="58"/>
      <c r="Z118" s="58"/>
      <c r="AA118" s="58"/>
      <c r="AB118" s="58"/>
      <c r="AC118" s="58"/>
      <c r="AD118" s="58"/>
      <c r="AE118" s="58"/>
      <c r="AF118" s="58"/>
      <c r="AG118" s="58"/>
      <c r="AH118" s="58"/>
      <c r="AI118" s="58"/>
      <c r="AJ118" s="58"/>
      <c r="AK118" s="58"/>
      <c r="AL118" s="58"/>
      <c r="AM118" s="58"/>
      <c r="AN118" s="58"/>
      <c r="AO118" s="58"/>
      <c r="AP118" s="58"/>
      <c r="AQ118" s="58"/>
      <c r="AR118" s="58"/>
      <c r="AS118" s="58"/>
      <c r="AT118" s="58"/>
      <c r="AU118" s="58"/>
      <c r="AV118" s="58"/>
      <c r="AW118" s="58"/>
      <c r="AX118" s="58"/>
      <c r="AY118" s="58"/>
      <c r="AZ118" s="58"/>
      <c r="BA118" s="58"/>
      <c r="BB118" s="58"/>
      <c r="BC118" s="58"/>
      <c r="BD118" s="58"/>
      <c r="BE118" s="58"/>
      <c r="BF118" s="58"/>
      <c r="BG118" s="58"/>
      <c r="BH118" s="58"/>
      <c r="BI118" s="58"/>
      <c r="BJ118" s="58"/>
      <c r="BK118" s="58"/>
    </row>
    <row r="119" spans="1:63" x14ac:dyDescent="0.25">
      <c r="A119" s="58"/>
      <c r="B119" s="58"/>
      <c r="C119" s="58"/>
      <c r="D119" s="58"/>
      <c r="E119" s="58"/>
      <c r="F119" s="58"/>
      <c r="G119" s="58"/>
      <c r="H119" s="58"/>
      <c r="I119" s="58"/>
      <c r="J119" s="58"/>
      <c r="K119" s="58"/>
      <c r="L119" s="58"/>
      <c r="M119" s="58"/>
      <c r="N119" s="58"/>
      <c r="O119" s="58"/>
      <c r="P119" s="58"/>
      <c r="Q119" s="58"/>
      <c r="R119" s="58"/>
      <c r="S119" s="58"/>
      <c r="T119" s="58"/>
      <c r="U119" s="58"/>
      <c r="V119" s="58"/>
      <c r="W119" s="58"/>
      <c r="X119" s="58"/>
      <c r="Y119" s="58"/>
      <c r="Z119" s="58"/>
      <c r="AA119" s="58"/>
      <c r="AB119" s="58"/>
      <c r="AC119" s="58"/>
      <c r="AD119" s="58"/>
      <c r="AE119" s="58"/>
      <c r="AF119" s="58"/>
      <c r="AG119" s="58"/>
      <c r="AH119" s="58"/>
      <c r="AI119" s="58"/>
      <c r="AJ119" s="58"/>
      <c r="AK119" s="58"/>
      <c r="AL119" s="58"/>
      <c r="AM119" s="58"/>
      <c r="AN119" s="58"/>
      <c r="AO119" s="58"/>
      <c r="AP119" s="58"/>
      <c r="AQ119" s="58"/>
      <c r="AR119" s="58"/>
      <c r="AS119" s="58"/>
      <c r="AT119" s="58"/>
      <c r="AU119" s="58"/>
      <c r="AV119" s="58"/>
      <c r="AW119" s="58"/>
      <c r="AX119" s="58"/>
      <c r="AY119" s="58"/>
      <c r="AZ119" s="58"/>
      <c r="BA119" s="58"/>
      <c r="BB119" s="58"/>
      <c r="BC119" s="58"/>
      <c r="BD119" s="58"/>
      <c r="BE119" s="58"/>
      <c r="BF119" s="58"/>
      <c r="BG119" s="58"/>
      <c r="BH119" s="58"/>
      <c r="BI119" s="58"/>
      <c r="BJ119" s="58"/>
      <c r="BK119" s="58"/>
    </row>
    <row r="120" spans="1:63" x14ac:dyDescent="0.25">
      <c r="A120" s="58"/>
      <c r="B120" s="58"/>
      <c r="C120" s="58"/>
      <c r="D120" s="58"/>
      <c r="E120" s="58"/>
      <c r="F120" s="58"/>
      <c r="G120" s="58"/>
      <c r="H120" s="58"/>
      <c r="I120" s="58"/>
      <c r="J120" s="58"/>
      <c r="K120" s="58"/>
      <c r="L120" s="58"/>
      <c r="M120" s="58"/>
      <c r="N120" s="58"/>
      <c r="O120" s="58"/>
      <c r="P120" s="58"/>
      <c r="Q120" s="58"/>
      <c r="R120" s="58"/>
      <c r="S120" s="58"/>
      <c r="T120" s="58"/>
      <c r="U120" s="58"/>
      <c r="V120" s="58"/>
      <c r="W120" s="58"/>
      <c r="X120" s="58"/>
      <c r="Y120" s="58"/>
      <c r="Z120" s="58"/>
      <c r="AA120" s="58"/>
      <c r="AB120" s="58"/>
      <c r="AC120" s="58"/>
      <c r="AD120" s="58"/>
      <c r="AE120" s="58"/>
      <c r="AF120" s="58"/>
      <c r="AG120" s="58"/>
      <c r="AH120" s="58"/>
      <c r="AI120" s="58"/>
      <c r="AJ120" s="58"/>
      <c r="AK120" s="58"/>
      <c r="AL120" s="58"/>
      <c r="AM120" s="58"/>
      <c r="AN120" s="58"/>
      <c r="AO120" s="58"/>
      <c r="AP120" s="58"/>
      <c r="AQ120" s="58"/>
      <c r="AR120" s="58"/>
      <c r="AS120" s="58"/>
      <c r="AT120" s="58"/>
      <c r="AU120" s="58"/>
      <c r="AV120" s="58"/>
      <c r="AW120" s="58"/>
      <c r="AX120" s="58"/>
      <c r="AY120" s="58"/>
      <c r="AZ120" s="58"/>
      <c r="BA120" s="58"/>
      <c r="BB120" s="58"/>
      <c r="BC120" s="58"/>
      <c r="BD120" s="58"/>
      <c r="BE120" s="58"/>
      <c r="BF120" s="58"/>
      <c r="BG120" s="58"/>
      <c r="BH120" s="58"/>
      <c r="BI120" s="58"/>
      <c r="BJ120" s="58"/>
      <c r="BK120" s="58"/>
    </row>
    <row r="121" spans="1:63" x14ac:dyDescent="0.25">
      <c r="A121" s="58"/>
      <c r="B121" s="58"/>
      <c r="C121" s="58"/>
      <c r="D121" s="58"/>
      <c r="E121" s="58"/>
      <c r="F121" s="58"/>
      <c r="G121" s="58"/>
      <c r="H121" s="58"/>
      <c r="I121" s="58"/>
      <c r="J121" s="58"/>
      <c r="K121" s="58"/>
      <c r="L121" s="58"/>
      <c r="M121" s="58"/>
      <c r="N121" s="58"/>
      <c r="O121" s="58"/>
      <c r="P121" s="58"/>
      <c r="Q121" s="58"/>
      <c r="R121" s="58"/>
      <c r="S121" s="58"/>
      <c r="T121" s="58"/>
      <c r="U121" s="58"/>
      <c r="V121" s="58"/>
      <c r="W121" s="58"/>
      <c r="X121" s="58"/>
      <c r="Y121" s="58"/>
      <c r="Z121" s="58"/>
      <c r="AA121" s="58"/>
      <c r="AB121" s="58"/>
      <c r="AC121" s="58"/>
      <c r="AD121" s="58"/>
      <c r="AE121" s="58"/>
      <c r="AF121" s="58"/>
      <c r="AG121" s="58"/>
      <c r="AH121" s="58"/>
      <c r="AI121" s="58"/>
      <c r="AJ121" s="58"/>
      <c r="AK121" s="58"/>
      <c r="AL121" s="58"/>
      <c r="AM121" s="58"/>
      <c r="AN121" s="58"/>
      <c r="AO121" s="58"/>
      <c r="AP121" s="58"/>
      <c r="AQ121" s="58"/>
      <c r="AR121" s="58"/>
      <c r="AS121" s="58"/>
      <c r="AT121" s="58"/>
      <c r="AU121" s="58"/>
      <c r="AV121" s="58"/>
      <c r="AW121" s="58"/>
      <c r="AX121" s="58"/>
      <c r="AY121" s="58"/>
      <c r="AZ121" s="58"/>
      <c r="BA121" s="58"/>
      <c r="BB121" s="58"/>
      <c r="BC121" s="58"/>
      <c r="BD121" s="58"/>
      <c r="BE121" s="58"/>
      <c r="BF121" s="58"/>
      <c r="BG121" s="58"/>
      <c r="BH121" s="58"/>
      <c r="BI121" s="58"/>
      <c r="BJ121" s="58"/>
      <c r="BK121" s="58"/>
    </row>
    <row r="122" spans="1:63" x14ac:dyDescent="0.25">
      <c r="B122" s="58"/>
      <c r="C122" s="58"/>
      <c r="D122" s="58"/>
      <c r="E122" s="58"/>
      <c r="F122" s="58"/>
      <c r="G122" s="58"/>
      <c r="H122" s="58"/>
      <c r="I122" s="58"/>
      <c r="J122" s="58"/>
      <c r="K122" s="58"/>
      <c r="L122" s="58"/>
      <c r="M122" s="58"/>
      <c r="N122" s="58"/>
      <c r="O122" s="58"/>
      <c r="P122" s="58"/>
      <c r="Q122" s="58"/>
      <c r="R122" s="58"/>
      <c r="S122" s="58"/>
      <c r="T122" s="58"/>
      <c r="U122" s="58"/>
      <c r="V122" s="58"/>
      <c r="W122" s="58"/>
      <c r="X122" s="58"/>
      <c r="Y122" s="58"/>
      <c r="Z122" s="58"/>
      <c r="AA122" s="58"/>
      <c r="AB122" s="58"/>
      <c r="AC122" s="58"/>
      <c r="AD122" s="58"/>
      <c r="AE122" s="58"/>
      <c r="AF122" s="58"/>
      <c r="AG122" s="58"/>
      <c r="AH122" s="58"/>
      <c r="AI122" s="58"/>
      <c r="AJ122" s="58"/>
      <c r="AK122" s="58"/>
      <c r="AL122" s="58"/>
      <c r="AM122" s="58"/>
      <c r="AN122" s="58"/>
      <c r="AO122" s="58"/>
      <c r="AP122" s="58"/>
      <c r="AQ122" s="58"/>
      <c r="AR122" s="58"/>
      <c r="AS122" s="58"/>
      <c r="AT122" s="58"/>
      <c r="AU122" s="58"/>
      <c r="AV122" s="58"/>
      <c r="AW122" s="58"/>
      <c r="AX122" s="58"/>
      <c r="AY122" s="58"/>
      <c r="AZ122" s="58"/>
      <c r="BA122" s="58"/>
      <c r="BB122" s="58"/>
      <c r="BC122" s="58"/>
      <c r="BD122" s="58"/>
      <c r="BE122" s="58"/>
      <c r="BF122" s="58"/>
      <c r="BG122" s="58"/>
      <c r="BH122" s="58"/>
      <c r="BI122" s="58"/>
      <c r="BJ122" s="58"/>
      <c r="BK122" s="58"/>
    </row>
    <row r="123" spans="1:63" x14ac:dyDescent="0.25">
      <c r="B123" s="58"/>
      <c r="C123" s="58"/>
      <c r="D123" s="58"/>
      <c r="E123" s="58"/>
      <c r="F123" s="58"/>
      <c r="G123" s="58"/>
      <c r="H123" s="58"/>
      <c r="I123" s="58"/>
      <c r="J123" s="58"/>
      <c r="K123" s="58"/>
      <c r="L123" s="58"/>
      <c r="M123" s="58"/>
      <c r="N123" s="58"/>
      <c r="O123" s="58"/>
      <c r="P123" s="58"/>
      <c r="Q123" s="58"/>
      <c r="R123" s="58"/>
      <c r="S123" s="58"/>
      <c r="T123" s="58"/>
      <c r="U123" s="58"/>
      <c r="V123" s="58"/>
      <c r="W123" s="58"/>
      <c r="X123" s="58"/>
      <c r="Y123" s="58"/>
      <c r="Z123" s="58"/>
      <c r="AA123" s="58"/>
      <c r="AB123" s="58"/>
      <c r="AC123" s="58"/>
      <c r="AD123" s="58"/>
      <c r="AE123" s="58"/>
      <c r="AF123" s="58"/>
      <c r="AG123" s="58"/>
      <c r="AH123" s="58"/>
      <c r="AI123" s="58"/>
      <c r="AJ123" s="58"/>
      <c r="AK123" s="58"/>
      <c r="AL123" s="58"/>
      <c r="AM123" s="58"/>
      <c r="AN123" s="58"/>
      <c r="AO123" s="58"/>
      <c r="AP123" s="58"/>
      <c r="AQ123" s="58"/>
      <c r="AR123" s="58"/>
      <c r="AS123" s="58"/>
      <c r="AT123" s="58"/>
      <c r="AU123" s="58"/>
      <c r="AV123" s="58"/>
      <c r="AW123" s="58"/>
      <c r="AX123" s="58"/>
      <c r="AY123" s="58"/>
      <c r="AZ123" s="58"/>
      <c r="BA123" s="58"/>
      <c r="BB123" s="58"/>
      <c r="BC123" s="58"/>
      <c r="BD123" s="58"/>
      <c r="BE123" s="58"/>
      <c r="BF123" s="58"/>
      <c r="BG123" s="58"/>
      <c r="BH123" s="58"/>
      <c r="BI123" s="58"/>
      <c r="BJ123" s="58"/>
      <c r="BK123" s="58"/>
    </row>
    <row r="124" spans="1:63" x14ac:dyDescent="0.25">
      <c r="B124" s="58"/>
      <c r="C124" s="58"/>
      <c r="D124" s="58"/>
      <c r="E124" s="58"/>
      <c r="F124" s="58"/>
      <c r="G124" s="58"/>
      <c r="H124" s="58"/>
      <c r="I124" s="58"/>
      <c r="J124" s="58"/>
      <c r="K124" s="58"/>
      <c r="L124" s="58"/>
      <c r="M124" s="58"/>
      <c r="N124" s="58"/>
      <c r="O124" s="58"/>
      <c r="P124" s="58"/>
      <c r="Q124" s="58"/>
      <c r="R124" s="58"/>
      <c r="S124" s="58"/>
      <c r="T124" s="58"/>
      <c r="U124" s="58"/>
      <c r="V124" s="58"/>
      <c r="W124" s="58"/>
      <c r="X124" s="58"/>
      <c r="Y124" s="58"/>
      <c r="Z124" s="58"/>
      <c r="AA124" s="58"/>
      <c r="AB124" s="58"/>
      <c r="AC124" s="58"/>
      <c r="AD124" s="58"/>
      <c r="AE124" s="58"/>
      <c r="AF124" s="58"/>
      <c r="AG124" s="58"/>
      <c r="AH124" s="58"/>
      <c r="AI124" s="58"/>
      <c r="AJ124" s="58"/>
      <c r="AK124" s="58"/>
      <c r="AL124" s="58"/>
      <c r="AM124" s="58"/>
      <c r="AN124" s="58"/>
      <c r="AO124" s="58"/>
      <c r="AP124" s="58"/>
      <c r="AQ124" s="58"/>
      <c r="AR124" s="58"/>
      <c r="AS124" s="58"/>
      <c r="AT124" s="58"/>
      <c r="AU124" s="58"/>
      <c r="AV124" s="58"/>
      <c r="AW124" s="58"/>
      <c r="AX124" s="58"/>
      <c r="AY124" s="58"/>
      <c r="AZ124" s="58"/>
      <c r="BA124" s="58"/>
      <c r="BB124" s="58"/>
      <c r="BC124" s="58"/>
      <c r="BD124" s="58"/>
      <c r="BE124" s="58"/>
      <c r="BF124" s="58"/>
      <c r="BG124" s="58"/>
      <c r="BH124" s="58"/>
      <c r="BI124" s="58"/>
      <c r="BJ124" s="58"/>
      <c r="BK124" s="58"/>
    </row>
    <row r="125" spans="1:63" x14ac:dyDescent="0.25">
      <c r="B125" s="58"/>
      <c r="C125" s="58"/>
      <c r="D125" s="58"/>
      <c r="E125" s="58"/>
      <c r="F125" s="58"/>
      <c r="G125" s="58"/>
      <c r="H125" s="58"/>
      <c r="I125" s="58"/>
      <c r="J125" s="58"/>
      <c r="K125" s="58"/>
      <c r="L125" s="58"/>
      <c r="M125" s="58"/>
      <c r="N125" s="58"/>
      <c r="O125" s="58"/>
      <c r="P125" s="58"/>
      <c r="Q125" s="58"/>
      <c r="R125" s="58"/>
      <c r="S125" s="58"/>
      <c r="T125" s="58"/>
      <c r="U125" s="58"/>
      <c r="V125" s="58"/>
      <c r="W125" s="58"/>
      <c r="X125" s="58"/>
      <c r="Y125" s="58"/>
      <c r="Z125" s="58"/>
      <c r="AA125" s="58"/>
      <c r="AB125" s="58"/>
      <c r="AC125" s="58"/>
      <c r="AD125" s="58"/>
      <c r="AE125" s="58"/>
      <c r="AF125" s="58"/>
      <c r="AG125" s="58"/>
      <c r="AH125" s="58"/>
      <c r="AI125" s="58"/>
      <c r="AJ125" s="58"/>
      <c r="AK125" s="58"/>
      <c r="AL125" s="58"/>
      <c r="AM125" s="58"/>
      <c r="AN125" s="58"/>
      <c r="AO125" s="58"/>
      <c r="AP125" s="58"/>
      <c r="AQ125" s="58"/>
      <c r="AR125" s="58"/>
      <c r="AS125" s="58"/>
      <c r="AT125" s="58"/>
      <c r="AU125" s="58"/>
      <c r="AV125" s="58"/>
      <c r="AW125" s="58"/>
      <c r="AX125" s="58"/>
      <c r="AY125" s="58"/>
      <c r="AZ125" s="58"/>
      <c r="BA125" s="58"/>
      <c r="BB125" s="58"/>
      <c r="BC125" s="58"/>
      <c r="BD125" s="58"/>
      <c r="BE125" s="58"/>
      <c r="BF125" s="58"/>
      <c r="BG125" s="58"/>
      <c r="BH125" s="58"/>
      <c r="BI125" s="58"/>
      <c r="BJ125" s="58"/>
      <c r="BK125" s="58"/>
    </row>
    <row r="126" spans="1:63" x14ac:dyDescent="0.25">
      <c r="B126" s="58"/>
      <c r="C126" s="58"/>
      <c r="D126" s="58"/>
      <c r="E126" s="58"/>
      <c r="F126" s="58"/>
      <c r="G126" s="58"/>
      <c r="H126" s="58"/>
      <c r="I126" s="58"/>
      <c r="J126" s="58"/>
      <c r="K126" s="58"/>
      <c r="L126" s="58"/>
      <c r="M126" s="58"/>
      <c r="N126" s="58"/>
      <c r="O126" s="58"/>
      <c r="P126" s="58"/>
      <c r="Q126" s="58"/>
      <c r="R126" s="58"/>
      <c r="S126" s="58"/>
      <c r="T126" s="58"/>
      <c r="U126" s="58"/>
      <c r="V126" s="58"/>
      <c r="W126" s="58"/>
      <c r="X126" s="58"/>
      <c r="Y126" s="58"/>
      <c r="Z126" s="58"/>
      <c r="AA126" s="58"/>
      <c r="AB126" s="58"/>
      <c r="AC126" s="58"/>
      <c r="AD126" s="58"/>
      <c r="AE126" s="58"/>
      <c r="AF126" s="58"/>
      <c r="AG126" s="58"/>
      <c r="AH126" s="58"/>
      <c r="AI126" s="58"/>
      <c r="AJ126" s="58"/>
      <c r="AK126" s="58"/>
      <c r="AL126" s="58"/>
      <c r="AM126" s="58"/>
      <c r="AN126" s="58"/>
      <c r="AO126" s="58"/>
      <c r="AP126" s="58"/>
      <c r="AQ126" s="58"/>
      <c r="AR126" s="58"/>
      <c r="AS126" s="58"/>
      <c r="AT126" s="58"/>
      <c r="AU126" s="58"/>
      <c r="AV126" s="58"/>
      <c r="AW126" s="58"/>
      <c r="AX126" s="58"/>
      <c r="AY126" s="58"/>
      <c r="AZ126" s="58"/>
      <c r="BA126" s="58"/>
      <c r="BB126" s="58"/>
      <c r="BC126" s="58"/>
      <c r="BD126" s="58"/>
      <c r="BE126" s="58"/>
      <c r="BF126" s="58"/>
      <c r="BG126" s="58"/>
      <c r="BH126" s="58"/>
      <c r="BI126" s="58"/>
      <c r="BJ126" s="58"/>
      <c r="BK126" s="58"/>
    </row>
    <row r="127" spans="1:63" x14ac:dyDescent="0.25">
      <c r="B127" s="58"/>
      <c r="C127" s="58"/>
      <c r="D127" s="58"/>
      <c r="E127" s="58"/>
      <c r="F127" s="58"/>
      <c r="G127" s="58"/>
      <c r="H127" s="58"/>
      <c r="I127" s="58"/>
      <c r="J127" s="58"/>
      <c r="K127" s="58"/>
      <c r="L127" s="58"/>
      <c r="M127" s="58"/>
      <c r="N127" s="58"/>
      <c r="O127" s="58"/>
      <c r="P127" s="58"/>
      <c r="Q127" s="58"/>
      <c r="R127" s="58"/>
      <c r="S127" s="58"/>
      <c r="T127" s="58"/>
      <c r="U127" s="58"/>
      <c r="V127" s="58"/>
      <c r="W127" s="58"/>
      <c r="X127" s="58"/>
      <c r="Y127" s="58"/>
      <c r="Z127" s="58"/>
      <c r="AA127" s="58"/>
      <c r="AB127" s="58"/>
      <c r="AC127" s="58"/>
      <c r="AD127" s="58"/>
      <c r="AE127" s="58"/>
      <c r="AF127" s="58"/>
      <c r="AG127" s="58"/>
      <c r="AH127" s="58"/>
      <c r="AI127" s="58"/>
      <c r="AJ127" s="58"/>
      <c r="AK127" s="58"/>
      <c r="AL127" s="58"/>
      <c r="AM127" s="58"/>
      <c r="AN127" s="58"/>
      <c r="AO127" s="58"/>
      <c r="AP127" s="58"/>
      <c r="AQ127" s="58"/>
      <c r="AR127" s="58"/>
      <c r="AS127" s="58"/>
      <c r="AT127" s="58"/>
      <c r="AU127" s="58"/>
      <c r="AV127" s="58"/>
      <c r="AW127" s="58"/>
      <c r="AX127" s="58"/>
      <c r="AY127" s="58"/>
      <c r="AZ127" s="58"/>
      <c r="BA127" s="58"/>
      <c r="BB127" s="58"/>
      <c r="BC127" s="58"/>
      <c r="BD127" s="58"/>
      <c r="BE127" s="58"/>
      <c r="BF127" s="58"/>
      <c r="BG127" s="58"/>
      <c r="BH127" s="58"/>
      <c r="BI127" s="58"/>
      <c r="BJ127" s="58"/>
      <c r="BK127" s="58"/>
    </row>
    <row r="128" spans="1:63" x14ac:dyDescent="0.25">
      <c r="B128" s="58"/>
      <c r="C128" s="58"/>
      <c r="D128" s="58"/>
      <c r="E128" s="58"/>
      <c r="F128" s="58"/>
      <c r="G128" s="58"/>
      <c r="H128" s="58"/>
      <c r="I128" s="58"/>
      <c r="J128" s="58"/>
      <c r="K128" s="58"/>
      <c r="L128" s="58"/>
      <c r="M128" s="58"/>
      <c r="N128" s="58"/>
      <c r="O128" s="58"/>
      <c r="P128" s="58"/>
      <c r="Q128" s="58"/>
      <c r="R128" s="58"/>
      <c r="S128" s="58"/>
      <c r="T128" s="58"/>
      <c r="U128" s="58"/>
      <c r="V128" s="58"/>
      <c r="W128" s="58"/>
      <c r="X128" s="58"/>
      <c r="Y128" s="58"/>
      <c r="Z128" s="58"/>
      <c r="AA128" s="58"/>
      <c r="AB128" s="58"/>
      <c r="AC128" s="58"/>
      <c r="AD128" s="58"/>
      <c r="AE128" s="58"/>
      <c r="AF128" s="58"/>
      <c r="AG128" s="58"/>
      <c r="AH128" s="58"/>
      <c r="AI128" s="58"/>
      <c r="AJ128" s="58"/>
      <c r="AK128" s="58"/>
      <c r="AL128" s="58"/>
      <c r="AM128" s="58"/>
      <c r="AN128" s="58"/>
      <c r="AO128" s="58"/>
      <c r="AP128" s="58"/>
      <c r="AQ128" s="58"/>
      <c r="AR128" s="58"/>
      <c r="AS128" s="58"/>
      <c r="AT128" s="58"/>
      <c r="AU128" s="58"/>
      <c r="AV128" s="58"/>
      <c r="AW128" s="58"/>
      <c r="AX128" s="58"/>
      <c r="AY128" s="58"/>
      <c r="AZ128" s="58"/>
      <c r="BA128" s="58"/>
      <c r="BB128" s="58"/>
      <c r="BC128" s="58"/>
      <c r="BD128" s="58"/>
      <c r="BE128" s="58"/>
      <c r="BF128" s="58"/>
      <c r="BG128" s="58"/>
      <c r="BH128" s="58"/>
      <c r="BI128" s="58"/>
      <c r="BJ128" s="58"/>
      <c r="BK128" s="58"/>
    </row>
    <row r="129" spans="2:63" x14ac:dyDescent="0.25">
      <c r="B129" s="58"/>
      <c r="C129" s="58"/>
      <c r="D129" s="58"/>
      <c r="E129" s="58"/>
      <c r="F129" s="58"/>
      <c r="G129" s="58"/>
      <c r="H129" s="58"/>
      <c r="I129" s="58"/>
      <c r="J129" s="58"/>
      <c r="K129" s="58"/>
      <c r="L129" s="58"/>
      <c r="M129" s="58"/>
      <c r="N129" s="58"/>
      <c r="O129" s="58"/>
      <c r="P129" s="58"/>
      <c r="Q129" s="58"/>
      <c r="R129" s="58"/>
      <c r="S129" s="58"/>
      <c r="T129" s="58"/>
      <c r="U129" s="58"/>
      <c r="V129" s="58"/>
      <c r="W129" s="58"/>
      <c r="X129" s="58"/>
      <c r="Y129" s="58"/>
      <c r="Z129" s="58"/>
      <c r="AA129" s="58"/>
      <c r="AB129" s="58"/>
      <c r="AC129" s="58"/>
      <c r="AD129" s="58"/>
      <c r="AE129" s="58"/>
      <c r="AF129" s="58"/>
      <c r="AG129" s="58"/>
      <c r="AH129" s="58"/>
      <c r="AI129" s="58"/>
      <c r="AJ129" s="58"/>
      <c r="AK129" s="58"/>
      <c r="AL129" s="58"/>
      <c r="AM129" s="58"/>
      <c r="AN129" s="58"/>
      <c r="AO129" s="58"/>
      <c r="AP129" s="58"/>
      <c r="AQ129" s="58"/>
      <c r="AR129" s="58"/>
      <c r="AS129" s="58"/>
      <c r="AT129" s="58"/>
      <c r="AU129" s="58"/>
      <c r="AV129" s="58"/>
      <c r="AW129" s="58"/>
      <c r="AX129" s="58"/>
      <c r="AY129" s="58"/>
      <c r="AZ129" s="58"/>
      <c r="BA129" s="58"/>
      <c r="BB129" s="58"/>
      <c r="BC129" s="58"/>
      <c r="BD129" s="58"/>
      <c r="BE129" s="58"/>
      <c r="BF129" s="58"/>
      <c r="BG129" s="58"/>
      <c r="BH129" s="58"/>
      <c r="BI129" s="58"/>
      <c r="BJ129" s="58"/>
      <c r="BK129" s="58"/>
    </row>
    <row r="130" spans="2:63" x14ac:dyDescent="0.25">
      <c r="B130" s="58"/>
      <c r="C130" s="58"/>
      <c r="D130" s="58"/>
      <c r="E130" s="58"/>
      <c r="F130" s="58"/>
      <c r="G130" s="58"/>
      <c r="H130" s="58"/>
      <c r="I130" s="58"/>
      <c r="J130" s="58"/>
      <c r="K130" s="58"/>
      <c r="L130" s="58"/>
      <c r="M130" s="58"/>
      <c r="N130" s="58"/>
      <c r="O130" s="58"/>
      <c r="P130" s="58"/>
      <c r="Q130" s="58"/>
      <c r="R130" s="58"/>
      <c r="S130" s="58"/>
      <c r="T130" s="58"/>
      <c r="U130" s="58"/>
      <c r="V130" s="58"/>
      <c r="W130" s="58"/>
      <c r="X130" s="58"/>
      <c r="Y130" s="58"/>
      <c r="Z130" s="58"/>
      <c r="AA130" s="58"/>
      <c r="AB130" s="58"/>
      <c r="AC130" s="58"/>
      <c r="AD130" s="58"/>
      <c r="AE130" s="58"/>
      <c r="AF130" s="58"/>
      <c r="AG130" s="58"/>
      <c r="AH130" s="58"/>
      <c r="AI130" s="58"/>
      <c r="AJ130" s="58"/>
      <c r="AK130" s="58"/>
      <c r="AL130" s="58"/>
      <c r="AM130" s="58"/>
      <c r="AN130" s="58"/>
      <c r="AO130" s="58"/>
      <c r="AP130" s="58"/>
      <c r="AQ130" s="58"/>
      <c r="AR130" s="58"/>
      <c r="AS130" s="58"/>
      <c r="AT130" s="58"/>
      <c r="AU130" s="58"/>
      <c r="AV130" s="58"/>
      <c r="AW130" s="58"/>
      <c r="AX130" s="58"/>
      <c r="AY130" s="58"/>
      <c r="AZ130" s="58"/>
      <c r="BA130" s="58"/>
      <c r="BB130" s="58"/>
      <c r="BC130" s="58"/>
      <c r="BD130" s="58"/>
      <c r="BE130" s="58"/>
      <c r="BF130" s="58"/>
      <c r="BG130" s="58"/>
      <c r="BH130" s="58"/>
      <c r="BI130" s="58"/>
      <c r="BJ130" s="58"/>
      <c r="BK130" s="58"/>
    </row>
    <row r="131" spans="2:63" x14ac:dyDescent="0.25">
      <c r="B131" s="58"/>
      <c r="C131" s="58"/>
      <c r="D131" s="58"/>
      <c r="E131" s="58"/>
      <c r="F131" s="58"/>
      <c r="G131" s="58"/>
      <c r="H131" s="58"/>
      <c r="I131" s="58"/>
      <c r="J131" s="58"/>
      <c r="K131" s="58"/>
      <c r="L131" s="58"/>
      <c r="M131" s="58"/>
      <c r="N131" s="58"/>
      <c r="O131" s="58"/>
      <c r="P131" s="58"/>
      <c r="Q131" s="58"/>
      <c r="R131" s="58"/>
      <c r="S131" s="58"/>
      <c r="T131" s="58"/>
      <c r="U131" s="58"/>
      <c r="V131" s="58"/>
      <c r="W131" s="58"/>
      <c r="X131" s="58"/>
      <c r="Y131" s="58"/>
      <c r="Z131" s="58"/>
      <c r="AA131" s="58"/>
      <c r="AB131" s="58"/>
      <c r="AC131" s="58"/>
      <c r="AD131" s="58"/>
      <c r="AE131" s="58"/>
      <c r="AF131" s="58"/>
      <c r="AG131" s="58"/>
      <c r="AH131" s="58"/>
      <c r="AI131" s="58"/>
      <c r="AJ131" s="58"/>
      <c r="AK131" s="58"/>
      <c r="AL131" s="58"/>
      <c r="AM131" s="58"/>
      <c r="AN131" s="58"/>
      <c r="AO131" s="58"/>
      <c r="AP131" s="58"/>
      <c r="AQ131" s="58"/>
      <c r="AR131" s="58"/>
      <c r="AS131" s="58"/>
      <c r="AT131" s="58"/>
      <c r="AU131" s="58"/>
      <c r="AV131" s="58"/>
      <c r="AW131" s="58"/>
      <c r="AX131" s="58"/>
      <c r="AY131" s="58"/>
      <c r="AZ131" s="58"/>
      <c r="BA131" s="58"/>
      <c r="BB131" s="58"/>
      <c r="BC131" s="58"/>
      <c r="BD131" s="58"/>
      <c r="BE131" s="58"/>
      <c r="BF131" s="58"/>
      <c r="BG131" s="58"/>
      <c r="BH131" s="58"/>
      <c r="BI131" s="58"/>
      <c r="BJ131" s="58"/>
      <c r="BK131" s="58"/>
    </row>
    <row r="132" spans="2:63" x14ac:dyDescent="0.25">
      <c r="B132" s="58"/>
      <c r="C132" s="58"/>
      <c r="D132" s="58"/>
      <c r="E132" s="58"/>
      <c r="F132" s="58"/>
      <c r="G132" s="58"/>
      <c r="H132" s="58"/>
      <c r="I132" s="58"/>
      <c r="J132" s="58"/>
      <c r="K132" s="58"/>
      <c r="L132" s="58"/>
      <c r="M132" s="58"/>
      <c r="N132" s="58"/>
      <c r="O132" s="58"/>
      <c r="P132" s="58"/>
      <c r="Q132" s="58"/>
      <c r="R132" s="58"/>
      <c r="S132" s="58"/>
      <c r="T132" s="58"/>
      <c r="U132" s="58"/>
      <c r="V132" s="58"/>
      <c r="W132" s="58"/>
      <c r="X132" s="58"/>
      <c r="Y132" s="58"/>
      <c r="Z132" s="58"/>
      <c r="AA132" s="58"/>
      <c r="AB132" s="58"/>
      <c r="AC132" s="58"/>
      <c r="AD132" s="58"/>
      <c r="AE132" s="58"/>
      <c r="AF132" s="58"/>
      <c r="AG132" s="58"/>
      <c r="AH132" s="58"/>
      <c r="AI132" s="58"/>
      <c r="AJ132" s="58"/>
      <c r="AK132" s="58"/>
      <c r="AL132" s="58"/>
      <c r="AM132" s="58"/>
      <c r="AN132" s="58"/>
      <c r="AO132" s="58"/>
      <c r="AP132" s="58"/>
      <c r="AQ132" s="58"/>
      <c r="AR132" s="58"/>
      <c r="AS132" s="58"/>
      <c r="AT132" s="58"/>
      <c r="AU132" s="58"/>
      <c r="AV132" s="58"/>
      <c r="AW132" s="58"/>
      <c r="AX132" s="58"/>
      <c r="AY132" s="58"/>
      <c r="AZ132" s="58"/>
      <c r="BA132" s="58"/>
      <c r="BB132" s="58"/>
      <c r="BC132" s="58"/>
      <c r="BD132" s="58"/>
      <c r="BE132" s="58"/>
      <c r="BF132" s="58"/>
      <c r="BG132" s="58"/>
      <c r="BH132" s="58"/>
      <c r="BI132" s="58"/>
      <c r="BJ132" s="58"/>
      <c r="BK132" s="58"/>
    </row>
    <row r="133" spans="2:63" x14ac:dyDescent="0.25">
      <c r="B133" s="58"/>
      <c r="C133" s="58"/>
      <c r="D133" s="58"/>
      <c r="E133" s="58"/>
      <c r="F133" s="58"/>
      <c r="G133" s="58"/>
      <c r="H133" s="58"/>
      <c r="I133" s="58"/>
      <c r="J133" s="58"/>
      <c r="K133" s="58"/>
      <c r="L133" s="58"/>
      <c r="M133" s="58"/>
      <c r="N133" s="58"/>
      <c r="O133" s="58"/>
      <c r="P133" s="58"/>
      <c r="Q133" s="58"/>
      <c r="R133" s="58"/>
      <c r="S133" s="58"/>
      <c r="T133" s="58"/>
      <c r="U133" s="58"/>
      <c r="V133" s="58"/>
      <c r="W133" s="58"/>
      <c r="X133" s="58"/>
      <c r="Y133" s="58"/>
      <c r="Z133" s="58"/>
      <c r="AA133" s="58"/>
      <c r="AB133" s="58"/>
      <c r="AC133" s="58"/>
      <c r="AD133" s="58"/>
      <c r="AE133" s="58"/>
      <c r="AF133" s="58"/>
      <c r="AG133" s="58"/>
      <c r="AH133" s="58"/>
      <c r="AI133" s="58"/>
      <c r="AJ133" s="58"/>
      <c r="AK133" s="58"/>
      <c r="AL133" s="58"/>
      <c r="AM133" s="58"/>
      <c r="AN133" s="58"/>
      <c r="AO133" s="58"/>
      <c r="AP133" s="58"/>
      <c r="AQ133" s="58"/>
      <c r="AR133" s="58"/>
      <c r="AS133" s="58"/>
      <c r="AT133" s="58"/>
      <c r="AU133" s="58"/>
      <c r="AV133" s="58"/>
      <c r="AW133" s="58"/>
      <c r="AX133" s="58"/>
      <c r="AY133" s="58"/>
      <c r="AZ133" s="58"/>
      <c r="BA133" s="58"/>
      <c r="BB133" s="58"/>
      <c r="BC133" s="58"/>
      <c r="BD133" s="58"/>
      <c r="BE133" s="58"/>
      <c r="BF133" s="58"/>
      <c r="BG133" s="58"/>
      <c r="BH133" s="58"/>
      <c r="BI133" s="58"/>
      <c r="BJ133" s="58"/>
      <c r="BK133" s="58"/>
    </row>
    <row r="134" spans="2:63" x14ac:dyDescent="0.25">
      <c r="B134" s="58"/>
      <c r="C134" s="58"/>
      <c r="D134" s="58"/>
      <c r="E134" s="58"/>
      <c r="F134" s="58"/>
      <c r="G134" s="58"/>
      <c r="H134" s="58"/>
      <c r="I134" s="58"/>
      <c r="J134" s="58"/>
      <c r="K134" s="58"/>
      <c r="L134" s="58"/>
      <c r="M134" s="58"/>
      <c r="N134" s="58"/>
      <c r="O134" s="58"/>
      <c r="P134" s="58"/>
      <c r="Q134" s="58"/>
      <c r="R134" s="58"/>
      <c r="S134" s="58"/>
      <c r="T134" s="58"/>
      <c r="U134" s="58"/>
      <c r="V134" s="58"/>
      <c r="W134" s="58"/>
      <c r="X134" s="58"/>
      <c r="Y134" s="58"/>
      <c r="Z134" s="58"/>
      <c r="AA134" s="58"/>
      <c r="AB134" s="58"/>
      <c r="AC134" s="58"/>
      <c r="AD134" s="58"/>
      <c r="AE134" s="58"/>
      <c r="AF134" s="58"/>
      <c r="AG134" s="58"/>
      <c r="AH134" s="58"/>
      <c r="AI134" s="58"/>
      <c r="AJ134" s="58"/>
      <c r="AK134" s="58"/>
      <c r="AL134" s="58"/>
      <c r="AM134" s="58"/>
      <c r="AN134" s="58"/>
      <c r="AO134" s="58"/>
      <c r="AP134" s="58"/>
      <c r="AQ134" s="58"/>
      <c r="AR134" s="58"/>
      <c r="AS134" s="58"/>
      <c r="AT134" s="58"/>
      <c r="AU134" s="58"/>
      <c r="AV134" s="58"/>
      <c r="AW134" s="58"/>
      <c r="AX134" s="58"/>
      <c r="AY134" s="58"/>
      <c r="AZ134" s="58"/>
      <c r="BA134" s="58"/>
      <c r="BB134" s="58"/>
      <c r="BC134" s="58"/>
      <c r="BD134" s="58"/>
      <c r="BE134" s="58"/>
      <c r="BF134" s="58"/>
      <c r="BG134" s="58"/>
      <c r="BH134" s="58"/>
      <c r="BI134" s="58"/>
      <c r="BJ134" s="58"/>
      <c r="BK134" s="58"/>
    </row>
    <row r="135" spans="2:63" x14ac:dyDescent="0.25">
      <c r="B135" s="58"/>
      <c r="C135" s="58"/>
      <c r="D135" s="58"/>
      <c r="E135" s="58"/>
      <c r="F135" s="58"/>
      <c r="G135" s="58"/>
      <c r="H135" s="58"/>
      <c r="I135" s="58"/>
      <c r="J135" s="58"/>
      <c r="K135" s="58"/>
      <c r="L135" s="58"/>
      <c r="M135" s="58"/>
      <c r="N135" s="58"/>
      <c r="O135" s="58"/>
      <c r="P135" s="58"/>
      <c r="Q135" s="58"/>
      <c r="R135" s="58"/>
      <c r="S135" s="58"/>
      <c r="T135" s="58"/>
      <c r="U135" s="58"/>
      <c r="V135" s="58"/>
      <c r="W135" s="58"/>
      <c r="X135" s="58"/>
      <c r="Y135" s="58"/>
      <c r="Z135" s="58"/>
      <c r="AA135" s="58"/>
      <c r="AB135" s="58"/>
      <c r="AC135" s="58"/>
      <c r="AD135" s="58"/>
      <c r="AE135" s="58"/>
      <c r="AF135" s="58"/>
      <c r="AG135" s="58"/>
      <c r="AH135" s="58"/>
      <c r="AI135" s="58"/>
      <c r="AJ135" s="58"/>
      <c r="AK135" s="58"/>
      <c r="AL135" s="58"/>
      <c r="AM135" s="58"/>
      <c r="AN135" s="58"/>
      <c r="AO135" s="58"/>
      <c r="AP135" s="58"/>
      <c r="AQ135" s="58"/>
      <c r="AR135" s="58"/>
      <c r="AS135" s="58"/>
      <c r="AT135" s="58"/>
      <c r="AU135" s="58"/>
      <c r="AV135" s="58"/>
      <c r="AW135" s="58"/>
      <c r="AX135" s="58"/>
      <c r="AY135" s="58"/>
      <c r="AZ135" s="58"/>
      <c r="BA135" s="58"/>
      <c r="BB135" s="58"/>
      <c r="BC135" s="58"/>
      <c r="BD135" s="58"/>
      <c r="BE135" s="58"/>
      <c r="BF135" s="58"/>
      <c r="BG135" s="58"/>
      <c r="BH135" s="58"/>
      <c r="BI135" s="58"/>
      <c r="BJ135" s="58"/>
      <c r="BK135" s="58"/>
    </row>
    <row r="136" spans="2:63" x14ac:dyDescent="0.25">
      <c r="B136" s="58"/>
      <c r="C136" s="58"/>
      <c r="D136" s="58"/>
      <c r="E136" s="58"/>
      <c r="F136" s="58"/>
      <c r="G136" s="58"/>
      <c r="H136" s="58"/>
      <c r="I136" s="58"/>
      <c r="J136" s="58"/>
      <c r="K136" s="58"/>
      <c r="L136" s="58"/>
      <c r="M136" s="58"/>
      <c r="N136" s="58"/>
      <c r="O136" s="58"/>
      <c r="P136" s="58"/>
      <c r="Q136" s="58"/>
      <c r="R136" s="58"/>
      <c r="S136" s="58"/>
      <c r="T136" s="58"/>
      <c r="U136" s="58"/>
      <c r="V136" s="58"/>
      <c r="W136" s="58"/>
      <c r="X136" s="58"/>
      <c r="Y136" s="58"/>
      <c r="Z136" s="58"/>
      <c r="AA136" s="58"/>
      <c r="AB136" s="58"/>
      <c r="AC136" s="58"/>
      <c r="AD136" s="58"/>
      <c r="AE136" s="58"/>
      <c r="AF136" s="58"/>
      <c r="AG136" s="58"/>
      <c r="AH136" s="58"/>
      <c r="AI136" s="58"/>
      <c r="AJ136" s="58"/>
      <c r="AK136" s="58"/>
      <c r="AL136" s="58"/>
      <c r="AM136" s="58"/>
      <c r="AN136" s="58"/>
      <c r="AO136" s="58"/>
      <c r="AP136" s="58"/>
      <c r="AQ136" s="58"/>
      <c r="AR136" s="58"/>
      <c r="AS136" s="58"/>
      <c r="AT136" s="58"/>
      <c r="AU136" s="58"/>
      <c r="AV136" s="58"/>
      <c r="AW136" s="58"/>
      <c r="AX136" s="58"/>
      <c r="AY136" s="58"/>
      <c r="AZ136" s="58"/>
      <c r="BA136" s="58"/>
      <c r="BB136" s="58"/>
      <c r="BC136" s="58"/>
      <c r="BD136" s="58"/>
      <c r="BE136" s="58"/>
      <c r="BF136" s="58"/>
      <c r="BG136" s="58"/>
      <c r="BH136" s="58"/>
      <c r="BI136" s="58"/>
      <c r="BJ136" s="58"/>
      <c r="BK136" s="58"/>
    </row>
    <row r="137" spans="2:63" x14ac:dyDescent="0.25">
      <c r="B137" s="58"/>
      <c r="C137" s="58"/>
      <c r="D137" s="58"/>
      <c r="E137" s="58"/>
      <c r="F137" s="58"/>
      <c r="G137" s="58"/>
      <c r="H137" s="58"/>
      <c r="I137" s="58"/>
    </row>
    <row r="138" spans="2:63" x14ac:dyDescent="0.25">
      <c r="B138" s="58"/>
      <c r="C138" s="58"/>
      <c r="D138" s="58"/>
      <c r="E138" s="58"/>
      <c r="F138" s="58"/>
      <c r="G138" s="58"/>
      <c r="H138" s="58"/>
      <c r="I138" s="58"/>
    </row>
    <row r="139" spans="2:63" x14ac:dyDescent="0.25">
      <c r="B139" s="58"/>
      <c r="C139" s="58"/>
      <c r="D139" s="58"/>
      <c r="E139" s="58"/>
      <c r="F139" s="58"/>
      <c r="G139" s="58"/>
      <c r="H139" s="58"/>
      <c r="I139" s="58"/>
    </row>
    <row r="140" spans="2:63" x14ac:dyDescent="0.25">
      <c r="B140" s="58"/>
      <c r="C140" s="58"/>
      <c r="D140" s="58"/>
      <c r="E140" s="58"/>
      <c r="F140" s="58"/>
      <c r="G140" s="58"/>
      <c r="H140" s="58"/>
      <c r="I140" s="58"/>
    </row>
  </sheetData>
  <mergeCells count="317">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42:AC43"/>
    <mergeCell ref="AD42:AE43"/>
    <mergeCell ref="AF42:AG43"/>
    <mergeCell ref="AB44:AC45"/>
    <mergeCell ref="AD44:AE45"/>
    <mergeCell ref="AF44:AG45"/>
    <mergeCell ref="AB38:AC39"/>
    <mergeCell ref="AD38:AE39"/>
    <mergeCell ref="AF38:AG39"/>
    <mergeCell ref="AB40:AC41"/>
    <mergeCell ref="AD40:AE41"/>
    <mergeCell ref="AF40:AG41"/>
    <mergeCell ref="AH10:AI11"/>
    <mergeCell ref="AJ10:AK11"/>
    <mergeCell ref="AL10:AM11"/>
    <mergeCell ref="AH12:AI13"/>
    <mergeCell ref="AJ12:AK13"/>
    <mergeCell ref="AL12:AM13"/>
    <mergeCell ref="AH6:AI7"/>
    <mergeCell ref="AJ6:AK7"/>
    <mergeCell ref="AL6:AM7"/>
    <mergeCell ref="AH8:AI9"/>
    <mergeCell ref="AJ8:AK9"/>
    <mergeCell ref="AL8:AM9"/>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42:AI43"/>
    <mergeCell ref="AJ42:AK43"/>
    <mergeCell ref="AL42:AM43"/>
    <mergeCell ref="AH44:AI45"/>
    <mergeCell ref="AJ44:AK45"/>
    <mergeCell ref="AL44:AM45"/>
    <mergeCell ref="AH38:AI39"/>
    <mergeCell ref="AJ38:AK39"/>
    <mergeCell ref="AL38:AM39"/>
    <mergeCell ref="AH40:AI41"/>
    <mergeCell ref="AJ40:AK41"/>
    <mergeCell ref="AL40:AM41"/>
    <mergeCell ref="J18:K19"/>
    <mergeCell ref="L18:M19"/>
    <mergeCell ref="N18:O19"/>
    <mergeCell ref="J20:K21"/>
    <mergeCell ref="L20:M21"/>
    <mergeCell ref="N20:O21"/>
    <mergeCell ref="J14:K15"/>
    <mergeCell ref="L14:M15"/>
    <mergeCell ref="N14:O15"/>
    <mergeCell ref="J16:K17"/>
    <mergeCell ref="L16:M17"/>
    <mergeCell ref="N16:O17"/>
    <mergeCell ref="P18:Q19"/>
    <mergeCell ref="R18:S19"/>
    <mergeCell ref="T18:U19"/>
    <mergeCell ref="P20:Q21"/>
    <mergeCell ref="R20:S21"/>
    <mergeCell ref="T20:U21"/>
    <mergeCell ref="P14:Q15"/>
    <mergeCell ref="R14:S15"/>
    <mergeCell ref="T14:U15"/>
    <mergeCell ref="P16:Q17"/>
    <mergeCell ref="R16:S17"/>
    <mergeCell ref="T16:U17"/>
    <mergeCell ref="J26:K27"/>
    <mergeCell ref="L26:M27"/>
    <mergeCell ref="N26:O27"/>
    <mergeCell ref="J28:K29"/>
    <mergeCell ref="L28:M29"/>
    <mergeCell ref="N28:O29"/>
    <mergeCell ref="J22:K23"/>
    <mergeCell ref="L22:M23"/>
    <mergeCell ref="N22:O23"/>
    <mergeCell ref="J24:K25"/>
    <mergeCell ref="L24:M25"/>
    <mergeCell ref="N24:O25"/>
    <mergeCell ref="P26:Q27"/>
    <mergeCell ref="R26:S27"/>
    <mergeCell ref="T26:U27"/>
    <mergeCell ref="P28:Q29"/>
    <mergeCell ref="R28:S29"/>
    <mergeCell ref="T28:U29"/>
    <mergeCell ref="P22:Q23"/>
    <mergeCell ref="R22:S23"/>
    <mergeCell ref="T22:U23"/>
    <mergeCell ref="P24:Q25"/>
    <mergeCell ref="R24:S25"/>
    <mergeCell ref="T24:U25"/>
    <mergeCell ref="V26:W27"/>
    <mergeCell ref="X26:Y27"/>
    <mergeCell ref="Z26:AA27"/>
    <mergeCell ref="V28:W29"/>
    <mergeCell ref="X28:Y29"/>
    <mergeCell ref="Z28:AA29"/>
    <mergeCell ref="V22:W23"/>
    <mergeCell ref="X22:Y23"/>
    <mergeCell ref="Z22:AA23"/>
    <mergeCell ref="V24:W25"/>
    <mergeCell ref="X24:Y25"/>
    <mergeCell ref="Z24:AA25"/>
    <mergeCell ref="V34:W35"/>
    <mergeCell ref="X34:Y35"/>
    <mergeCell ref="Z34:AA35"/>
    <mergeCell ref="V36:W37"/>
    <mergeCell ref="X36:Y37"/>
    <mergeCell ref="Z36:AA37"/>
    <mergeCell ref="V30:W31"/>
    <mergeCell ref="X30:Y31"/>
    <mergeCell ref="Z30:AA31"/>
    <mergeCell ref="V32:W33"/>
    <mergeCell ref="X32:Y33"/>
    <mergeCell ref="Z32:AA33"/>
    <mergeCell ref="P34:Q35"/>
    <mergeCell ref="R34:S35"/>
    <mergeCell ref="T34:U35"/>
    <mergeCell ref="P36:Q37"/>
    <mergeCell ref="R36:S37"/>
    <mergeCell ref="T36:U37"/>
    <mergeCell ref="P30:Q31"/>
    <mergeCell ref="R30:S31"/>
    <mergeCell ref="T30:U31"/>
    <mergeCell ref="P32:Q33"/>
    <mergeCell ref="R32:S33"/>
    <mergeCell ref="T32:U33"/>
    <mergeCell ref="V42:W43"/>
    <mergeCell ref="X42:Y43"/>
    <mergeCell ref="Z42:AA43"/>
    <mergeCell ref="V44:W45"/>
    <mergeCell ref="X44:Y45"/>
    <mergeCell ref="Z44:AA45"/>
    <mergeCell ref="V38:W39"/>
    <mergeCell ref="X38:Y39"/>
    <mergeCell ref="Z38:AA39"/>
    <mergeCell ref="V40:W41"/>
    <mergeCell ref="X40:Y41"/>
    <mergeCell ref="Z40:AA41"/>
    <mergeCell ref="N40:O41"/>
    <mergeCell ref="J34:K35"/>
    <mergeCell ref="L34:M35"/>
    <mergeCell ref="N34:O35"/>
    <mergeCell ref="J36:K37"/>
    <mergeCell ref="L36:M37"/>
    <mergeCell ref="N36:O37"/>
    <mergeCell ref="J30:K31"/>
    <mergeCell ref="L30:M31"/>
    <mergeCell ref="N30:O31"/>
    <mergeCell ref="J32:K33"/>
    <mergeCell ref="L32:M33"/>
    <mergeCell ref="N32:O33"/>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M248"/>
  <sheetViews>
    <sheetView zoomScale="50" zoomScaleNormal="50" workbookViewId="0">
      <selection activeCell="A2" sqref="A2"/>
    </sheetView>
  </sheetViews>
  <sheetFormatPr baseColWidth="10" defaultRowHeight="15" x14ac:dyDescent="0.25"/>
  <cols>
    <col min="2" max="18" width="5.7109375" customWidth="1"/>
    <col min="19" max="19" width="8.42578125" customWidth="1"/>
    <col min="20" max="23" width="5.7109375" customWidth="1"/>
    <col min="24" max="24" width="8.5703125" customWidth="1"/>
    <col min="25" max="26" width="5.7109375" customWidth="1"/>
    <col min="27" max="27" width="10.7109375" customWidth="1"/>
    <col min="28" max="28" width="5.7109375" customWidth="1"/>
    <col min="29" max="29" width="7.42578125" customWidth="1"/>
    <col min="30" max="33" width="5.7109375" customWidth="1"/>
    <col min="34" max="34" width="8.5703125" customWidth="1"/>
    <col min="35" max="39" width="5.7109375" customWidth="1"/>
    <col min="41" max="46" width="5.7109375" customWidth="1"/>
  </cols>
  <sheetData>
    <row r="1" spans="1:91" x14ac:dyDescent="0.25">
      <c r="A1" s="58"/>
      <c r="B1" s="58"/>
      <c r="C1" s="58"/>
      <c r="D1" s="58"/>
      <c r="E1" s="58"/>
      <c r="F1" s="58"/>
      <c r="G1" s="58"/>
      <c r="H1" s="58"/>
      <c r="I1" s="58"/>
      <c r="J1" s="58"/>
      <c r="K1" s="58"/>
      <c r="L1" s="58"/>
      <c r="M1" s="58"/>
      <c r="N1" s="58"/>
      <c r="O1" s="58"/>
      <c r="P1" s="58"/>
      <c r="Q1" s="58"/>
      <c r="R1" s="58"/>
      <c r="S1" s="58"/>
      <c r="T1" s="58"/>
      <c r="U1" s="58"/>
      <c r="V1" s="58"/>
      <c r="W1" s="58"/>
      <c r="X1" s="58"/>
      <c r="Y1" s="58"/>
      <c r="Z1" s="58"/>
      <c r="AA1" s="58"/>
      <c r="AB1" s="58"/>
      <c r="AC1" s="58"/>
      <c r="AD1" s="58"/>
      <c r="AE1" s="58"/>
      <c r="AF1" s="58"/>
      <c r="AG1" s="58"/>
      <c r="AH1" s="58"/>
      <c r="AI1" s="58"/>
      <c r="AJ1" s="58"/>
      <c r="AK1" s="58"/>
      <c r="AL1" s="58"/>
      <c r="AM1" s="58"/>
      <c r="AN1" s="58"/>
      <c r="AO1" s="58"/>
      <c r="AP1" s="58"/>
      <c r="AQ1" s="58"/>
      <c r="AR1" s="58"/>
      <c r="AS1" s="58"/>
      <c r="AT1" s="58"/>
      <c r="AU1" s="58"/>
      <c r="AV1" s="58"/>
      <c r="AW1" s="58"/>
      <c r="AX1" s="58"/>
      <c r="AY1" s="58"/>
      <c r="AZ1" s="58"/>
      <c r="BA1" s="58"/>
      <c r="BB1" s="58"/>
      <c r="BC1" s="58"/>
      <c r="BD1" s="58"/>
      <c r="BE1" s="58"/>
      <c r="BF1" s="58"/>
      <c r="BG1" s="58"/>
      <c r="BH1" s="58"/>
      <c r="BI1" s="58"/>
      <c r="BJ1" s="58"/>
      <c r="BK1" s="58"/>
      <c r="BL1" s="58"/>
      <c r="BM1" s="58"/>
      <c r="BN1" s="58"/>
      <c r="BO1" s="58"/>
      <c r="BP1" s="58"/>
      <c r="BQ1" s="58"/>
      <c r="BR1" s="58"/>
      <c r="BS1" s="58"/>
      <c r="BT1" s="58"/>
      <c r="BU1" s="58"/>
      <c r="BV1" s="58"/>
      <c r="BW1" s="58"/>
      <c r="BX1" s="58"/>
      <c r="BY1" s="58"/>
      <c r="BZ1" s="58"/>
      <c r="CA1" s="58"/>
      <c r="CB1" s="58"/>
      <c r="CC1" s="58"/>
      <c r="CD1" s="58"/>
      <c r="CE1" s="58"/>
      <c r="CF1" s="58"/>
      <c r="CG1" s="58"/>
      <c r="CH1" s="58"/>
      <c r="CI1" s="58"/>
      <c r="CJ1" s="58"/>
      <c r="CK1" s="58"/>
      <c r="CL1" s="58"/>
      <c r="CM1" s="58"/>
    </row>
    <row r="2" spans="1:91" ht="18" customHeight="1" x14ac:dyDescent="0.25">
      <c r="A2" s="58"/>
      <c r="B2" s="529" t="s">
        <v>149</v>
      </c>
      <c r="C2" s="530"/>
      <c r="D2" s="530"/>
      <c r="E2" s="530"/>
      <c r="F2" s="530"/>
      <c r="G2" s="530"/>
      <c r="H2" s="530"/>
      <c r="I2" s="530"/>
      <c r="J2" s="449" t="s">
        <v>2</v>
      </c>
      <c r="K2" s="449"/>
      <c r="L2" s="449"/>
      <c r="M2" s="449"/>
      <c r="N2" s="449"/>
      <c r="O2" s="449"/>
      <c r="P2" s="449"/>
      <c r="Q2" s="449"/>
      <c r="R2" s="449"/>
      <c r="S2" s="449"/>
      <c r="T2" s="449"/>
      <c r="U2" s="449"/>
      <c r="V2" s="449"/>
      <c r="W2" s="449"/>
      <c r="X2" s="449"/>
      <c r="Y2" s="449"/>
      <c r="Z2" s="449"/>
      <c r="AA2" s="449"/>
      <c r="AB2" s="449"/>
      <c r="AC2" s="449"/>
      <c r="AD2" s="449"/>
      <c r="AE2" s="449"/>
      <c r="AF2" s="449"/>
      <c r="AG2" s="449"/>
      <c r="AH2" s="449"/>
      <c r="AI2" s="449"/>
      <c r="AJ2" s="449"/>
      <c r="AK2" s="449"/>
      <c r="AL2" s="449"/>
      <c r="AM2" s="449"/>
      <c r="AN2" s="58"/>
      <c r="AO2" s="58"/>
      <c r="AP2" s="58"/>
      <c r="AQ2" s="58"/>
      <c r="AR2" s="58"/>
      <c r="AS2" s="58"/>
      <c r="AT2" s="58"/>
      <c r="AU2" s="58"/>
      <c r="AV2" s="58"/>
      <c r="AW2" s="58"/>
      <c r="AX2" s="58"/>
      <c r="AY2" s="58"/>
      <c r="AZ2" s="58"/>
      <c r="BA2" s="58"/>
      <c r="BB2" s="58"/>
      <c r="BC2" s="58"/>
      <c r="BD2" s="58"/>
      <c r="BE2" s="58"/>
      <c r="BF2" s="58"/>
      <c r="BG2" s="58"/>
      <c r="BH2" s="58"/>
      <c r="BI2" s="58"/>
      <c r="BJ2" s="58"/>
      <c r="BK2" s="58"/>
      <c r="BL2" s="58"/>
      <c r="BM2" s="58"/>
      <c r="BN2" s="58"/>
      <c r="BO2" s="58"/>
      <c r="BP2" s="58"/>
      <c r="BQ2" s="58"/>
      <c r="BR2" s="58"/>
      <c r="BS2" s="58"/>
      <c r="BT2" s="58"/>
      <c r="BU2" s="58"/>
      <c r="BV2" s="58"/>
      <c r="BW2" s="58"/>
      <c r="BX2" s="58"/>
      <c r="BY2" s="58"/>
      <c r="BZ2" s="58"/>
      <c r="CA2" s="58"/>
      <c r="CB2" s="58"/>
      <c r="CC2" s="58"/>
      <c r="CD2" s="58"/>
      <c r="CE2" s="58"/>
      <c r="CF2" s="58"/>
      <c r="CG2" s="58"/>
      <c r="CH2" s="58"/>
      <c r="CI2" s="58"/>
      <c r="CJ2" s="58"/>
      <c r="CK2" s="58"/>
      <c r="CL2" s="58"/>
      <c r="CM2" s="58"/>
    </row>
    <row r="3" spans="1:91" ht="18.75" customHeight="1" x14ac:dyDescent="0.25">
      <c r="A3" s="58"/>
      <c r="B3" s="530"/>
      <c r="C3" s="530"/>
      <c r="D3" s="530"/>
      <c r="E3" s="530"/>
      <c r="F3" s="530"/>
      <c r="G3" s="530"/>
      <c r="H3" s="530"/>
      <c r="I3" s="530"/>
      <c r="J3" s="449"/>
      <c r="K3" s="449"/>
      <c r="L3" s="449"/>
      <c r="M3" s="449"/>
      <c r="N3" s="449"/>
      <c r="O3" s="449"/>
      <c r="P3" s="449"/>
      <c r="Q3" s="449"/>
      <c r="R3" s="449"/>
      <c r="S3" s="449"/>
      <c r="T3" s="449"/>
      <c r="U3" s="449"/>
      <c r="V3" s="449"/>
      <c r="W3" s="449"/>
      <c r="X3" s="449"/>
      <c r="Y3" s="449"/>
      <c r="Z3" s="449"/>
      <c r="AA3" s="449"/>
      <c r="AB3" s="449"/>
      <c r="AC3" s="449"/>
      <c r="AD3" s="449"/>
      <c r="AE3" s="449"/>
      <c r="AF3" s="449"/>
      <c r="AG3" s="449"/>
      <c r="AH3" s="449"/>
      <c r="AI3" s="449"/>
      <c r="AJ3" s="449"/>
      <c r="AK3" s="449"/>
      <c r="AL3" s="449"/>
      <c r="AM3" s="449"/>
      <c r="AN3" s="58"/>
      <c r="AO3" s="58"/>
      <c r="AP3" s="58"/>
      <c r="AQ3" s="58"/>
      <c r="AR3" s="58"/>
      <c r="AS3" s="58"/>
      <c r="AT3" s="58"/>
      <c r="AU3" s="58"/>
      <c r="AV3" s="58"/>
      <c r="AW3" s="58"/>
      <c r="AX3" s="58"/>
      <c r="AY3" s="58"/>
      <c r="AZ3" s="58"/>
      <c r="BA3" s="58"/>
      <c r="BB3" s="58"/>
      <c r="BC3" s="58"/>
      <c r="BD3" s="58"/>
      <c r="BE3" s="58"/>
      <c r="BF3" s="58"/>
      <c r="BG3" s="58"/>
      <c r="BH3" s="58"/>
      <c r="BI3" s="58"/>
      <c r="BJ3" s="58"/>
      <c r="BK3" s="58"/>
      <c r="BL3" s="58"/>
      <c r="BM3" s="58"/>
      <c r="BN3" s="58"/>
      <c r="BO3" s="58"/>
      <c r="BP3" s="58"/>
      <c r="BQ3" s="58"/>
      <c r="BR3" s="58"/>
      <c r="BS3" s="58"/>
      <c r="BT3" s="58"/>
      <c r="BU3" s="58"/>
      <c r="BV3" s="58"/>
      <c r="BW3" s="58"/>
      <c r="BX3" s="58"/>
      <c r="BY3" s="58"/>
      <c r="BZ3" s="58"/>
      <c r="CA3" s="58"/>
      <c r="CB3" s="58"/>
      <c r="CC3" s="58"/>
      <c r="CD3" s="58"/>
      <c r="CE3" s="58"/>
      <c r="CF3" s="58"/>
      <c r="CG3" s="58"/>
      <c r="CH3" s="58"/>
      <c r="CI3" s="58"/>
      <c r="CJ3" s="58"/>
      <c r="CK3" s="58"/>
      <c r="CL3" s="58"/>
      <c r="CM3" s="58"/>
    </row>
    <row r="4" spans="1:91" ht="15" customHeight="1" x14ac:dyDescent="0.25">
      <c r="A4" s="58"/>
      <c r="B4" s="530"/>
      <c r="C4" s="530"/>
      <c r="D4" s="530"/>
      <c r="E4" s="530"/>
      <c r="F4" s="530"/>
      <c r="G4" s="530"/>
      <c r="H4" s="530"/>
      <c r="I4" s="530"/>
      <c r="J4" s="449"/>
      <c r="K4" s="449"/>
      <c r="L4" s="449"/>
      <c r="M4" s="449"/>
      <c r="N4" s="449"/>
      <c r="O4" s="449"/>
      <c r="P4" s="449"/>
      <c r="Q4" s="449"/>
      <c r="R4" s="449"/>
      <c r="S4" s="449"/>
      <c r="T4" s="449"/>
      <c r="U4" s="449"/>
      <c r="V4" s="449"/>
      <c r="W4" s="449"/>
      <c r="X4" s="449"/>
      <c r="Y4" s="449"/>
      <c r="Z4" s="449"/>
      <c r="AA4" s="449"/>
      <c r="AB4" s="449"/>
      <c r="AC4" s="449"/>
      <c r="AD4" s="449"/>
      <c r="AE4" s="449"/>
      <c r="AF4" s="449"/>
      <c r="AG4" s="449"/>
      <c r="AH4" s="449"/>
      <c r="AI4" s="449"/>
      <c r="AJ4" s="449"/>
      <c r="AK4" s="449"/>
      <c r="AL4" s="449"/>
      <c r="AM4" s="449"/>
      <c r="AN4" s="58"/>
      <c r="AO4" s="58"/>
      <c r="AP4" s="58"/>
      <c r="AQ4" s="58"/>
      <c r="AR4" s="58"/>
      <c r="AS4" s="58"/>
      <c r="AT4" s="58"/>
      <c r="AU4" s="58"/>
      <c r="AV4" s="58"/>
      <c r="AW4" s="58"/>
      <c r="AX4" s="58"/>
      <c r="AY4" s="58"/>
      <c r="AZ4" s="58"/>
      <c r="BA4" s="58"/>
      <c r="BB4" s="58"/>
      <c r="BC4" s="58"/>
      <c r="BD4" s="58"/>
      <c r="BE4" s="58"/>
      <c r="BF4" s="58"/>
      <c r="BG4" s="58"/>
      <c r="BH4" s="58"/>
      <c r="BI4" s="58"/>
      <c r="BJ4" s="58"/>
      <c r="BK4" s="58"/>
      <c r="BL4" s="58"/>
      <c r="BM4" s="58"/>
      <c r="BN4" s="58"/>
      <c r="BO4" s="58"/>
      <c r="BP4" s="58"/>
      <c r="BQ4" s="58"/>
      <c r="BR4" s="58"/>
      <c r="BS4" s="58"/>
      <c r="BT4" s="58"/>
      <c r="BU4" s="58"/>
      <c r="BV4" s="58"/>
      <c r="BW4" s="58"/>
      <c r="BX4" s="58"/>
      <c r="BY4" s="58"/>
      <c r="BZ4" s="58"/>
      <c r="CA4" s="58"/>
      <c r="CB4" s="58"/>
      <c r="CC4" s="58"/>
      <c r="CD4" s="58"/>
      <c r="CE4" s="58"/>
      <c r="CF4" s="58"/>
      <c r="CG4" s="58"/>
      <c r="CH4" s="58"/>
      <c r="CI4" s="58"/>
      <c r="CJ4" s="58"/>
      <c r="CK4" s="58"/>
      <c r="CL4" s="58"/>
      <c r="CM4" s="58"/>
    </row>
    <row r="5" spans="1:91" ht="15.75" thickBot="1" x14ac:dyDescent="0.3">
      <c r="A5" s="58"/>
      <c r="B5" s="58"/>
      <c r="C5" s="58"/>
      <c r="D5" s="58"/>
      <c r="E5" s="58"/>
      <c r="F5" s="58"/>
      <c r="G5" s="58"/>
      <c r="H5" s="58"/>
      <c r="I5" s="58"/>
      <c r="J5" s="58"/>
      <c r="K5" s="58"/>
      <c r="L5" s="58"/>
      <c r="M5" s="58"/>
      <c r="N5" s="58"/>
      <c r="O5" s="58"/>
      <c r="P5" s="58"/>
      <c r="Q5" s="58"/>
      <c r="R5" s="58"/>
      <c r="S5" s="58"/>
      <c r="T5" s="58"/>
      <c r="U5" s="58"/>
      <c r="V5" s="58"/>
      <c r="W5" s="58"/>
      <c r="X5" s="58"/>
      <c r="Y5" s="58"/>
      <c r="Z5" s="58"/>
      <c r="AA5" s="58"/>
      <c r="AB5" s="58"/>
      <c r="AC5" s="58"/>
      <c r="AD5" s="58"/>
      <c r="AE5" s="58"/>
      <c r="AF5" s="58"/>
      <c r="AG5" s="58"/>
      <c r="AH5" s="58"/>
      <c r="AI5" s="58"/>
      <c r="AJ5" s="58"/>
      <c r="AK5" s="58"/>
      <c r="AL5" s="58"/>
      <c r="AM5" s="58"/>
      <c r="AN5" s="58"/>
      <c r="AO5" s="58"/>
      <c r="AP5" s="58"/>
      <c r="AQ5" s="58"/>
      <c r="AR5" s="58"/>
      <c r="AS5" s="58"/>
      <c r="AT5" s="58"/>
      <c r="AU5" s="58"/>
      <c r="AV5" s="58"/>
      <c r="AW5" s="58"/>
      <c r="AX5" s="58"/>
      <c r="AY5" s="58"/>
      <c r="AZ5" s="58"/>
      <c r="BA5" s="58"/>
      <c r="BB5" s="58"/>
      <c r="BC5" s="58"/>
      <c r="BD5" s="58"/>
      <c r="BE5" s="58"/>
      <c r="BF5" s="58"/>
      <c r="BG5" s="58"/>
      <c r="BH5" s="58"/>
      <c r="BI5" s="58"/>
      <c r="BJ5" s="58"/>
      <c r="BK5" s="58"/>
      <c r="BL5" s="58"/>
      <c r="BM5" s="58"/>
      <c r="BN5" s="58"/>
      <c r="BO5" s="58"/>
      <c r="BP5" s="58"/>
      <c r="BQ5" s="58"/>
      <c r="BR5" s="58"/>
      <c r="BS5" s="58"/>
      <c r="BT5" s="58"/>
      <c r="BU5" s="58"/>
    </row>
    <row r="6" spans="1:91" ht="15" customHeight="1" x14ac:dyDescent="0.25">
      <c r="A6" s="58"/>
      <c r="B6" s="461" t="s">
        <v>4</v>
      </c>
      <c r="C6" s="461"/>
      <c r="D6" s="462"/>
      <c r="E6" s="499" t="s">
        <v>110</v>
      </c>
      <c r="F6" s="500"/>
      <c r="G6" s="500"/>
      <c r="H6" s="500"/>
      <c r="I6" s="501"/>
      <c r="J6" s="20" t="e">
        <f>IF(AND(' RIESGOS DE GESTION'!#REF!="Muy Alta",' RIESGOS DE GESTION'!#REF!="Leve"),CONCATENATE("R1C",' RIESGOS DE GESTION'!#REF!),"")</f>
        <v>#REF!</v>
      </c>
      <c r="K6" s="21" t="e">
        <f>IF(AND(' RIESGOS DE GESTION'!#REF!="Muy Alta",' RIESGOS DE GESTION'!#REF!="Leve"),CONCATENATE("R1C",' RIESGOS DE GESTION'!#REF!),"")</f>
        <v>#REF!</v>
      </c>
      <c r="L6" s="21" t="e">
        <f>IF(AND(' RIESGOS DE GESTION'!#REF!="Muy Alta",' RIESGOS DE GESTION'!#REF!="Leve"),CONCATENATE("R1C",' RIESGOS DE GESTION'!#REF!),"")</f>
        <v>#REF!</v>
      </c>
      <c r="M6" s="21" t="e">
        <f>IF(AND(' RIESGOS DE GESTION'!#REF!="Muy Alta",' RIESGOS DE GESTION'!#REF!="Leve"),CONCATENATE("R1C",' RIESGOS DE GESTION'!#REF!),"")</f>
        <v>#REF!</v>
      </c>
      <c r="N6" s="21" t="e">
        <f>IF(AND(' RIESGOS DE GESTION'!#REF!="Muy Alta",' RIESGOS DE GESTION'!#REF!="Leve"),CONCATENATE("R1C",' RIESGOS DE GESTION'!#REF!),"")</f>
        <v>#REF!</v>
      </c>
      <c r="O6" s="22" t="e">
        <f>IF(AND(' RIESGOS DE GESTION'!#REF!="Muy Alta",' RIESGOS DE GESTION'!#REF!="Leve"),CONCATENATE("R1C",' RIESGOS DE GESTION'!#REF!),"")</f>
        <v>#REF!</v>
      </c>
      <c r="P6" s="20" t="e">
        <f>IF(AND(' RIESGOS DE GESTION'!#REF!="Muy Alta",' RIESGOS DE GESTION'!#REF!="Menor"),CONCATENATE("R1C",' RIESGOS DE GESTION'!#REF!),"")</f>
        <v>#REF!</v>
      </c>
      <c r="Q6" s="21" t="e">
        <f>IF(AND(' RIESGOS DE GESTION'!#REF!="Muy Alta",' RIESGOS DE GESTION'!#REF!="Menor"),CONCATENATE("R1C",' RIESGOS DE GESTION'!#REF!),"")</f>
        <v>#REF!</v>
      </c>
      <c r="R6" s="21" t="e">
        <f>IF(AND(' RIESGOS DE GESTION'!#REF!="Muy Alta",' RIESGOS DE GESTION'!#REF!="Menor"),CONCATENATE("R1C",' RIESGOS DE GESTION'!#REF!),"")</f>
        <v>#REF!</v>
      </c>
      <c r="S6" s="21" t="e">
        <f>IF(AND(' RIESGOS DE GESTION'!#REF!="Muy Alta",' RIESGOS DE GESTION'!#REF!="Menor"),CONCATENATE("R1C",' RIESGOS DE GESTION'!#REF!),"")</f>
        <v>#REF!</v>
      </c>
      <c r="T6" s="21" t="e">
        <f>IF(AND(' RIESGOS DE GESTION'!#REF!="Muy Alta",' RIESGOS DE GESTION'!#REF!="Menor"),CONCATENATE("R1C",' RIESGOS DE GESTION'!#REF!),"")</f>
        <v>#REF!</v>
      </c>
      <c r="U6" s="22" t="e">
        <f>IF(AND(' RIESGOS DE GESTION'!#REF!="Muy Alta",' RIESGOS DE GESTION'!#REF!="Menor"),CONCATENATE("R1C",' RIESGOS DE GESTION'!#REF!),"")</f>
        <v>#REF!</v>
      </c>
      <c r="V6" s="20" t="e">
        <f>IF(AND(' RIESGOS DE GESTION'!#REF!="Muy Alta",' RIESGOS DE GESTION'!#REF!="Moderado"),CONCATENATE("R1C",' RIESGOS DE GESTION'!#REF!),"")</f>
        <v>#REF!</v>
      </c>
      <c r="W6" s="21" t="e">
        <f>IF(AND(' RIESGOS DE GESTION'!#REF!="Muy Alta",' RIESGOS DE GESTION'!#REF!="Moderado"),CONCATENATE("R1C",' RIESGOS DE GESTION'!#REF!),"")</f>
        <v>#REF!</v>
      </c>
      <c r="X6" s="21" t="e">
        <f>IF(AND(' RIESGOS DE GESTION'!#REF!="Muy Alta",' RIESGOS DE GESTION'!#REF!="Moderado"),CONCATENATE("R1C",' RIESGOS DE GESTION'!#REF!),"")</f>
        <v>#REF!</v>
      </c>
      <c r="Y6" s="21" t="e">
        <f>IF(AND(' RIESGOS DE GESTION'!#REF!="Muy Alta",' RIESGOS DE GESTION'!#REF!="Moderado"),CONCATENATE("R1C",' RIESGOS DE GESTION'!#REF!),"")</f>
        <v>#REF!</v>
      </c>
      <c r="Z6" s="21" t="e">
        <f>IF(AND(' RIESGOS DE GESTION'!#REF!="Muy Alta",' RIESGOS DE GESTION'!#REF!="Moderado"),CONCATENATE("R1C",' RIESGOS DE GESTION'!#REF!),"")</f>
        <v>#REF!</v>
      </c>
      <c r="AA6" s="22" t="e">
        <f>IF(AND(' RIESGOS DE GESTION'!#REF!="Muy Alta",' RIESGOS DE GESTION'!#REF!="Moderado"),CONCATENATE("R1C",' RIESGOS DE GESTION'!#REF!),"")</f>
        <v>#REF!</v>
      </c>
      <c r="AB6" s="20" t="e">
        <f>IF(AND(' RIESGOS DE GESTION'!#REF!="Muy Alta",' RIESGOS DE GESTION'!#REF!="Mayor"),CONCATENATE("R1C",' RIESGOS DE GESTION'!#REF!),"")</f>
        <v>#REF!</v>
      </c>
      <c r="AC6" s="21" t="e">
        <f>IF(AND(' RIESGOS DE GESTION'!#REF!="Muy Alta",' RIESGOS DE GESTION'!#REF!="Mayor"),CONCATENATE("R1C",' RIESGOS DE GESTION'!#REF!),"")</f>
        <v>#REF!</v>
      </c>
      <c r="AD6" s="21" t="e">
        <f>IF(AND(' RIESGOS DE GESTION'!#REF!="Muy Alta",' RIESGOS DE GESTION'!#REF!="Mayor"),CONCATENATE("R1C",' RIESGOS DE GESTION'!#REF!),"")</f>
        <v>#REF!</v>
      </c>
      <c r="AE6" s="21" t="e">
        <f>IF(AND(' RIESGOS DE GESTION'!#REF!="Muy Alta",' RIESGOS DE GESTION'!#REF!="Mayor"),CONCATENATE("R1C",' RIESGOS DE GESTION'!#REF!),"")</f>
        <v>#REF!</v>
      </c>
      <c r="AF6" s="21" t="e">
        <f>IF(AND(' RIESGOS DE GESTION'!#REF!="Muy Alta",' RIESGOS DE GESTION'!#REF!="Mayor"),CONCATENATE("R1C",' RIESGOS DE GESTION'!#REF!),"")</f>
        <v>#REF!</v>
      </c>
      <c r="AG6" s="22" t="e">
        <f>IF(AND(' RIESGOS DE GESTION'!#REF!="Muy Alta",' RIESGOS DE GESTION'!#REF!="Mayor"),CONCATENATE("R1C",' RIESGOS DE GESTION'!#REF!),"")</f>
        <v>#REF!</v>
      </c>
      <c r="AH6" s="23" t="e">
        <f>IF(AND(' RIESGOS DE GESTION'!#REF!="Muy Alta",' RIESGOS DE GESTION'!#REF!="Catastrófico"),CONCATENATE("R1C",' RIESGOS DE GESTION'!#REF!),"")</f>
        <v>#REF!</v>
      </c>
      <c r="AI6" s="24" t="e">
        <f>IF(AND(' RIESGOS DE GESTION'!#REF!="Muy Alta",' RIESGOS DE GESTION'!#REF!="Catastrófico"),CONCATENATE("R1C",' RIESGOS DE GESTION'!#REF!),"")</f>
        <v>#REF!</v>
      </c>
      <c r="AJ6" s="24" t="e">
        <f>IF(AND(' RIESGOS DE GESTION'!#REF!="Muy Alta",' RIESGOS DE GESTION'!#REF!="Catastrófico"),CONCATENATE("R1C",' RIESGOS DE GESTION'!#REF!),"")</f>
        <v>#REF!</v>
      </c>
      <c r="AK6" s="24" t="e">
        <f>IF(AND(' RIESGOS DE GESTION'!#REF!="Muy Alta",' RIESGOS DE GESTION'!#REF!="Catastrófico"),CONCATENATE("R1C",' RIESGOS DE GESTION'!#REF!),"")</f>
        <v>#REF!</v>
      </c>
      <c r="AL6" s="24" t="e">
        <f>IF(AND(' RIESGOS DE GESTION'!#REF!="Muy Alta",' RIESGOS DE GESTION'!#REF!="Catastrófico"),CONCATENATE("R1C",' RIESGOS DE GESTION'!#REF!),"")</f>
        <v>#REF!</v>
      </c>
      <c r="AM6" s="25" t="e">
        <f>IF(AND(' RIESGOS DE GESTION'!#REF!="Muy Alta",' RIESGOS DE GESTION'!#REF!="Catastrófico"),CONCATENATE("R1C",' RIESGOS DE GESTION'!#REF!),"")</f>
        <v>#REF!</v>
      </c>
      <c r="AN6" s="58"/>
      <c r="AO6" s="520" t="s">
        <v>73</v>
      </c>
      <c r="AP6" s="521"/>
      <c r="AQ6" s="521"/>
      <c r="AR6" s="521"/>
      <c r="AS6" s="521"/>
      <c r="AT6" s="522"/>
      <c r="AU6" s="58"/>
      <c r="AV6" s="58"/>
      <c r="AW6" s="58"/>
      <c r="AX6" s="58"/>
      <c r="AY6" s="58"/>
      <c r="AZ6" s="58"/>
      <c r="BA6" s="58"/>
      <c r="BB6" s="58"/>
      <c r="BC6" s="58"/>
      <c r="BD6" s="58"/>
      <c r="BE6" s="58"/>
      <c r="BF6" s="58"/>
      <c r="BG6" s="58"/>
      <c r="BH6" s="58"/>
      <c r="BI6" s="58"/>
      <c r="BJ6" s="58"/>
      <c r="BK6" s="58"/>
      <c r="BL6" s="58"/>
      <c r="BM6" s="58"/>
      <c r="BN6" s="58"/>
      <c r="BO6" s="58"/>
      <c r="BP6" s="58"/>
      <c r="BQ6" s="58"/>
      <c r="BR6" s="58"/>
      <c r="BS6" s="58"/>
      <c r="BT6" s="58"/>
      <c r="BU6" s="58"/>
      <c r="BV6" s="58"/>
      <c r="BW6" s="58"/>
      <c r="BX6" s="58"/>
    </row>
    <row r="7" spans="1:91" ht="15" customHeight="1" x14ac:dyDescent="0.25">
      <c r="A7" s="58"/>
      <c r="B7" s="461"/>
      <c r="C7" s="461"/>
      <c r="D7" s="462"/>
      <c r="E7" s="502"/>
      <c r="F7" s="503"/>
      <c r="G7" s="503"/>
      <c r="H7" s="503"/>
      <c r="I7" s="504"/>
      <c r="J7" s="26" t="e">
        <f>IF(AND(' RIESGOS DE GESTION'!#REF!="Muy Alta",' RIESGOS DE GESTION'!#REF!="Leve"),CONCATENATE("R2C",' RIESGOS DE GESTION'!#REF!),"")</f>
        <v>#REF!</v>
      </c>
      <c r="K7" s="27" t="e">
        <f>IF(AND(' RIESGOS DE GESTION'!#REF!="Muy Alta",' RIESGOS DE GESTION'!#REF!="Leve"),CONCATENATE("R2C",' RIESGOS DE GESTION'!#REF!),"")</f>
        <v>#REF!</v>
      </c>
      <c r="L7" s="27" t="e">
        <f>IF(AND(' RIESGOS DE GESTION'!#REF!="Muy Alta",' RIESGOS DE GESTION'!#REF!="Leve"),CONCATENATE("R2C",' RIESGOS DE GESTION'!#REF!),"")</f>
        <v>#REF!</v>
      </c>
      <c r="M7" s="27" t="e">
        <f>IF(AND(' RIESGOS DE GESTION'!#REF!="Muy Alta",' RIESGOS DE GESTION'!#REF!="Leve"),CONCATENATE("R2C",' RIESGOS DE GESTION'!#REF!),"")</f>
        <v>#REF!</v>
      </c>
      <c r="N7" s="27" t="e">
        <f>IF(AND(' RIESGOS DE GESTION'!#REF!="Muy Alta",' RIESGOS DE GESTION'!#REF!="Leve"),CONCATENATE("R2C",' RIESGOS DE GESTION'!#REF!),"")</f>
        <v>#REF!</v>
      </c>
      <c r="O7" s="28" t="e">
        <f>IF(AND(' RIESGOS DE GESTION'!#REF!="Muy Alta",' RIESGOS DE GESTION'!#REF!="Leve"),CONCATENATE("R2C",' RIESGOS DE GESTION'!#REF!),"")</f>
        <v>#REF!</v>
      </c>
      <c r="P7" s="26" t="e">
        <f>IF(AND(' RIESGOS DE GESTION'!#REF!="Muy Alta",' RIESGOS DE GESTION'!#REF!="Menor"),CONCATENATE("R2C",' RIESGOS DE GESTION'!#REF!),"")</f>
        <v>#REF!</v>
      </c>
      <c r="Q7" s="27" t="e">
        <f>IF(AND(' RIESGOS DE GESTION'!#REF!="Muy Alta",' RIESGOS DE GESTION'!#REF!="Menor"),CONCATENATE("R2C",' RIESGOS DE GESTION'!#REF!),"")</f>
        <v>#REF!</v>
      </c>
      <c r="R7" s="27" t="e">
        <f>IF(AND(' RIESGOS DE GESTION'!#REF!="Muy Alta",' RIESGOS DE GESTION'!#REF!="Menor"),CONCATENATE("R2C",' RIESGOS DE GESTION'!#REF!),"")</f>
        <v>#REF!</v>
      </c>
      <c r="S7" s="27" t="e">
        <f>IF(AND(' RIESGOS DE GESTION'!#REF!="Muy Alta",' RIESGOS DE GESTION'!#REF!="Menor"),CONCATENATE("R2C",' RIESGOS DE GESTION'!#REF!),"")</f>
        <v>#REF!</v>
      </c>
      <c r="T7" s="27" t="e">
        <f>IF(AND(' RIESGOS DE GESTION'!#REF!="Muy Alta",' RIESGOS DE GESTION'!#REF!="Menor"),CONCATENATE("R2C",' RIESGOS DE GESTION'!#REF!),"")</f>
        <v>#REF!</v>
      </c>
      <c r="U7" s="28" t="e">
        <f>IF(AND(' RIESGOS DE GESTION'!#REF!="Muy Alta",' RIESGOS DE GESTION'!#REF!="Menor"),CONCATENATE("R2C",' RIESGOS DE GESTION'!#REF!),"")</f>
        <v>#REF!</v>
      </c>
      <c r="V7" s="26" t="e">
        <f>IF(AND(' RIESGOS DE GESTION'!#REF!="Muy Alta",' RIESGOS DE GESTION'!#REF!="Moderado"),CONCATENATE("R2C",' RIESGOS DE GESTION'!#REF!),"")</f>
        <v>#REF!</v>
      </c>
      <c r="W7" s="27" t="e">
        <f>IF(AND(' RIESGOS DE GESTION'!#REF!="Muy Alta",' RIESGOS DE GESTION'!#REF!="Moderado"),CONCATENATE("R2C",' RIESGOS DE GESTION'!#REF!),"")</f>
        <v>#REF!</v>
      </c>
      <c r="X7" s="27" t="e">
        <f>IF(AND(' RIESGOS DE GESTION'!#REF!="Muy Alta",' RIESGOS DE GESTION'!#REF!="Moderado"),CONCATENATE("R2C",' RIESGOS DE GESTION'!#REF!),"")</f>
        <v>#REF!</v>
      </c>
      <c r="Y7" s="27" t="e">
        <f>IF(AND(' RIESGOS DE GESTION'!#REF!="Muy Alta",' RIESGOS DE GESTION'!#REF!="Moderado"),CONCATENATE("R2C",' RIESGOS DE GESTION'!#REF!),"")</f>
        <v>#REF!</v>
      </c>
      <c r="Z7" s="27" t="e">
        <f>IF(AND(' RIESGOS DE GESTION'!#REF!="Muy Alta",' RIESGOS DE GESTION'!#REF!="Moderado"),CONCATENATE("R2C",' RIESGOS DE GESTION'!#REF!),"")</f>
        <v>#REF!</v>
      </c>
      <c r="AA7" s="28" t="e">
        <f>IF(AND(' RIESGOS DE GESTION'!#REF!="Muy Alta",' RIESGOS DE GESTION'!#REF!="Moderado"),CONCATENATE("R2C",' RIESGOS DE GESTION'!#REF!),"")</f>
        <v>#REF!</v>
      </c>
      <c r="AB7" s="26" t="e">
        <f>IF(AND(' RIESGOS DE GESTION'!#REF!="Muy Alta",' RIESGOS DE GESTION'!#REF!="Mayor"),CONCATENATE("R2C",' RIESGOS DE GESTION'!#REF!),"")</f>
        <v>#REF!</v>
      </c>
      <c r="AC7" s="27" t="e">
        <f>IF(AND(' RIESGOS DE GESTION'!#REF!="Muy Alta",' RIESGOS DE GESTION'!#REF!="Mayor"),CONCATENATE("R2C",' RIESGOS DE GESTION'!#REF!),"")</f>
        <v>#REF!</v>
      </c>
      <c r="AD7" s="27" t="e">
        <f>IF(AND(' RIESGOS DE GESTION'!#REF!="Muy Alta",' RIESGOS DE GESTION'!#REF!="Mayor"),CONCATENATE("R2C",' RIESGOS DE GESTION'!#REF!),"")</f>
        <v>#REF!</v>
      </c>
      <c r="AE7" s="27" t="e">
        <f>IF(AND(' RIESGOS DE GESTION'!#REF!="Muy Alta",' RIESGOS DE GESTION'!#REF!="Mayor"),CONCATENATE("R2C",' RIESGOS DE GESTION'!#REF!),"")</f>
        <v>#REF!</v>
      </c>
      <c r="AF7" s="27" t="e">
        <f>IF(AND(' RIESGOS DE GESTION'!#REF!="Muy Alta",' RIESGOS DE GESTION'!#REF!="Mayor"),CONCATENATE("R2C",' RIESGOS DE GESTION'!#REF!),"")</f>
        <v>#REF!</v>
      </c>
      <c r="AG7" s="28" t="e">
        <f>IF(AND(' RIESGOS DE GESTION'!#REF!="Muy Alta",' RIESGOS DE GESTION'!#REF!="Mayor"),CONCATENATE("R2C",' RIESGOS DE GESTION'!#REF!),"")</f>
        <v>#REF!</v>
      </c>
      <c r="AH7" s="29" t="e">
        <f>IF(AND(' RIESGOS DE GESTION'!#REF!="Muy Alta",' RIESGOS DE GESTION'!#REF!="Catastrófico"),CONCATENATE("R2C",' RIESGOS DE GESTION'!#REF!),"")</f>
        <v>#REF!</v>
      </c>
      <c r="AI7" s="30" t="e">
        <f>IF(AND(' RIESGOS DE GESTION'!#REF!="Muy Alta",' RIESGOS DE GESTION'!#REF!="Catastrófico"),CONCATENATE("R2C",' RIESGOS DE GESTION'!#REF!),"")</f>
        <v>#REF!</v>
      </c>
      <c r="AJ7" s="30" t="e">
        <f>IF(AND(' RIESGOS DE GESTION'!#REF!="Muy Alta",' RIESGOS DE GESTION'!#REF!="Catastrófico"),CONCATENATE("R2C",' RIESGOS DE GESTION'!#REF!),"")</f>
        <v>#REF!</v>
      </c>
      <c r="AK7" s="30" t="e">
        <f>IF(AND(' RIESGOS DE GESTION'!#REF!="Muy Alta",' RIESGOS DE GESTION'!#REF!="Catastrófico"),CONCATENATE("R2C",' RIESGOS DE GESTION'!#REF!),"")</f>
        <v>#REF!</v>
      </c>
      <c r="AL7" s="30" t="e">
        <f>IF(AND(' RIESGOS DE GESTION'!#REF!="Muy Alta",' RIESGOS DE GESTION'!#REF!="Catastrófico"),CONCATENATE("R2C",' RIESGOS DE GESTION'!#REF!),"")</f>
        <v>#REF!</v>
      </c>
      <c r="AM7" s="31" t="e">
        <f>IF(AND(' RIESGOS DE GESTION'!#REF!="Muy Alta",' RIESGOS DE GESTION'!#REF!="Catastrófico"),CONCATENATE("R2C",' RIESGOS DE GESTION'!#REF!),"")</f>
        <v>#REF!</v>
      </c>
      <c r="AN7" s="58"/>
      <c r="AO7" s="523"/>
      <c r="AP7" s="524"/>
      <c r="AQ7" s="524"/>
      <c r="AR7" s="524"/>
      <c r="AS7" s="524"/>
      <c r="AT7" s="525"/>
      <c r="AU7" s="58"/>
      <c r="AV7" s="58"/>
      <c r="AW7" s="58"/>
      <c r="AX7" s="58"/>
      <c r="AY7" s="58"/>
      <c r="AZ7" s="58"/>
      <c r="BA7" s="58"/>
      <c r="BB7" s="58"/>
      <c r="BC7" s="58"/>
      <c r="BD7" s="58"/>
      <c r="BE7" s="58"/>
      <c r="BF7" s="58"/>
      <c r="BG7" s="58"/>
      <c r="BH7" s="58"/>
      <c r="BI7" s="58"/>
      <c r="BJ7" s="58"/>
      <c r="BK7" s="58"/>
      <c r="BL7" s="58"/>
      <c r="BM7" s="58"/>
      <c r="BN7" s="58"/>
      <c r="BO7" s="58"/>
      <c r="BP7" s="58"/>
      <c r="BQ7" s="58"/>
      <c r="BR7" s="58"/>
      <c r="BS7" s="58"/>
      <c r="BT7" s="58"/>
      <c r="BU7" s="58"/>
      <c r="BV7" s="58"/>
      <c r="BW7" s="58"/>
      <c r="BX7" s="58"/>
    </row>
    <row r="8" spans="1:91" ht="15" customHeight="1" x14ac:dyDescent="0.25">
      <c r="A8" s="58"/>
      <c r="B8" s="461"/>
      <c r="C8" s="461"/>
      <c r="D8" s="462"/>
      <c r="E8" s="502"/>
      <c r="F8" s="503"/>
      <c r="G8" s="503"/>
      <c r="H8" s="503"/>
      <c r="I8" s="504"/>
      <c r="J8" s="26" t="e">
        <f>IF(AND(' RIESGOS DE GESTION'!#REF!="Muy Alta",' RIESGOS DE GESTION'!#REF!="Leve"),CONCATENATE("R3C",' RIESGOS DE GESTION'!#REF!),"")</f>
        <v>#REF!</v>
      </c>
      <c r="K8" s="27" t="e">
        <f>IF(AND(' RIESGOS DE GESTION'!#REF!="Muy Alta",' RIESGOS DE GESTION'!#REF!="Leve"),CONCATENATE("R3C",' RIESGOS DE GESTION'!#REF!),"")</f>
        <v>#REF!</v>
      </c>
      <c r="L8" s="27" t="e">
        <f>IF(AND(' RIESGOS DE GESTION'!#REF!="Muy Alta",' RIESGOS DE GESTION'!#REF!="Leve"),CONCATENATE("R3C",' RIESGOS DE GESTION'!#REF!),"")</f>
        <v>#REF!</v>
      </c>
      <c r="M8" s="27" t="e">
        <f>IF(AND(' RIESGOS DE GESTION'!#REF!="Muy Alta",' RIESGOS DE GESTION'!#REF!="Leve"),CONCATENATE("R3C",' RIESGOS DE GESTION'!#REF!),"")</f>
        <v>#REF!</v>
      </c>
      <c r="N8" s="27" t="e">
        <f>IF(AND(' RIESGOS DE GESTION'!#REF!="Muy Alta",' RIESGOS DE GESTION'!#REF!="Leve"),CONCATENATE("R3C",' RIESGOS DE GESTION'!#REF!),"")</f>
        <v>#REF!</v>
      </c>
      <c r="O8" s="28" t="e">
        <f>IF(AND(' RIESGOS DE GESTION'!#REF!="Muy Alta",' RIESGOS DE GESTION'!#REF!="Leve"),CONCATENATE("R3C",' RIESGOS DE GESTION'!#REF!),"")</f>
        <v>#REF!</v>
      </c>
      <c r="P8" s="26" t="e">
        <f>IF(AND(' RIESGOS DE GESTION'!#REF!="Muy Alta",' RIESGOS DE GESTION'!#REF!="Menor"),CONCATENATE("R3C",' RIESGOS DE GESTION'!#REF!),"")</f>
        <v>#REF!</v>
      </c>
      <c r="Q8" s="27" t="e">
        <f>IF(AND(' RIESGOS DE GESTION'!#REF!="Muy Alta",' RIESGOS DE GESTION'!#REF!="Menor"),CONCATENATE("R3C",' RIESGOS DE GESTION'!#REF!),"")</f>
        <v>#REF!</v>
      </c>
      <c r="R8" s="27" t="e">
        <f>IF(AND(' RIESGOS DE GESTION'!#REF!="Muy Alta",' RIESGOS DE GESTION'!#REF!="Menor"),CONCATENATE("R3C",' RIESGOS DE GESTION'!#REF!),"")</f>
        <v>#REF!</v>
      </c>
      <c r="S8" s="27" t="e">
        <f>IF(AND(' RIESGOS DE GESTION'!#REF!="Muy Alta",' RIESGOS DE GESTION'!#REF!="Menor"),CONCATENATE("R3C",' RIESGOS DE GESTION'!#REF!),"")</f>
        <v>#REF!</v>
      </c>
      <c r="T8" s="27" t="e">
        <f>IF(AND(' RIESGOS DE GESTION'!#REF!="Muy Alta",' RIESGOS DE GESTION'!#REF!="Menor"),CONCATENATE("R3C",' RIESGOS DE GESTION'!#REF!),"")</f>
        <v>#REF!</v>
      </c>
      <c r="U8" s="28" t="e">
        <f>IF(AND(' RIESGOS DE GESTION'!#REF!="Muy Alta",' RIESGOS DE GESTION'!#REF!="Menor"),CONCATENATE("R3C",' RIESGOS DE GESTION'!#REF!),"")</f>
        <v>#REF!</v>
      </c>
      <c r="V8" s="26" t="e">
        <f>IF(AND(' RIESGOS DE GESTION'!#REF!="Muy Alta",' RIESGOS DE GESTION'!#REF!="Moderado"),CONCATENATE("R3C",' RIESGOS DE GESTION'!#REF!),"")</f>
        <v>#REF!</v>
      </c>
      <c r="W8" s="27" t="e">
        <f>IF(AND(' RIESGOS DE GESTION'!#REF!="Muy Alta",' RIESGOS DE GESTION'!#REF!="Moderado"),CONCATENATE("R3C",' RIESGOS DE GESTION'!#REF!),"")</f>
        <v>#REF!</v>
      </c>
      <c r="X8" s="27" t="e">
        <f>IF(AND(' RIESGOS DE GESTION'!#REF!="Muy Alta",' RIESGOS DE GESTION'!#REF!="Moderado"),CONCATENATE("R3C",' RIESGOS DE GESTION'!#REF!),"")</f>
        <v>#REF!</v>
      </c>
      <c r="Y8" s="27" t="e">
        <f>IF(AND(' RIESGOS DE GESTION'!#REF!="Muy Alta",' RIESGOS DE GESTION'!#REF!="Moderado"),CONCATENATE("R3C",' RIESGOS DE GESTION'!#REF!),"")</f>
        <v>#REF!</v>
      </c>
      <c r="Z8" s="27" t="e">
        <f>IF(AND(' RIESGOS DE GESTION'!#REF!="Muy Alta",' RIESGOS DE GESTION'!#REF!="Moderado"),CONCATENATE("R3C",' RIESGOS DE GESTION'!#REF!),"")</f>
        <v>#REF!</v>
      </c>
      <c r="AA8" s="28" t="e">
        <f>IF(AND(' RIESGOS DE GESTION'!#REF!="Muy Alta",' RIESGOS DE GESTION'!#REF!="Moderado"),CONCATENATE("R3C",' RIESGOS DE GESTION'!#REF!),"")</f>
        <v>#REF!</v>
      </c>
      <c r="AB8" s="26" t="e">
        <f>IF(AND(' RIESGOS DE GESTION'!#REF!="Muy Alta",' RIESGOS DE GESTION'!#REF!="Mayor"),CONCATENATE("R3C",' RIESGOS DE GESTION'!#REF!),"")</f>
        <v>#REF!</v>
      </c>
      <c r="AC8" s="27" t="e">
        <f>IF(AND(' RIESGOS DE GESTION'!#REF!="Muy Alta",' RIESGOS DE GESTION'!#REF!="Mayor"),CONCATENATE("R3C",' RIESGOS DE GESTION'!#REF!),"")</f>
        <v>#REF!</v>
      </c>
      <c r="AD8" s="27" t="e">
        <f>IF(AND(' RIESGOS DE GESTION'!#REF!="Muy Alta",' RIESGOS DE GESTION'!#REF!="Mayor"),CONCATENATE("R3C",' RIESGOS DE GESTION'!#REF!),"")</f>
        <v>#REF!</v>
      </c>
      <c r="AE8" s="27" t="e">
        <f>IF(AND(' RIESGOS DE GESTION'!#REF!="Muy Alta",' RIESGOS DE GESTION'!#REF!="Mayor"),CONCATENATE("R3C",' RIESGOS DE GESTION'!#REF!),"")</f>
        <v>#REF!</v>
      </c>
      <c r="AF8" s="27" t="e">
        <f>IF(AND(' RIESGOS DE GESTION'!#REF!="Muy Alta",' RIESGOS DE GESTION'!#REF!="Mayor"),CONCATENATE("R3C",' RIESGOS DE GESTION'!#REF!),"")</f>
        <v>#REF!</v>
      </c>
      <c r="AG8" s="28" t="e">
        <f>IF(AND(' RIESGOS DE GESTION'!#REF!="Muy Alta",' RIESGOS DE GESTION'!#REF!="Mayor"),CONCATENATE("R3C",' RIESGOS DE GESTION'!#REF!),"")</f>
        <v>#REF!</v>
      </c>
      <c r="AH8" s="29" t="e">
        <f>IF(AND(' RIESGOS DE GESTION'!#REF!="Muy Alta",' RIESGOS DE GESTION'!#REF!="Catastrófico"),CONCATENATE("R3C",' RIESGOS DE GESTION'!#REF!),"")</f>
        <v>#REF!</v>
      </c>
      <c r="AI8" s="30" t="e">
        <f>IF(AND(' RIESGOS DE GESTION'!#REF!="Muy Alta",' RIESGOS DE GESTION'!#REF!="Catastrófico"),CONCATENATE("R3C",' RIESGOS DE GESTION'!#REF!),"")</f>
        <v>#REF!</v>
      </c>
      <c r="AJ8" s="30" t="e">
        <f>IF(AND(' RIESGOS DE GESTION'!#REF!="Muy Alta",' RIESGOS DE GESTION'!#REF!="Catastrófico"),CONCATENATE("R3C",' RIESGOS DE GESTION'!#REF!),"")</f>
        <v>#REF!</v>
      </c>
      <c r="AK8" s="30" t="e">
        <f>IF(AND(' RIESGOS DE GESTION'!#REF!="Muy Alta",' RIESGOS DE GESTION'!#REF!="Catastrófico"),CONCATENATE("R3C",' RIESGOS DE GESTION'!#REF!),"")</f>
        <v>#REF!</v>
      </c>
      <c r="AL8" s="30" t="e">
        <f>IF(AND(' RIESGOS DE GESTION'!#REF!="Muy Alta",' RIESGOS DE GESTION'!#REF!="Catastrófico"),CONCATENATE("R3C",' RIESGOS DE GESTION'!#REF!),"")</f>
        <v>#REF!</v>
      </c>
      <c r="AM8" s="31" t="e">
        <f>IF(AND(' RIESGOS DE GESTION'!#REF!="Muy Alta",' RIESGOS DE GESTION'!#REF!="Catastrófico"),CONCATENATE("R3C",' RIESGOS DE GESTION'!#REF!),"")</f>
        <v>#REF!</v>
      </c>
      <c r="AN8" s="58"/>
      <c r="AO8" s="523"/>
      <c r="AP8" s="524"/>
      <c r="AQ8" s="524"/>
      <c r="AR8" s="524"/>
      <c r="AS8" s="524"/>
      <c r="AT8" s="525"/>
      <c r="AU8" s="58"/>
      <c r="AV8" s="58"/>
      <c r="AW8" s="58"/>
      <c r="AX8" s="58"/>
      <c r="AY8" s="58"/>
      <c r="AZ8" s="58"/>
      <c r="BA8" s="58"/>
      <c r="BB8" s="58"/>
      <c r="BC8" s="58"/>
      <c r="BD8" s="58"/>
      <c r="BE8" s="58"/>
      <c r="BF8" s="58"/>
      <c r="BG8" s="58"/>
      <c r="BH8" s="58"/>
      <c r="BI8" s="58"/>
      <c r="BJ8" s="58"/>
      <c r="BK8" s="58"/>
      <c r="BL8" s="58"/>
      <c r="BM8" s="58"/>
      <c r="BN8" s="58"/>
      <c r="BO8" s="58"/>
      <c r="BP8" s="58"/>
      <c r="BQ8" s="58"/>
      <c r="BR8" s="58"/>
      <c r="BS8" s="58"/>
      <c r="BT8" s="58"/>
      <c r="BU8" s="58"/>
      <c r="BV8" s="58"/>
      <c r="BW8" s="58"/>
      <c r="BX8" s="58"/>
    </row>
    <row r="9" spans="1:91" ht="15" customHeight="1" x14ac:dyDescent="0.25">
      <c r="A9" s="58"/>
      <c r="B9" s="461"/>
      <c r="C9" s="461"/>
      <c r="D9" s="462"/>
      <c r="E9" s="502"/>
      <c r="F9" s="503"/>
      <c r="G9" s="503"/>
      <c r="H9" s="503"/>
      <c r="I9" s="504"/>
      <c r="J9" s="26" t="e">
        <f>IF(AND(' RIESGOS DE GESTION'!#REF!="Muy Alta",' RIESGOS DE GESTION'!#REF!="Leve"),CONCATENATE("R4C",' RIESGOS DE GESTION'!#REF!),"")</f>
        <v>#REF!</v>
      </c>
      <c r="K9" s="27" t="e">
        <f>IF(AND(' RIESGOS DE GESTION'!#REF!="Muy Alta",' RIESGOS DE GESTION'!#REF!="Leve"),CONCATENATE("R4C",' RIESGOS DE GESTION'!#REF!),"")</f>
        <v>#REF!</v>
      </c>
      <c r="L9" s="32" t="e">
        <f>IF(AND(' RIESGOS DE GESTION'!#REF!="Muy Alta",' RIESGOS DE GESTION'!#REF!="Leve"),CONCATENATE("R4C",' RIESGOS DE GESTION'!#REF!),"")</f>
        <v>#REF!</v>
      </c>
      <c r="M9" s="32" t="e">
        <f>IF(AND(' RIESGOS DE GESTION'!#REF!="Muy Alta",' RIESGOS DE GESTION'!#REF!="Leve"),CONCATENATE("R4C",' RIESGOS DE GESTION'!#REF!),"")</f>
        <v>#REF!</v>
      </c>
      <c r="N9" s="32" t="e">
        <f>IF(AND(' RIESGOS DE GESTION'!#REF!="Muy Alta",' RIESGOS DE GESTION'!#REF!="Leve"),CONCATENATE("R4C",' RIESGOS DE GESTION'!#REF!),"")</f>
        <v>#REF!</v>
      </c>
      <c r="O9" s="28" t="e">
        <f>IF(AND(' RIESGOS DE GESTION'!#REF!="Muy Alta",' RIESGOS DE GESTION'!#REF!="Leve"),CONCATENATE("R4C",' RIESGOS DE GESTION'!#REF!),"")</f>
        <v>#REF!</v>
      </c>
      <c r="P9" s="26" t="e">
        <f>IF(AND(' RIESGOS DE GESTION'!#REF!="Muy Alta",' RIESGOS DE GESTION'!#REF!="Menor"),CONCATENATE("R4C",' RIESGOS DE GESTION'!#REF!),"")</f>
        <v>#REF!</v>
      </c>
      <c r="Q9" s="27" t="e">
        <f>IF(AND(' RIESGOS DE GESTION'!#REF!="Muy Alta",' RIESGOS DE GESTION'!#REF!="Menor"),CONCATENATE("R4C",' RIESGOS DE GESTION'!#REF!),"")</f>
        <v>#REF!</v>
      </c>
      <c r="R9" s="32" t="e">
        <f>IF(AND(' RIESGOS DE GESTION'!#REF!="Muy Alta",' RIESGOS DE GESTION'!#REF!="Menor"),CONCATENATE("R4C",' RIESGOS DE GESTION'!#REF!),"")</f>
        <v>#REF!</v>
      </c>
      <c r="S9" s="32" t="e">
        <f>IF(AND(' RIESGOS DE GESTION'!#REF!="Muy Alta",' RIESGOS DE GESTION'!#REF!="Menor"),CONCATENATE("R4C",' RIESGOS DE GESTION'!#REF!),"")</f>
        <v>#REF!</v>
      </c>
      <c r="T9" s="32" t="e">
        <f>IF(AND(' RIESGOS DE GESTION'!#REF!="Muy Alta",' RIESGOS DE GESTION'!#REF!="Menor"),CONCATENATE("R4C",' RIESGOS DE GESTION'!#REF!),"")</f>
        <v>#REF!</v>
      </c>
      <c r="U9" s="28" t="e">
        <f>IF(AND(' RIESGOS DE GESTION'!#REF!="Muy Alta",' RIESGOS DE GESTION'!#REF!="Menor"),CONCATENATE("R4C",' RIESGOS DE GESTION'!#REF!),"")</f>
        <v>#REF!</v>
      </c>
      <c r="V9" s="26" t="e">
        <f>IF(AND(' RIESGOS DE GESTION'!#REF!="Muy Alta",' RIESGOS DE GESTION'!#REF!="Moderado"),CONCATENATE("R4C",' RIESGOS DE GESTION'!#REF!),"")</f>
        <v>#REF!</v>
      </c>
      <c r="W9" s="27" t="e">
        <f>IF(AND(' RIESGOS DE GESTION'!#REF!="Muy Alta",' RIESGOS DE GESTION'!#REF!="Moderado"),CONCATENATE("R4C",' RIESGOS DE GESTION'!#REF!),"")</f>
        <v>#REF!</v>
      </c>
      <c r="X9" s="32" t="e">
        <f>IF(AND(' RIESGOS DE GESTION'!#REF!="Muy Alta",' RIESGOS DE GESTION'!#REF!="Moderado"),CONCATENATE("R4C",' RIESGOS DE GESTION'!#REF!),"")</f>
        <v>#REF!</v>
      </c>
      <c r="Y9" s="32" t="e">
        <f>IF(AND(' RIESGOS DE GESTION'!#REF!="Muy Alta",' RIESGOS DE GESTION'!#REF!="Moderado"),CONCATENATE("R4C",' RIESGOS DE GESTION'!#REF!),"")</f>
        <v>#REF!</v>
      </c>
      <c r="Z9" s="32" t="e">
        <f>IF(AND(' RIESGOS DE GESTION'!#REF!="Muy Alta",' RIESGOS DE GESTION'!#REF!="Moderado"),CONCATENATE("R4C",' RIESGOS DE GESTION'!#REF!),"")</f>
        <v>#REF!</v>
      </c>
      <c r="AA9" s="28" t="e">
        <f>IF(AND(' RIESGOS DE GESTION'!#REF!="Muy Alta",' RIESGOS DE GESTION'!#REF!="Moderado"),CONCATENATE("R4C",' RIESGOS DE GESTION'!#REF!),"")</f>
        <v>#REF!</v>
      </c>
      <c r="AB9" s="26" t="e">
        <f>IF(AND(' RIESGOS DE GESTION'!#REF!="Muy Alta",' RIESGOS DE GESTION'!#REF!="Mayor"),CONCATENATE("R4C",' RIESGOS DE GESTION'!#REF!),"")</f>
        <v>#REF!</v>
      </c>
      <c r="AC9" s="27" t="e">
        <f>IF(AND(' RIESGOS DE GESTION'!#REF!="Muy Alta",' RIESGOS DE GESTION'!#REF!="Mayor"),CONCATENATE("R4C",' RIESGOS DE GESTION'!#REF!),"")</f>
        <v>#REF!</v>
      </c>
      <c r="AD9" s="32" t="e">
        <f>IF(AND(' RIESGOS DE GESTION'!#REF!="Muy Alta",' RIESGOS DE GESTION'!#REF!="Mayor"),CONCATENATE("R4C",' RIESGOS DE GESTION'!#REF!),"")</f>
        <v>#REF!</v>
      </c>
      <c r="AE9" s="32" t="e">
        <f>IF(AND(' RIESGOS DE GESTION'!#REF!="Muy Alta",' RIESGOS DE GESTION'!#REF!="Mayor"),CONCATENATE("R4C",' RIESGOS DE GESTION'!#REF!),"")</f>
        <v>#REF!</v>
      </c>
      <c r="AF9" s="32" t="e">
        <f>IF(AND(' RIESGOS DE GESTION'!#REF!="Muy Alta",' RIESGOS DE GESTION'!#REF!="Mayor"),CONCATENATE("R4C",' RIESGOS DE GESTION'!#REF!),"")</f>
        <v>#REF!</v>
      </c>
      <c r="AG9" s="28" t="e">
        <f>IF(AND(' RIESGOS DE GESTION'!#REF!="Muy Alta",' RIESGOS DE GESTION'!#REF!="Mayor"),CONCATENATE("R4C",' RIESGOS DE GESTION'!#REF!),"")</f>
        <v>#REF!</v>
      </c>
      <c r="AH9" s="29" t="e">
        <f>IF(AND(' RIESGOS DE GESTION'!#REF!="Muy Alta",' RIESGOS DE GESTION'!#REF!="Catastrófico"),CONCATENATE("R4C",' RIESGOS DE GESTION'!#REF!),"")</f>
        <v>#REF!</v>
      </c>
      <c r="AI9" s="30" t="e">
        <f>IF(AND(' RIESGOS DE GESTION'!#REF!="Muy Alta",' RIESGOS DE GESTION'!#REF!="Catastrófico"),CONCATENATE("R4C",' RIESGOS DE GESTION'!#REF!),"")</f>
        <v>#REF!</v>
      </c>
      <c r="AJ9" s="30" t="e">
        <f>IF(AND(' RIESGOS DE GESTION'!#REF!="Muy Alta",' RIESGOS DE GESTION'!#REF!="Catastrófico"),CONCATENATE("R4C",' RIESGOS DE GESTION'!#REF!),"")</f>
        <v>#REF!</v>
      </c>
      <c r="AK9" s="30" t="e">
        <f>IF(AND(' RIESGOS DE GESTION'!#REF!="Muy Alta",' RIESGOS DE GESTION'!#REF!="Catastrófico"),CONCATENATE("R4C",' RIESGOS DE GESTION'!#REF!),"")</f>
        <v>#REF!</v>
      </c>
      <c r="AL9" s="30" t="e">
        <f>IF(AND(' RIESGOS DE GESTION'!#REF!="Muy Alta",' RIESGOS DE GESTION'!#REF!="Catastrófico"),CONCATENATE("R4C",' RIESGOS DE GESTION'!#REF!),"")</f>
        <v>#REF!</v>
      </c>
      <c r="AM9" s="31" t="e">
        <f>IF(AND(' RIESGOS DE GESTION'!#REF!="Muy Alta",' RIESGOS DE GESTION'!#REF!="Catastrófico"),CONCATENATE("R4C",' RIESGOS DE GESTION'!#REF!),"")</f>
        <v>#REF!</v>
      </c>
      <c r="AN9" s="58"/>
      <c r="AO9" s="523"/>
      <c r="AP9" s="524"/>
      <c r="AQ9" s="524"/>
      <c r="AR9" s="524"/>
      <c r="AS9" s="524"/>
      <c r="AT9" s="525"/>
      <c r="AU9" s="58"/>
      <c r="AV9" s="58"/>
      <c r="AW9" s="58"/>
      <c r="AX9" s="58"/>
      <c r="AY9" s="58"/>
      <c r="AZ9" s="58"/>
      <c r="BA9" s="58"/>
      <c r="BB9" s="58"/>
      <c r="BC9" s="58"/>
      <c r="BD9" s="58"/>
      <c r="BE9" s="58"/>
      <c r="BF9" s="58"/>
      <c r="BG9" s="58"/>
      <c r="BH9" s="58"/>
      <c r="BI9" s="58"/>
      <c r="BJ9" s="58"/>
      <c r="BK9" s="58"/>
      <c r="BL9" s="58"/>
      <c r="BM9" s="58"/>
      <c r="BN9" s="58"/>
      <c r="BO9" s="58"/>
      <c r="BP9" s="58"/>
      <c r="BQ9" s="58"/>
      <c r="BR9" s="58"/>
      <c r="BS9" s="58"/>
      <c r="BT9" s="58"/>
      <c r="BU9" s="58"/>
      <c r="BV9" s="58"/>
      <c r="BW9" s="58"/>
      <c r="BX9" s="58"/>
    </row>
    <row r="10" spans="1:91" ht="15" customHeight="1" x14ac:dyDescent="0.25">
      <c r="A10" s="58"/>
      <c r="B10" s="461"/>
      <c r="C10" s="461"/>
      <c r="D10" s="462"/>
      <c r="E10" s="502"/>
      <c r="F10" s="503"/>
      <c r="G10" s="503"/>
      <c r="H10" s="503"/>
      <c r="I10" s="504"/>
      <c r="J10" s="26" t="e">
        <f>IF(AND(' RIESGOS DE GESTION'!#REF!="Muy Alta",' RIESGOS DE GESTION'!#REF!="Leve"),CONCATENATE("R5C",' RIESGOS DE GESTION'!#REF!),"")</f>
        <v>#REF!</v>
      </c>
      <c r="K10" s="27" t="e">
        <f>IF(AND(' RIESGOS DE GESTION'!#REF!="Muy Alta",' RIESGOS DE GESTION'!#REF!="Leve"),CONCATENATE("R5C",' RIESGOS DE GESTION'!#REF!),"")</f>
        <v>#REF!</v>
      </c>
      <c r="L10" s="32" t="e">
        <f>IF(AND(' RIESGOS DE GESTION'!#REF!="Muy Alta",' RIESGOS DE GESTION'!#REF!="Leve"),CONCATENATE("R5C",' RIESGOS DE GESTION'!#REF!),"")</f>
        <v>#REF!</v>
      </c>
      <c r="M10" s="32" t="e">
        <f>IF(AND(' RIESGOS DE GESTION'!#REF!="Muy Alta",' RIESGOS DE GESTION'!#REF!="Leve"),CONCATENATE("R5C",' RIESGOS DE GESTION'!#REF!),"")</f>
        <v>#REF!</v>
      </c>
      <c r="N10" s="32" t="e">
        <f>IF(AND(' RIESGOS DE GESTION'!#REF!="Muy Alta",' RIESGOS DE GESTION'!#REF!="Leve"),CONCATENATE("R5C",' RIESGOS DE GESTION'!#REF!),"")</f>
        <v>#REF!</v>
      </c>
      <c r="O10" s="28" t="e">
        <f>IF(AND(' RIESGOS DE GESTION'!#REF!="Muy Alta",' RIESGOS DE GESTION'!#REF!="Leve"),CONCATENATE("R5C",' RIESGOS DE GESTION'!#REF!),"")</f>
        <v>#REF!</v>
      </c>
      <c r="P10" s="26" t="e">
        <f>IF(AND(' RIESGOS DE GESTION'!#REF!="Muy Alta",' RIESGOS DE GESTION'!#REF!="Menor"),CONCATENATE("R5C",' RIESGOS DE GESTION'!#REF!),"")</f>
        <v>#REF!</v>
      </c>
      <c r="Q10" s="27" t="e">
        <f>IF(AND(' RIESGOS DE GESTION'!#REF!="Muy Alta",' RIESGOS DE GESTION'!#REF!="Menor"),CONCATENATE("R5C",' RIESGOS DE GESTION'!#REF!),"")</f>
        <v>#REF!</v>
      </c>
      <c r="R10" s="32" t="e">
        <f>IF(AND(' RIESGOS DE GESTION'!#REF!="Muy Alta",' RIESGOS DE GESTION'!#REF!="Menor"),CONCATENATE("R5C",' RIESGOS DE GESTION'!#REF!),"")</f>
        <v>#REF!</v>
      </c>
      <c r="S10" s="32" t="e">
        <f>IF(AND(' RIESGOS DE GESTION'!#REF!="Muy Alta",' RIESGOS DE GESTION'!#REF!="Menor"),CONCATENATE("R5C",' RIESGOS DE GESTION'!#REF!),"")</f>
        <v>#REF!</v>
      </c>
      <c r="T10" s="32" t="e">
        <f>IF(AND(' RIESGOS DE GESTION'!#REF!="Muy Alta",' RIESGOS DE GESTION'!#REF!="Menor"),CONCATENATE("R5C",' RIESGOS DE GESTION'!#REF!),"")</f>
        <v>#REF!</v>
      </c>
      <c r="U10" s="28" t="e">
        <f>IF(AND(' RIESGOS DE GESTION'!#REF!="Muy Alta",' RIESGOS DE GESTION'!#REF!="Menor"),CONCATENATE("R5C",' RIESGOS DE GESTION'!#REF!),"")</f>
        <v>#REF!</v>
      </c>
      <c r="V10" s="26" t="e">
        <f>IF(AND(' RIESGOS DE GESTION'!#REF!="Muy Alta",' RIESGOS DE GESTION'!#REF!="Moderado"),CONCATENATE("R5C",' RIESGOS DE GESTION'!#REF!),"")</f>
        <v>#REF!</v>
      </c>
      <c r="W10" s="27" t="e">
        <f>IF(AND(' RIESGOS DE GESTION'!#REF!="Muy Alta",' RIESGOS DE GESTION'!#REF!="Moderado"),CONCATENATE("R5C",' RIESGOS DE GESTION'!#REF!),"")</f>
        <v>#REF!</v>
      </c>
      <c r="X10" s="32" t="e">
        <f>IF(AND(' RIESGOS DE GESTION'!#REF!="Muy Alta",' RIESGOS DE GESTION'!#REF!="Moderado"),CONCATENATE("R5C",' RIESGOS DE GESTION'!#REF!),"")</f>
        <v>#REF!</v>
      </c>
      <c r="Y10" s="32" t="e">
        <f>IF(AND(' RIESGOS DE GESTION'!#REF!="Muy Alta",' RIESGOS DE GESTION'!#REF!="Moderado"),CONCATENATE("R5C",' RIESGOS DE GESTION'!#REF!),"")</f>
        <v>#REF!</v>
      </c>
      <c r="Z10" s="32" t="e">
        <f>IF(AND(' RIESGOS DE GESTION'!#REF!="Muy Alta",' RIESGOS DE GESTION'!#REF!="Moderado"),CONCATENATE("R5C",' RIESGOS DE GESTION'!#REF!),"")</f>
        <v>#REF!</v>
      </c>
      <c r="AA10" s="28" t="e">
        <f>IF(AND(' RIESGOS DE GESTION'!#REF!="Muy Alta",' RIESGOS DE GESTION'!#REF!="Moderado"),CONCATENATE("R5C",' RIESGOS DE GESTION'!#REF!),"")</f>
        <v>#REF!</v>
      </c>
      <c r="AB10" s="26" t="e">
        <f>IF(AND(' RIESGOS DE GESTION'!#REF!="Muy Alta",' RIESGOS DE GESTION'!#REF!="Mayor"),CONCATENATE("R5C",' RIESGOS DE GESTION'!#REF!),"")</f>
        <v>#REF!</v>
      </c>
      <c r="AC10" s="27" t="e">
        <f>IF(AND(' RIESGOS DE GESTION'!#REF!="Muy Alta",' RIESGOS DE GESTION'!#REF!="Mayor"),CONCATENATE("R5C",' RIESGOS DE GESTION'!#REF!),"")</f>
        <v>#REF!</v>
      </c>
      <c r="AD10" s="32" t="e">
        <f>IF(AND(' RIESGOS DE GESTION'!#REF!="Muy Alta",' RIESGOS DE GESTION'!#REF!="Mayor"),CONCATENATE("R5C",' RIESGOS DE GESTION'!#REF!),"")</f>
        <v>#REF!</v>
      </c>
      <c r="AE10" s="32" t="e">
        <f>IF(AND(' RIESGOS DE GESTION'!#REF!="Muy Alta",' RIESGOS DE GESTION'!#REF!="Mayor"),CONCATENATE("R5C",' RIESGOS DE GESTION'!#REF!),"")</f>
        <v>#REF!</v>
      </c>
      <c r="AF10" s="32" t="e">
        <f>IF(AND(' RIESGOS DE GESTION'!#REF!="Muy Alta",' RIESGOS DE GESTION'!#REF!="Mayor"),CONCATENATE("R5C",' RIESGOS DE GESTION'!#REF!),"")</f>
        <v>#REF!</v>
      </c>
      <c r="AG10" s="28" t="e">
        <f>IF(AND(' RIESGOS DE GESTION'!#REF!="Muy Alta",' RIESGOS DE GESTION'!#REF!="Mayor"),CONCATENATE("R5C",' RIESGOS DE GESTION'!#REF!),"")</f>
        <v>#REF!</v>
      </c>
      <c r="AH10" s="29" t="e">
        <f>IF(AND(' RIESGOS DE GESTION'!#REF!="Muy Alta",' RIESGOS DE GESTION'!#REF!="Catastrófico"),CONCATENATE("R5C",' RIESGOS DE GESTION'!#REF!),"")</f>
        <v>#REF!</v>
      </c>
      <c r="AI10" s="30" t="e">
        <f>IF(AND(' RIESGOS DE GESTION'!#REF!="Muy Alta",' RIESGOS DE GESTION'!#REF!="Catastrófico"),CONCATENATE("R5C",' RIESGOS DE GESTION'!#REF!),"")</f>
        <v>#REF!</v>
      </c>
      <c r="AJ10" s="30" t="e">
        <f>IF(AND(' RIESGOS DE GESTION'!#REF!="Muy Alta",' RIESGOS DE GESTION'!#REF!="Catastrófico"),CONCATENATE("R5C",' RIESGOS DE GESTION'!#REF!),"")</f>
        <v>#REF!</v>
      </c>
      <c r="AK10" s="30" t="e">
        <f>IF(AND(' RIESGOS DE GESTION'!#REF!="Muy Alta",' RIESGOS DE GESTION'!#REF!="Catastrófico"),CONCATENATE("R5C",' RIESGOS DE GESTION'!#REF!),"")</f>
        <v>#REF!</v>
      </c>
      <c r="AL10" s="30" t="e">
        <f>IF(AND(' RIESGOS DE GESTION'!#REF!="Muy Alta",' RIESGOS DE GESTION'!#REF!="Catastrófico"),CONCATENATE("R5C",' RIESGOS DE GESTION'!#REF!),"")</f>
        <v>#REF!</v>
      </c>
      <c r="AM10" s="31" t="e">
        <f>IF(AND(' RIESGOS DE GESTION'!#REF!="Muy Alta",' RIESGOS DE GESTION'!#REF!="Catastrófico"),CONCATENATE("R5C",' RIESGOS DE GESTION'!#REF!),"")</f>
        <v>#REF!</v>
      </c>
      <c r="AN10" s="58"/>
      <c r="AO10" s="523"/>
      <c r="AP10" s="524"/>
      <c r="AQ10" s="524"/>
      <c r="AR10" s="524"/>
      <c r="AS10" s="524"/>
      <c r="AT10" s="525"/>
      <c r="AU10" s="58"/>
      <c r="AV10" s="58"/>
      <c r="AW10" s="58"/>
      <c r="AX10" s="58"/>
      <c r="AY10" s="58"/>
      <c r="AZ10" s="58"/>
      <c r="BA10" s="58"/>
      <c r="BB10" s="58"/>
      <c r="BC10" s="58"/>
      <c r="BD10" s="58"/>
      <c r="BE10" s="58"/>
      <c r="BF10" s="58"/>
      <c r="BG10" s="58"/>
      <c r="BH10" s="58"/>
      <c r="BI10" s="58"/>
      <c r="BJ10" s="58"/>
      <c r="BK10" s="58"/>
      <c r="BL10" s="58"/>
      <c r="BM10" s="58"/>
      <c r="BN10" s="58"/>
      <c r="BO10" s="58"/>
      <c r="BP10" s="58"/>
      <c r="BQ10" s="58"/>
      <c r="BR10" s="58"/>
      <c r="BS10" s="58"/>
      <c r="BT10" s="58"/>
      <c r="BU10" s="58"/>
      <c r="BV10" s="58"/>
      <c r="BW10" s="58"/>
      <c r="BX10" s="58"/>
    </row>
    <row r="11" spans="1:91" ht="15" customHeight="1" x14ac:dyDescent="0.25">
      <c r="A11" s="58"/>
      <c r="B11" s="461"/>
      <c r="C11" s="461"/>
      <c r="D11" s="462"/>
      <c r="E11" s="502"/>
      <c r="F11" s="503"/>
      <c r="G11" s="503"/>
      <c r="H11" s="503"/>
      <c r="I11" s="504"/>
      <c r="J11" s="26" t="e">
        <f>IF(AND(' RIESGOS DE GESTION'!#REF!="Muy Alta",' RIESGOS DE GESTION'!#REF!="Leve"),CONCATENATE("R6C",' RIESGOS DE GESTION'!#REF!),"")</f>
        <v>#REF!</v>
      </c>
      <c r="K11" s="27" t="e">
        <f>IF(AND(' RIESGOS DE GESTION'!#REF!="Muy Alta",' RIESGOS DE GESTION'!#REF!="Leve"),CONCATENATE("R6C",' RIESGOS DE GESTION'!#REF!),"")</f>
        <v>#REF!</v>
      </c>
      <c r="L11" s="32" t="e">
        <f>IF(AND(' RIESGOS DE GESTION'!#REF!="Muy Alta",' RIESGOS DE GESTION'!#REF!="Leve"),CONCATENATE("R6C",' RIESGOS DE GESTION'!#REF!),"")</f>
        <v>#REF!</v>
      </c>
      <c r="M11" s="32" t="e">
        <f>IF(AND(' RIESGOS DE GESTION'!#REF!="Muy Alta",' RIESGOS DE GESTION'!#REF!="Leve"),CONCATENATE("R6C",' RIESGOS DE GESTION'!#REF!),"")</f>
        <v>#REF!</v>
      </c>
      <c r="N11" s="32" t="e">
        <f>IF(AND(' RIESGOS DE GESTION'!#REF!="Muy Alta",' RIESGOS DE GESTION'!#REF!="Leve"),CONCATENATE("R6C",' RIESGOS DE GESTION'!#REF!),"")</f>
        <v>#REF!</v>
      </c>
      <c r="O11" s="28" t="e">
        <f>IF(AND(' RIESGOS DE GESTION'!#REF!="Muy Alta",' RIESGOS DE GESTION'!#REF!="Leve"),CONCATENATE("R6C",' RIESGOS DE GESTION'!#REF!),"")</f>
        <v>#REF!</v>
      </c>
      <c r="P11" s="26" t="e">
        <f>IF(AND(' RIESGOS DE GESTION'!#REF!="Muy Alta",' RIESGOS DE GESTION'!#REF!="Menor"),CONCATENATE("R6C",' RIESGOS DE GESTION'!#REF!),"")</f>
        <v>#REF!</v>
      </c>
      <c r="Q11" s="27" t="e">
        <f>IF(AND(' RIESGOS DE GESTION'!#REF!="Muy Alta",' RIESGOS DE GESTION'!#REF!="Menor"),CONCATENATE("R6C",' RIESGOS DE GESTION'!#REF!),"")</f>
        <v>#REF!</v>
      </c>
      <c r="R11" s="32" t="e">
        <f>IF(AND(' RIESGOS DE GESTION'!#REF!="Muy Alta",' RIESGOS DE GESTION'!#REF!="Menor"),CONCATENATE("R6C",' RIESGOS DE GESTION'!#REF!),"")</f>
        <v>#REF!</v>
      </c>
      <c r="S11" s="32" t="e">
        <f>IF(AND(' RIESGOS DE GESTION'!#REF!="Muy Alta",' RIESGOS DE GESTION'!#REF!="Menor"),CONCATENATE("R6C",' RIESGOS DE GESTION'!#REF!),"")</f>
        <v>#REF!</v>
      </c>
      <c r="T11" s="32" t="e">
        <f>IF(AND(' RIESGOS DE GESTION'!#REF!="Muy Alta",' RIESGOS DE GESTION'!#REF!="Menor"),CONCATENATE("R6C",' RIESGOS DE GESTION'!#REF!),"")</f>
        <v>#REF!</v>
      </c>
      <c r="U11" s="28" t="e">
        <f>IF(AND(' RIESGOS DE GESTION'!#REF!="Muy Alta",' RIESGOS DE GESTION'!#REF!="Menor"),CONCATENATE("R6C",' RIESGOS DE GESTION'!#REF!),"")</f>
        <v>#REF!</v>
      </c>
      <c r="V11" s="26" t="e">
        <f>IF(AND(' RIESGOS DE GESTION'!#REF!="Muy Alta",' RIESGOS DE GESTION'!#REF!="Moderado"),CONCATENATE("R6C",' RIESGOS DE GESTION'!#REF!),"")</f>
        <v>#REF!</v>
      </c>
      <c r="W11" s="27" t="e">
        <f>IF(AND(' RIESGOS DE GESTION'!#REF!="Muy Alta",' RIESGOS DE GESTION'!#REF!="Moderado"),CONCATENATE("R6C",' RIESGOS DE GESTION'!#REF!),"")</f>
        <v>#REF!</v>
      </c>
      <c r="X11" s="32" t="e">
        <f>IF(AND(' RIESGOS DE GESTION'!#REF!="Muy Alta",' RIESGOS DE GESTION'!#REF!="Moderado"),CONCATENATE("R6C",' RIESGOS DE GESTION'!#REF!),"")</f>
        <v>#REF!</v>
      </c>
      <c r="Y11" s="32" t="e">
        <f>IF(AND(' RIESGOS DE GESTION'!#REF!="Muy Alta",' RIESGOS DE GESTION'!#REF!="Moderado"),CONCATENATE("R6C",' RIESGOS DE GESTION'!#REF!),"")</f>
        <v>#REF!</v>
      </c>
      <c r="Z11" s="32" t="e">
        <f>IF(AND(' RIESGOS DE GESTION'!#REF!="Muy Alta",' RIESGOS DE GESTION'!#REF!="Moderado"),CONCATENATE("R6C",' RIESGOS DE GESTION'!#REF!),"")</f>
        <v>#REF!</v>
      </c>
      <c r="AA11" s="28" t="e">
        <f>IF(AND(' RIESGOS DE GESTION'!#REF!="Muy Alta",' RIESGOS DE GESTION'!#REF!="Moderado"),CONCATENATE("R6C",' RIESGOS DE GESTION'!#REF!),"")</f>
        <v>#REF!</v>
      </c>
      <c r="AB11" s="26" t="e">
        <f>IF(AND(' RIESGOS DE GESTION'!#REF!="Muy Alta",' RIESGOS DE GESTION'!#REF!="Mayor"),CONCATENATE("R6C",' RIESGOS DE GESTION'!#REF!),"")</f>
        <v>#REF!</v>
      </c>
      <c r="AC11" s="27" t="e">
        <f>IF(AND(' RIESGOS DE GESTION'!#REF!="Muy Alta",' RIESGOS DE GESTION'!#REF!="Mayor"),CONCATENATE("R6C",' RIESGOS DE GESTION'!#REF!),"")</f>
        <v>#REF!</v>
      </c>
      <c r="AD11" s="32" t="e">
        <f>IF(AND(' RIESGOS DE GESTION'!#REF!="Muy Alta",' RIESGOS DE GESTION'!#REF!="Mayor"),CONCATENATE("R6C",' RIESGOS DE GESTION'!#REF!),"")</f>
        <v>#REF!</v>
      </c>
      <c r="AE11" s="32" t="e">
        <f>IF(AND(' RIESGOS DE GESTION'!#REF!="Muy Alta",' RIESGOS DE GESTION'!#REF!="Mayor"),CONCATENATE("R6C",' RIESGOS DE GESTION'!#REF!),"")</f>
        <v>#REF!</v>
      </c>
      <c r="AF11" s="32" t="e">
        <f>IF(AND(' RIESGOS DE GESTION'!#REF!="Muy Alta",' RIESGOS DE GESTION'!#REF!="Mayor"),CONCATENATE("R6C",' RIESGOS DE GESTION'!#REF!),"")</f>
        <v>#REF!</v>
      </c>
      <c r="AG11" s="28" t="e">
        <f>IF(AND(' RIESGOS DE GESTION'!#REF!="Muy Alta",' RIESGOS DE GESTION'!#REF!="Mayor"),CONCATENATE("R6C",' RIESGOS DE GESTION'!#REF!),"")</f>
        <v>#REF!</v>
      </c>
      <c r="AH11" s="29" t="e">
        <f>IF(AND(' RIESGOS DE GESTION'!#REF!="Muy Alta",' RIESGOS DE GESTION'!#REF!="Catastrófico"),CONCATENATE("R6C",' RIESGOS DE GESTION'!#REF!),"")</f>
        <v>#REF!</v>
      </c>
      <c r="AI11" s="30" t="e">
        <f>IF(AND(' RIESGOS DE GESTION'!#REF!="Muy Alta",' RIESGOS DE GESTION'!#REF!="Catastrófico"),CONCATENATE("R6C",' RIESGOS DE GESTION'!#REF!),"")</f>
        <v>#REF!</v>
      </c>
      <c r="AJ11" s="30" t="e">
        <f>IF(AND(' RIESGOS DE GESTION'!#REF!="Muy Alta",' RIESGOS DE GESTION'!#REF!="Catastrófico"),CONCATENATE("R6C",' RIESGOS DE GESTION'!#REF!),"")</f>
        <v>#REF!</v>
      </c>
      <c r="AK11" s="30" t="e">
        <f>IF(AND(' RIESGOS DE GESTION'!#REF!="Muy Alta",' RIESGOS DE GESTION'!#REF!="Catastrófico"),CONCATENATE("R6C",' RIESGOS DE GESTION'!#REF!),"")</f>
        <v>#REF!</v>
      </c>
      <c r="AL11" s="30" t="e">
        <f>IF(AND(' RIESGOS DE GESTION'!#REF!="Muy Alta",' RIESGOS DE GESTION'!#REF!="Catastrófico"),CONCATENATE("R6C",' RIESGOS DE GESTION'!#REF!),"")</f>
        <v>#REF!</v>
      </c>
      <c r="AM11" s="31" t="e">
        <f>IF(AND(' RIESGOS DE GESTION'!#REF!="Muy Alta",' RIESGOS DE GESTION'!#REF!="Catastrófico"),CONCATENATE("R6C",' RIESGOS DE GESTION'!#REF!),"")</f>
        <v>#REF!</v>
      </c>
      <c r="AN11" s="58"/>
      <c r="AO11" s="523"/>
      <c r="AP11" s="524"/>
      <c r="AQ11" s="524"/>
      <c r="AR11" s="524"/>
      <c r="AS11" s="524"/>
      <c r="AT11" s="525"/>
      <c r="AU11" s="58"/>
      <c r="AV11" s="58"/>
      <c r="AW11" s="58"/>
      <c r="AX11" s="58"/>
      <c r="AY11" s="58"/>
      <c r="AZ11" s="58"/>
      <c r="BA11" s="58"/>
      <c r="BB11" s="58"/>
      <c r="BC11" s="58"/>
      <c r="BD11" s="58"/>
      <c r="BE11" s="58"/>
      <c r="BF11" s="58"/>
      <c r="BG11" s="58"/>
      <c r="BH11" s="58"/>
      <c r="BI11" s="58"/>
      <c r="BJ11" s="58"/>
      <c r="BK11" s="58"/>
      <c r="BL11" s="58"/>
      <c r="BM11" s="58"/>
      <c r="BN11" s="58"/>
      <c r="BO11" s="58"/>
      <c r="BP11" s="58"/>
      <c r="BQ11" s="58"/>
      <c r="BR11" s="58"/>
      <c r="BS11" s="58"/>
      <c r="BT11" s="58"/>
      <c r="BU11" s="58"/>
      <c r="BV11" s="58"/>
      <c r="BW11" s="58"/>
      <c r="BX11" s="58"/>
    </row>
    <row r="12" spans="1:91" ht="15" customHeight="1" x14ac:dyDescent="0.25">
      <c r="A12" s="58"/>
      <c r="B12" s="461"/>
      <c r="C12" s="461"/>
      <c r="D12" s="462"/>
      <c r="E12" s="502"/>
      <c r="F12" s="503"/>
      <c r="G12" s="503"/>
      <c r="H12" s="503"/>
      <c r="I12" s="504"/>
      <c r="J12" s="26" t="e">
        <f>IF(AND(' RIESGOS DE GESTION'!#REF!="Muy Alta",' RIESGOS DE GESTION'!#REF!="Leve"),CONCATENATE("R7C",' RIESGOS DE GESTION'!#REF!),"")</f>
        <v>#REF!</v>
      </c>
      <c r="K12" s="27" t="e">
        <f>IF(AND(' RIESGOS DE GESTION'!#REF!="Muy Alta",' RIESGOS DE GESTION'!#REF!="Leve"),CONCATENATE("R7C",' RIESGOS DE GESTION'!#REF!),"")</f>
        <v>#REF!</v>
      </c>
      <c r="L12" s="32" t="e">
        <f>IF(AND(' RIESGOS DE GESTION'!#REF!="Muy Alta",' RIESGOS DE GESTION'!#REF!="Leve"),CONCATENATE("R7C",' RIESGOS DE GESTION'!#REF!),"")</f>
        <v>#REF!</v>
      </c>
      <c r="M12" s="32" t="e">
        <f>IF(AND(' RIESGOS DE GESTION'!#REF!="Muy Alta",' RIESGOS DE GESTION'!#REF!="Leve"),CONCATENATE("R7C",' RIESGOS DE GESTION'!#REF!),"")</f>
        <v>#REF!</v>
      </c>
      <c r="N12" s="32" t="e">
        <f>IF(AND(' RIESGOS DE GESTION'!#REF!="Muy Alta",' RIESGOS DE GESTION'!#REF!="Leve"),CONCATENATE("R7C",' RIESGOS DE GESTION'!#REF!),"")</f>
        <v>#REF!</v>
      </c>
      <c r="O12" s="28" t="e">
        <f>IF(AND(' RIESGOS DE GESTION'!#REF!="Muy Alta",' RIESGOS DE GESTION'!#REF!="Leve"),CONCATENATE("R7C",' RIESGOS DE GESTION'!#REF!),"")</f>
        <v>#REF!</v>
      </c>
      <c r="P12" s="26" t="e">
        <f>IF(AND(' RIESGOS DE GESTION'!#REF!="Muy Alta",' RIESGOS DE GESTION'!#REF!="Menor"),CONCATENATE("R7C",' RIESGOS DE GESTION'!#REF!),"")</f>
        <v>#REF!</v>
      </c>
      <c r="Q12" s="27" t="e">
        <f>IF(AND(' RIESGOS DE GESTION'!#REF!="Muy Alta",' RIESGOS DE GESTION'!#REF!="Menor"),CONCATENATE("R7C",' RIESGOS DE GESTION'!#REF!),"")</f>
        <v>#REF!</v>
      </c>
      <c r="R12" s="32" t="e">
        <f>IF(AND(' RIESGOS DE GESTION'!#REF!="Muy Alta",' RIESGOS DE GESTION'!#REF!="Menor"),CONCATENATE("R7C",' RIESGOS DE GESTION'!#REF!),"")</f>
        <v>#REF!</v>
      </c>
      <c r="S12" s="32" t="e">
        <f>IF(AND(' RIESGOS DE GESTION'!#REF!="Muy Alta",' RIESGOS DE GESTION'!#REF!="Menor"),CONCATENATE("R7C",' RIESGOS DE GESTION'!#REF!),"")</f>
        <v>#REF!</v>
      </c>
      <c r="T12" s="32" t="e">
        <f>IF(AND(' RIESGOS DE GESTION'!#REF!="Muy Alta",' RIESGOS DE GESTION'!#REF!="Menor"),CONCATENATE("R7C",' RIESGOS DE GESTION'!#REF!),"")</f>
        <v>#REF!</v>
      </c>
      <c r="U12" s="28" t="e">
        <f>IF(AND(' RIESGOS DE GESTION'!#REF!="Muy Alta",' RIESGOS DE GESTION'!#REF!="Menor"),CONCATENATE("R7C",' RIESGOS DE GESTION'!#REF!),"")</f>
        <v>#REF!</v>
      </c>
      <c r="V12" s="26" t="e">
        <f>IF(AND(' RIESGOS DE GESTION'!#REF!="Muy Alta",' RIESGOS DE GESTION'!#REF!="Moderado"),CONCATENATE("R7C",' RIESGOS DE GESTION'!#REF!),"")</f>
        <v>#REF!</v>
      </c>
      <c r="W12" s="27" t="e">
        <f>IF(AND(' RIESGOS DE GESTION'!#REF!="Muy Alta",' RIESGOS DE GESTION'!#REF!="Moderado"),CONCATENATE("R7C",' RIESGOS DE GESTION'!#REF!),"")</f>
        <v>#REF!</v>
      </c>
      <c r="X12" s="32" t="e">
        <f>IF(AND(' RIESGOS DE GESTION'!#REF!="Muy Alta",' RIESGOS DE GESTION'!#REF!="Moderado"),CONCATENATE("R7C",' RIESGOS DE GESTION'!#REF!),"")</f>
        <v>#REF!</v>
      </c>
      <c r="Y12" s="32" t="e">
        <f>IF(AND(' RIESGOS DE GESTION'!#REF!="Muy Alta",' RIESGOS DE GESTION'!#REF!="Moderado"),CONCATENATE("R7C",' RIESGOS DE GESTION'!#REF!),"")</f>
        <v>#REF!</v>
      </c>
      <c r="Z12" s="32" t="e">
        <f>IF(AND(' RIESGOS DE GESTION'!#REF!="Muy Alta",' RIESGOS DE GESTION'!#REF!="Moderado"),CONCATENATE("R7C",' RIESGOS DE GESTION'!#REF!),"")</f>
        <v>#REF!</v>
      </c>
      <c r="AA12" s="28" t="e">
        <f>IF(AND(' RIESGOS DE GESTION'!#REF!="Muy Alta",' RIESGOS DE GESTION'!#REF!="Moderado"),CONCATENATE("R7C",' RIESGOS DE GESTION'!#REF!),"")</f>
        <v>#REF!</v>
      </c>
      <c r="AB12" s="26" t="e">
        <f>IF(AND(' RIESGOS DE GESTION'!#REF!="Muy Alta",' RIESGOS DE GESTION'!#REF!="Mayor"),CONCATENATE("R7C",' RIESGOS DE GESTION'!#REF!),"")</f>
        <v>#REF!</v>
      </c>
      <c r="AC12" s="27" t="e">
        <f>IF(AND(' RIESGOS DE GESTION'!#REF!="Muy Alta",' RIESGOS DE GESTION'!#REF!="Mayor"),CONCATENATE("R7C",' RIESGOS DE GESTION'!#REF!),"")</f>
        <v>#REF!</v>
      </c>
      <c r="AD12" s="32" t="e">
        <f>IF(AND(' RIESGOS DE GESTION'!#REF!="Muy Alta",' RIESGOS DE GESTION'!#REF!="Mayor"),CONCATENATE("R7C",' RIESGOS DE GESTION'!#REF!),"")</f>
        <v>#REF!</v>
      </c>
      <c r="AE12" s="32" t="e">
        <f>IF(AND(' RIESGOS DE GESTION'!#REF!="Muy Alta",' RIESGOS DE GESTION'!#REF!="Mayor"),CONCATENATE("R7C",' RIESGOS DE GESTION'!#REF!),"")</f>
        <v>#REF!</v>
      </c>
      <c r="AF12" s="32" t="e">
        <f>IF(AND(' RIESGOS DE GESTION'!#REF!="Muy Alta",' RIESGOS DE GESTION'!#REF!="Mayor"),CONCATENATE("R7C",' RIESGOS DE GESTION'!#REF!),"")</f>
        <v>#REF!</v>
      </c>
      <c r="AG12" s="28" t="e">
        <f>IF(AND(' RIESGOS DE GESTION'!#REF!="Muy Alta",' RIESGOS DE GESTION'!#REF!="Mayor"),CONCATENATE("R7C",' RIESGOS DE GESTION'!#REF!),"")</f>
        <v>#REF!</v>
      </c>
      <c r="AH12" s="29" t="e">
        <f>IF(AND(' RIESGOS DE GESTION'!#REF!="Muy Alta",' RIESGOS DE GESTION'!#REF!="Catastrófico"),CONCATENATE("R7C",' RIESGOS DE GESTION'!#REF!),"")</f>
        <v>#REF!</v>
      </c>
      <c r="AI12" s="30" t="e">
        <f>IF(AND(' RIESGOS DE GESTION'!#REF!="Muy Alta",' RIESGOS DE GESTION'!#REF!="Catastrófico"),CONCATENATE("R7C",' RIESGOS DE GESTION'!#REF!),"")</f>
        <v>#REF!</v>
      </c>
      <c r="AJ12" s="30" t="e">
        <f>IF(AND(' RIESGOS DE GESTION'!#REF!="Muy Alta",' RIESGOS DE GESTION'!#REF!="Catastrófico"),CONCATENATE("R7C",' RIESGOS DE GESTION'!#REF!),"")</f>
        <v>#REF!</v>
      </c>
      <c r="AK12" s="30" t="e">
        <f>IF(AND(' RIESGOS DE GESTION'!#REF!="Muy Alta",' RIESGOS DE GESTION'!#REF!="Catastrófico"),CONCATENATE("R7C",' RIESGOS DE GESTION'!#REF!),"")</f>
        <v>#REF!</v>
      </c>
      <c r="AL12" s="30" t="e">
        <f>IF(AND(' RIESGOS DE GESTION'!#REF!="Muy Alta",' RIESGOS DE GESTION'!#REF!="Catastrófico"),CONCATENATE("R7C",' RIESGOS DE GESTION'!#REF!),"")</f>
        <v>#REF!</v>
      </c>
      <c r="AM12" s="31" t="e">
        <f>IF(AND(' RIESGOS DE GESTION'!#REF!="Muy Alta",' RIESGOS DE GESTION'!#REF!="Catastrófico"),CONCATENATE("R7C",' RIESGOS DE GESTION'!#REF!),"")</f>
        <v>#REF!</v>
      </c>
      <c r="AN12" s="58"/>
      <c r="AO12" s="523"/>
      <c r="AP12" s="524"/>
      <c r="AQ12" s="524"/>
      <c r="AR12" s="524"/>
      <c r="AS12" s="524"/>
      <c r="AT12" s="525"/>
      <c r="AU12" s="58"/>
      <c r="AV12" s="58"/>
      <c r="AW12" s="58"/>
      <c r="AX12" s="58"/>
      <c r="AY12" s="58"/>
      <c r="AZ12" s="58"/>
      <c r="BA12" s="58"/>
      <c r="BB12" s="58"/>
      <c r="BC12" s="58"/>
      <c r="BD12" s="58"/>
      <c r="BE12" s="58"/>
      <c r="BF12" s="58"/>
      <c r="BG12" s="58"/>
      <c r="BH12" s="58"/>
      <c r="BI12" s="58"/>
      <c r="BJ12" s="58"/>
      <c r="BK12" s="58"/>
      <c r="BL12" s="58"/>
      <c r="BM12" s="58"/>
      <c r="BN12" s="58"/>
      <c r="BO12" s="58"/>
      <c r="BP12" s="58"/>
      <c r="BQ12" s="58"/>
      <c r="BR12" s="58"/>
      <c r="BS12" s="58"/>
      <c r="BT12" s="58"/>
      <c r="BU12" s="58"/>
      <c r="BV12" s="58"/>
      <c r="BW12" s="58"/>
      <c r="BX12" s="58"/>
    </row>
    <row r="13" spans="1:91" ht="15" customHeight="1" x14ac:dyDescent="0.25">
      <c r="A13" s="58"/>
      <c r="B13" s="461"/>
      <c r="C13" s="461"/>
      <c r="D13" s="462"/>
      <c r="E13" s="502"/>
      <c r="F13" s="503"/>
      <c r="G13" s="503"/>
      <c r="H13" s="503"/>
      <c r="I13" s="504"/>
      <c r="J13" s="26" t="e">
        <f>IF(AND(' RIESGOS DE GESTION'!#REF!="Muy Alta",' RIESGOS DE GESTION'!#REF!="Leve"),CONCATENATE("R8C",' RIESGOS DE GESTION'!#REF!),"")</f>
        <v>#REF!</v>
      </c>
      <c r="K13" s="27" t="e">
        <f>IF(AND(' RIESGOS DE GESTION'!#REF!="Muy Alta",' RIESGOS DE GESTION'!#REF!="Leve"),CONCATENATE("R8C",' RIESGOS DE GESTION'!#REF!),"")</f>
        <v>#REF!</v>
      </c>
      <c r="L13" s="32" t="e">
        <f>IF(AND(' RIESGOS DE GESTION'!#REF!="Muy Alta",' RIESGOS DE GESTION'!#REF!="Leve"),CONCATENATE("R8C",' RIESGOS DE GESTION'!#REF!),"")</f>
        <v>#REF!</v>
      </c>
      <c r="M13" s="32" t="e">
        <f>IF(AND(' RIESGOS DE GESTION'!#REF!="Muy Alta",' RIESGOS DE GESTION'!#REF!="Leve"),CONCATENATE("R8C",' RIESGOS DE GESTION'!#REF!),"")</f>
        <v>#REF!</v>
      </c>
      <c r="N13" s="32" t="e">
        <f>IF(AND(' RIESGOS DE GESTION'!#REF!="Muy Alta",' RIESGOS DE GESTION'!#REF!="Leve"),CONCATENATE("R8C",' RIESGOS DE GESTION'!#REF!),"")</f>
        <v>#REF!</v>
      </c>
      <c r="O13" s="28" t="e">
        <f>IF(AND(' RIESGOS DE GESTION'!#REF!="Muy Alta",' RIESGOS DE GESTION'!#REF!="Leve"),CONCATENATE("R8C",' RIESGOS DE GESTION'!#REF!),"")</f>
        <v>#REF!</v>
      </c>
      <c r="P13" s="26" t="e">
        <f>IF(AND(' RIESGOS DE GESTION'!#REF!="Muy Alta",' RIESGOS DE GESTION'!#REF!="Menor"),CONCATENATE("R8C",' RIESGOS DE GESTION'!#REF!),"")</f>
        <v>#REF!</v>
      </c>
      <c r="Q13" s="27" t="e">
        <f>IF(AND(' RIESGOS DE GESTION'!#REF!="Muy Alta",' RIESGOS DE GESTION'!#REF!="Menor"),CONCATENATE("R8C",' RIESGOS DE GESTION'!#REF!),"")</f>
        <v>#REF!</v>
      </c>
      <c r="R13" s="32" t="e">
        <f>IF(AND(' RIESGOS DE GESTION'!#REF!="Muy Alta",' RIESGOS DE GESTION'!#REF!="Menor"),CONCATENATE("R8C",' RIESGOS DE GESTION'!#REF!),"")</f>
        <v>#REF!</v>
      </c>
      <c r="S13" s="32" t="e">
        <f>IF(AND(' RIESGOS DE GESTION'!#REF!="Muy Alta",' RIESGOS DE GESTION'!#REF!="Menor"),CONCATENATE("R8C",' RIESGOS DE GESTION'!#REF!),"")</f>
        <v>#REF!</v>
      </c>
      <c r="T13" s="32" t="e">
        <f>IF(AND(' RIESGOS DE GESTION'!#REF!="Muy Alta",' RIESGOS DE GESTION'!#REF!="Menor"),CONCATENATE("R8C",' RIESGOS DE GESTION'!#REF!),"")</f>
        <v>#REF!</v>
      </c>
      <c r="U13" s="28" t="e">
        <f>IF(AND(' RIESGOS DE GESTION'!#REF!="Muy Alta",' RIESGOS DE GESTION'!#REF!="Menor"),CONCATENATE("R8C",' RIESGOS DE GESTION'!#REF!),"")</f>
        <v>#REF!</v>
      </c>
      <c r="V13" s="26" t="e">
        <f>IF(AND(' RIESGOS DE GESTION'!#REF!="Muy Alta",' RIESGOS DE GESTION'!#REF!="Moderado"),CONCATENATE("R8C",' RIESGOS DE GESTION'!#REF!),"")</f>
        <v>#REF!</v>
      </c>
      <c r="W13" s="27" t="e">
        <f>IF(AND(' RIESGOS DE GESTION'!#REF!="Muy Alta",' RIESGOS DE GESTION'!#REF!="Moderado"),CONCATENATE("R8C",' RIESGOS DE GESTION'!#REF!),"")</f>
        <v>#REF!</v>
      </c>
      <c r="X13" s="32" t="e">
        <f>IF(AND(' RIESGOS DE GESTION'!#REF!="Muy Alta",' RIESGOS DE GESTION'!#REF!="Moderado"),CONCATENATE("R8C",' RIESGOS DE GESTION'!#REF!),"")</f>
        <v>#REF!</v>
      </c>
      <c r="Y13" s="32" t="e">
        <f>IF(AND(' RIESGOS DE GESTION'!#REF!="Muy Alta",' RIESGOS DE GESTION'!#REF!="Moderado"),CONCATENATE("R8C",' RIESGOS DE GESTION'!#REF!),"")</f>
        <v>#REF!</v>
      </c>
      <c r="Z13" s="32" t="e">
        <f>IF(AND(' RIESGOS DE GESTION'!#REF!="Muy Alta",' RIESGOS DE GESTION'!#REF!="Moderado"),CONCATENATE("R8C",' RIESGOS DE GESTION'!#REF!),"")</f>
        <v>#REF!</v>
      </c>
      <c r="AA13" s="28" t="e">
        <f>IF(AND(' RIESGOS DE GESTION'!#REF!="Muy Alta",' RIESGOS DE GESTION'!#REF!="Moderado"),CONCATENATE("R8C",' RIESGOS DE GESTION'!#REF!),"")</f>
        <v>#REF!</v>
      </c>
      <c r="AB13" s="26" t="e">
        <f>IF(AND(' RIESGOS DE GESTION'!#REF!="Muy Alta",' RIESGOS DE GESTION'!#REF!="Mayor"),CONCATENATE("R8C",' RIESGOS DE GESTION'!#REF!),"")</f>
        <v>#REF!</v>
      </c>
      <c r="AC13" s="27" t="e">
        <f>IF(AND(' RIESGOS DE GESTION'!#REF!="Muy Alta",' RIESGOS DE GESTION'!#REF!="Mayor"),CONCATENATE("R8C",' RIESGOS DE GESTION'!#REF!),"")</f>
        <v>#REF!</v>
      </c>
      <c r="AD13" s="32" t="e">
        <f>IF(AND(' RIESGOS DE GESTION'!#REF!="Muy Alta",' RIESGOS DE GESTION'!#REF!="Mayor"),CONCATENATE("R8C",' RIESGOS DE GESTION'!#REF!),"")</f>
        <v>#REF!</v>
      </c>
      <c r="AE13" s="32" t="e">
        <f>IF(AND(' RIESGOS DE GESTION'!#REF!="Muy Alta",' RIESGOS DE GESTION'!#REF!="Mayor"),CONCATENATE("R8C",' RIESGOS DE GESTION'!#REF!),"")</f>
        <v>#REF!</v>
      </c>
      <c r="AF13" s="32" t="e">
        <f>IF(AND(' RIESGOS DE GESTION'!#REF!="Muy Alta",' RIESGOS DE GESTION'!#REF!="Mayor"),CONCATENATE("R8C",' RIESGOS DE GESTION'!#REF!),"")</f>
        <v>#REF!</v>
      </c>
      <c r="AG13" s="28" t="e">
        <f>IF(AND(' RIESGOS DE GESTION'!#REF!="Muy Alta",' RIESGOS DE GESTION'!#REF!="Mayor"),CONCATENATE("R8C",' RIESGOS DE GESTION'!#REF!),"")</f>
        <v>#REF!</v>
      </c>
      <c r="AH13" s="29" t="e">
        <f>IF(AND(' RIESGOS DE GESTION'!#REF!="Muy Alta",' RIESGOS DE GESTION'!#REF!="Catastrófico"),CONCATENATE("R8C",' RIESGOS DE GESTION'!#REF!),"")</f>
        <v>#REF!</v>
      </c>
      <c r="AI13" s="30" t="e">
        <f>IF(AND(' RIESGOS DE GESTION'!#REF!="Muy Alta",' RIESGOS DE GESTION'!#REF!="Catastrófico"),CONCATENATE("R8C",' RIESGOS DE GESTION'!#REF!),"")</f>
        <v>#REF!</v>
      </c>
      <c r="AJ13" s="30" t="e">
        <f>IF(AND(' RIESGOS DE GESTION'!#REF!="Muy Alta",' RIESGOS DE GESTION'!#REF!="Catastrófico"),CONCATENATE("R8C",' RIESGOS DE GESTION'!#REF!),"")</f>
        <v>#REF!</v>
      </c>
      <c r="AK13" s="30" t="e">
        <f>IF(AND(' RIESGOS DE GESTION'!#REF!="Muy Alta",' RIESGOS DE GESTION'!#REF!="Catastrófico"),CONCATENATE("R8C",' RIESGOS DE GESTION'!#REF!),"")</f>
        <v>#REF!</v>
      </c>
      <c r="AL13" s="30" t="e">
        <f>IF(AND(' RIESGOS DE GESTION'!#REF!="Muy Alta",' RIESGOS DE GESTION'!#REF!="Catastrófico"),CONCATENATE("R8C",' RIESGOS DE GESTION'!#REF!),"")</f>
        <v>#REF!</v>
      </c>
      <c r="AM13" s="31" t="e">
        <f>IF(AND(' RIESGOS DE GESTION'!#REF!="Muy Alta",' RIESGOS DE GESTION'!#REF!="Catastrófico"),CONCATENATE("R8C",' RIESGOS DE GESTION'!#REF!),"")</f>
        <v>#REF!</v>
      </c>
      <c r="AN13" s="58"/>
      <c r="AO13" s="523"/>
      <c r="AP13" s="524"/>
      <c r="AQ13" s="524"/>
      <c r="AR13" s="524"/>
      <c r="AS13" s="524"/>
      <c r="AT13" s="525"/>
      <c r="AU13" s="58"/>
      <c r="AV13" s="58"/>
      <c r="AW13" s="58"/>
      <c r="AX13" s="58"/>
      <c r="AY13" s="58"/>
      <c r="AZ13" s="58"/>
      <c r="BA13" s="58"/>
      <c r="BB13" s="58"/>
      <c r="BC13" s="58"/>
      <c r="BD13" s="58"/>
      <c r="BE13" s="58"/>
      <c r="BF13" s="58"/>
      <c r="BG13" s="58"/>
      <c r="BH13" s="58"/>
      <c r="BI13" s="58"/>
      <c r="BJ13" s="58"/>
      <c r="BK13" s="58"/>
      <c r="BL13" s="58"/>
      <c r="BM13" s="58"/>
      <c r="BN13" s="58"/>
      <c r="BO13" s="58"/>
      <c r="BP13" s="58"/>
      <c r="BQ13" s="58"/>
      <c r="BR13" s="58"/>
      <c r="BS13" s="58"/>
      <c r="BT13" s="58"/>
      <c r="BU13" s="58"/>
      <c r="BV13" s="58"/>
      <c r="BW13" s="58"/>
      <c r="BX13" s="58"/>
    </row>
    <row r="14" spans="1:91" ht="15" customHeight="1" x14ac:dyDescent="0.25">
      <c r="A14" s="58"/>
      <c r="B14" s="461"/>
      <c r="C14" s="461"/>
      <c r="D14" s="462"/>
      <c r="E14" s="502"/>
      <c r="F14" s="503"/>
      <c r="G14" s="503"/>
      <c r="H14" s="503"/>
      <c r="I14" s="504"/>
      <c r="J14" s="26" t="e">
        <f>IF(AND(' RIESGOS DE GESTION'!#REF!="Muy Alta",' RIESGOS DE GESTION'!#REF!="Leve"),CONCATENATE("R9C",' RIESGOS DE GESTION'!#REF!),"")</f>
        <v>#REF!</v>
      </c>
      <c r="K14" s="27" t="e">
        <f>IF(AND(' RIESGOS DE GESTION'!#REF!="Muy Alta",' RIESGOS DE GESTION'!#REF!="Leve"),CONCATENATE("R9C",' RIESGOS DE GESTION'!#REF!),"")</f>
        <v>#REF!</v>
      </c>
      <c r="L14" s="32" t="e">
        <f>IF(AND(' RIESGOS DE GESTION'!#REF!="Muy Alta",' RIESGOS DE GESTION'!#REF!="Leve"),CONCATENATE("R9C",' RIESGOS DE GESTION'!#REF!),"")</f>
        <v>#REF!</v>
      </c>
      <c r="M14" s="32" t="e">
        <f>IF(AND(' RIESGOS DE GESTION'!#REF!="Muy Alta",' RIESGOS DE GESTION'!#REF!="Leve"),CONCATENATE("R9C",' RIESGOS DE GESTION'!#REF!),"")</f>
        <v>#REF!</v>
      </c>
      <c r="N14" s="32" t="e">
        <f>IF(AND(' RIESGOS DE GESTION'!#REF!="Muy Alta",' RIESGOS DE GESTION'!#REF!="Leve"),CONCATENATE("R9C",' RIESGOS DE GESTION'!#REF!),"")</f>
        <v>#REF!</v>
      </c>
      <c r="O14" s="28" t="e">
        <f>IF(AND(' RIESGOS DE GESTION'!#REF!="Muy Alta",' RIESGOS DE GESTION'!#REF!="Leve"),CONCATENATE("R9C",' RIESGOS DE GESTION'!#REF!),"")</f>
        <v>#REF!</v>
      </c>
      <c r="P14" s="26" t="e">
        <f>IF(AND(' RIESGOS DE GESTION'!#REF!="Muy Alta",' RIESGOS DE GESTION'!#REF!="Menor"),CONCATENATE("R9C",' RIESGOS DE GESTION'!#REF!),"")</f>
        <v>#REF!</v>
      </c>
      <c r="Q14" s="27" t="e">
        <f>IF(AND(' RIESGOS DE GESTION'!#REF!="Muy Alta",' RIESGOS DE GESTION'!#REF!="Menor"),CONCATENATE("R9C",' RIESGOS DE GESTION'!#REF!),"")</f>
        <v>#REF!</v>
      </c>
      <c r="R14" s="32" t="e">
        <f>IF(AND(' RIESGOS DE GESTION'!#REF!="Muy Alta",' RIESGOS DE GESTION'!#REF!="Menor"),CONCATENATE("R9C",' RIESGOS DE GESTION'!#REF!),"")</f>
        <v>#REF!</v>
      </c>
      <c r="S14" s="32" t="e">
        <f>IF(AND(' RIESGOS DE GESTION'!#REF!="Muy Alta",' RIESGOS DE GESTION'!#REF!="Menor"),CONCATENATE("R9C",' RIESGOS DE GESTION'!#REF!),"")</f>
        <v>#REF!</v>
      </c>
      <c r="T14" s="32" t="e">
        <f>IF(AND(' RIESGOS DE GESTION'!#REF!="Muy Alta",' RIESGOS DE GESTION'!#REF!="Menor"),CONCATENATE("R9C",' RIESGOS DE GESTION'!#REF!),"")</f>
        <v>#REF!</v>
      </c>
      <c r="U14" s="28" t="e">
        <f>IF(AND(' RIESGOS DE GESTION'!#REF!="Muy Alta",' RIESGOS DE GESTION'!#REF!="Menor"),CONCATENATE("R9C",' RIESGOS DE GESTION'!#REF!),"")</f>
        <v>#REF!</v>
      </c>
      <c r="V14" s="26" t="e">
        <f>IF(AND(' RIESGOS DE GESTION'!#REF!="Muy Alta",' RIESGOS DE GESTION'!#REF!="Moderado"),CONCATENATE("R9C",' RIESGOS DE GESTION'!#REF!),"")</f>
        <v>#REF!</v>
      </c>
      <c r="W14" s="27" t="e">
        <f>IF(AND(' RIESGOS DE GESTION'!#REF!="Muy Alta",' RIESGOS DE GESTION'!#REF!="Moderado"),CONCATENATE("R9C",' RIESGOS DE GESTION'!#REF!),"")</f>
        <v>#REF!</v>
      </c>
      <c r="X14" s="32" t="e">
        <f>IF(AND(' RIESGOS DE GESTION'!#REF!="Muy Alta",' RIESGOS DE GESTION'!#REF!="Moderado"),CONCATENATE("R9C",' RIESGOS DE GESTION'!#REF!),"")</f>
        <v>#REF!</v>
      </c>
      <c r="Y14" s="32" t="e">
        <f>IF(AND(' RIESGOS DE GESTION'!#REF!="Muy Alta",' RIESGOS DE GESTION'!#REF!="Moderado"),CONCATENATE("R9C",' RIESGOS DE GESTION'!#REF!),"")</f>
        <v>#REF!</v>
      </c>
      <c r="Z14" s="32" t="e">
        <f>IF(AND(' RIESGOS DE GESTION'!#REF!="Muy Alta",' RIESGOS DE GESTION'!#REF!="Moderado"),CONCATENATE("R9C",' RIESGOS DE GESTION'!#REF!),"")</f>
        <v>#REF!</v>
      </c>
      <c r="AA14" s="28" t="e">
        <f>IF(AND(' RIESGOS DE GESTION'!#REF!="Muy Alta",' RIESGOS DE GESTION'!#REF!="Moderado"),CONCATENATE("R9C",' RIESGOS DE GESTION'!#REF!),"")</f>
        <v>#REF!</v>
      </c>
      <c r="AB14" s="26" t="e">
        <f>IF(AND(' RIESGOS DE GESTION'!#REF!="Muy Alta",' RIESGOS DE GESTION'!#REF!="Mayor"),CONCATENATE("R9C",' RIESGOS DE GESTION'!#REF!),"")</f>
        <v>#REF!</v>
      </c>
      <c r="AC14" s="27" t="e">
        <f>IF(AND(' RIESGOS DE GESTION'!#REF!="Muy Alta",' RIESGOS DE GESTION'!#REF!="Mayor"),CONCATENATE("R9C",' RIESGOS DE GESTION'!#REF!),"")</f>
        <v>#REF!</v>
      </c>
      <c r="AD14" s="32" t="e">
        <f>IF(AND(' RIESGOS DE GESTION'!#REF!="Muy Alta",' RIESGOS DE GESTION'!#REF!="Mayor"),CONCATENATE("R9C",' RIESGOS DE GESTION'!#REF!),"")</f>
        <v>#REF!</v>
      </c>
      <c r="AE14" s="32" t="e">
        <f>IF(AND(' RIESGOS DE GESTION'!#REF!="Muy Alta",' RIESGOS DE GESTION'!#REF!="Mayor"),CONCATENATE("R9C",' RIESGOS DE GESTION'!#REF!),"")</f>
        <v>#REF!</v>
      </c>
      <c r="AF14" s="32" t="e">
        <f>IF(AND(' RIESGOS DE GESTION'!#REF!="Muy Alta",' RIESGOS DE GESTION'!#REF!="Mayor"),CONCATENATE("R9C",' RIESGOS DE GESTION'!#REF!),"")</f>
        <v>#REF!</v>
      </c>
      <c r="AG14" s="28" t="e">
        <f>IF(AND(' RIESGOS DE GESTION'!#REF!="Muy Alta",' RIESGOS DE GESTION'!#REF!="Mayor"),CONCATENATE("R9C",' RIESGOS DE GESTION'!#REF!),"")</f>
        <v>#REF!</v>
      </c>
      <c r="AH14" s="29" t="e">
        <f>IF(AND(' RIESGOS DE GESTION'!#REF!="Muy Alta",' RIESGOS DE GESTION'!#REF!="Catastrófico"),CONCATENATE("R9C",' RIESGOS DE GESTION'!#REF!),"")</f>
        <v>#REF!</v>
      </c>
      <c r="AI14" s="30" t="e">
        <f>IF(AND(' RIESGOS DE GESTION'!#REF!="Muy Alta",' RIESGOS DE GESTION'!#REF!="Catastrófico"),CONCATENATE("R9C",' RIESGOS DE GESTION'!#REF!),"")</f>
        <v>#REF!</v>
      </c>
      <c r="AJ14" s="30" t="e">
        <f>IF(AND(' RIESGOS DE GESTION'!#REF!="Muy Alta",' RIESGOS DE GESTION'!#REF!="Catastrófico"),CONCATENATE("R9C",' RIESGOS DE GESTION'!#REF!),"")</f>
        <v>#REF!</v>
      </c>
      <c r="AK14" s="30" t="e">
        <f>IF(AND(' RIESGOS DE GESTION'!#REF!="Muy Alta",' RIESGOS DE GESTION'!#REF!="Catastrófico"),CONCATENATE("R9C",' RIESGOS DE GESTION'!#REF!),"")</f>
        <v>#REF!</v>
      </c>
      <c r="AL14" s="30" t="e">
        <f>IF(AND(' RIESGOS DE GESTION'!#REF!="Muy Alta",' RIESGOS DE GESTION'!#REF!="Catastrófico"),CONCATENATE("R9C",' RIESGOS DE GESTION'!#REF!),"")</f>
        <v>#REF!</v>
      </c>
      <c r="AM14" s="31" t="e">
        <f>IF(AND(' RIESGOS DE GESTION'!#REF!="Muy Alta",' RIESGOS DE GESTION'!#REF!="Catastrófico"),CONCATENATE("R9C",' RIESGOS DE GESTION'!#REF!),"")</f>
        <v>#REF!</v>
      </c>
      <c r="AN14" s="58"/>
      <c r="AO14" s="523"/>
      <c r="AP14" s="524"/>
      <c r="AQ14" s="524"/>
      <c r="AR14" s="524"/>
      <c r="AS14" s="524"/>
      <c r="AT14" s="525"/>
      <c r="AU14" s="58"/>
      <c r="AV14" s="58"/>
      <c r="AW14" s="58"/>
      <c r="AX14" s="58"/>
      <c r="AY14" s="58"/>
      <c r="AZ14" s="58"/>
      <c r="BA14" s="58"/>
      <c r="BB14" s="58"/>
      <c r="BC14" s="58"/>
      <c r="BD14" s="58"/>
      <c r="BE14" s="58"/>
      <c r="BF14" s="58"/>
      <c r="BG14" s="58"/>
      <c r="BH14" s="58"/>
      <c r="BI14" s="58"/>
      <c r="BJ14" s="58"/>
      <c r="BK14" s="58"/>
      <c r="BL14" s="58"/>
      <c r="BM14" s="58"/>
      <c r="BN14" s="58"/>
      <c r="BO14" s="58"/>
      <c r="BP14" s="58"/>
      <c r="BQ14" s="58"/>
      <c r="BR14" s="58"/>
      <c r="BS14" s="58"/>
      <c r="BT14" s="58"/>
      <c r="BU14" s="58"/>
      <c r="BV14" s="58"/>
      <c r="BW14" s="58"/>
      <c r="BX14" s="58"/>
    </row>
    <row r="15" spans="1:91" ht="15.75" customHeight="1" thickBot="1" x14ac:dyDescent="0.3">
      <c r="A15" s="58"/>
      <c r="B15" s="461"/>
      <c r="C15" s="461"/>
      <c r="D15" s="462"/>
      <c r="E15" s="505"/>
      <c r="F15" s="506"/>
      <c r="G15" s="506"/>
      <c r="H15" s="506"/>
      <c r="I15" s="507"/>
      <c r="J15" s="33" t="e">
        <f>IF(AND(' RIESGOS DE GESTION'!#REF!="Muy Alta",' RIESGOS DE GESTION'!#REF!="Leve"),CONCATENATE("R10C",' RIESGOS DE GESTION'!#REF!),"")</f>
        <v>#REF!</v>
      </c>
      <c r="K15" s="34" t="e">
        <f>IF(AND(' RIESGOS DE GESTION'!#REF!="Muy Alta",' RIESGOS DE GESTION'!#REF!="Leve"),CONCATENATE("R10C",' RIESGOS DE GESTION'!#REF!),"")</f>
        <v>#REF!</v>
      </c>
      <c r="L15" s="34" t="e">
        <f>IF(AND(' RIESGOS DE GESTION'!#REF!="Muy Alta",' RIESGOS DE GESTION'!#REF!="Leve"),CONCATENATE("R10C",' RIESGOS DE GESTION'!#REF!),"")</f>
        <v>#REF!</v>
      </c>
      <c r="M15" s="34" t="e">
        <f>IF(AND(' RIESGOS DE GESTION'!#REF!="Muy Alta",' RIESGOS DE GESTION'!#REF!="Leve"),CONCATENATE("R10C",' RIESGOS DE GESTION'!#REF!),"")</f>
        <v>#REF!</v>
      </c>
      <c r="N15" s="34" t="e">
        <f>IF(AND(' RIESGOS DE GESTION'!#REF!="Muy Alta",' RIESGOS DE GESTION'!#REF!="Leve"),CONCATENATE("R10C",' RIESGOS DE GESTION'!#REF!),"")</f>
        <v>#REF!</v>
      </c>
      <c r="O15" s="35" t="e">
        <f>IF(AND(' RIESGOS DE GESTION'!#REF!="Muy Alta",' RIESGOS DE GESTION'!#REF!="Leve"),CONCATENATE("R10C",' RIESGOS DE GESTION'!#REF!),"")</f>
        <v>#REF!</v>
      </c>
      <c r="P15" s="26" t="e">
        <f>IF(AND(' RIESGOS DE GESTION'!#REF!="Muy Alta",' RIESGOS DE GESTION'!#REF!="Menor"),CONCATENATE("R10C",' RIESGOS DE GESTION'!#REF!),"")</f>
        <v>#REF!</v>
      </c>
      <c r="Q15" s="27" t="e">
        <f>IF(AND(' RIESGOS DE GESTION'!#REF!="Muy Alta",' RIESGOS DE GESTION'!#REF!="Menor"),CONCATENATE("R10C",' RIESGOS DE GESTION'!#REF!),"")</f>
        <v>#REF!</v>
      </c>
      <c r="R15" s="27" t="e">
        <f>IF(AND(' RIESGOS DE GESTION'!#REF!="Muy Alta",' RIESGOS DE GESTION'!#REF!="Menor"),CONCATENATE("R10C",' RIESGOS DE GESTION'!#REF!),"")</f>
        <v>#REF!</v>
      </c>
      <c r="S15" s="27" t="e">
        <f>IF(AND(' RIESGOS DE GESTION'!#REF!="Muy Alta",' RIESGOS DE GESTION'!#REF!="Menor"),CONCATENATE("R10C",' RIESGOS DE GESTION'!#REF!),"")</f>
        <v>#REF!</v>
      </c>
      <c r="T15" s="27" t="e">
        <f>IF(AND(' RIESGOS DE GESTION'!#REF!="Muy Alta",' RIESGOS DE GESTION'!#REF!="Menor"),CONCATENATE("R10C",' RIESGOS DE GESTION'!#REF!),"")</f>
        <v>#REF!</v>
      </c>
      <c r="U15" s="28" t="e">
        <f>IF(AND(' RIESGOS DE GESTION'!#REF!="Muy Alta",' RIESGOS DE GESTION'!#REF!="Menor"),CONCATENATE("R10C",' RIESGOS DE GESTION'!#REF!),"")</f>
        <v>#REF!</v>
      </c>
      <c r="V15" s="33" t="e">
        <f>IF(AND(' RIESGOS DE GESTION'!#REF!="Muy Alta",' RIESGOS DE GESTION'!#REF!="Moderado"),CONCATENATE("R10C",' RIESGOS DE GESTION'!#REF!),"")</f>
        <v>#REF!</v>
      </c>
      <c r="W15" s="34" t="e">
        <f>IF(AND(' RIESGOS DE GESTION'!#REF!="Muy Alta",' RIESGOS DE GESTION'!#REF!="Moderado"),CONCATENATE("R10C",' RIESGOS DE GESTION'!#REF!),"")</f>
        <v>#REF!</v>
      </c>
      <c r="X15" s="34" t="e">
        <f>IF(AND(' RIESGOS DE GESTION'!#REF!="Muy Alta",' RIESGOS DE GESTION'!#REF!="Moderado"),CONCATENATE("R10C",' RIESGOS DE GESTION'!#REF!),"")</f>
        <v>#REF!</v>
      </c>
      <c r="Y15" s="34" t="e">
        <f>IF(AND(' RIESGOS DE GESTION'!#REF!="Muy Alta",' RIESGOS DE GESTION'!#REF!="Moderado"),CONCATENATE("R10C",' RIESGOS DE GESTION'!#REF!),"")</f>
        <v>#REF!</v>
      </c>
      <c r="Z15" s="34" t="e">
        <f>IF(AND(' RIESGOS DE GESTION'!#REF!="Muy Alta",' RIESGOS DE GESTION'!#REF!="Moderado"),CONCATENATE("R10C",' RIESGOS DE GESTION'!#REF!),"")</f>
        <v>#REF!</v>
      </c>
      <c r="AA15" s="35" t="e">
        <f>IF(AND(' RIESGOS DE GESTION'!#REF!="Muy Alta",' RIESGOS DE GESTION'!#REF!="Moderado"),CONCATENATE("R10C",' RIESGOS DE GESTION'!#REF!),"")</f>
        <v>#REF!</v>
      </c>
      <c r="AB15" s="26" t="e">
        <f>IF(AND(' RIESGOS DE GESTION'!#REF!="Muy Alta",' RIESGOS DE GESTION'!#REF!="Mayor"),CONCATENATE("R10C",' RIESGOS DE GESTION'!#REF!),"")</f>
        <v>#REF!</v>
      </c>
      <c r="AC15" s="27" t="e">
        <f>IF(AND(' RIESGOS DE GESTION'!#REF!="Muy Alta",' RIESGOS DE GESTION'!#REF!="Mayor"),CONCATENATE("R10C",' RIESGOS DE GESTION'!#REF!),"")</f>
        <v>#REF!</v>
      </c>
      <c r="AD15" s="27" t="e">
        <f>IF(AND(' RIESGOS DE GESTION'!#REF!="Muy Alta",' RIESGOS DE GESTION'!#REF!="Mayor"),CONCATENATE("R10C",' RIESGOS DE GESTION'!#REF!),"")</f>
        <v>#REF!</v>
      </c>
      <c r="AE15" s="27" t="e">
        <f>IF(AND(' RIESGOS DE GESTION'!#REF!="Muy Alta",' RIESGOS DE GESTION'!#REF!="Mayor"),CONCATENATE("R10C",' RIESGOS DE GESTION'!#REF!),"")</f>
        <v>#REF!</v>
      </c>
      <c r="AF15" s="27" t="e">
        <f>IF(AND(' RIESGOS DE GESTION'!#REF!="Muy Alta",' RIESGOS DE GESTION'!#REF!="Mayor"),CONCATENATE("R10C",' RIESGOS DE GESTION'!#REF!),"")</f>
        <v>#REF!</v>
      </c>
      <c r="AG15" s="28" t="e">
        <f>IF(AND(' RIESGOS DE GESTION'!#REF!="Muy Alta",' RIESGOS DE GESTION'!#REF!="Mayor"),CONCATENATE("R10C",' RIESGOS DE GESTION'!#REF!),"")</f>
        <v>#REF!</v>
      </c>
      <c r="AH15" s="36" t="e">
        <f>IF(AND(' RIESGOS DE GESTION'!#REF!="Muy Alta",' RIESGOS DE GESTION'!#REF!="Catastrófico"),CONCATENATE("R10C",' RIESGOS DE GESTION'!#REF!),"")</f>
        <v>#REF!</v>
      </c>
      <c r="AI15" s="37" t="e">
        <f>IF(AND(' RIESGOS DE GESTION'!#REF!="Muy Alta",' RIESGOS DE GESTION'!#REF!="Catastrófico"),CONCATENATE("R10C",' RIESGOS DE GESTION'!#REF!),"")</f>
        <v>#REF!</v>
      </c>
      <c r="AJ15" s="37" t="e">
        <f>IF(AND(' RIESGOS DE GESTION'!#REF!="Muy Alta",' RIESGOS DE GESTION'!#REF!="Catastrófico"),CONCATENATE("R10C",' RIESGOS DE GESTION'!#REF!),"")</f>
        <v>#REF!</v>
      </c>
      <c r="AK15" s="37" t="e">
        <f>IF(AND(' RIESGOS DE GESTION'!#REF!="Muy Alta",' RIESGOS DE GESTION'!#REF!="Catastrófico"),CONCATENATE("R10C",' RIESGOS DE GESTION'!#REF!),"")</f>
        <v>#REF!</v>
      </c>
      <c r="AL15" s="37" t="e">
        <f>IF(AND(' RIESGOS DE GESTION'!#REF!="Muy Alta",' RIESGOS DE GESTION'!#REF!="Catastrófico"),CONCATENATE("R10C",' RIESGOS DE GESTION'!#REF!),"")</f>
        <v>#REF!</v>
      </c>
      <c r="AM15" s="38" t="e">
        <f>IF(AND(' RIESGOS DE GESTION'!#REF!="Muy Alta",' RIESGOS DE GESTION'!#REF!="Catastrófico"),CONCATENATE("R10C",' RIESGOS DE GESTION'!#REF!),"")</f>
        <v>#REF!</v>
      </c>
      <c r="AN15" s="58"/>
      <c r="AO15" s="526"/>
      <c r="AP15" s="527"/>
      <c r="AQ15" s="527"/>
      <c r="AR15" s="527"/>
      <c r="AS15" s="527"/>
      <c r="AT15" s="528"/>
      <c r="AU15" s="58"/>
      <c r="AV15" s="58"/>
      <c r="AW15" s="58"/>
      <c r="AX15" s="58"/>
      <c r="AY15" s="58"/>
      <c r="AZ15" s="58"/>
      <c r="BA15" s="58"/>
      <c r="BB15" s="58"/>
      <c r="BC15" s="58"/>
      <c r="BD15" s="58"/>
      <c r="BE15" s="58"/>
      <c r="BF15" s="58"/>
      <c r="BG15" s="58"/>
      <c r="BH15" s="58"/>
      <c r="BI15" s="58"/>
      <c r="BJ15" s="58"/>
      <c r="BK15" s="58"/>
      <c r="BL15" s="58"/>
      <c r="BM15" s="58"/>
      <c r="BN15" s="58"/>
      <c r="BO15" s="58"/>
      <c r="BP15" s="58"/>
      <c r="BQ15" s="58"/>
      <c r="BR15" s="58"/>
      <c r="BS15" s="58"/>
      <c r="BT15" s="58"/>
      <c r="BU15" s="58"/>
      <c r="BV15" s="58"/>
      <c r="BW15" s="58"/>
      <c r="BX15" s="58"/>
    </row>
    <row r="16" spans="1:91" ht="15" customHeight="1" x14ac:dyDescent="0.25">
      <c r="A16" s="58"/>
      <c r="B16" s="461"/>
      <c r="C16" s="461"/>
      <c r="D16" s="462"/>
      <c r="E16" s="499" t="s">
        <v>109</v>
      </c>
      <c r="F16" s="500"/>
      <c r="G16" s="500"/>
      <c r="H16" s="500"/>
      <c r="I16" s="500"/>
      <c r="J16" s="39" t="e">
        <f>IF(AND(' RIESGOS DE GESTION'!#REF!="Alta",' RIESGOS DE GESTION'!#REF!="Leve"),CONCATENATE("R1C",' RIESGOS DE GESTION'!#REF!),"")</f>
        <v>#REF!</v>
      </c>
      <c r="K16" s="40" t="e">
        <f>IF(AND(' RIESGOS DE GESTION'!#REF!="Alta",' RIESGOS DE GESTION'!#REF!="Leve"),CONCATENATE("R1C",' RIESGOS DE GESTION'!#REF!),"")</f>
        <v>#REF!</v>
      </c>
      <c r="L16" s="40" t="e">
        <f>IF(AND(' RIESGOS DE GESTION'!#REF!="Alta",' RIESGOS DE GESTION'!#REF!="Leve"),CONCATENATE("R1C",' RIESGOS DE GESTION'!#REF!),"")</f>
        <v>#REF!</v>
      </c>
      <c r="M16" s="40" t="e">
        <f>IF(AND(' RIESGOS DE GESTION'!#REF!="Alta",' RIESGOS DE GESTION'!#REF!="Leve"),CONCATENATE("R1C",' RIESGOS DE GESTION'!#REF!),"")</f>
        <v>#REF!</v>
      </c>
      <c r="N16" s="40" t="e">
        <f>IF(AND(' RIESGOS DE GESTION'!#REF!="Alta",' RIESGOS DE GESTION'!#REF!="Leve"),CONCATENATE("R1C",' RIESGOS DE GESTION'!#REF!),"")</f>
        <v>#REF!</v>
      </c>
      <c r="O16" s="41" t="e">
        <f>IF(AND(' RIESGOS DE GESTION'!#REF!="Alta",' RIESGOS DE GESTION'!#REF!="Leve"),CONCATENATE("R1C",' RIESGOS DE GESTION'!#REF!),"")</f>
        <v>#REF!</v>
      </c>
      <c r="P16" s="39" t="e">
        <f>IF(AND(' RIESGOS DE GESTION'!#REF!="Alta",' RIESGOS DE GESTION'!#REF!="Menor"),CONCATENATE("R1C",' RIESGOS DE GESTION'!#REF!),"")</f>
        <v>#REF!</v>
      </c>
      <c r="Q16" s="40" t="e">
        <f>IF(AND(' RIESGOS DE GESTION'!#REF!="Alta",' RIESGOS DE GESTION'!#REF!="Menor"),CONCATENATE("R1C",' RIESGOS DE GESTION'!#REF!),"")</f>
        <v>#REF!</v>
      </c>
      <c r="R16" s="40" t="e">
        <f>IF(AND(' RIESGOS DE GESTION'!#REF!="Alta",' RIESGOS DE GESTION'!#REF!="Menor"),CONCATENATE("R1C",' RIESGOS DE GESTION'!#REF!),"")</f>
        <v>#REF!</v>
      </c>
      <c r="S16" s="40" t="e">
        <f>IF(AND(' RIESGOS DE GESTION'!#REF!="Alta",' RIESGOS DE GESTION'!#REF!="Menor"),CONCATENATE("R1C",' RIESGOS DE GESTION'!#REF!),"")</f>
        <v>#REF!</v>
      </c>
      <c r="T16" s="40" t="e">
        <f>IF(AND(' RIESGOS DE GESTION'!#REF!="Alta",' RIESGOS DE GESTION'!#REF!="Menor"),CONCATENATE("R1C",' RIESGOS DE GESTION'!#REF!),"")</f>
        <v>#REF!</v>
      </c>
      <c r="U16" s="41" t="e">
        <f>IF(AND(' RIESGOS DE GESTION'!#REF!="Alta",' RIESGOS DE GESTION'!#REF!="Menor"),CONCATENATE("R1C",' RIESGOS DE GESTION'!#REF!),"")</f>
        <v>#REF!</v>
      </c>
      <c r="V16" s="20" t="e">
        <f>IF(AND(' RIESGOS DE GESTION'!#REF!="Alta",' RIESGOS DE GESTION'!#REF!="Moderado"),CONCATENATE("R1C",' RIESGOS DE GESTION'!#REF!),"")</f>
        <v>#REF!</v>
      </c>
      <c r="W16" s="21" t="e">
        <f>IF(AND(' RIESGOS DE GESTION'!#REF!="Alta",' RIESGOS DE GESTION'!#REF!="Moderado"),CONCATENATE("R1C",' RIESGOS DE GESTION'!#REF!),"")</f>
        <v>#REF!</v>
      </c>
      <c r="X16" s="21" t="e">
        <f>IF(AND(' RIESGOS DE GESTION'!#REF!="Alta",' RIESGOS DE GESTION'!#REF!="Moderado"),CONCATENATE("R1C",' RIESGOS DE GESTION'!#REF!),"")</f>
        <v>#REF!</v>
      </c>
      <c r="Y16" s="21" t="e">
        <f>IF(AND(' RIESGOS DE GESTION'!#REF!="Alta",' RIESGOS DE GESTION'!#REF!="Moderado"),CONCATENATE("R1C",' RIESGOS DE GESTION'!#REF!),"")</f>
        <v>#REF!</v>
      </c>
      <c r="Z16" s="21" t="e">
        <f>IF(AND(' RIESGOS DE GESTION'!#REF!="Alta",' RIESGOS DE GESTION'!#REF!="Moderado"),CONCATENATE("R1C",' RIESGOS DE GESTION'!#REF!),"")</f>
        <v>#REF!</v>
      </c>
      <c r="AA16" s="22" t="e">
        <f>IF(AND(' RIESGOS DE GESTION'!#REF!="Alta",' RIESGOS DE GESTION'!#REF!="Moderado"),CONCATENATE("R1C",' RIESGOS DE GESTION'!#REF!),"")</f>
        <v>#REF!</v>
      </c>
      <c r="AB16" s="20" t="e">
        <f>IF(AND(' RIESGOS DE GESTION'!#REF!="Alta",' RIESGOS DE GESTION'!#REF!="Mayor"),CONCATENATE("R1C",' RIESGOS DE GESTION'!#REF!),"")</f>
        <v>#REF!</v>
      </c>
      <c r="AC16" s="21" t="e">
        <f>IF(AND(' RIESGOS DE GESTION'!#REF!="Alta",' RIESGOS DE GESTION'!#REF!="Mayor"),CONCATENATE("R1C",' RIESGOS DE GESTION'!#REF!),"")</f>
        <v>#REF!</v>
      </c>
      <c r="AD16" s="21" t="e">
        <f>IF(AND(' RIESGOS DE GESTION'!#REF!="Alta",' RIESGOS DE GESTION'!#REF!="Mayor"),CONCATENATE("R1C",' RIESGOS DE GESTION'!#REF!),"")</f>
        <v>#REF!</v>
      </c>
      <c r="AE16" s="21" t="e">
        <f>IF(AND(' RIESGOS DE GESTION'!#REF!="Alta",' RIESGOS DE GESTION'!#REF!="Mayor"),CONCATENATE("R1C",' RIESGOS DE GESTION'!#REF!),"")</f>
        <v>#REF!</v>
      </c>
      <c r="AF16" s="21" t="e">
        <f>IF(AND(' RIESGOS DE GESTION'!#REF!="Alta",' RIESGOS DE GESTION'!#REF!="Mayor"),CONCATENATE("R1C",' RIESGOS DE GESTION'!#REF!),"")</f>
        <v>#REF!</v>
      </c>
      <c r="AG16" s="22" t="e">
        <f>IF(AND(' RIESGOS DE GESTION'!#REF!="Alta",' RIESGOS DE GESTION'!#REF!="Mayor"),CONCATENATE("R1C",' RIESGOS DE GESTION'!#REF!),"")</f>
        <v>#REF!</v>
      </c>
      <c r="AH16" s="23" t="e">
        <f>IF(AND(' RIESGOS DE GESTION'!#REF!="Alta",' RIESGOS DE GESTION'!#REF!="Catastrófico"),CONCATENATE("R1C",' RIESGOS DE GESTION'!#REF!),"")</f>
        <v>#REF!</v>
      </c>
      <c r="AI16" s="24" t="e">
        <f>IF(AND(' RIESGOS DE GESTION'!#REF!="Alta",' RIESGOS DE GESTION'!#REF!="Catastrófico"),CONCATENATE("R1C",' RIESGOS DE GESTION'!#REF!),"")</f>
        <v>#REF!</v>
      </c>
      <c r="AJ16" s="24" t="e">
        <f>IF(AND(' RIESGOS DE GESTION'!#REF!="Alta",' RIESGOS DE GESTION'!#REF!="Catastrófico"),CONCATENATE("R1C",' RIESGOS DE GESTION'!#REF!),"")</f>
        <v>#REF!</v>
      </c>
      <c r="AK16" s="24" t="e">
        <f>IF(AND(' RIESGOS DE GESTION'!#REF!="Alta",' RIESGOS DE GESTION'!#REF!="Catastrófico"),CONCATENATE("R1C",' RIESGOS DE GESTION'!#REF!),"")</f>
        <v>#REF!</v>
      </c>
      <c r="AL16" s="24" t="e">
        <f>IF(AND(' RIESGOS DE GESTION'!#REF!="Alta",' RIESGOS DE GESTION'!#REF!="Catastrófico"),CONCATENATE("R1C",' RIESGOS DE GESTION'!#REF!),"")</f>
        <v>#REF!</v>
      </c>
      <c r="AM16" s="25" t="e">
        <f>IF(AND(' RIESGOS DE GESTION'!#REF!="Alta",' RIESGOS DE GESTION'!#REF!="Catastrófico"),CONCATENATE("R1C",' RIESGOS DE GESTION'!#REF!),"")</f>
        <v>#REF!</v>
      </c>
      <c r="AN16" s="58"/>
      <c r="AO16" s="509" t="s">
        <v>74</v>
      </c>
      <c r="AP16" s="510"/>
      <c r="AQ16" s="510"/>
      <c r="AR16" s="510"/>
      <c r="AS16" s="510"/>
      <c r="AT16" s="511"/>
      <c r="AU16" s="58"/>
      <c r="AV16" s="58"/>
      <c r="AW16" s="58"/>
      <c r="AX16" s="58"/>
      <c r="AY16" s="58"/>
      <c r="AZ16" s="58"/>
      <c r="BA16" s="58"/>
      <c r="BB16" s="58"/>
      <c r="BC16" s="58"/>
      <c r="BD16" s="58"/>
      <c r="BE16" s="58"/>
      <c r="BF16" s="58"/>
      <c r="BG16" s="58"/>
      <c r="BH16" s="58"/>
      <c r="BI16" s="58"/>
      <c r="BJ16" s="58"/>
      <c r="BK16" s="58"/>
      <c r="BL16" s="58"/>
      <c r="BM16" s="58"/>
      <c r="BN16" s="58"/>
      <c r="BO16" s="58"/>
      <c r="BP16" s="58"/>
      <c r="BQ16" s="58"/>
      <c r="BR16" s="58"/>
      <c r="BS16" s="58"/>
      <c r="BT16" s="58"/>
      <c r="BU16" s="58"/>
      <c r="BV16" s="58"/>
      <c r="BW16" s="58"/>
      <c r="BX16" s="58"/>
    </row>
    <row r="17" spans="1:76" ht="15" customHeight="1" x14ac:dyDescent="0.25">
      <c r="A17" s="58"/>
      <c r="B17" s="461"/>
      <c r="C17" s="461"/>
      <c r="D17" s="462"/>
      <c r="E17" s="518"/>
      <c r="F17" s="519"/>
      <c r="G17" s="519"/>
      <c r="H17" s="519"/>
      <c r="I17" s="519"/>
      <c r="J17" s="42" t="e">
        <f>IF(AND(' RIESGOS DE GESTION'!#REF!="Alta",' RIESGOS DE GESTION'!#REF!="Leve"),CONCATENATE("R2C",' RIESGOS DE GESTION'!#REF!),"")</f>
        <v>#REF!</v>
      </c>
      <c r="K17" s="43" t="e">
        <f>IF(AND(' RIESGOS DE GESTION'!#REF!="Alta",' RIESGOS DE GESTION'!#REF!="Leve"),CONCATENATE("R2C",' RIESGOS DE GESTION'!#REF!),"")</f>
        <v>#REF!</v>
      </c>
      <c r="L17" s="43" t="e">
        <f>IF(AND(' RIESGOS DE GESTION'!#REF!="Alta",' RIESGOS DE GESTION'!#REF!="Leve"),CONCATENATE("R2C",' RIESGOS DE GESTION'!#REF!),"")</f>
        <v>#REF!</v>
      </c>
      <c r="M17" s="43" t="e">
        <f>IF(AND(' RIESGOS DE GESTION'!#REF!="Alta",' RIESGOS DE GESTION'!#REF!="Leve"),CONCATENATE("R2C",' RIESGOS DE GESTION'!#REF!),"")</f>
        <v>#REF!</v>
      </c>
      <c r="N17" s="43" t="e">
        <f>IF(AND(' RIESGOS DE GESTION'!#REF!="Alta",' RIESGOS DE GESTION'!#REF!="Leve"),CONCATENATE("R2C",' RIESGOS DE GESTION'!#REF!),"")</f>
        <v>#REF!</v>
      </c>
      <c r="O17" s="44" t="e">
        <f>IF(AND(' RIESGOS DE GESTION'!#REF!="Alta",' RIESGOS DE GESTION'!#REF!="Leve"),CONCATENATE("R2C",' RIESGOS DE GESTION'!#REF!),"")</f>
        <v>#REF!</v>
      </c>
      <c r="P17" s="42" t="e">
        <f>IF(AND(' RIESGOS DE GESTION'!#REF!="Alta",' RIESGOS DE GESTION'!#REF!="Menor"),CONCATENATE("R2C",' RIESGOS DE GESTION'!#REF!),"")</f>
        <v>#REF!</v>
      </c>
      <c r="Q17" s="43" t="e">
        <f>IF(AND(' RIESGOS DE GESTION'!#REF!="Alta",' RIESGOS DE GESTION'!#REF!="Menor"),CONCATENATE("R2C",' RIESGOS DE GESTION'!#REF!),"")</f>
        <v>#REF!</v>
      </c>
      <c r="R17" s="43" t="e">
        <f>IF(AND(' RIESGOS DE GESTION'!#REF!="Alta",' RIESGOS DE GESTION'!#REF!="Menor"),CONCATENATE("R2C",' RIESGOS DE GESTION'!#REF!),"")</f>
        <v>#REF!</v>
      </c>
      <c r="S17" s="43" t="e">
        <f>IF(AND(' RIESGOS DE GESTION'!#REF!="Alta",' RIESGOS DE GESTION'!#REF!="Menor"),CONCATENATE("R2C",' RIESGOS DE GESTION'!#REF!),"")</f>
        <v>#REF!</v>
      </c>
      <c r="T17" s="43" t="e">
        <f>IF(AND(' RIESGOS DE GESTION'!#REF!="Alta",' RIESGOS DE GESTION'!#REF!="Menor"),CONCATENATE("R2C",' RIESGOS DE GESTION'!#REF!),"")</f>
        <v>#REF!</v>
      </c>
      <c r="U17" s="44" t="e">
        <f>IF(AND(' RIESGOS DE GESTION'!#REF!="Alta",' RIESGOS DE GESTION'!#REF!="Menor"),CONCATENATE("R2C",' RIESGOS DE GESTION'!#REF!),"")</f>
        <v>#REF!</v>
      </c>
      <c r="V17" s="26" t="e">
        <f>IF(AND(' RIESGOS DE GESTION'!#REF!="Alta",' RIESGOS DE GESTION'!#REF!="Moderado"),CONCATENATE("R2C",' RIESGOS DE GESTION'!#REF!),"")</f>
        <v>#REF!</v>
      </c>
      <c r="W17" s="27" t="e">
        <f>IF(AND(' RIESGOS DE GESTION'!#REF!="Alta",' RIESGOS DE GESTION'!#REF!="Moderado"),CONCATENATE("R2C",' RIESGOS DE GESTION'!#REF!),"")</f>
        <v>#REF!</v>
      </c>
      <c r="X17" s="27" t="e">
        <f>IF(AND(' RIESGOS DE GESTION'!#REF!="Alta",' RIESGOS DE GESTION'!#REF!="Moderado"),CONCATENATE("R2C",' RIESGOS DE GESTION'!#REF!),"")</f>
        <v>#REF!</v>
      </c>
      <c r="Y17" s="27" t="e">
        <f>IF(AND(' RIESGOS DE GESTION'!#REF!="Alta",' RIESGOS DE GESTION'!#REF!="Moderado"),CONCATENATE("R2C",' RIESGOS DE GESTION'!#REF!),"")</f>
        <v>#REF!</v>
      </c>
      <c r="Z17" s="27" t="e">
        <f>IF(AND(' RIESGOS DE GESTION'!#REF!="Alta",' RIESGOS DE GESTION'!#REF!="Moderado"),CONCATENATE("R2C",' RIESGOS DE GESTION'!#REF!),"")</f>
        <v>#REF!</v>
      </c>
      <c r="AA17" s="28" t="e">
        <f>IF(AND(' RIESGOS DE GESTION'!#REF!="Alta",' RIESGOS DE GESTION'!#REF!="Moderado"),CONCATENATE("R2C",' RIESGOS DE GESTION'!#REF!),"")</f>
        <v>#REF!</v>
      </c>
      <c r="AB17" s="26" t="e">
        <f>IF(AND(' RIESGOS DE GESTION'!#REF!="Alta",' RIESGOS DE GESTION'!#REF!="Mayor"),CONCATENATE("R2C",' RIESGOS DE GESTION'!#REF!),"")</f>
        <v>#REF!</v>
      </c>
      <c r="AC17" s="27" t="e">
        <f>IF(AND(' RIESGOS DE GESTION'!#REF!="Alta",' RIESGOS DE GESTION'!#REF!="Mayor"),CONCATENATE("R2C",' RIESGOS DE GESTION'!#REF!),"")</f>
        <v>#REF!</v>
      </c>
      <c r="AD17" s="27" t="e">
        <f>IF(AND(' RIESGOS DE GESTION'!#REF!="Alta",' RIESGOS DE GESTION'!#REF!="Mayor"),CONCATENATE("R2C",' RIESGOS DE GESTION'!#REF!),"")</f>
        <v>#REF!</v>
      </c>
      <c r="AE17" s="27" t="e">
        <f>IF(AND(' RIESGOS DE GESTION'!#REF!="Alta",' RIESGOS DE GESTION'!#REF!="Mayor"),CONCATENATE("R2C",' RIESGOS DE GESTION'!#REF!),"")</f>
        <v>#REF!</v>
      </c>
      <c r="AF17" s="27" t="e">
        <f>IF(AND(' RIESGOS DE GESTION'!#REF!="Alta",' RIESGOS DE GESTION'!#REF!="Mayor"),CONCATENATE("R2C",' RIESGOS DE GESTION'!#REF!),"")</f>
        <v>#REF!</v>
      </c>
      <c r="AG17" s="28" t="e">
        <f>IF(AND(' RIESGOS DE GESTION'!#REF!="Alta",' RIESGOS DE GESTION'!#REF!="Mayor"),CONCATENATE("R2C",' RIESGOS DE GESTION'!#REF!),"")</f>
        <v>#REF!</v>
      </c>
      <c r="AH17" s="29" t="e">
        <f>IF(AND(' RIESGOS DE GESTION'!#REF!="Alta",' RIESGOS DE GESTION'!#REF!="Catastrófico"),CONCATENATE("R2C",' RIESGOS DE GESTION'!#REF!),"")</f>
        <v>#REF!</v>
      </c>
      <c r="AI17" s="30" t="e">
        <f>IF(AND(' RIESGOS DE GESTION'!#REF!="Alta",' RIESGOS DE GESTION'!#REF!="Catastrófico"),CONCATENATE("R2C",' RIESGOS DE GESTION'!#REF!),"")</f>
        <v>#REF!</v>
      </c>
      <c r="AJ17" s="30" t="e">
        <f>IF(AND(' RIESGOS DE GESTION'!#REF!="Alta",' RIESGOS DE GESTION'!#REF!="Catastrófico"),CONCATENATE("R2C",' RIESGOS DE GESTION'!#REF!),"")</f>
        <v>#REF!</v>
      </c>
      <c r="AK17" s="30" t="e">
        <f>IF(AND(' RIESGOS DE GESTION'!#REF!="Alta",' RIESGOS DE GESTION'!#REF!="Catastrófico"),CONCATENATE("R2C",' RIESGOS DE GESTION'!#REF!),"")</f>
        <v>#REF!</v>
      </c>
      <c r="AL17" s="30" t="e">
        <f>IF(AND(' RIESGOS DE GESTION'!#REF!="Alta",' RIESGOS DE GESTION'!#REF!="Catastrófico"),CONCATENATE("R2C",' RIESGOS DE GESTION'!#REF!),"")</f>
        <v>#REF!</v>
      </c>
      <c r="AM17" s="31" t="e">
        <f>IF(AND(' RIESGOS DE GESTION'!#REF!="Alta",' RIESGOS DE GESTION'!#REF!="Catastrófico"),CONCATENATE("R2C",' RIESGOS DE GESTION'!#REF!),"")</f>
        <v>#REF!</v>
      </c>
      <c r="AN17" s="58"/>
      <c r="AO17" s="512"/>
      <c r="AP17" s="513"/>
      <c r="AQ17" s="513"/>
      <c r="AR17" s="513"/>
      <c r="AS17" s="513"/>
      <c r="AT17" s="514"/>
      <c r="AU17" s="58"/>
      <c r="AV17" s="58"/>
      <c r="AW17" s="58"/>
      <c r="AX17" s="58"/>
      <c r="AY17" s="58"/>
      <c r="AZ17" s="58"/>
      <c r="BA17" s="58"/>
      <c r="BB17" s="58"/>
      <c r="BC17" s="58"/>
      <c r="BD17" s="58"/>
      <c r="BE17" s="58"/>
      <c r="BF17" s="58"/>
      <c r="BG17" s="58"/>
      <c r="BH17" s="58"/>
      <c r="BI17" s="58"/>
      <c r="BJ17" s="58"/>
      <c r="BK17" s="58"/>
      <c r="BL17" s="58"/>
      <c r="BM17" s="58"/>
      <c r="BN17" s="58"/>
      <c r="BO17" s="58"/>
      <c r="BP17" s="58"/>
      <c r="BQ17" s="58"/>
      <c r="BR17" s="58"/>
      <c r="BS17" s="58"/>
      <c r="BT17" s="58"/>
      <c r="BU17" s="58"/>
      <c r="BV17" s="58"/>
      <c r="BW17" s="58"/>
      <c r="BX17" s="58"/>
    </row>
    <row r="18" spans="1:76" ht="15" customHeight="1" x14ac:dyDescent="0.25">
      <c r="A18" s="58"/>
      <c r="B18" s="461"/>
      <c r="C18" s="461"/>
      <c r="D18" s="462"/>
      <c r="E18" s="502"/>
      <c r="F18" s="503"/>
      <c r="G18" s="503"/>
      <c r="H18" s="503"/>
      <c r="I18" s="519"/>
      <c r="J18" s="42" t="e">
        <f>IF(AND(' RIESGOS DE GESTION'!#REF!="Alta",' RIESGOS DE GESTION'!#REF!="Leve"),CONCATENATE("R3C",' RIESGOS DE GESTION'!#REF!),"")</f>
        <v>#REF!</v>
      </c>
      <c r="K18" s="43" t="e">
        <f>IF(AND(' RIESGOS DE GESTION'!#REF!="Alta",' RIESGOS DE GESTION'!#REF!="Leve"),CONCATENATE("R3C",' RIESGOS DE GESTION'!#REF!),"")</f>
        <v>#REF!</v>
      </c>
      <c r="L18" s="43" t="e">
        <f>IF(AND(' RIESGOS DE GESTION'!#REF!="Alta",' RIESGOS DE GESTION'!#REF!="Leve"),CONCATENATE("R3C",' RIESGOS DE GESTION'!#REF!),"")</f>
        <v>#REF!</v>
      </c>
      <c r="M18" s="43" t="e">
        <f>IF(AND(' RIESGOS DE GESTION'!#REF!="Alta",' RIESGOS DE GESTION'!#REF!="Leve"),CONCATENATE("R3C",' RIESGOS DE GESTION'!#REF!),"")</f>
        <v>#REF!</v>
      </c>
      <c r="N18" s="43" t="e">
        <f>IF(AND(' RIESGOS DE GESTION'!#REF!="Alta",' RIESGOS DE GESTION'!#REF!="Leve"),CONCATENATE("R3C",' RIESGOS DE GESTION'!#REF!),"")</f>
        <v>#REF!</v>
      </c>
      <c r="O18" s="44" t="e">
        <f>IF(AND(' RIESGOS DE GESTION'!#REF!="Alta",' RIESGOS DE GESTION'!#REF!="Leve"),CONCATENATE("R3C",' RIESGOS DE GESTION'!#REF!),"")</f>
        <v>#REF!</v>
      </c>
      <c r="P18" s="42" t="e">
        <f>IF(AND(' RIESGOS DE GESTION'!#REF!="Alta",' RIESGOS DE GESTION'!#REF!="Menor"),CONCATENATE("R3C",' RIESGOS DE GESTION'!#REF!),"")</f>
        <v>#REF!</v>
      </c>
      <c r="Q18" s="43" t="e">
        <f>IF(AND(' RIESGOS DE GESTION'!#REF!="Alta",' RIESGOS DE GESTION'!#REF!="Menor"),CONCATENATE("R3C",' RIESGOS DE GESTION'!#REF!),"")</f>
        <v>#REF!</v>
      </c>
      <c r="R18" s="43" t="e">
        <f>IF(AND(' RIESGOS DE GESTION'!#REF!="Alta",' RIESGOS DE GESTION'!#REF!="Menor"),CONCATENATE("R3C",' RIESGOS DE GESTION'!#REF!),"")</f>
        <v>#REF!</v>
      </c>
      <c r="S18" s="43" t="e">
        <f>IF(AND(' RIESGOS DE GESTION'!#REF!="Alta",' RIESGOS DE GESTION'!#REF!="Menor"),CONCATENATE("R3C",' RIESGOS DE GESTION'!#REF!),"")</f>
        <v>#REF!</v>
      </c>
      <c r="T18" s="43" t="e">
        <f>IF(AND(' RIESGOS DE GESTION'!#REF!="Alta",' RIESGOS DE GESTION'!#REF!="Menor"),CONCATENATE("R3C",' RIESGOS DE GESTION'!#REF!),"")</f>
        <v>#REF!</v>
      </c>
      <c r="U18" s="44" t="e">
        <f>IF(AND(' RIESGOS DE GESTION'!#REF!="Alta",' RIESGOS DE GESTION'!#REF!="Menor"),CONCATENATE("R3C",' RIESGOS DE GESTION'!#REF!),"")</f>
        <v>#REF!</v>
      </c>
      <c r="V18" s="26" t="e">
        <f>IF(AND(' RIESGOS DE GESTION'!#REF!="Alta",' RIESGOS DE GESTION'!#REF!="Moderado"),CONCATENATE("R3C",' RIESGOS DE GESTION'!#REF!),"")</f>
        <v>#REF!</v>
      </c>
      <c r="W18" s="27" t="e">
        <f>IF(AND(' RIESGOS DE GESTION'!#REF!="Alta",' RIESGOS DE GESTION'!#REF!="Moderado"),CONCATENATE("R3C",' RIESGOS DE GESTION'!#REF!),"")</f>
        <v>#REF!</v>
      </c>
      <c r="X18" s="27" t="e">
        <f>IF(AND(' RIESGOS DE GESTION'!#REF!="Alta",' RIESGOS DE GESTION'!#REF!="Moderado"),CONCATENATE("R3C",' RIESGOS DE GESTION'!#REF!),"")</f>
        <v>#REF!</v>
      </c>
      <c r="Y18" s="27" t="e">
        <f>IF(AND(' RIESGOS DE GESTION'!#REF!="Alta",' RIESGOS DE GESTION'!#REF!="Moderado"),CONCATENATE("R3C",' RIESGOS DE GESTION'!#REF!),"")</f>
        <v>#REF!</v>
      </c>
      <c r="Z18" s="27" t="e">
        <f>IF(AND(' RIESGOS DE GESTION'!#REF!="Alta",' RIESGOS DE GESTION'!#REF!="Moderado"),CONCATENATE("R3C",' RIESGOS DE GESTION'!#REF!),"")</f>
        <v>#REF!</v>
      </c>
      <c r="AA18" s="28" t="e">
        <f>IF(AND(' RIESGOS DE GESTION'!#REF!="Alta",' RIESGOS DE GESTION'!#REF!="Moderado"),CONCATENATE("R3C",' RIESGOS DE GESTION'!#REF!),"")</f>
        <v>#REF!</v>
      </c>
      <c r="AB18" s="26" t="e">
        <f>IF(AND(' RIESGOS DE GESTION'!#REF!="Alta",' RIESGOS DE GESTION'!#REF!="Mayor"),CONCATENATE("R3C",' RIESGOS DE GESTION'!#REF!),"")</f>
        <v>#REF!</v>
      </c>
      <c r="AC18" s="27" t="e">
        <f>IF(AND(' RIESGOS DE GESTION'!#REF!="Alta",' RIESGOS DE GESTION'!#REF!="Mayor"),CONCATENATE("R3C",' RIESGOS DE GESTION'!#REF!),"")</f>
        <v>#REF!</v>
      </c>
      <c r="AD18" s="27" t="e">
        <f>IF(AND(' RIESGOS DE GESTION'!#REF!="Alta",' RIESGOS DE GESTION'!#REF!="Mayor"),CONCATENATE("R3C",' RIESGOS DE GESTION'!#REF!),"")</f>
        <v>#REF!</v>
      </c>
      <c r="AE18" s="27" t="e">
        <f>IF(AND(' RIESGOS DE GESTION'!#REF!="Alta",' RIESGOS DE GESTION'!#REF!="Mayor"),CONCATENATE("R3C",' RIESGOS DE GESTION'!#REF!),"")</f>
        <v>#REF!</v>
      </c>
      <c r="AF18" s="27" t="e">
        <f>IF(AND(' RIESGOS DE GESTION'!#REF!="Alta",' RIESGOS DE GESTION'!#REF!="Mayor"),CONCATENATE("R3C",' RIESGOS DE GESTION'!#REF!),"")</f>
        <v>#REF!</v>
      </c>
      <c r="AG18" s="28" t="e">
        <f>IF(AND(' RIESGOS DE GESTION'!#REF!="Alta",' RIESGOS DE GESTION'!#REF!="Mayor"),CONCATENATE("R3C",' RIESGOS DE GESTION'!#REF!),"")</f>
        <v>#REF!</v>
      </c>
      <c r="AH18" s="29" t="e">
        <f>IF(AND(' RIESGOS DE GESTION'!#REF!="Alta",' RIESGOS DE GESTION'!#REF!="Catastrófico"),CONCATENATE("R3C",' RIESGOS DE GESTION'!#REF!),"")</f>
        <v>#REF!</v>
      </c>
      <c r="AI18" s="30" t="e">
        <f>IF(AND(' RIESGOS DE GESTION'!#REF!="Alta",' RIESGOS DE GESTION'!#REF!="Catastrófico"),CONCATENATE("R3C",' RIESGOS DE GESTION'!#REF!),"")</f>
        <v>#REF!</v>
      </c>
      <c r="AJ18" s="30" t="e">
        <f>IF(AND(' RIESGOS DE GESTION'!#REF!="Alta",' RIESGOS DE GESTION'!#REF!="Catastrófico"),CONCATENATE("R3C",' RIESGOS DE GESTION'!#REF!),"")</f>
        <v>#REF!</v>
      </c>
      <c r="AK18" s="30" t="e">
        <f>IF(AND(' RIESGOS DE GESTION'!#REF!="Alta",' RIESGOS DE GESTION'!#REF!="Catastrófico"),CONCATENATE("R3C",' RIESGOS DE GESTION'!#REF!),"")</f>
        <v>#REF!</v>
      </c>
      <c r="AL18" s="30" t="e">
        <f>IF(AND(' RIESGOS DE GESTION'!#REF!="Alta",' RIESGOS DE GESTION'!#REF!="Catastrófico"),CONCATENATE("R3C",' RIESGOS DE GESTION'!#REF!),"")</f>
        <v>#REF!</v>
      </c>
      <c r="AM18" s="31" t="e">
        <f>IF(AND(' RIESGOS DE GESTION'!#REF!="Alta",' RIESGOS DE GESTION'!#REF!="Catastrófico"),CONCATENATE("R3C",' RIESGOS DE GESTION'!#REF!),"")</f>
        <v>#REF!</v>
      </c>
      <c r="AN18" s="58"/>
      <c r="AO18" s="512"/>
      <c r="AP18" s="513"/>
      <c r="AQ18" s="513"/>
      <c r="AR18" s="513"/>
      <c r="AS18" s="513"/>
      <c r="AT18" s="514"/>
      <c r="AU18" s="58"/>
      <c r="AV18" s="58"/>
      <c r="AW18" s="58"/>
      <c r="AX18" s="58"/>
      <c r="AY18" s="58"/>
      <c r="AZ18" s="58"/>
      <c r="BA18" s="58"/>
      <c r="BB18" s="58"/>
      <c r="BC18" s="58"/>
      <c r="BD18" s="58"/>
      <c r="BE18" s="58"/>
      <c r="BF18" s="58"/>
      <c r="BG18" s="58"/>
      <c r="BH18" s="58"/>
      <c r="BI18" s="58"/>
      <c r="BJ18" s="58"/>
      <c r="BK18" s="58"/>
      <c r="BL18" s="58"/>
      <c r="BM18" s="58"/>
      <c r="BN18" s="58"/>
      <c r="BO18" s="58"/>
      <c r="BP18" s="58"/>
      <c r="BQ18" s="58"/>
      <c r="BR18" s="58"/>
      <c r="BS18" s="58"/>
      <c r="BT18" s="58"/>
      <c r="BU18" s="58"/>
      <c r="BV18" s="58"/>
      <c r="BW18" s="58"/>
      <c r="BX18" s="58"/>
    </row>
    <row r="19" spans="1:76" ht="15" customHeight="1" x14ac:dyDescent="0.25">
      <c r="A19" s="58"/>
      <c r="B19" s="461"/>
      <c r="C19" s="461"/>
      <c r="D19" s="462"/>
      <c r="E19" s="502"/>
      <c r="F19" s="503"/>
      <c r="G19" s="503"/>
      <c r="H19" s="503"/>
      <c r="I19" s="519"/>
      <c r="J19" s="42" t="e">
        <f>IF(AND(' RIESGOS DE GESTION'!#REF!="Alta",' RIESGOS DE GESTION'!#REF!="Leve"),CONCATENATE("R4C",' RIESGOS DE GESTION'!#REF!),"")</f>
        <v>#REF!</v>
      </c>
      <c r="K19" s="43" t="e">
        <f>IF(AND(' RIESGOS DE GESTION'!#REF!="Alta",' RIESGOS DE GESTION'!#REF!="Leve"),CONCATENATE("R4C",' RIESGOS DE GESTION'!#REF!),"")</f>
        <v>#REF!</v>
      </c>
      <c r="L19" s="43" t="e">
        <f>IF(AND(' RIESGOS DE GESTION'!#REF!="Alta",' RIESGOS DE GESTION'!#REF!="Leve"),CONCATENATE("R4C",' RIESGOS DE GESTION'!#REF!),"")</f>
        <v>#REF!</v>
      </c>
      <c r="M19" s="43" t="e">
        <f>IF(AND(' RIESGOS DE GESTION'!#REF!="Alta",' RIESGOS DE GESTION'!#REF!="Leve"),CONCATENATE("R4C",' RIESGOS DE GESTION'!#REF!),"")</f>
        <v>#REF!</v>
      </c>
      <c r="N19" s="43" t="e">
        <f>IF(AND(' RIESGOS DE GESTION'!#REF!="Alta",' RIESGOS DE GESTION'!#REF!="Leve"),CONCATENATE("R4C",' RIESGOS DE GESTION'!#REF!),"")</f>
        <v>#REF!</v>
      </c>
      <c r="O19" s="44" t="e">
        <f>IF(AND(' RIESGOS DE GESTION'!#REF!="Alta",' RIESGOS DE GESTION'!#REF!="Leve"),CONCATENATE("R4C",' RIESGOS DE GESTION'!#REF!),"")</f>
        <v>#REF!</v>
      </c>
      <c r="P19" s="42" t="e">
        <f>IF(AND(' RIESGOS DE GESTION'!#REF!="Alta",' RIESGOS DE GESTION'!#REF!="Menor"),CONCATENATE("R4C",' RIESGOS DE GESTION'!#REF!),"")</f>
        <v>#REF!</v>
      </c>
      <c r="Q19" s="43" t="e">
        <f>IF(AND(' RIESGOS DE GESTION'!#REF!="Alta",' RIESGOS DE GESTION'!#REF!="Menor"),CONCATENATE("R4C",' RIESGOS DE GESTION'!#REF!),"")</f>
        <v>#REF!</v>
      </c>
      <c r="R19" s="43" t="e">
        <f>IF(AND(' RIESGOS DE GESTION'!#REF!="Alta",' RIESGOS DE GESTION'!#REF!="Menor"),CONCATENATE("R4C",' RIESGOS DE GESTION'!#REF!),"")</f>
        <v>#REF!</v>
      </c>
      <c r="S19" s="43" t="e">
        <f>IF(AND(' RIESGOS DE GESTION'!#REF!="Alta",' RIESGOS DE GESTION'!#REF!="Menor"),CONCATENATE("R4C",' RIESGOS DE GESTION'!#REF!),"")</f>
        <v>#REF!</v>
      </c>
      <c r="T19" s="43" t="e">
        <f>IF(AND(' RIESGOS DE GESTION'!#REF!="Alta",' RIESGOS DE GESTION'!#REF!="Menor"),CONCATENATE("R4C",' RIESGOS DE GESTION'!#REF!),"")</f>
        <v>#REF!</v>
      </c>
      <c r="U19" s="44" t="e">
        <f>IF(AND(' RIESGOS DE GESTION'!#REF!="Alta",' RIESGOS DE GESTION'!#REF!="Menor"),CONCATENATE("R4C",' RIESGOS DE GESTION'!#REF!),"")</f>
        <v>#REF!</v>
      </c>
      <c r="V19" s="26" t="e">
        <f>IF(AND(' RIESGOS DE GESTION'!#REF!="Alta",' RIESGOS DE GESTION'!#REF!="Moderado"),CONCATENATE("R4C",' RIESGOS DE GESTION'!#REF!),"")</f>
        <v>#REF!</v>
      </c>
      <c r="W19" s="27" t="e">
        <f>IF(AND(' RIESGOS DE GESTION'!#REF!="Alta",' RIESGOS DE GESTION'!#REF!="Moderado"),CONCATENATE("R4C",' RIESGOS DE GESTION'!#REF!),"")</f>
        <v>#REF!</v>
      </c>
      <c r="X19" s="32" t="e">
        <f>IF(AND(' RIESGOS DE GESTION'!#REF!="Alta",' RIESGOS DE GESTION'!#REF!="Moderado"),CONCATENATE("R4C",' RIESGOS DE GESTION'!#REF!),"")</f>
        <v>#REF!</v>
      </c>
      <c r="Y19" s="32" t="e">
        <f>IF(AND(' RIESGOS DE GESTION'!#REF!="Alta",' RIESGOS DE GESTION'!#REF!="Moderado"),CONCATENATE("R4C",' RIESGOS DE GESTION'!#REF!),"")</f>
        <v>#REF!</v>
      </c>
      <c r="Z19" s="32" t="e">
        <f>IF(AND(' RIESGOS DE GESTION'!#REF!="Alta",' RIESGOS DE GESTION'!#REF!="Moderado"),CONCATENATE("R4C",' RIESGOS DE GESTION'!#REF!),"")</f>
        <v>#REF!</v>
      </c>
      <c r="AA19" s="28" t="e">
        <f>IF(AND(' RIESGOS DE GESTION'!#REF!="Alta",' RIESGOS DE GESTION'!#REF!="Moderado"),CONCATENATE("R4C",' RIESGOS DE GESTION'!#REF!),"")</f>
        <v>#REF!</v>
      </c>
      <c r="AB19" s="26" t="e">
        <f>IF(AND(' RIESGOS DE GESTION'!#REF!="Alta",' RIESGOS DE GESTION'!#REF!="Mayor"),CONCATENATE("R4C",' RIESGOS DE GESTION'!#REF!),"")</f>
        <v>#REF!</v>
      </c>
      <c r="AC19" s="27" t="e">
        <f>IF(AND(' RIESGOS DE GESTION'!#REF!="Alta",' RIESGOS DE GESTION'!#REF!="Mayor"),CONCATENATE("R4C",' RIESGOS DE GESTION'!#REF!),"")</f>
        <v>#REF!</v>
      </c>
      <c r="AD19" s="32" t="e">
        <f>IF(AND(' RIESGOS DE GESTION'!#REF!="Alta",' RIESGOS DE GESTION'!#REF!="Mayor"),CONCATENATE("R4C",' RIESGOS DE GESTION'!#REF!),"")</f>
        <v>#REF!</v>
      </c>
      <c r="AE19" s="32" t="e">
        <f>IF(AND(' RIESGOS DE GESTION'!#REF!="Alta",' RIESGOS DE GESTION'!#REF!="Mayor"),CONCATENATE("R4C",' RIESGOS DE GESTION'!#REF!),"")</f>
        <v>#REF!</v>
      </c>
      <c r="AF19" s="32" t="e">
        <f>IF(AND(' RIESGOS DE GESTION'!#REF!="Alta",' RIESGOS DE GESTION'!#REF!="Mayor"),CONCATENATE("R4C",' RIESGOS DE GESTION'!#REF!),"")</f>
        <v>#REF!</v>
      </c>
      <c r="AG19" s="28" t="e">
        <f>IF(AND(' RIESGOS DE GESTION'!#REF!="Alta",' RIESGOS DE GESTION'!#REF!="Mayor"),CONCATENATE("R4C",' RIESGOS DE GESTION'!#REF!),"")</f>
        <v>#REF!</v>
      </c>
      <c r="AH19" s="29" t="e">
        <f>IF(AND(' RIESGOS DE GESTION'!#REF!="Alta",' RIESGOS DE GESTION'!#REF!="Catastrófico"),CONCATENATE("R4C",' RIESGOS DE GESTION'!#REF!),"")</f>
        <v>#REF!</v>
      </c>
      <c r="AI19" s="30" t="e">
        <f>IF(AND(' RIESGOS DE GESTION'!#REF!="Alta",' RIESGOS DE GESTION'!#REF!="Catastrófico"),CONCATENATE("R4C",' RIESGOS DE GESTION'!#REF!),"")</f>
        <v>#REF!</v>
      </c>
      <c r="AJ19" s="30" t="e">
        <f>IF(AND(' RIESGOS DE GESTION'!#REF!="Alta",' RIESGOS DE GESTION'!#REF!="Catastrófico"),CONCATENATE("R4C",' RIESGOS DE GESTION'!#REF!),"")</f>
        <v>#REF!</v>
      </c>
      <c r="AK19" s="30" t="e">
        <f>IF(AND(' RIESGOS DE GESTION'!#REF!="Alta",' RIESGOS DE GESTION'!#REF!="Catastrófico"),CONCATENATE("R4C",' RIESGOS DE GESTION'!#REF!),"")</f>
        <v>#REF!</v>
      </c>
      <c r="AL19" s="30" t="e">
        <f>IF(AND(' RIESGOS DE GESTION'!#REF!="Alta",' RIESGOS DE GESTION'!#REF!="Catastrófico"),CONCATENATE("R4C",' RIESGOS DE GESTION'!#REF!),"")</f>
        <v>#REF!</v>
      </c>
      <c r="AM19" s="31" t="e">
        <f>IF(AND(' RIESGOS DE GESTION'!#REF!="Alta",' RIESGOS DE GESTION'!#REF!="Catastrófico"),CONCATENATE("R4C",' RIESGOS DE GESTION'!#REF!),"")</f>
        <v>#REF!</v>
      </c>
      <c r="AN19" s="58"/>
      <c r="AO19" s="512"/>
      <c r="AP19" s="513"/>
      <c r="AQ19" s="513"/>
      <c r="AR19" s="513"/>
      <c r="AS19" s="513"/>
      <c r="AT19" s="514"/>
      <c r="AU19" s="58"/>
      <c r="AV19" s="58"/>
      <c r="AW19" s="58"/>
      <c r="AX19" s="58"/>
      <c r="AY19" s="58"/>
      <c r="AZ19" s="58"/>
      <c r="BA19" s="58"/>
      <c r="BB19" s="58"/>
      <c r="BC19" s="58"/>
      <c r="BD19" s="58"/>
      <c r="BE19" s="58"/>
      <c r="BF19" s="58"/>
      <c r="BG19" s="58"/>
      <c r="BH19" s="58"/>
      <c r="BI19" s="58"/>
      <c r="BJ19" s="58"/>
      <c r="BK19" s="58"/>
      <c r="BL19" s="58"/>
      <c r="BM19" s="58"/>
      <c r="BN19" s="58"/>
      <c r="BO19" s="58"/>
      <c r="BP19" s="58"/>
      <c r="BQ19" s="58"/>
      <c r="BR19" s="58"/>
      <c r="BS19" s="58"/>
      <c r="BT19" s="58"/>
      <c r="BU19" s="58"/>
      <c r="BV19" s="58"/>
      <c r="BW19" s="58"/>
      <c r="BX19" s="58"/>
    </row>
    <row r="20" spans="1:76" ht="15" customHeight="1" x14ac:dyDescent="0.25">
      <c r="A20" s="58"/>
      <c r="B20" s="461"/>
      <c r="C20" s="461"/>
      <c r="D20" s="462"/>
      <c r="E20" s="502"/>
      <c r="F20" s="503"/>
      <c r="G20" s="503"/>
      <c r="H20" s="503"/>
      <c r="I20" s="519"/>
      <c r="J20" s="42" t="e">
        <f>IF(AND(' RIESGOS DE GESTION'!#REF!="Alta",' RIESGOS DE GESTION'!#REF!="Leve"),CONCATENATE("R5C",' RIESGOS DE GESTION'!#REF!),"")</f>
        <v>#REF!</v>
      </c>
      <c r="K20" s="43" t="e">
        <f>IF(AND(' RIESGOS DE GESTION'!#REF!="Alta",' RIESGOS DE GESTION'!#REF!="Leve"),CONCATENATE("R5C",' RIESGOS DE GESTION'!#REF!),"")</f>
        <v>#REF!</v>
      </c>
      <c r="L20" s="43" t="e">
        <f>IF(AND(' RIESGOS DE GESTION'!#REF!="Alta",' RIESGOS DE GESTION'!#REF!="Leve"),CONCATENATE("R5C",' RIESGOS DE GESTION'!#REF!),"")</f>
        <v>#REF!</v>
      </c>
      <c r="M20" s="43" t="e">
        <f>IF(AND(' RIESGOS DE GESTION'!#REF!="Alta",' RIESGOS DE GESTION'!#REF!="Leve"),CONCATENATE("R5C",' RIESGOS DE GESTION'!#REF!),"")</f>
        <v>#REF!</v>
      </c>
      <c r="N20" s="43" t="e">
        <f>IF(AND(' RIESGOS DE GESTION'!#REF!="Alta",' RIESGOS DE GESTION'!#REF!="Leve"),CONCATENATE("R5C",' RIESGOS DE GESTION'!#REF!),"")</f>
        <v>#REF!</v>
      </c>
      <c r="O20" s="44" t="e">
        <f>IF(AND(' RIESGOS DE GESTION'!#REF!="Alta",' RIESGOS DE GESTION'!#REF!="Leve"),CONCATENATE("R5C",' RIESGOS DE GESTION'!#REF!),"")</f>
        <v>#REF!</v>
      </c>
      <c r="P20" s="42" t="e">
        <f>IF(AND(' RIESGOS DE GESTION'!#REF!="Alta",' RIESGOS DE GESTION'!#REF!="Menor"),CONCATENATE("R5C",' RIESGOS DE GESTION'!#REF!),"")</f>
        <v>#REF!</v>
      </c>
      <c r="Q20" s="43" t="e">
        <f>IF(AND(' RIESGOS DE GESTION'!#REF!="Alta",' RIESGOS DE GESTION'!#REF!="Menor"),CONCATENATE("R5C",' RIESGOS DE GESTION'!#REF!),"")</f>
        <v>#REF!</v>
      </c>
      <c r="R20" s="43" t="e">
        <f>IF(AND(' RIESGOS DE GESTION'!#REF!="Alta",' RIESGOS DE GESTION'!#REF!="Menor"),CONCATENATE("R5C",' RIESGOS DE GESTION'!#REF!),"")</f>
        <v>#REF!</v>
      </c>
      <c r="S20" s="43" t="e">
        <f>IF(AND(' RIESGOS DE GESTION'!#REF!="Alta",' RIESGOS DE GESTION'!#REF!="Menor"),CONCATENATE("R5C",' RIESGOS DE GESTION'!#REF!),"")</f>
        <v>#REF!</v>
      </c>
      <c r="T20" s="43" t="e">
        <f>IF(AND(' RIESGOS DE GESTION'!#REF!="Alta",' RIESGOS DE GESTION'!#REF!="Menor"),CONCATENATE("R5C",' RIESGOS DE GESTION'!#REF!),"")</f>
        <v>#REF!</v>
      </c>
      <c r="U20" s="44" t="e">
        <f>IF(AND(' RIESGOS DE GESTION'!#REF!="Alta",' RIESGOS DE GESTION'!#REF!="Menor"),CONCATENATE("R5C",' RIESGOS DE GESTION'!#REF!),"")</f>
        <v>#REF!</v>
      </c>
      <c r="V20" s="26" t="e">
        <f>IF(AND(' RIESGOS DE GESTION'!#REF!="Alta",' RIESGOS DE GESTION'!#REF!="Moderado"),CONCATENATE("R5C",' RIESGOS DE GESTION'!#REF!),"")</f>
        <v>#REF!</v>
      </c>
      <c r="W20" s="27" t="e">
        <f>IF(AND(' RIESGOS DE GESTION'!#REF!="Alta",' RIESGOS DE GESTION'!#REF!="Moderado"),CONCATENATE("R5C",' RIESGOS DE GESTION'!#REF!),"")</f>
        <v>#REF!</v>
      </c>
      <c r="X20" s="32" t="e">
        <f>IF(AND(' RIESGOS DE GESTION'!#REF!="Alta",' RIESGOS DE GESTION'!#REF!="Moderado"),CONCATENATE("R5C",' RIESGOS DE GESTION'!#REF!),"")</f>
        <v>#REF!</v>
      </c>
      <c r="Y20" s="32" t="e">
        <f>IF(AND(' RIESGOS DE GESTION'!#REF!="Alta",' RIESGOS DE GESTION'!#REF!="Moderado"),CONCATENATE("R5C",' RIESGOS DE GESTION'!#REF!),"")</f>
        <v>#REF!</v>
      </c>
      <c r="Z20" s="32" t="e">
        <f>IF(AND(' RIESGOS DE GESTION'!#REF!="Alta",' RIESGOS DE GESTION'!#REF!="Moderado"),CONCATENATE("R5C",' RIESGOS DE GESTION'!#REF!),"")</f>
        <v>#REF!</v>
      </c>
      <c r="AA20" s="28" t="e">
        <f>IF(AND(' RIESGOS DE GESTION'!#REF!="Alta",' RIESGOS DE GESTION'!#REF!="Moderado"),CONCATENATE("R5C",' RIESGOS DE GESTION'!#REF!),"")</f>
        <v>#REF!</v>
      </c>
      <c r="AB20" s="26" t="e">
        <f>IF(AND(' RIESGOS DE GESTION'!#REF!="Alta",' RIESGOS DE GESTION'!#REF!="Mayor"),CONCATENATE("R5C",' RIESGOS DE GESTION'!#REF!),"")</f>
        <v>#REF!</v>
      </c>
      <c r="AC20" s="27" t="e">
        <f>IF(AND(' RIESGOS DE GESTION'!#REF!="Alta",' RIESGOS DE GESTION'!#REF!="Mayor"),CONCATENATE("R5C",' RIESGOS DE GESTION'!#REF!),"")</f>
        <v>#REF!</v>
      </c>
      <c r="AD20" s="32" t="e">
        <f>IF(AND(' RIESGOS DE GESTION'!#REF!="Alta",' RIESGOS DE GESTION'!#REF!="Mayor"),CONCATENATE("R5C",' RIESGOS DE GESTION'!#REF!),"")</f>
        <v>#REF!</v>
      </c>
      <c r="AE20" s="32" t="e">
        <f>IF(AND(' RIESGOS DE GESTION'!#REF!="Alta",' RIESGOS DE GESTION'!#REF!="Mayor"),CONCATENATE("R5C",' RIESGOS DE GESTION'!#REF!),"")</f>
        <v>#REF!</v>
      </c>
      <c r="AF20" s="32" t="e">
        <f>IF(AND(' RIESGOS DE GESTION'!#REF!="Alta",' RIESGOS DE GESTION'!#REF!="Mayor"),CONCATENATE("R5C",' RIESGOS DE GESTION'!#REF!),"")</f>
        <v>#REF!</v>
      </c>
      <c r="AG20" s="28" t="e">
        <f>IF(AND(' RIESGOS DE GESTION'!#REF!="Alta",' RIESGOS DE GESTION'!#REF!="Mayor"),CONCATENATE("R5C",' RIESGOS DE GESTION'!#REF!),"")</f>
        <v>#REF!</v>
      </c>
      <c r="AH20" s="29" t="e">
        <f>IF(AND(' RIESGOS DE GESTION'!#REF!="Alta",' RIESGOS DE GESTION'!#REF!="Catastrófico"),CONCATENATE("R5C",' RIESGOS DE GESTION'!#REF!),"")</f>
        <v>#REF!</v>
      </c>
      <c r="AI20" s="30" t="e">
        <f>IF(AND(' RIESGOS DE GESTION'!#REF!="Alta",' RIESGOS DE GESTION'!#REF!="Catastrófico"),CONCATENATE("R5C",' RIESGOS DE GESTION'!#REF!),"")</f>
        <v>#REF!</v>
      </c>
      <c r="AJ20" s="30" t="e">
        <f>IF(AND(' RIESGOS DE GESTION'!#REF!="Alta",' RIESGOS DE GESTION'!#REF!="Catastrófico"),CONCATENATE("R5C",' RIESGOS DE GESTION'!#REF!),"")</f>
        <v>#REF!</v>
      </c>
      <c r="AK20" s="30" t="e">
        <f>IF(AND(' RIESGOS DE GESTION'!#REF!="Alta",' RIESGOS DE GESTION'!#REF!="Catastrófico"),CONCATENATE("R5C",' RIESGOS DE GESTION'!#REF!),"")</f>
        <v>#REF!</v>
      </c>
      <c r="AL20" s="30" t="e">
        <f>IF(AND(' RIESGOS DE GESTION'!#REF!="Alta",' RIESGOS DE GESTION'!#REF!="Catastrófico"),CONCATENATE("R5C",' RIESGOS DE GESTION'!#REF!),"")</f>
        <v>#REF!</v>
      </c>
      <c r="AM20" s="31" t="e">
        <f>IF(AND(' RIESGOS DE GESTION'!#REF!="Alta",' RIESGOS DE GESTION'!#REF!="Catastrófico"),CONCATENATE("R5C",' RIESGOS DE GESTION'!#REF!),"")</f>
        <v>#REF!</v>
      </c>
      <c r="AN20" s="58"/>
      <c r="AO20" s="512"/>
      <c r="AP20" s="513"/>
      <c r="AQ20" s="513"/>
      <c r="AR20" s="513"/>
      <c r="AS20" s="513"/>
      <c r="AT20" s="514"/>
      <c r="AU20" s="58"/>
      <c r="AV20" s="58"/>
      <c r="AW20" s="58"/>
      <c r="AX20" s="58"/>
      <c r="AY20" s="58"/>
      <c r="AZ20" s="58"/>
      <c r="BA20" s="58"/>
      <c r="BB20" s="58"/>
      <c r="BC20" s="58"/>
      <c r="BD20" s="58"/>
      <c r="BE20" s="58"/>
      <c r="BF20" s="58"/>
      <c r="BG20" s="58"/>
      <c r="BH20" s="58"/>
      <c r="BI20" s="58"/>
      <c r="BJ20" s="58"/>
      <c r="BK20" s="58"/>
      <c r="BL20" s="58"/>
      <c r="BM20" s="58"/>
      <c r="BN20" s="58"/>
      <c r="BO20" s="58"/>
      <c r="BP20" s="58"/>
      <c r="BQ20" s="58"/>
      <c r="BR20" s="58"/>
      <c r="BS20" s="58"/>
      <c r="BT20" s="58"/>
      <c r="BU20" s="58"/>
      <c r="BV20" s="58"/>
      <c r="BW20" s="58"/>
      <c r="BX20" s="58"/>
    </row>
    <row r="21" spans="1:76" ht="15" customHeight="1" x14ac:dyDescent="0.25">
      <c r="A21" s="58"/>
      <c r="B21" s="461"/>
      <c r="C21" s="461"/>
      <c r="D21" s="462"/>
      <c r="E21" s="502"/>
      <c r="F21" s="503"/>
      <c r="G21" s="503"/>
      <c r="H21" s="503"/>
      <c r="I21" s="519"/>
      <c r="J21" s="42" t="e">
        <f>IF(AND(' RIESGOS DE GESTION'!#REF!="Alta",' RIESGOS DE GESTION'!#REF!="Leve"),CONCATENATE("R6C",' RIESGOS DE GESTION'!#REF!),"")</f>
        <v>#REF!</v>
      </c>
      <c r="K21" s="43" t="e">
        <f>IF(AND(' RIESGOS DE GESTION'!#REF!="Alta",' RIESGOS DE GESTION'!#REF!="Leve"),CONCATENATE("R6C",' RIESGOS DE GESTION'!#REF!),"")</f>
        <v>#REF!</v>
      </c>
      <c r="L21" s="43" t="e">
        <f>IF(AND(' RIESGOS DE GESTION'!#REF!="Alta",' RIESGOS DE GESTION'!#REF!="Leve"),CONCATENATE("R6C",' RIESGOS DE GESTION'!#REF!),"")</f>
        <v>#REF!</v>
      </c>
      <c r="M21" s="43" t="e">
        <f>IF(AND(' RIESGOS DE GESTION'!#REF!="Alta",' RIESGOS DE GESTION'!#REF!="Leve"),CONCATENATE("R6C",' RIESGOS DE GESTION'!#REF!),"")</f>
        <v>#REF!</v>
      </c>
      <c r="N21" s="43" t="e">
        <f>IF(AND(' RIESGOS DE GESTION'!#REF!="Alta",' RIESGOS DE GESTION'!#REF!="Leve"),CONCATENATE("R6C",' RIESGOS DE GESTION'!#REF!),"")</f>
        <v>#REF!</v>
      </c>
      <c r="O21" s="44" t="e">
        <f>IF(AND(' RIESGOS DE GESTION'!#REF!="Alta",' RIESGOS DE GESTION'!#REF!="Leve"),CONCATENATE("R6C",' RIESGOS DE GESTION'!#REF!),"")</f>
        <v>#REF!</v>
      </c>
      <c r="P21" s="42" t="e">
        <f>IF(AND(' RIESGOS DE GESTION'!#REF!="Alta",' RIESGOS DE GESTION'!#REF!="Menor"),CONCATENATE("R6C",' RIESGOS DE GESTION'!#REF!),"")</f>
        <v>#REF!</v>
      </c>
      <c r="Q21" s="43" t="e">
        <f>IF(AND(' RIESGOS DE GESTION'!#REF!="Alta",' RIESGOS DE GESTION'!#REF!="Menor"),CONCATENATE("R6C",' RIESGOS DE GESTION'!#REF!),"")</f>
        <v>#REF!</v>
      </c>
      <c r="R21" s="43" t="e">
        <f>IF(AND(' RIESGOS DE GESTION'!#REF!="Alta",' RIESGOS DE GESTION'!#REF!="Menor"),CONCATENATE("R6C",' RIESGOS DE GESTION'!#REF!),"")</f>
        <v>#REF!</v>
      </c>
      <c r="S21" s="43" t="e">
        <f>IF(AND(' RIESGOS DE GESTION'!#REF!="Alta",' RIESGOS DE GESTION'!#REF!="Menor"),CONCATENATE("R6C",' RIESGOS DE GESTION'!#REF!),"")</f>
        <v>#REF!</v>
      </c>
      <c r="T21" s="43" t="e">
        <f>IF(AND(' RIESGOS DE GESTION'!#REF!="Alta",' RIESGOS DE GESTION'!#REF!="Menor"),CONCATENATE("R6C",' RIESGOS DE GESTION'!#REF!),"")</f>
        <v>#REF!</v>
      </c>
      <c r="U21" s="44" t="e">
        <f>IF(AND(' RIESGOS DE GESTION'!#REF!="Alta",' RIESGOS DE GESTION'!#REF!="Menor"),CONCATENATE("R6C",' RIESGOS DE GESTION'!#REF!),"")</f>
        <v>#REF!</v>
      </c>
      <c r="V21" s="26" t="e">
        <f>IF(AND(' RIESGOS DE GESTION'!#REF!="Alta",' RIESGOS DE GESTION'!#REF!="Moderado"),CONCATENATE("R6C",' RIESGOS DE GESTION'!#REF!),"")</f>
        <v>#REF!</v>
      </c>
      <c r="W21" s="27" t="e">
        <f>IF(AND(' RIESGOS DE GESTION'!#REF!="Alta",' RIESGOS DE GESTION'!#REF!="Moderado"),CONCATENATE("R6C",' RIESGOS DE GESTION'!#REF!),"")</f>
        <v>#REF!</v>
      </c>
      <c r="X21" s="32" t="e">
        <f>IF(AND(' RIESGOS DE GESTION'!#REF!="Alta",' RIESGOS DE GESTION'!#REF!="Moderado"),CONCATENATE("R6C",' RIESGOS DE GESTION'!#REF!),"")</f>
        <v>#REF!</v>
      </c>
      <c r="Y21" s="32" t="e">
        <f>IF(AND(' RIESGOS DE GESTION'!#REF!="Alta",' RIESGOS DE GESTION'!#REF!="Moderado"),CONCATENATE("R6C",' RIESGOS DE GESTION'!#REF!),"")</f>
        <v>#REF!</v>
      </c>
      <c r="Z21" s="32" t="e">
        <f>IF(AND(' RIESGOS DE GESTION'!#REF!="Alta",' RIESGOS DE GESTION'!#REF!="Moderado"),CONCATENATE("R6C",' RIESGOS DE GESTION'!#REF!),"")</f>
        <v>#REF!</v>
      </c>
      <c r="AA21" s="28" t="e">
        <f>IF(AND(' RIESGOS DE GESTION'!#REF!="Alta",' RIESGOS DE GESTION'!#REF!="Moderado"),CONCATENATE("R6C",' RIESGOS DE GESTION'!#REF!),"")</f>
        <v>#REF!</v>
      </c>
      <c r="AB21" s="26" t="e">
        <f>IF(AND(' RIESGOS DE GESTION'!#REF!="Alta",' RIESGOS DE GESTION'!#REF!="Mayor"),CONCATENATE("R6C",' RIESGOS DE GESTION'!#REF!),"")</f>
        <v>#REF!</v>
      </c>
      <c r="AC21" s="27" t="e">
        <f>IF(AND(' RIESGOS DE GESTION'!#REF!="Alta",' RIESGOS DE GESTION'!#REF!="Mayor"),CONCATENATE("R6C",' RIESGOS DE GESTION'!#REF!),"")</f>
        <v>#REF!</v>
      </c>
      <c r="AD21" s="32" t="e">
        <f>IF(AND(' RIESGOS DE GESTION'!#REF!="Alta",' RIESGOS DE GESTION'!#REF!="Mayor"),CONCATENATE("R6C",' RIESGOS DE GESTION'!#REF!),"")</f>
        <v>#REF!</v>
      </c>
      <c r="AE21" s="32" t="e">
        <f>IF(AND(' RIESGOS DE GESTION'!#REF!="Alta",' RIESGOS DE GESTION'!#REF!="Mayor"),CONCATENATE("R6C",' RIESGOS DE GESTION'!#REF!),"")</f>
        <v>#REF!</v>
      </c>
      <c r="AF21" s="32" t="e">
        <f>IF(AND(' RIESGOS DE GESTION'!#REF!="Alta",' RIESGOS DE GESTION'!#REF!="Mayor"),CONCATENATE("R6C",' RIESGOS DE GESTION'!#REF!),"")</f>
        <v>#REF!</v>
      </c>
      <c r="AG21" s="28" t="e">
        <f>IF(AND(' RIESGOS DE GESTION'!#REF!="Alta",' RIESGOS DE GESTION'!#REF!="Mayor"),CONCATENATE("R6C",' RIESGOS DE GESTION'!#REF!),"")</f>
        <v>#REF!</v>
      </c>
      <c r="AH21" s="29" t="e">
        <f>IF(AND(' RIESGOS DE GESTION'!#REF!="Alta",' RIESGOS DE GESTION'!#REF!="Catastrófico"),CONCATENATE("R6C",' RIESGOS DE GESTION'!#REF!),"")</f>
        <v>#REF!</v>
      </c>
      <c r="AI21" s="30" t="e">
        <f>IF(AND(' RIESGOS DE GESTION'!#REF!="Alta",' RIESGOS DE GESTION'!#REF!="Catastrófico"),CONCATENATE("R6C",' RIESGOS DE GESTION'!#REF!),"")</f>
        <v>#REF!</v>
      </c>
      <c r="AJ21" s="30" t="e">
        <f>IF(AND(' RIESGOS DE GESTION'!#REF!="Alta",' RIESGOS DE GESTION'!#REF!="Catastrófico"),CONCATENATE("R6C",' RIESGOS DE GESTION'!#REF!),"")</f>
        <v>#REF!</v>
      </c>
      <c r="AK21" s="30" t="e">
        <f>IF(AND(' RIESGOS DE GESTION'!#REF!="Alta",' RIESGOS DE GESTION'!#REF!="Catastrófico"),CONCATENATE("R6C",' RIESGOS DE GESTION'!#REF!),"")</f>
        <v>#REF!</v>
      </c>
      <c r="AL21" s="30" t="e">
        <f>IF(AND(' RIESGOS DE GESTION'!#REF!="Alta",' RIESGOS DE GESTION'!#REF!="Catastrófico"),CONCATENATE("R6C",' RIESGOS DE GESTION'!#REF!),"")</f>
        <v>#REF!</v>
      </c>
      <c r="AM21" s="31" t="e">
        <f>IF(AND(' RIESGOS DE GESTION'!#REF!="Alta",' RIESGOS DE GESTION'!#REF!="Catastrófico"),CONCATENATE("R6C",' RIESGOS DE GESTION'!#REF!),"")</f>
        <v>#REF!</v>
      </c>
      <c r="AN21" s="58"/>
      <c r="AO21" s="512"/>
      <c r="AP21" s="513"/>
      <c r="AQ21" s="513"/>
      <c r="AR21" s="513"/>
      <c r="AS21" s="513"/>
      <c r="AT21" s="514"/>
      <c r="AU21" s="58"/>
      <c r="AV21" s="58"/>
      <c r="AW21" s="58"/>
      <c r="AX21" s="58"/>
      <c r="AY21" s="58"/>
      <c r="AZ21" s="58"/>
      <c r="BA21" s="58"/>
      <c r="BB21" s="58"/>
      <c r="BC21" s="58"/>
      <c r="BD21" s="58"/>
      <c r="BE21" s="58"/>
      <c r="BF21" s="58"/>
      <c r="BG21" s="58"/>
      <c r="BH21" s="58"/>
      <c r="BI21" s="58"/>
      <c r="BJ21" s="58"/>
      <c r="BK21" s="58"/>
      <c r="BL21" s="58"/>
      <c r="BM21" s="58"/>
      <c r="BN21" s="58"/>
      <c r="BO21" s="58"/>
      <c r="BP21" s="58"/>
      <c r="BQ21" s="58"/>
      <c r="BR21" s="58"/>
      <c r="BS21" s="58"/>
      <c r="BT21" s="58"/>
      <c r="BU21" s="58"/>
      <c r="BV21" s="58"/>
      <c r="BW21" s="58"/>
      <c r="BX21" s="58"/>
    </row>
    <row r="22" spans="1:76" ht="15" customHeight="1" x14ac:dyDescent="0.25">
      <c r="A22" s="58"/>
      <c r="B22" s="461"/>
      <c r="C22" s="461"/>
      <c r="D22" s="462"/>
      <c r="E22" s="502"/>
      <c r="F22" s="503"/>
      <c r="G22" s="503"/>
      <c r="H22" s="503"/>
      <c r="I22" s="519"/>
      <c r="J22" s="42" t="e">
        <f>IF(AND(' RIESGOS DE GESTION'!#REF!="Alta",' RIESGOS DE GESTION'!#REF!="Leve"),CONCATENATE("R7C",' RIESGOS DE GESTION'!#REF!),"")</f>
        <v>#REF!</v>
      </c>
      <c r="K22" s="43" t="e">
        <f>IF(AND(' RIESGOS DE GESTION'!#REF!="Alta",' RIESGOS DE GESTION'!#REF!="Leve"),CONCATENATE("R7C",' RIESGOS DE GESTION'!#REF!),"")</f>
        <v>#REF!</v>
      </c>
      <c r="L22" s="43" t="e">
        <f>IF(AND(' RIESGOS DE GESTION'!#REF!="Alta",' RIESGOS DE GESTION'!#REF!="Leve"),CONCATENATE("R7C",' RIESGOS DE GESTION'!#REF!),"")</f>
        <v>#REF!</v>
      </c>
      <c r="M22" s="43" t="e">
        <f>IF(AND(' RIESGOS DE GESTION'!#REF!="Alta",' RIESGOS DE GESTION'!#REF!="Leve"),CONCATENATE("R7C",' RIESGOS DE GESTION'!#REF!),"")</f>
        <v>#REF!</v>
      </c>
      <c r="N22" s="43" t="e">
        <f>IF(AND(' RIESGOS DE GESTION'!#REF!="Alta",' RIESGOS DE GESTION'!#REF!="Leve"),CONCATENATE("R7C",' RIESGOS DE GESTION'!#REF!),"")</f>
        <v>#REF!</v>
      </c>
      <c r="O22" s="44" t="e">
        <f>IF(AND(' RIESGOS DE GESTION'!#REF!="Alta",' RIESGOS DE GESTION'!#REF!="Leve"),CONCATENATE("R7C",' RIESGOS DE GESTION'!#REF!),"")</f>
        <v>#REF!</v>
      </c>
      <c r="P22" s="42" t="e">
        <f>IF(AND(' RIESGOS DE GESTION'!#REF!="Alta",' RIESGOS DE GESTION'!#REF!="Menor"),CONCATENATE("R7C",' RIESGOS DE GESTION'!#REF!),"")</f>
        <v>#REF!</v>
      </c>
      <c r="Q22" s="43" t="e">
        <f>IF(AND(' RIESGOS DE GESTION'!#REF!="Alta",' RIESGOS DE GESTION'!#REF!="Menor"),CONCATENATE("R7C",' RIESGOS DE GESTION'!#REF!),"")</f>
        <v>#REF!</v>
      </c>
      <c r="R22" s="43" t="e">
        <f>IF(AND(' RIESGOS DE GESTION'!#REF!="Alta",' RIESGOS DE GESTION'!#REF!="Menor"),CONCATENATE("R7C",' RIESGOS DE GESTION'!#REF!),"")</f>
        <v>#REF!</v>
      </c>
      <c r="S22" s="43" t="e">
        <f>IF(AND(' RIESGOS DE GESTION'!#REF!="Alta",' RIESGOS DE GESTION'!#REF!="Menor"),CONCATENATE("R7C",' RIESGOS DE GESTION'!#REF!),"")</f>
        <v>#REF!</v>
      </c>
      <c r="T22" s="43" t="e">
        <f>IF(AND(' RIESGOS DE GESTION'!#REF!="Alta",' RIESGOS DE GESTION'!#REF!="Menor"),CONCATENATE("R7C",' RIESGOS DE GESTION'!#REF!),"")</f>
        <v>#REF!</v>
      </c>
      <c r="U22" s="44" t="e">
        <f>IF(AND(' RIESGOS DE GESTION'!#REF!="Alta",' RIESGOS DE GESTION'!#REF!="Menor"),CONCATENATE("R7C",' RIESGOS DE GESTION'!#REF!),"")</f>
        <v>#REF!</v>
      </c>
      <c r="V22" s="26" t="e">
        <f>IF(AND(' RIESGOS DE GESTION'!#REF!="Alta",' RIESGOS DE GESTION'!#REF!="Moderado"),CONCATENATE("R7C",' RIESGOS DE GESTION'!#REF!),"")</f>
        <v>#REF!</v>
      </c>
      <c r="W22" s="27" t="e">
        <f>IF(AND(' RIESGOS DE GESTION'!#REF!="Alta",' RIESGOS DE GESTION'!#REF!="Moderado"),CONCATENATE("R7C",' RIESGOS DE GESTION'!#REF!),"")</f>
        <v>#REF!</v>
      </c>
      <c r="X22" s="32" t="e">
        <f>IF(AND(' RIESGOS DE GESTION'!#REF!="Alta",' RIESGOS DE GESTION'!#REF!="Moderado"),CONCATENATE("R7C",' RIESGOS DE GESTION'!#REF!),"")</f>
        <v>#REF!</v>
      </c>
      <c r="Y22" s="32" t="e">
        <f>IF(AND(' RIESGOS DE GESTION'!#REF!="Alta",' RIESGOS DE GESTION'!#REF!="Moderado"),CONCATENATE("R7C",' RIESGOS DE GESTION'!#REF!),"")</f>
        <v>#REF!</v>
      </c>
      <c r="Z22" s="32" t="e">
        <f>IF(AND(' RIESGOS DE GESTION'!#REF!="Alta",' RIESGOS DE GESTION'!#REF!="Moderado"),CONCATENATE("R7C",' RIESGOS DE GESTION'!#REF!),"")</f>
        <v>#REF!</v>
      </c>
      <c r="AA22" s="28" t="e">
        <f>IF(AND(' RIESGOS DE GESTION'!#REF!="Alta",' RIESGOS DE GESTION'!#REF!="Moderado"),CONCATENATE("R7C",' RIESGOS DE GESTION'!#REF!),"")</f>
        <v>#REF!</v>
      </c>
      <c r="AB22" s="26" t="e">
        <f>IF(AND(' RIESGOS DE GESTION'!#REF!="Alta",' RIESGOS DE GESTION'!#REF!="Mayor"),CONCATENATE("R7C",' RIESGOS DE GESTION'!#REF!),"")</f>
        <v>#REF!</v>
      </c>
      <c r="AC22" s="27" t="e">
        <f>IF(AND(' RIESGOS DE GESTION'!#REF!="Alta",' RIESGOS DE GESTION'!#REF!="Mayor"),CONCATENATE("R7C",' RIESGOS DE GESTION'!#REF!),"")</f>
        <v>#REF!</v>
      </c>
      <c r="AD22" s="32" t="e">
        <f>IF(AND(' RIESGOS DE GESTION'!#REF!="Alta",' RIESGOS DE GESTION'!#REF!="Mayor"),CONCATENATE("R7C",' RIESGOS DE GESTION'!#REF!),"")</f>
        <v>#REF!</v>
      </c>
      <c r="AE22" s="32" t="e">
        <f>IF(AND(' RIESGOS DE GESTION'!#REF!="Alta",' RIESGOS DE GESTION'!#REF!="Mayor"),CONCATENATE("R7C",' RIESGOS DE GESTION'!#REF!),"")</f>
        <v>#REF!</v>
      </c>
      <c r="AF22" s="32" t="e">
        <f>IF(AND(' RIESGOS DE GESTION'!#REF!="Alta",' RIESGOS DE GESTION'!#REF!="Mayor"),CONCATENATE("R7C",' RIESGOS DE GESTION'!#REF!),"")</f>
        <v>#REF!</v>
      </c>
      <c r="AG22" s="28" t="e">
        <f>IF(AND(' RIESGOS DE GESTION'!#REF!="Alta",' RIESGOS DE GESTION'!#REF!="Mayor"),CONCATENATE("R7C",' RIESGOS DE GESTION'!#REF!),"")</f>
        <v>#REF!</v>
      </c>
      <c r="AH22" s="29" t="e">
        <f>IF(AND(' RIESGOS DE GESTION'!#REF!="Alta",' RIESGOS DE GESTION'!#REF!="Catastrófico"),CONCATENATE("R7C",' RIESGOS DE GESTION'!#REF!),"")</f>
        <v>#REF!</v>
      </c>
      <c r="AI22" s="30" t="e">
        <f>IF(AND(' RIESGOS DE GESTION'!#REF!="Alta",' RIESGOS DE GESTION'!#REF!="Catastrófico"),CONCATENATE("R7C",' RIESGOS DE GESTION'!#REF!),"")</f>
        <v>#REF!</v>
      </c>
      <c r="AJ22" s="30" t="e">
        <f>IF(AND(' RIESGOS DE GESTION'!#REF!="Alta",' RIESGOS DE GESTION'!#REF!="Catastrófico"),CONCATENATE("R7C",' RIESGOS DE GESTION'!#REF!),"")</f>
        <v>#REF!</v>
      </c>
      <c r="AK22" s="30" t="e">
        <f>IF(AND(' RIESGOS DE GESTION'!#REF!="Alta",' RIESGOS DE GESTION'!#REF!="Catastrófico"),CONCATENATE("R7C",' RIESGOS DE GESTION'!#REF!),"")</f>
        <v>#REF!</v>
      </c>
      <c r="AL22" s="30" t="e">
        <f>IF(AND(' RIESGOS DE GESTION'!#REF!="Alta",' RIESGOS DE GESTION'!#REF!="Catastrófico"),CONCATENATE("R7C",' RIESGOS DE GESTION'!#REF!),"")</f>
        <v>#REF!</v>
      </c>
      <c r="AM22" s="31" t="e">
        <f>IF(AND(' RIESGOS DE GESTION'!#REF!="Alta",' RIESGOS DE GESTION'!#REF!="Catastrófico"),CONCATENATE("R7C",' RIESGOS DE GESTION'!#REF!),"")</f>
        <v>#REF!</v>
      </c>
      <c r="AN22" s="58"/>
      <c r="AO22" s="512"/>
      <c r="AP22" s="513"/>
      <c r="AQ22" s="513"/>
      <c r="AR22" s="513"/>
      <c r="AS22" s="513"/>
      <c r="AT22" s="514"/>
      <c r="AU22" s="58"/>
      <c r="AV22" s="58"/>
      <c r="AW22" s="58"/>
      <c r="AX22" s="58"/>
      <c r="AY22" s="58"/>
      <c r="AZ22" s="58"/>
      <c r="BA22" s="58"/>
      <c r="BB22" s="58"/>
      <c r="BC22" s="58"/>
      <c r="BD22" s="58"/>
      <c r="BE22" s="58"/>
      <c r="BF22" s="58"/>
      <c r="BG22" s="58"/>
      <c r="BH22" s="58"/>
      <c r="BI22" s="58"/>
      <c r="BJ22" s="58"/>
      <c r="BK22" s="58"/>
      <c r="BL22" s="58"/>
      <c r="BM22" s="58"/>
      <c r="BN22" s="58"/>
      <c r="BO22" s="58"/>
      <c r="BP22" s="58"/>
      <c r="BQ22" s="58"/>
      <c r="BR22" s="58"/>
      <c r="BS22" s="58"/>
      <c r="BT22" s="58"/>
      <c r="BU22" s="58"/>
      <c r="BV22" s="58"/>
      <c r="BW22" s="58"/>
      <c r="BX22" s="58"/>
    </row>
    <row r="23" spans="1:76" ht="15" customHeight="1" x14ac:dyDescent="0.25">
      <c r="A23" s="58"/>
      <c r="B23" s="461"/>
      <c r="C23" s="461"/>
      <c r="D23" s="462"/>
      <c r="E23" s="502"/>
      <c r="F23" s="503"/>
      <c r="G23" s="503"/>
      <c r="H23" s="503"/>
      <c r="I23" s="519"/>
      <c r="J23" s="42" t="e">
        <f>IF(AND(' RIESGOS DE GESTION'!#REF!="Alta",' RIESGOS DE GESTION'!#REF!="Leve"),CONCATENATE("R8C",' RIESGOS DE GESTION'!#REF!),"")</f>
        <v>#REF!</v>
      </c>
      <c r="K23" s="43" t="e">
        <f>IF(AND(' RIESGOS DE GESTION'!#REF!="Alta",' RIESGOS DE GESTION'!#REF!="Leve"),CONCATENATE("R8C",' RIESGOS DE GESTION'!#REF!),"")</f>
        <v>#REF!</v>
      </c>
      <c r="L23" s="43" t="e">
        <f>IF(AND(' RIESGOS DE GESTION'!#REF!="Alta",' RIESGOS DE GESTION'!#REF!="Leve"),CONCATENATE("R8C",' RIESGOS DE GESTION'!#REF!),"")</f>
        <v>#REF!</v>
      </c>
      <c r="M23" s="43" t="e">
        <f>IF(AND(' RIESGOS DE GESTION'!#REF!="Alta",' RIESGOS DE GESTION'!#REF!="Leve"),CONCATENATE("R8C",' RIESGOS DE GESTION'!#REF!),"")</f>
        <v>#REF!</v>
      </c>
      <c r="N23" s="43" t="e">
        <f>IF(AND(' RIESGOS DE GESTION'!#REF!="Alta",' RIESGOS DE GESTION'!#REF!="Leve"),CONCATENATE("R8C",' RIESGOS DE GESTION'!#REF!),"")</f>
        <v>#REF!</v>
      </c>
      <c r="O23" s="44" t="e">
        <f>IF(AND(' RIESGOS DE GESTION'!#REF!="Alta",' RIESGOS DE GESTION'!#REF!="Leve"),CONCATENATE("R8C",' RIESGOS DE GESTION'!#REF!),"")</f>
        <v>#REF!</v>
      </c>
      <c r="P23" s="42" t="e">
        <f>IF(AND(' RIESGOS DE GESTION'!#REF!="Alta",' RIESGOS DE GESTION'!#REF!="Menor"),CONCATENATE("R8C",' RIESGOS DE GESTION'!#REF!),"")</f>
        <v>#REF!</v>
      </c>
      <c r="Q23" s="43" t="e">
        <f>IF(AND(' RIESGOS DE GESTION'!#REF!="Alta",' RIESGOS DE GESTION'!#REF!="Menor"),CONCATENATE("R8C",' RIESGOS DE GESTION'!#REF!),"")</f>
        <v>#REF!</v>
      </c>
      <c r="R23" s="43" t="e">
        <f>IF(AND(' RIESGOS DE GESTION'!#REF!="Alta",' RIESGOS DE GESTION'!#REF!="Menor"),CONCATENATE("R8C",' RIESGOS DE GESTION'!#REF!),"")</f>
        <v>#REF!</v>
      </c>
      <c r="S23" s="43" t="e">
        <f>IF(AND(' RIESGOS DE GESTION'!#REF!="Alta",' RIESGOS DE GESTION'!#REF!="Menor"),CONCATENATE("R8C",' RIESGOS DE GESTION'!#REF!),"")</f>
        <v>#REF!</v>
      </c>
      <c r="T23" s="43" t="e">
        <f>IF(AND(' RIESGOS DE GESTION'!#REF!="Alta",' RIESGOS DE GESTION'!#REF!="Menor"),CONCATENATE("R8C",' RIESGOS DE GESTION'!#REF!),"")</f>
        <v>#REF!</v>
      </c>
      <c r="U23" s="44" t="e">
        <f>IF(AND(' RIESGOS DE GESTION'!#REF!="Alta",' RIESGOS DE GESTION'!#REF!="Menor"),CONCATENATE("R8C",' RIESGOS DE GESTION'!#REF!),"")</f>
        <v>#REF!</v>
      </c>
      <c r="V23" s="26" t="e">
        <f>IF(AND(' RIESGOS DE GESTION'!#REF!="Alta",' RIESGOS DE GESTION'!#REF!="Moderado"),CONCATENATE("R8C",' RIESGOS DE GESTION'!#REF!),"")</f>
        <v>#REF!</v>
      </c>
      <c r="W23" s="27" t="e">
        <f>IF(AND(' RIESGOS DE GESTION'!#REF!="Alta",' RIESGOS DE GESTION'!#REF!="Moderado"),CONCATENATE("R8C",' RIESGOS DE GESTION'!#REF!),"")</f>
        <v>#REF!</v>
      </c>
      <c r="X23" s="32" t="e">
        <f>IF(AND(' RIESGOS DE GESTION'!#REF!="Alta",' RIESGOS DE GESTION'!#REF!="Moderado"),CONCATENATE("R8C",' RIESGOS DE GESTION'!#REF!),"")</f>
        <v>#REF!</v>
      </c>
      <c r="Y23" s="32" t="e">
        <f>IF(AND(' RIESGOS DE GESTION'!#REF!="Alta",' RIESGOS DE GESTION'!#REF!="Moderado"),CONCATENATE("R8C",' RIESGOS DE GESTION'!#REF!),"")</f>
        <v>#REF!</v>
      </c>
      <c r="Z23" s="32" t="e">
        <f>IF(AND(' RIESGOS DE GESTION'!#REF!="Alta",' RIESGOS DE GESTION'!#REF!="Moderado"),CONCATENATE("R8C",' RIESGOS DE GESTION'!#REF!),"")</f>
        <v>#REF!</v>
      </c>
      <c r="AA23" s="28" t="e">
        <f>IF(AND(' RIESGOS DE GESTION'!#REF!="Alta",' RIESGOS DE GESTION'!#REF!="Moderado"),CONCATENATE("R8C",' RIESGOS DE GESTION'!#REF!),"")</f>
        <v>#REF!</v>
      </c>
      <c r="AB23" s="26" t="e">
        <f>IF(AND(' RIESGOS DE GESTION'!#REF!="Alta",' RIESGOS DE GESTION'!#REF!="Mayor"),CONCATENATE("R8C",' RIESGOS DE GESTION'!#REF!),"")</f>
        <v>#REF!</v>
      </c>
      <c r="AC23" s="27" t="e">
        <f>IF(AND(' RIESGOS DE GESTION'!#REF!="Alta",' RIESGOS DE GESTION'!#REF!="Mayor"),CONCATENATE("R8C",' RIESGOS DE GESTION'!#REF!),"")</f>
        <v>#REF!</v>
      </c>
      <c r="AD23" s="32" t="e">
        <f>IF(AND(' RIESGOS DE GESTION'!#REF!="Alta",' RIESGOS DE GESTION'!#REF!="Mayor"),CONCATENATE("R8C",' RIESGOS DE GESTION'!#REF!),"")</f>
        <v>#REF!</v>
      </c>
      <c r="AE23" s="32" t="e">
        <f>IF(AND(' RIESGOS DE GESTION'!#REF!="Alta",' RIESGOS DE GESTION'!#REF!="Mayor"),CONCATENATE("R8C",' RIESGOS DE GESTION'!#REF!),"")</f>
        <v>#REF!</v>
      </c>
      <c r="AF23" s="32" t="e">
        <f>IF(AND(' RIESGOS DE GESTION'!#REF!="Alta",' RIESGOS DE GESTION'!#REF!="Mayor"),CONCATENATE("R8C",' RIESGOS DE GESTION'!#REF!),"")</f>
        <v>#REF!</v>
      </c>
      <c r="AG23" s="28" t="e">
        <f>IF(AND(' RIESGOS DE GESTION'!#REF!="Alta",' RIESGOS DE GESTION'!#REF!="Mayor"),CONCATENATE("R8C",' RIESGOS DE GESTION'!#REF!),"")</f>
        <v>#REF!</v>
      </c>
      <c r="AH23" s="29" t="e">
        <f>IF(AND(' RIESGOS DE GESTION'!#REF!="Alta",' RIESGOS DE GESTION'!#REF!="Catastrófico"),CONCATENATE("R8C",' RIESGOS DE GESTION'!#REF!),"")</f>
        <v>#REF!</v>
      </c>
      <c r="AI23" s="30" t="e">
        <f>IF(AND(' RIESGOS DE GESTION'!#REF!="Alta",' RIESGOS DE GESTION'!#REF!="Catastrófico"),CONCATENATE("R8C",' RIESGOS DE GESTION'!#REF!),"")</f>
        <v>#REF!</v>
      </c>
      <c r="AJ23" s="30" t="e">
        <f>IF(AND(' RIESGOS DE GESTION'!#REF!="Alta",' RIESGOS DE GESTION'!#REF!="Catastrófico"),CONCATENATE("R8C",' RIESGOS DE GESTION'!#REF!),"")</f>
        <v>#REF!</v>
      </c>
      <c r="AK23" s="30" t="e">
        <f>IF(AND(' RIESGOS DE GESTION'!#REF!="Alta",' RIESGOS DE GESTION'!#REF!="Catastrófico"),CONCATENATE("R8C",' RIESGOS DE GESTION'!#REF!),"")</f>
        <v>#REF!</v>
      </c>
      <c r="AL23" s="30" t="e">
        <f>IF(AND(' RIESGOS DE GESTION'!#REF!="Alta",' RIESGOS DE GESTION'!#REF!="Catastrófico"),CONCATENATE("R8C",' RIESGOS DE GESTION'!#REF!),"")</f>
        <v>#REF!</v>
      </c>
      <c r="AM23" s="31" t="e">
        <f>IF(AND(' RIESGOS DE GESTION'!#REF!="Alta",' RIESGOS DE GESTION'!#REF!="Catastrófico"),CONCATENATE("R8C",' RIESGOS DE GESTION'!#REF!),"")</f>
        <v>#REF!</v>
      </c>
      <c r="AN23" s="58"/>
      <c r="AO23" s="512"/>
      <c r="AP23" s="513"/>
      <c r="AQ23" s="513"/>
      <c r="AR23" s="513"/>
      <c r="AS23" s="513"/>
      <c r="AT23" s="514"/>
      <c r="AU23" s="58"/>
      <c r="AV23" s="58"/>
      <c r="AW23" s="58"/>
      <c r="AX23" s="58"/>
      <c r="AY23" s="58"/>
      <c r="AZ23" s="58"/>
      <c r="BA23" s="58"/>
      <c r="BB23" s="58"/>
      <c r="BC23" s="58"/>
      <c r="BD23" s="58"/>
      <c r="BE23" s="58"/>
      <c r="BF23" s="58"/>
      <c r="BG23" s="58"/>
      <c r="BH23" s="58"/>
      <c r="BI23" s="58"/>
      <c r="BJ23" s="58"/>
      <c r="BK23" s="58"/>
      <c r="BL23" s="58"/>
      <c r="BM23" s="58"/>
      <c r="BN23" s="58"/>
      <c r="BO23" s="58"/>
      <c r="BP23" s="58"/>
      <c r="BQ23" s="58"/>
      <c r="BR23" s="58"/>
      <c r="BS23" s="58"/>
      <c r="BT23" s="58"/>
      <c r="BU23" s="58"/>
      <c r="BV23" s="58"/>
      <c r="BW23" s="58"/>
      <c r="BX23" s="58"/>
    </row>
    <row r="24" spans="1:76" ht="15" customHeight="1" x14ac:dyDescent="0.25">
      <c r="A24" s="58"/>
      <c r="B24" s="461"/>
      <c r="C24" s="461"/>
      <c r="D24" s="462"/>
      <c r="E24" s="502"/>
      <c r="F24" s="503"/>
      <c r="G24" s="503"/>
      <c r="H24" s="503"/>
      <c r="I24" s="519"/>
      <c r="J24" s="42" t="e">
        <f>IF(AND(' RIESGOS DE GESTION'!#REF!="Alta",' RIESGOS DE GESTION'!#REF!="Leve"),CONCATENATE("R9C",' RIESGOS DE GESTION'!#REF!),"")</f>
        <v>#REF!</v>
      </c>
      <c r="K24" s="43" t="e">
        <f>IF(AND(' RIESGOS DE GESTION'!#REF!="Alta",' RIESGOS DE GESTION'!#REF!="Leve"),CONCATENATE("R9C",' RIESGOS DE GESTION'!#REF!),"")</f>
        <v>#REF!</v>
      </c>
      <c r="L24" s="43" t="e">
        <f>IF(AND(' RIESGOS DE GESTION'!#REF!="Alta",' RIESGOS DE GESTION'!#REF!="Leve"),CONCATENATE("R9C",' RIESGOS DE GESTION'!#REF!),"")</f>
        <v>#REF!</v>
      </c>
      <c r="M24" s="43" t="e">
        <f>IF(AND(' RIESGOS DE GESTION'!#REF!="Alta",' RIESGOS DE GESTION'!#REF!="Leve"),CONCATENATE("R9C",' RIESGOS DE GESTION'!#REF!),"")</f>
        <v>#REF!</v>
      </c>
      <c r="N24" s="43" t="e">
        <f>IF(AND(' RIESGOS DE GESTION'!#REF!="Alta",' RIESGOS DE GESTION'!#REF!="Leve"),CONCATENATE("R9C",' RIESGOS DE GESTION'!#REF!),"")</f>
        <v>#REF!</v>
      </c>
      <c r="O24" s="44" t="e">
        <f>IF(AND(' RIESGOS DE GESTION'!#REF!="Alta",' RIESGOS DE GESTION'!#REF!="Leve"),CONCATENATE("R9C",' RIESGOS DE GESTION'!#REF!),"")</f>
        <v>#REF!</v>
      </c>
      <c r="P24" s="42" t="e">
        <f>IF(AND(' RIESGOS DE GESTION'!#REF!="Alta",' RIESGOS DE GESTION'!#REF!="Menor"),CONCATENATE("R9C",' RIESGOS DE GESTION'!#REF!),"")</f>
        <v>#REF!</v>
      </c>
      <c r="Q24" s="43" t="e">
        <f>IF(AND(' RIESGOS DE GESTION'!#REF!="Alta",' RIESGOS DE GESTION'!#REF!="Menor"),CONCATENATE("R9C",' RIESGOS DE GESTION'!#REF!),"")</f>
        <v>#REF!</v>
      </c>
      <c r="R24" s="43" t="e">
        <f>IF(AND(' RIESGOS DE GESTION'!#REF!="Alta",' RIESGOS DE GESTION'!#REF!="Menor"),CONCATENATE("R9C",' RIESGOS DE GESTION'!#REF!),"")</f>
        <v>#REF!</v>
      </c>
      <c r="S24" s="43" t="e">
        <f>IF(AND(' RIESGOS DE GESTION'!#REF!="Alta",' RIESGOS DE GESTION'!#REF!="Menor"),CONCATENATE("R9C",' RIESGOS DE GESTION'!#REF!),"")</f>
        <v>#REF!</v>
      </c>
      <c r="T24" s="43" t="e">
        <f>IF(AND(' RIESGOS DE GESTION'!#REF!="Alta",' RIESGOS DE GESTION'!#REF!="Menor"),CONCATENATE("R9C",' RIESGOS DE GESTION'!#REF!),"")</f>
        <v>#REF!</v>
      </c>
      <c r="U24" s="44" t="e">
        <f>IF(AND(' RIESGOS DE GESTION'!#REF!="Alta",' RIESGOS DE GESTION'!#REF!="Menor"),CONCATENATE("R9C",' RIESGOS DE GESTION'!#REF!),"")</f>
        <v>#REF!</v>
      </c>
      <c r="V24" s="26" t="e">
        <f>IF(AND(' RIESGOS DE GESTION'!#REF!="Alta",' RIESGOS DE GESTION'!#REF!="Moderado"),CONCATENATE("R9C",' RIESGOS DE GESTION'!#REF!),"")</f>
        <v>#REF!</v>
      </c>
      <c r="W24" s="27" t="e">
        <f>IF(AND(' RIESGOS DE GESTION'!#REF!="Alta",' RIESGOS DE GESTION'!#REF!="Moderado"),CONCATENATE("R9C",' RIESGOS DE GESTION'!#REF!),"")</f>
        <v>#REF!</v>
      </c>
      <c r="X24" s="32" t="e">
        <f>IF(AND(' RIESGOS DE GESTION'!#REF!="Alta",' RIESGOS DE GESTION'!#REF!="Moderado"),CONCATENATE("R9C",' RIESGOS DE GESTION'!#REF!),"")</f>
        <v>#REF!</v>
      </c>
      <c r="Y24" s="32" t="e">
        <f>IF(AND(' RIESGOS DE GESTION'!#REF!="Alta",' RIESGOS DE GESTION'!#REF!="Moderado"),CONCATENATE("R9C",' RIESGOS DE GESTION'!#REF!),"")</f>
        <v>#REF!</v>
      </c>
      <c r="Z24" s="32" t="e">
        <f>IF(AND(' RIESGOS DE GESTION'!#REF!="Alta",' RIESGOS DE GESTION'!#REF!="Moderado"),CONCATENATE("R9C",' RIESGOS DE GESTION'!#REF!),"")</f>
        <v>#REF!</v>
      </c>
      <c r="AA24" s="28" t="e">
        <f>IF(AND(' RIESGOS DE GESTION'!#REF!="Alta",' RIESGOS DE GESTION'!#REF!="Moderado"),CONCATENATE("R9C",' RIESGOS DE GESTION'!#REF!),"")</f>
        <v>#REF!</v>
      </c>
      <c r="AB24" s="26" t="e">
        <f>IF(AND(' RIESGOS DE GESTION'!#REF!="Alta",' RIESGOS DE GESTION'!#REF!="Mayor"),CONCATENATE("R9C",' RIESGOS DE GESTION'!#REF!),"")</f>
        <v>#REF!</v>
      </c>
      <c r="AC24" s="27" t="e">
        <f>IF(AND(' RIESGOS DE GESTION'!#REF!="Alta",' RIESGOS DE GESTION'!#REF!="Mayor"),CONCATENATE("R9C",' RIESGOS DE GESTION'!#REF!),"")</f>
        <v>#REF!</v>
      </c>
      <c r="AD24" s="32" t="e">
        <f>IF(AND(' RIESGOS DE GESTION'!#REF!="Alta",' RIESGOS DE GESTION'!#REF!="Mayor"),CONCATENATE("R9C",' RIESGOS DE GESTION'!#REF!),"")</f>
        <v>#REF!</v>
      </c>
      <c r="AE24" s="32" t="e">
        <f>IF(AND(' RIESGOS DE GESTION'!#REF!="Alta",' RIESGOS DE GESTION'!#REF!="Mayor"),CONCATENATE("R9C",' RIESGOS DE GESTION'!#REF!),"")</f>
        <v>#REF!</v>
      </c>
      <c r="AF24" s="32" t="e">
        <f>IF(AND(' RIESGOS DE GESTION'!#REF!="Alta",' RIESGOS DE GESTION'!#REF!="Mayor"),CONCATENATE("R9C",' RIESGOS DE GESTION'!#REF!),"")</f>
        <v>#REF!</v>
      </c>
      <c r="AG24" s="28" t="e">
        <f>IF(AND(' RIESGOS DE GESTION'!#REF!="Alta",' RIESGOS DE GESTION'!#REF!="Mayor"),CONCATENATE("R9C",' RIESGOS DE GESTION'!#REF!),"")</f>
        <v>#REF!</v>
      </c>
      <c r="AH24" s="29" t="e">
        <f>IF(AND(' RIESGOS DE GESTION'!#REF!="Alta",' RIESGOS DE GESTION'!#REF!="Catastrófico"),CONCATENATE("R9C",' RIESGOS DE GESTION'!#REF!),"")</f>
        <v>#REF!</v>
      </c>
      <c r="AI24" s="30" t="e">
        <f>IF(AND(' RIESGOS DE GESTION'!#REF!="Alta",' RIESGOS DE GESTION'!#REF!="Catastrófico"),CONCATENATE("R9C",' RIESGOS DE GESTION'!#REF!),"")</f>
        <v>#REF!</v>
      </c>
      <c r="AJ24" s="30" t="e">
        <f>IF(AND(' RIESGOS DE GESTION'!#REF!="Alta",' RIESGOS DE GESTION'!#REF!="Catastrófico"),CONCATENATE("R9C",' RIESGOS DE GESTION'!#REF!),"")</f>
        <v>#REF!</v>
      </c>
      <c r="AK24" s="30" t="e">
        <f>IF(AND(' RIESGOS DE GESTION'!#REF!="Alta",' RIESGOS DE GESTION'!#REF!="Catastrófico"),CONCATENATE("R9C",' RIESGOS DE GESTION'!#REF!),"")</f>
        <v>#REF!</v>
      </c>
      <c r="AL24" s="30" t="e">
        <f>IF(AND(' RIESGOS DE GESTION'!#REF!="Alta",' RIESGOS DE GESTION'!#REF!="Catastrófico"),CONCATENATE("R9C",' RIESGOS DE GESTION'!#REF!),"")</f>
        <v>#REF!</v>
      </c>
      <c r="AM24" s="31" t="e">
        <f>IF(AND(' RIESGOS DE GESTION'!#REF!="Alta",' RIESGOS DE GESTION'!#REF!="Catastrófico"),CONCATENATE("R9C",' RIESGOS DE GESTION'!#REF!),"")</f>
        <v>#REF!</v>
      </c>
      <c r="AN24" s="58"/>
      <c r="AO24" s="512"/>
      <c r="AP24" s="513"/>
      <c r="AQ24" s="513"/>
      <c r="AR24" s="513"/>
      <c r="AS24" s="513"/>
      <c r="AT24" s="514"/>
      <c r="AU24" s="58"/>
      <c r="AV24" s="58"/>
      <c r="AW24" s="58"/>
      <c r="AX24" s="58"/>
      <c r="AY24" s="58"/>
      <c r="AZ24" s="58"/>
      <c r="BA24" s="58"/>
      <c r="BB24" s="58"/>
      <c r="BC24" s="58"/>
      <c r="BD24" s="58"/>
      <c r="BE24" s="58"/>
      <c r="BF24" s="58"/>
      <c r="BG24" s="58"/>
      <c r="BH24" s="58"/>
      <c r="BI24" s="58"/>
      <c r="BJ24" s="58"/>
      <c r="BK24" s="58"/>
      <c r="BL24" s="58"/>
      <c r="BM24" s="58"/>
      <c r="BN24" s="58"/>
      <c r="BO24" s="58"/>
      <c r="BP24" s="58"/>
      <c r="BQ24" s="58"/>
      <c r="BR24" s="58"/>
      <c r="BS24" s="58"/>
      <c r="BT24" s="58"/>
      <c r="BU24" s="58"/>
      <c r="BV24" s="58"/>
      <c r="BW24" s="58"/>
      <c r="BX24" s="58"/>
    </row>
    <row r="25" spans="1:76" ht="15.75" customHeight="1" thickBot="1" x14ac:dyDescent="0.3">
      <c r="A25" s="58"/>
      <c r="B25" s="461"/>
      <c r="C25" s="461"/>
      <c r="D25" s="462"/>
      <c r="E25" s="505"/>
      <c r="F25" s="506"/>
      <c r="G25" s="506"/>
      <c r="H25" s="506"/>
      <c r="I25" s="506"/>
      <c r="J25" s="45" t="e">
        <f>IF(AND(' RIESGOS DE GESTION'!#REF!="Alta",' RIESGOS DE GESTION'!#REF!="Leve"),CONCATENATE("R10C",' RIESGOS DE GESTION'!#REF!),"")</f>
        <v>#REF!</v>
      </c>
      <c r="K25" s="46" t="e">
        <f>IF(AND(' RIESGOS DE GESTION'!#REF!="Alta",' RIESGOS DE GESTION'!#REF!="Leve"),CONCATENATE("R10C",' RIESGOS DE GESTION'!#REF!),"")</f>
        <v>#REF!</v>
      </c>
      <c r="L25" s="46" t="e">
        <f>IF(AND(' RIESGOS DE GESTION'!#REF!="Alta",' RIESGOS DE GESTION'!#REF!="Leve"),CONCATENATE("R10C",' RIESGOS DE GESTION'!#REF!),"")</f>
        <v>#REF!</v>
      </c>
      <c r="M25" s="46" t="e">
        <f>IF(AND(' RIESGOS DE GESTION'!#REF!="Alta",' RIESGOS DE GESTION'!#REF!="Leve"),CONCATENATE("R10C",' RIESGOS DE GESTION'!#REF!),"")</f>
        <v>#REF!</v>
      </c>
      <c r="N25" s="46" t="e">
        <f>IF(AND(' RIESGOS DE GESTION'!#REF!="Alta",' RIESGOS DE GESTION'!#REF!="Leve"),CONCATENATE("R10C",' RIESGOS DE GESTION'!#REF!),"")</f>
        <v>#REF!</v>
      </c>
      <c r="O25" s="47" t="e">
        <f>IF(AND(' RIESGOS DE GESTION'!#REF!="Alta",' RIESGOS DE GESTION'!#REF!="Leve"),CONCATENATE("R10C",' RIESGOS DE GESTION'!#REF!),"")</f>
        <v>#REF!</v>
      </c>
      <c r="P25" s="45" t="e">
        <f>IF(AND(' RIESGOS DE GESTION'!#REF!="Alta",' RIESGOS DE GESTION'!#REF!="Menor"),CONCATENATE("R10C",' RIESGOS DE GESTION'!#REF!),"")</f>
        <v>#REF!</v>
      </c>
      <c r="Q25" s="46" t="e">
        <f>IF(AND(' RIESGOS DE GESTION'!#REF!="Alta",' RIESGOS DE GESTION'!#REF!="Menor"),CONCATENATE("R10C",' RIESGOS DE GESTION'!#REF!),"")</f>
        <v>#REF!</v>
      </c>
      <c r="R25" s="46" t="e">
        <f>IF(AND(' RIESGOS DE GESTION'!#REF!="Alta",' RIESGOS DE GESTION'!#REF!="Menor"),CONCATENATE("R10C",' RIESGOS DE GESTION'!#REF!),"")</f>
        <v>#REF!</v>
      </c>
      <c r="S25" s="46" t="e">
        <f>IF(AND(' RIESGOS DE GESTION'!#REF!="Alta",' RIESGOS DE GESTION'!#REF!="Menor"),CONCATENATE("R10C",' RIESGOS DE GESTION'!#REF!),"")</f>
        <v>#REF!</v>
      </c>
      <c r="T25" s="46" t="e">
        <f>IF(AND(' RIESGOS DE GESTION'!#REF!="Alta",' RIESGOS DE GESTION'!#REF!="Menor"),CONCATENATE("R10C",' RIESGOS DE GESTION'!#REF!),"")</f>
        <v>#REF!</v>
      </c>
      <c r="U25" s="47" t="e">
        <f>IF(AND(' RIESGOS DE GESTION'!#REF!="Alta",' RIESGOS DE GESTION'!#REF!="Menor"),CONCATENATE("R10C",' RIESGOS DE GESTION'!#REF!),"")</f>
        <v>#REF!</v>
      </c>
      <c r="V25" s="33" t="e">
        <f>IF(AND(' RIESGOS DE GESTION'!#REF!="Alta",' RIESGOS DE GESTION'!#REF!="Moderado"),CONCATENATE("R10C",' RIESGOS DE GESTION'!#REF!),"")</f>
        <v>#REF!</v>
      </c>
      <c r="W25" s="34" t="e">
        <f>IF(AND(' RIESGOS DE GESTION'!#REF!="Alta",' RIESGOS DE GESTION'!#REF!="Moderado"),CONCATENATE("R10C",' RIESGOS DE GESTION'!#REF!),"")</f>
        <v>#REF!</v>
      </c>
      <c r="X25" s="34" t="e">
        <f>IF(AND(' RIESGOS DE GESTION'!#REF!="Alta",' RIESGOS DE GESTION'!#REF!="Moderado"),CONCATENATE("R10C",' RIESGOS DE GESTION'!#REF!),"")</f>
        <v>#REF!</v>
      </c>
      <c r="Y25" s="34" t="e">
        <f>IF(AND(' RIESGOS DE GESTION'!#REF!="Alta",' RIESGOS DE GESTION'!#REF!="Moderado"),CONCATENATE("R10C",' RIESGOS DE GESTION'!#REF!),"")</f>
        <v>#REF!</v>
      </c>
      <c r="Z25" s="34" t="e">
        <f>IF(AND(' RIESGOS DE GESTION'!#REF!="Alta",' RIESGOS DE GESTION'!#REF!="Moderado"),CONCATENATE("R10C",' RIESGOS DE GESTION'!#REF!),"")</f>
        <v>#REF!</v>
      </c>
      <c r="AA25" s="35" t="e">
        <f>IF(AND(' RIESGOS DE GESTION'!#REF!="Alta",' RIESGOS DE GESTION'!#REF!="Moderado"),CONCATENATE("R10C",' RIESGOS DE GESTION'!#REF!),"")</f>
        <v>#REF!</v>
      </c>
      <c r="AB25" s="33" t="e">
        <f>IF(AND(' RIESGOS DE GESTION'!#REF!="Alta",' RIESGOS DE GESTION'!#REF!="Mayor"),CONCATENATE("R10C",' RIESGOS DE GESTION'!#REF!),"")</f>
        <v>#REF!</v>
      </c>
      <c r="AC25" s="34" t="e">
        <f>IF(AND(' RIESGOS DE GESTION'!#REF!="Alta",' RIESGOS DE GESTION'!#REF!="Mayor"),CONCATENATE("R10C",' RIESGOS DE GESTION'!#REF!),"")</f>
        <v>#REF!</v>
      </c>
      <c r="AD25" s="34" t="e">
        <f>IF(AND(' RIESGOS DE GESTION'!#REF!="Alta",' RIESGOS DE GESTION'!#REF!="Mayor"),CONCATENATE("R10C",' RIESGOS DE GESTION'!#REF!),"")</f>
        <v>#REF!</v>
      </c>
      <c r="AE25" s="34" t="e">
        <f>IF(AND(' RIESGOS DE GESTION'!#REF!="Alta",' RIESGOS DE GESTION'!#REF!="Mayor"),CONCATENATE("R10C",' RIESGOS DE GESTION'!#REF!),"")</f>
        <v>#REF!</v>
      </c>
      <c r="AF25" s="34" t="e">
        <f>IF(AND(' RIESGOS DE GESTION'!#REF!="Alta",' RIESGOS DE GESTION'!#REF!="Mayor"),CONCATENATE("R10C",' RIESGOS DE GESTION'!#REF!),"")</f>
        <v>#REF!</v>
      </c>
      <c r="AG25" s="35" t="e">
        <f>IF(AND(' RIESGOS DE GESTION'!#REF!="Alta",' RIESGOS DE GESTION'!#REF!="Mayor"),CONCATENATE("R10C",' RIESGOS DE GESTION'!#REF!),"")</f>
        <v>#REF!</v>
      </c>
      <c r="AH25" s="36" t="e">
        <f>IF(AND(' RIESGOS DE GESTION'!#REF!="Alta",' RIESGOS DE GESTION'!#REF!="Catastrófico"),CONCATENATE("R10C",' RIESGOS DE GESTION'!#REF!),"")</f>
        <v>#REF!</v>
      </c>
      <c r="AI25" s="37" t="e">
        <f>IF(AND(' RIESGOS DE GESTION'!#REF!="Alta",' RIESGOS DE GESTION'!#REF!="Catastrófico"),CONCATENATE("R10C",' RIESGOS DE GESTION'!#REF!),"")</f>
        <v>#REF!</v>
      </c>
      <c r="AJ25" s="37" t="e">
        <f>IF(AND(' RIESGOS DE GESTION'!#REF!="Alta",' RIESGOS DE GESTION'!#REF!="Catastrófico"),CONCATENATE("R10C",' RIESGOS DE GESTION'!#REF!),"")</f>
        <v>#REF!</v>
      </c>
      <c r="AK25" s="37" t="e">
        <f>IF(AND(' RIESGOS DE GESTION'!#REF!="Alta",' RIESGOS DE GESTION'!#REF!="Catastrófico"),CONCATENATE("R10C",' RIESGOS DE GESTION'!#REF!),"")</f>
        <v>#REF!</v>
      </c>
      <c r="AL25" s="37" t="e">
        <f>IF(AND(' RIESGOS DE GESTION'!#REF!="Alta",' RIESGOS DE GESTION'!#REF!="Catastrófico"),CONCATENATE("R10C",' RIESGOS DE GESTION'!#REF!),"")</f>
        <v>#REF!</v>
      </c>
      <c r="AM25" s="38" t="e">
        <f>IF(AND(' RIESGOS DE GESTION'!#REF!="Alta",' RIESGOS DE GESTION'!#REF!="Catastrófico"),CONCATENATE("R10C",' RIESGOS DE GESTION'!#REF!),"")</f>
        <v>#REF!</v>
      </c>
      <c r="AN25" s="58"/>
      <c r="AO25" s="515"/>
      <c r="AP25" s="516"/>
      <c r="AQ25" s="516"/>
      <c r="AR25" s="516"/>
      <c r="AS25" s="516"/>
      <c r="AT25" s="517"/>
      <c r="AU25" s="58"/>
      <c r="AV25" s="58"/>
      <c r="AW25" s="58"/>
      <c r="AX25" s="58"/>
      <c r="AY25" s="58"/>
      <c r="AZ25" s="58"/>
      <c r="BA25" s="58"/>
      <c r="BB25" s="58"/>
      <c r="BC25" s="58"/>
      <c r="BD25" s="58"/>
      <c r="BE25" s="58"/>
      <c r="BF25" s="58"/>
      <c r="BG25" s="58"/>
      <c r="BH25" s="58"/>
      <c r="BI25" s="58"/>
      <c r="BJ25" s="58"/>
      <c r="BK25" s="58"/>
      <c r="BL25" s="58"/>
      <c r="BM25" s="58"/>
      <c r="BN25" s="58"/>
      <c r="BO25" s="58"/>
      <c r="BP25" s="58"/>
      <c r="BQ25" s="58"/>
      <c r="BR25" s="58"/>
      <c r="BS25" s="58"/>
      <c r="BT25" s="58"/>
      <c r="BU25" s="58"/>
      <c r="BV25" s="58"/>
      <c r="BW25" s="58"/>
      <c r="BX25" s="58"/>
    </row>
    <row r="26" spans="1:76" ht="15" customHeight="1" x14ac:dyDescent="0.25">
      <c r="A26" s="58"/>
      <c r="B26" s="461"/>
      <c r="C26" s="461"/>
      <c r="D26" s="462"/>
      <c r="E26" s="499" t="s">
        <v>111</v>
      </c>
      <c r="F26" s="500"/>
      <c r="G26" s="500"/>
      <c r="H26" s="500"/>
      <c r="I26" s="501"/>
      <c r="J26" s="39" t="e">
        <f>IF(AND(' RIESGOS DE GESTION'!#REF!="Media",' RIESGOS DE GESTION'!#REF!="Leve"),CONCATENATE("R1C",' RIESGOS DE GESTION'!#REF!),"")</f>
        <v>#REF!</v>
      </c>
      <c r="K26" s="40" t="e">
        <f>IF(AND(' RIESGOS DE GESTION'!#REF!="Media",' RIESGOS DE GESTION'!#REF!="Leve"),CONCATENATE("R1C",' RIESGOS DE GESTION'!#REF!),"")</f>
        <v>#REF!</v>
      </c>
      <c r="L26" s="40" t="e">
        <f>IF(AND(' RIESGOS DE GESTION'!#REF!="Media",' RIESGOS DE GESTION'!#REF!="Leve"),CONCATENATE("R1C",' RIESGOS DE GESTION'!#REF!),"")</f>
        <v>#REF!</v>
      </c>
      <c r="M26" s="40" t="e">
        <f>IF(AND(' RIESGOS DE GESTION'!#REF!="Media",' RIESGOS DE GESTION'!#REF!="Leve"),CONCATENATE("R1C",' RIESGOS DE GESTION'!#REF!),"")</f>
        <v>#REF!</v>
      </c>
      <c r="N26" s="40" t="e">
        <f>IF(AND(' RIESGOS DE GESTION'!#REF!="Media",' RIESGOS DE GESTION'!#REF!="Leve"),CONCATENATE("R1C",' RIESGOS DE GESTION'!#REF!),"")</f>
        <v>#REF!</v>
      </c>
      <c r="O26" s="41" t="e">
        <f>IF(AND(' RIESGOS DE GESTION'!#REF!="Media",' RIESGOS DE GESTION'!#REF!="Leve"),CONCATENATE("R1C",' RIESGOS DE GESTION'!#REF!),"")</f>
        <v>#REF!</v>
      </c>
      <c r="P26" s="39" t="e">
        <f>IF(AND(' RIESGOS DE GESTION'!#REF!="Media",' RIESGOS DE GESTION'!#REF!="Menor"),CONCATENATE("R1C",' RIESGOS DE GESTION'!#REF!),"")</f>
        <v>#REF!</v>
      </c>
      <c r="Q26" s="40" t="e">
        <f>IF(AND(' RIESGOS DE GESTION'!#REF!="Media",' RIESGOS DE GESTION'!#REF!="Menor"),CONCATENATE("R1C",' RIESGOS DE GESTION'!#REF!),"")</f>
        <v>#REF!</v>
      </c>
      <c r="R26" s="40" t="e">
        <f>IF(AND(' RIESGOS DE GESTION'!#REF!="Media",' RIESGOS DE GESTION'!#REF!="Menor"),CONCATENATE("R1C",' RIESGOS DE GESTION'!#REF!),"")</f>
        <v>#REF!</v>
      </c>
      <c r="S26" s="40" t="e">
        <f>IF(AND(' RIESGOS DE GESTION'!#REF!="Media",' RIESGOS DE GESTION'!#REF!="Menor"),CONCATENATE("R1C",' RIESGOS DE GESTION'!#REF!),"")</f>
        <v>#REF!</v>
      </c>
      <c r="T26" s="40" t="e">
        <f>IF(AND(' RIESGOS DE GESTION'!#REF!="Media",' RIESGOS DE GESTION'!#REF!="Menor"),CONCATENATE("R1C",' RIESGOS DE GESTION'!#REF!),"")</f>
        <v>#REF!</v>
      </c>
      <c r="U26" s="41" t="e">
        <f>IF(AND(' RIESGOS DE GESTION'!#REF!="Media",' RIESGOS DE GESTION'!#REF!="Menor"),CONCATENATE("R1C",' RIESGOS DE GESTION'!#REF!),"")</f>
        <v>#REF!</v>
      </c>
      <c r="V26" s="39" t="e">
        <f>IF(AND(' RIESGOS DE GESTION'!#REF!="Media",' RIESGOS DE GESTION'!#REF!="Moderado"),CONCATENATE("R1C",' RIESGOS DE GESTION'!#REF!),"")</f>
        <v>#REF!</v>
      </c>
      <c r="W26" s="40" t="e">
        <f>IF(AND(' RIESGOS DE GESTION'!#REF!="Media",' RIESGOS DE GESTION'!#REF!="Moderado"),CONCATENATE("R1C",' RIESGOS DE GESTION'!#REF!),"")</f>
        <v>#REF!</v>
      </c>
      <c r="X26" s="40" t="e">
        <f>IF(AND(' RIESGOS DE GESTION'!#REF!="Media",' RIESGOS DE GESTION'!#REF!="Moderado"),CONCATENATE("R1C",' RIESGOS DE GESTION'!#REF!),"")</f>
        <v>#REF!</v>
      </c>
      <c r="Y26" s="40" t="e">
        <f>IF(AND(' RIESGOS DE GESTION'!#REF!="Media",' RIESGOS DE GESTION'!#REF!="Moderado"),CONCATENATE("R1C",' RIESGOS DE GESTION'!#REF!),"")</f>
        <v>#REF!</v>
      </c>
      <c r="Z26" s="40" t="e">
        <f>IF(AND(' RIESGOS DE GESTION'!#REF!="Media",' RIESGOS DE GESTION'!#REF!="Moderado"),CONCATENATE("R1C",' RIESGOS DE GESTION'!#REF!),"")</f>
        <v>#REF!</v>
      </c>
      <c r="AA26" s="41" t="e">
        <f>IF(AND(' RIESGOS DE GESTION'!#REF!="Media",' RIESGOS DE GESTION'!#REF!="Moderado"),CONCATENATE("R1C",' RIESGOS DE GESTION'!#REF!),"")</f>
        <v>#REF!</v>
      </c>
      <c r="AB26" s="20" t="e">
        <f>IF(AND(' RIESGOS DE GESTION'!#REF!="Media",' RIESGOS DE GESTION'!#REF!="Mayor"),CONCATENATE("R1C",' RIESGOS DE GESTION'!#REF!),"")</f>
        <v>#REF!</v>
      </c>
      <c r="AC26" s="21" t="e">
        <f>IF(AND(' RIESGOS DE GESTION'!#REF!="Media",' RIESGOS DE GESTION'!#REF!="Mayor"),CONCATENATE("R1C",' RIESGOS DE GESTION'!#REF!),"")</f>
        <v>#REF!</v>
      </c>
      <c r="AD26" s="21" t="e">
        <f>IF(AND(' RIESGOS DE GESTION'!#REF!="Media",' RIESGOS DE GESTION'!#REF!="Mayor"),CONCATENATE("R1C",' RIESGOS DE GESTION'!#REF!),"")</f>
        <v>#REF!</v>
      </c>
      <c r="AE26" s="21" t="e">
        <f>IF(AND(' RIESGOS DE GESTION'!#REF!="Media",' RIESGOS DE GESTION'!#REF!="Mayor"),CONCATENATE("R1C",' RIESGOS DE GESTION'!#REF!),"")</f>
        <v>#REF!</v>
      </c>
      <c r="AF26" s="21" t="e">
        <f>IF(AND(' RIESGOS DE GESTION'!#REF!="Media",' RIESGOS DE GESTION'!#REF!="Mayor"),CONCATENATE("R1C",' RIESGOS DE GESTION'!#REF!),"")</f>
        <v>#REF!</v>
      </c>
      <c r="AG26" s="22" t="e">
        <f>IF(AND(' RIESGOS DE GESTION'!#REF!="Media",' RIESGOS DE GESTION'!#REF!="Mayor"),CONCATENATE("R1C",' RIESGOS DE GESTION'!#REF!),"")</f>
        <v>#REF!</v>
      </c>
      <c r="AH26" s="23" t="e">
        <f>IF(AND(' RIESGOS DE GESTION'!#REF!="Media",' RIESGOS DE GESTION'!#REF!="Catastrófico"),CONCATENATE("R1C",' RIESGOS DE GESTION'!#REF!),"")</f>
        <v>#REF!</v>
      </c>
      <c r="AI26" s="24" t="e">
        <f>IF(AND(' RIESGOS DE GESTION'!#REF!="Media",' RIESGOS DE GESTION'!#REF!="Catastrófico"),CONCATENATE("R1C",' RIESGOS DE GESTION'!#REF!),"")</f>
        <v>#REF!</v>
      </c>
      <c r="AJ26" s="24" t="e">
        <f>IF(AND(' RIESGOS DE GESTION'!#REF!="Media",' RIESGOS DE GESTION'!#REF!="Catastrófico"),CONCATENATE("R1C",' RIESGOS DE GESTION'!#REF!),"")</f>
        <v>#REF!</v>
      </c>
      <c r="AK26" s="24" t="e">
        <f>IF(AND(' RIESGOS DE GESTION'!#REF!="Media",' RIESGOS DE GESTION'!#REF!="Catastrófico"),CONCATENATE("R1C",' RIESGOS DE GESTION'!#REF!),"")</f>
        <v>#REF!</v>
      </c>
      <c r="AL26" s="24" t="e">
        <f>IF(AND(' RIESGOS DE GESTION'!#REF!="Media",' RIESGOS DE GESTION'!#REF!="Catastrófico"),CONCATENATE("R1C",' RIESGOS DE GESTION'!#REF!),"")</f>
        <v>#REF!</v>
      </c>
      <c r="AM26" s="25" t="e">
        <f>IF(AND(' RIESGOS DE GESTION'!#REF!="Media",' RIESGOS DE GESTION'!#REF!="Catastrófico"),CONCATENATE("R1C",' RIESGOS DE GESTION'!#REF!),"")</f>
        <v>#REF!</v>
      </c>
      <c r="AN26" s="58"/>
      <c r="AO26" s="540" t="s">
        <v>75</v>
      </c>
      <c r="AP26" s="541"/>
      <c r="AQ26" s="541"/>
      <c r="AR26" s="541"/>
      <c r="AS26" s="541"/>
      <c r="AT26" s="542"/>
      <c r="AU26" s="58"/>
      <c r="AV26" s="58"/>
      <c r="AW26" s="58"/>
      <c r="AX26" s="58"/>
      <c r="AY26" s="58"/>
      <c r="AZ26" s="58"/>
      <c r="BA26" s="58"/>
      <c r="BB26" s="58"/>
      <c r="BC26" s="58"/>
      <c r="BD26" s="58"/>
      <c r="BE26" s="58"/>
      <c r="BF26" s="58"/>
      <c r="BG26" s="58"/>
      <c r="BH26" s="58"/>
      <c r="BI26" s="58"/>
      <c r="BJ26" s="58"/>
      <c r="BK26" s="58"/>
      <c r="BL26" s="58"/>
      <c r="BM26" s="58"/>
      <c r="BN26" s="58"/>
      <c r="BO26" s="58"/>
      <c r="BP26" s="58"/>
      <c r="BQ26" s="58"/>
      <c r="BR26" s="58"/>
      <c r="BS26" s="58"/>
      <c r="BT26" s="58"/>
      <c r="BU26" s="58"/>
      <c r="BV26" s="58"/>
      <c r="BW26" s="58"/>
      <c r="BX26" s="58"/>
    </row>
    <row r="27" spans="1:76" ht="15" customHeight="1" x14ac:dyDescent="0.25">
      <c r="A27" s="58"/>
      <c r="B27" s="461"/>
      <c r="C27" s="461"/>
      <c r="D27" s="462"/>
      <c r="E27" s="518"/>
      <c r="F27" s="519"/>
      <c r="G27" s="519"/>
      <c r="H27" s="519"/>
      <c r="I27" s="504"/>
      <c r="J27" s="42" t="e">
        <f>IF(AND(' RIESGOS DE GESTION'!#REF!="Media",' RIESGOS DE GESTION'!#REF!="Leve"),CONCATENATE("R2C",' RIESGOS DE GESTION'!#REF!),"")</f>
        <v>#REF!</v>
      </c>
      <c r="K27" s="43" t="e">
        <f>IF(AND(' RIESGOS DE GESTION'!#REF!="Media",' RIESGOS DE GESTION'!#REF!="Leve"),CONCATENATE("R2C",' RIESGOS DE GESTION'!#REF!),"")</f>
        <v>#REF!</v>
      </c>
      <c r="L27" s="43" t="e">
        <f>IF(AND(' RIESGOS DE GESTION'!#REF!="Media",' RIESGOS DE GESTION'!#REF!="Leve"),CONCATENATE("R2C",' RIESGOS DE GESTION'!#REF!),"")</f>
        <v>#REF!</v>
      </c>
      <c r="M27" s="43" t="e">
        <f>IF(AND(' RIESGOS DE GESTION'!#REF!="Media",' RIESGOS DE GESTION'!#REF!="Leve"),CONCATENATE("R2C",' RIESGOS DE GESTION'!#REF!),"")</f>
        <v>#REF!</v>
      </c>
      <c r="N27" s="43" t="e">
        <f>IF(AND(' RIESGOS DE GESTION'!#REF!="Media",' RIESGOS DE GESTION'!#REF!="Leve"),CONCATENATE("R2C",' RIESGOS DE GESTION'!#REF!),"")</f>
        <v>#REF!</v>
      </c>
      <c r="O27" s="44" t="e">
        <f>IF(AND(' RIESGOS DE GESTION'!#REF!="Media",' RIESGOS DE GESTION'!#REF!="Leve"),CONCATENATE("R2C",' RIESGOS DE GESTION'!#REF!),"")</f>
        <v>#REF!</v>
      </c>
      <c r="P27" s="42" t="e">
        <f>IF(AND(' RIESGOS DE GESTION'!#REF!="Media",' RIESGOS DE GESTION'!#REF!="Menor"),CONCATENATE("R2C",' RIESGOS DE GESTION'!#REF!),"")</f>
        <v>#REF!</v>
      </c>
      <c r="Q27" s="43" t="e">
        <f>IF(AND(' RIESGOS DE GESTION'!#REF!="Media",' RIESGOS DE GESTION'!#REF!="Menor"),CONCATENATE("R2C",' RIESGOS DE GESTION'!#REF!),"")</f>
        <v>#REF!</v>
      </c>
      <c r="R27" s="43" t="e">
        <f>IF(AND(' RIESGOS DE GESTION'!#REF!="Media",' RIESGOS DE GESTION'!#REF!="Menor"),CONCATENATE("R2C",' RIESGOS DE GESTION'!#REF!),"")</f>
        <v>#REF!</v>
      </c>
      <c r="S27" s="43" t="e">
        <f>IF(AND(' RIESGOS DE GESTION'!#REF!="Media",' RIESGOS DE GESTION'!#REF!="Menor"),CONCATENATE("R2C",' RIESGOS DE GESTION'!#REF!),"")</f>
        <v>#REF!</v>
      </c>
      <c r="T27" s="43" t="e">
        <f>IF(AND(' RIESGOS DE GESTION'!#REF!="Media",' RIESGOS DE GESTION'!#REF!="Menor"),CONCATENATE("R2C",' RIESGOS DE GESTION'!#REF!),"")</f>
        <v>#REF!</v>
      </c>
      <c r="U27" s="44" t="e">
        <f>IF(AND(' RIESGOS DE GESTION'!#REF!="Media",' RIESGOS DE GESTION'!#REF!="Menor"),CONCATENATE("R2C",' RIESGOS DE GESTION'!#REF!),"")</f>
        <v>#REF!</v>
      </c>
      <c r="V27" s="42" t="e">
        <f>IF(AND(' RIESGOS DE GESTION'!#REF!="Media",' RIESGOS DE GESTION'!#REF!="Moderado"),CONCATENATE("R2C",' RIESGOS DE GESTION'!#REF!),"")</f>
        <v>#REF!</v>
      </c>
      <c r="W27" s="43" t="e">
        <f>IF(AND(' RIESGOS DE GESTION'!#REF!="Media",' RIESGOS DE GESTION'!#REF!="Moderado"),CONCATENATE("R2C",' RIESGOS DE GESTION'!#REF!),"")</f>
        <v>#REF!</v>
      </c>
      <c r="X27" s="43" t="e">
        <f>IF(AND(' RIESGOS DE GESTION'!#REF!="Media",' RIESGOS DE GESTION'!#REF!="Moderado"),CONCATENATE("R2C",' RIESGOS DE GESTION'!#REF!),"")</f>
        <v>#REF!</v>
      </c>
      <c r="Y27" s="43" t="e">
        <f>IF(AND(' RIESGOS DE GESTION'!#REF!="Media",' RIESGOS DE GESTION'!#REF!="Moderado"),CONCATENATE("R2C",' RIESGOS DE GESTION'!#REF!),"")</f>
        <v>#REF!</v>
      </c>
      <c r="Z27" s="43" t="e">
        <f>IF(AND(' RIESGOS DE GESTION'!#REF!="Media",' RIESGOS DE GESTION'!#REF!="Moderado"),CONCATENATE("R2C",' RIESGOS DE GESTION'!#REF!),"")</f>
        <v>#REF!</v>
      </c>
      <c r="AA27" s="44" t="e">
        <f>IF(AND(' RIESGOS DE GESTION'!#REF!="Media",' RIESGOS DE GESTION'!#REF!="Moderado"),CONCATENATE("R2C",' RIESGOS DE GESTION'!#REF!),"")</f>
        <v>#REF!</v>
      </c>
      <c r="AB27" s="26" t="e">
        <f>IF(AND(' RIESGOS DE GESTION'!#REF!="Media",' RIESGOS DE GESTION'!#REF!="Mayor"),CONCATENATE("R2C",' RIESGOS DE GESTION'!#REF!),"")</f>
        <v>#REF!</v>
      </c>
      <c r="AC27" s="27" t="e">
        <f>IF(AND(' RIESGOS DE GESTION'!#REF!="Media",' RIESGOS DE GESTION'!#REF!="Mayor"),CONCATENATE("R2C",' RIESGOS DE GESTION'!#REF!),"")</f>
        <v>#REF!</v>
      </c>
      <c r="AD27" s="27" t="e">
        <f>IF(AND(' RIESGOS DE GESTION'!#REF!="Media",' RIESGOS DE GESTION'!#REF!="Mayor"),CONCATENATE("R2C",' RIESGOS DE GESTION'!#REF!),"")</f>
        <v>#REF!</v>
      </c>
      <c r="AE27" s="27" t="e">
        <f>IF(AND(' RIESGOS DE GESTION'!#REF!="Media",' RIESGOS DE GESTION'!#REF!="Mayor"),CONCATENATE("R2C",' RIESGOS DE GESTION'!#REF!),"")</f>
        <v>#REF!</v>
      </c>
      <c r="AF27" s="27" t="e">
        <f>IF(AND(' RIESGOS DE GESTION'!#REF!="Media",' RIESGOS DE GESTION'!#REF!="Mayor"),CONCATENATE("R2C",' RIESGOS DE GESTION'!#REF!),"")</f>
        <v>#REF!</v>
      </c>
      <c r="AG27" s="28" t="e">
        <f>IF(AND(' RIESGOS DE GESTION'!#REF!="Media",' RIESGOS DE GESTION'!#REF!="Mayor"),CONCATENATE("R2C",' RIESGOS DE GESTION'!#REF!),"")</f>
        <v>#REF!</v>
      </c>
      <c r="AH27" s="29" t="e">
        <f>IF(AND(' RIESGOS DE GESTION'!#REF!="Media",' RIESGOS DE GESTION'!#REF!="Catastrófico"),CONCATENATE("R2C",' RIESGOS DE GESTION'!#REF!),"")</f>
        <v>#REF!</v>
      </c>
      <c r="AI27" s="30" t="e">
        <f>IF(AND(' RIESGOS DE GESTION'!#REF!="Media",' RIESGOS DE GESTION'!#REF!="Catastrófico"),CONCATENATE("R2C",' RIESGOS DE GESTION'!#REF!),"")</f>
        <v>#REF!</v>
      </c>
      <c r="AJ27" s="30" t="e">
        <f>IF(AND(' RIESGOS DE GESTION'!#REF!="Media",' RIESGOS DE GESTION'!#REF!="Catastrófico"),CONCATENATE("R2C",' RIESGOS DE GESTION'!#REF!),"")</f>
        <v>#REF!</v>
      </c>
      <c r="AK27" s="30" t="e">
        <f>IF(AND(' RIESGOS DE GESTION'!#REF!="Media",' RIESGOS DE GESTION'!#REF!="Catastrófico"),CONCATENATE("R2C",' RIESGOS DE GESTION'!#REF!),"")</f>
        <v>#REF!</v>
      </c>
      <c r="AL27" s="30" t="e">
        <f>IF(AND(' RIESGOS DE GESTION'!#REF!="Media",' RIESGOS DE GESTION'!#REF!="Catastrófico"),CONCATENATE("R2C",' RIESGOS DE GESTION'!#REF!),"")</f>
        <v>#REF!</v>
      </c>
      <c r="AM27" s="31" t="e">
        <f>IF(AND(' RIESGOS DE GESTION'!#REF!="Media",' RIESGOS DE GESTION'!#REF!="Catastrófico"),CONCATENATE("R2C",' RIESGOS DE GESTION'!#REF!),"")</f>
        <v>#REF!</v>
      </c>
      <c r="AN27" s="58"/>
      <c r="AO27" s="543"/>
      <c r="AP27" s="544"/>
      <c r="AQ27" s="544"/>
      <c r="AR27" s="544"/>
      <c r="AS27" s="544"/>
      <c r="AT27" s="545"/>
      <c r="AU27" s="58"/>
      <c r="AV27" s="58"/>
      <c r="AW27" s="58"/>
      <c r="AX27" s="58"/>
      <c r="AY27" s="58"/>
      <c r="AZ27" s="58"/>
      <c r="BA27" s="58"/>
      <c r="BB27" s="58"/>
      <c r="BC27" s="58"/>
      <c r="BD27" s="58"/>
      <c r="BE27" s="58"/>
      <c r="BF27" s="58"/>
      <c r="BG27" s="58"/>
      <c r="BH27" s="58"/>
      <c r="BI27" s="58"/>
      <c r="BJ27" s="58"/>
      <c r="BK27" s="58"/>
      <c r="BL27" s="58"/>
      <c r="BM27" s="58"/>
      <c r="BN27" s="58"/>
      <c r="BO27" s="58"/>
      <c r="BP27" s="58"/>
      <c r="BQ27" s="58"/>
      <c r="BR27" s="58"/>
      <c r="BS27" s="58"/>
      <c r="BT27" s="58"/>
      <c r="BU27" s="58"/>
      <c r="BV27" s="58"/>
      <c r="BW27" s="58"/>
      <c r="BX27" s="58"/>
    </row>
    <row r="28" spans="1:76" ht="15" customHeight="1" x14ac:dyDescent="0.25">
      <c r="A28" s="58"/>
      <c r="B28" s="461"/>
      <c r="C28" s="461"/>
      <c r="D28" s="462"/>
      <c r="E28" s="502"/>
      <c r="F28" s="503"/>
      <c r="G28" s="503"/>
      <c r="H28" s="503"/>
      <c r="I28" s="504"/>
      <c r="J28" s="42" t="e">
        <f>IF(AND(' RIESGOS DE GESTION'!#REF!="Media",' RIESGOS DE GESTION'!#REF!="Leve"),CONCATENATE("R3C",' RIESGOS DE GESTION'!#REF!),"")</f>
        <v>#REF!</v>
      </c>
      <c r="K28" s="43" t="e">
        <f>IF(AND(' RIESGOS DE GESTION'!#REF!="Media",' RIESGOS DE GESTION'!#REF!="Leve"),CONCATENATE("R3C",' RIESGOS DE GESTION'!#REF!),"")</f>
        <v>#REF!</v>
      </c>
      <c r="L28" s="43" t="e">
        <f>IF(AND(' RIESGOS DE GESTION'!#REF!="Media",' RIESGOS DE GESTION'!#REF!="Leve"),CONCATENATE("R3C",' RIESGOS DE GESTION'!#REF!),"")</f>
        <v>#REF!</v>
      </c>
      <c r="M28" s="43" t="e">
        <f>IF(AND(' RIESGOS DE GESTION'!#REF!="Media",' RIESGOS DE GESTION'!#REF!="Leve"),CONCATENATE("R3C",' RIESGOS DE GESTION'!#REF!),"")</f>
        <v>#REF!</v>
      </c>
      <c r="N28" s="43" t="e">
        <f>IF(AND(' RIESGOS DE GESTION'!#REF!="Media",' RIESGOS DE GESTION'!#REF!="Leve"),CONCATENATE("R3C",' RIESGOS DE GESTION'!#REF!),"")</f>
        <v>#REF!</v>
      </c>
      <c r="O28" s="44" t="e">
        <f>IF(AND(' RIESGOS DE GESTION'!#REF!="Media",' RIESGOS DE GESTION'!#REF!="Leve"),CONCATENATE("R3C",' RIESGOS DE GESTION'!#REF!),"")</f>
        <v>#REF!</v>
      </c>
      <c r="P28" s="42" t="e">
        <f>IF(AND(' RIESGOS DE GESTION'!#REF!="Media",' RIESGOS DE GESTION'!#REF!="Menor"),CONCATENATE("R3C",' RIESGOS DE GESTION'!#REF!),"")</f>
        <v>#REF!</v>
      </c>
      <c r="Q28" s="43" t="e">
        <f>IF(AND(' RIESGOS DE GESTION'!#REF!="Media",' RIESGOS DE GESTION'!#REF!="Menor"),CONCATENATE("R3C",' RIESGOS DE GESTION'!#REF!),"")</f>
        <v>#REF!</v>
      </c>
      <c r="R28" s="43" t="e">
        <f>IF(AND(' RIESGOS DE GESTION'!#REF!="Media",' RIESGOS DE GESTION'!#REF!="Menor"),CONCATENATE("R3C",' RIESGOS DE GESTION'!#REF!),"")</f>
        <v>#REF!</v>
      </c>
      <c r="S28" s="43" t="e">
        <f>IF(AND(' RIESGOS DE GESTION'!#REF!="Media",' RIESGOS DE GESTION'!#REF!="Menor"),CONCATENATE("R3C",' RIESGOS DE GESTION'!#REF!),"")</f>
        <v>#REF!</v>
      </c>
      <c r="T28" s="43" t="e">
        <f>IF(AND(' RIESGOS DE GESTION'!#REF!="Media",' RIESGOS DE GESTION'!#REF!="Menor"),CONCATENATE("R3C",' RIESGOS DE GESTION'!#REF!),"")</f>
        <v>#REF!</v>
      </c>
      <c r="U28" s="44" t="e">
        <f>IF(AND(' RIESGOS DE GESTION'!#REF!="Media",' RIESGOS DE GESTION'!#REF!="Menor"),CONCATENATE("R3C",' RIESGOS DE GESTION'!#REF!),"")</f>
        <v>#REF!</v>
      </c>
      <c r="V28" s="42" t="e">
        <f>IF(AND(' RIESGOS DE GESTION'!#REF!="Media",' RIESGOS DE GESTION'!#REF!="Moderado"),CONCATENATE("R3C",' RIESGOS DE GESTION'!#REF!),"")</f>
        <v>#REF!</v>
      </c>
      <c r="W28" s="43" t="e">
        <f>IF(AND(' RIESGOS DE GESTION'!#REF!="Media",' RIESGOS DE GESTION'!#REF!="Moderado"),CONCATENATE("R3C",' RIESGOS DE GESTION'!#REF!),"")</f>
        <v>#REF!</v>
      </c>
      <c r="X28" s="43" t="e">
        <f>IF(AND(' RIESGOS DE GESTION'!#REF!="Media",' RIESGOS DE GESTION'!#REF!="Moderado"),CONCATENATE("R3C",' RIESGOS DE GESTION'!#REF!),"")</f>
        <v>#REF!</v>
      </c>
      <c r="Y28" s="43" t="e">
        <f>IF(AND(' RIESGOS DE GESTION'!#REF!="Media",' RIESGOS DE GESTION'!#REF!="Moderado"),CONCATENATE("R3C",' RIESGOS DE GESTION'!#REF!),"")</f>
        <v>#REF!</v>
      </c>
      <c r="Z28" s="43" t="e">
        <f>IF(AND(' RIESGOS DE GESTION'!#REF!="Media",' RIESGOS DE GESTION'!#REF!="Moderado"),CONCATENATE("R3C",' RIESGOS DE GESTION'!#REF!),"")</f>
        <v>#REF!</v>
      </c>
      <c r="AA28" s="44" t="e">
        <f>IF(AND(' RIESGOS DE GESTION'!#REF!="Media",' RIESGOS DE GESTION'!#REF!="Moderado"),CONCATENATE("R3C",' RIESGOS DE GESTION'!#REF!),"")</f>
        <v>#REF!</v>
      </c>
      <c r="AB28" s="26" t="e">
        <f>IF(AND(' RIESGOS DE GESTION'!#REF!="Media",' RIESGOS DE GESTION'!#REF!="Mayor"),CONCATENATE("R3C",' RIESGOS DE GESTION'!#REF!),"")</f>
        <v>#REF!</v>
      </c>
      <c r="AC28" s="27" t="e">
        <f>IF(AND(' RIESGOS DE GESTION'!#REF!="Media",' RIESGOS DE GESTION'!#REF!="Mayor"),CONCATENATE("R3C",' RIESGOS DE GESTION'!#REF!),"")</f>
        <v>#REF!</v>
      </c>
      <c r="AD28" s="27" t="e">
        <f>IF(AND(' RIESGOS DE GESTION'!#REF!="Media",' RIESGOS DE GESTION'!#REF!="Mayor"),CONCATENATE("R3C",' RIESGOS DE GESTION'!#REF!),"")</f>
        <v>#REF!</v>
      </c>
      <c r="AE28" s="27" t="e">
        <f>IF(AND(' RIESGOS DE GESTION'!#REF!="Media",' RIESGOS DE GESTION'!#REF!="Mayor"),CONCATENATE("R3C",' RIESGOS DE GESTION'!#REF!),"")</f>
        <v>#REF!</v>
      </c>
      <c r="AF28" s="27" t="e">
        <f>IF(AND(' RIESGOS DE GESTION'!#REF!="Media",' RIESGOS DE GESTION'!#REF!="Mayor"),CONCATENATE("R3C",' RIESGOS DE GESTION'!#REF!),"")</f>
        <v>#REF!</v>
      </c>
      <c r="AG28" s="28" t="e">
        <f>IF(AND(' RIESGOS DE GESTION'!#REF!="Media",' RIESGOS DE GESTION'!#REF!="Mayor"),CONCATENATE("R3C",' RIESGOS DE GESTION'!#REF!),"")</f>
        <v>#REF!</v>
      </c>
      <c r="AH28" s="29" t="e">
        <f>IF(AND(' RIESGOS DE GESTION'!#REF!="Media",' RIESGOS DE GESTION'!#REF!="Catastrófico"),CONCATENATE("R3C",' RIESGOS DE GESTION'!#REF!),"")</f>
        <v>#REF!</v>
      </c>
      <c r="AI28" s="30" t="e">
        <f>IF(AND(' RIESGOS DE GESTION'!#REF!="Media",' RIESGOS DE GESTION'!#REF!="Catastrófico"),CONCATENATE("R3C",' RIESGOS DE GESTION'!#REF!),"")</f>
        <v>#REF!</v>
      </c>
      <c r="AJ28" s="30" t="e">
        <f>IF(AND(' RIESGOS DE GESTION'!#REF!="Media",' RIESGOS DE GESTION'!#REF!="Catastrófico"),CONCATENATE("R3C",' RIESGOS DE GESTION'!#REF!),"")</f>
        <v>#REF!</v>
      </c>
      <c r="AK28" s="30" t="e">
        <f>IF(AND(' RIESGOS DE GESTION'!#REF!="Media",' RIESGOS DE GESTION'!#REF!="Catastrófico"),CONCATENATE("R3C",' RIESGOS DE GESTION'!#REF!),"")</f>
        <v>#REF!</v>
      </c>
      <c r="AL28" s="30" t="e">
        <f>IF(AND(' RIESGOS DE GESTION'!#REF!="Media",' RIESGOS DE GESTION'!#REF!="Catastrófico"),CONCATENATE("R3C",' RIESGOS DE GESTION'!#REF!),"")</f>
        <v>#REF!</v>
      </c>
      <c r="AM28" s="31" t="e">
        <f>IF(AND(' RIESGOS DE GESTION'!#REF!="Media",' RIESGOS DE GESTION'!#REF!="Catastrófico"),CONCATENATE("R3C",' RIESGOS DE GESTION'!#REF!),"")</f>
        <v>#REF!</v>
      </c>
      <c r="AN28" s="58"/>
      <c r="AO28" s="543"/>
      <c r="AP28" s="544"/>
      <c r="AQ28" s="544"/>
      <c r="AR28" s="544"/>
      <c r="AS28" s="544"/>
      <c r="AT28" s="545"/>
      <c r="AU28" s="58"/>
      <c r="AV28" s="58"/>
      <c r="AW28" s="58"/>
      <c r="AX28" s="58"/>
      <c r="AY28" s="58"/>
      <c r="AZ28" s="58"/>
      <c r="BA28" s="58"/>
      <c r="BB28" s="58"/>
      <c r="BC28" s="58"/>
      <c r="BD28" s="58"/>
      <c r="BE28" s="58"/>
      <c r="BF28" s="58"/>
      <c r="BG28" s="58"/>
      <c r="BH28" s="58"/>
      <c r="BI28" s="58"/>
      <c r="BJ28" s="58"/>
      <c r="BK28" s="58"/>
      <c r="BL28" s="58"/>
      <c r="BM28" s="58"/>
      <c r="BN28" s="58"/>
      <c r="BO28" s="58"/>
      <c r="BP28" s="58"/>
      <c r="BQ28" s="58"/>
      <c r="BR28" s="58"/>
      <c r="BS28" s="58"/>
      <c r="BT28" s="58"/>
      <c r="BU28" s="58"/>
      <c r="BV28" s="58"/>
      <c r="BW28" s="58"/>
      <c r="BX28" s="58"/>
    </row>
    <row r="29" spans="1:76" ht="15" customHeight="1" x14ac:dyDescent="0.25">
      <c r="A29" s="58"/>
      <c r="B29" s="461"/>
      <c r="C29" s="461"/>
      <c r="D29" s="462"/>
      <c r="E29" s="502"/>
      <c r="F29" s="503"/>
      <c r="G29" s="503"/>
      <c r="H29" s="503"/>
      <c r="I29" s="504"/>
      <c r="J29" s="42" t="e">
        <f>IF(AND(' RIESGOS DE GESTION'!#REF!="Media",' RIESGOS DE GESTION'!#REF!="Leve"),CONCATENATE("R4C",' RIESGOS DE GESTION'!#REF!),"")</f>
        <v>#REF!</v>
      </c>
      <c r="K29" s="43" t="e">
        <f>IF(AND(' RIESGOS DE GESTION'!#REF!="Media",' RIESGOS DE GESTION'!#REF!="Leve"),CONCATENATE("R4C",' RIESGOS DE GESTION'!#REF!),"")</f>
        <v>#REF!</v>
      </c>
      <c r="L29" s="43" t="e">
        <f>IF(AND(' RIESGOS DE GESTION'!#REF!="Media",' RIESGOS DE GESTION'!#REF!="Leve"),CONCATENATE("R4C",' RIESGOS DE GESTION'!#REF!),"")</f>
        <v>#REF!</v>
      </c>
      <c r="M29" s="43" t="e">
        <f>IF(AND(' RIESGOS DE GESTION'!#REF!="Media",' RIESGOS DE GESTION'!#REF!="Leve"),CONCATENATE("R4C",' RIESGOS DE GESTION'!#REF!),"")</f>
        <v>#REF!</v>
      </c>
      <c r="N29" s="43" t="e">
        <f>IF(AND(' RIESGOS DE GESTION'!#REF!="Media",' RIESGOS DE GESTION'!#REF!="Leve"),CONCATENATE("R4C",' RIESGOS DE GESTION'!#REF!),"")</f>
        <v>#REF!</v>
      </c>
      <c r="O29" s="44" t="e">
        <f>IF(AND(' RIESGOS DE GESTION'!#REF!="Media",' RIESGOS DE GESTION'!#REF!="Leve"),CONCATENATE("R4C",' RIESGOS DE GESTION'!#REF!),"")</f>
        <v>#REF!</v>
      </c>
      <c r="P29" s="42" t="e">
        <f>IF(AND(' RIESGOS DE GESTION'!#REF!="Media",' RIESGOS DE GESTION'!#REF!="Menor"),CONCATENATE("R4C",' RIESGOS DE GESTION'!#REF!),"")</f>
        <v>#REF!</v>
      </c>
      <c r="Q29" s="43" t="e">
        <f>IF(AND(' RIESGOS DE GESTION'!#REF!="Media",' RIESGOS DE GESTION'!#REF!="Menor"),CONCATENATE("R4C",' RIESGOS DE GESTION'!#REF!),"")</f>
        <v>#REF!</v>
      </c>
      <c r="R29" s="43" t="e">
        <f>IF(AND(' RIESGOS DE GESTION'!#REF!="Media",' RIESGOS DE GESTION'!#REF!="Menor"),CONCATENATE("R4C",' RIESGOS DE GESTION'!#REF!),"")</f>
        <v>#REF!</v>
      </c>
      <c r="S29" s="43" t="e">
        <f>IF(AND(' RIESGOS DE GESTION'!#REF!="Media",' RIESGOS DE GESTION'!#REF!="Menor"),CONCATENATE("R4C",' RIESGOS DE GESTION'!#REF!),"")</f>
        <v>#REF!</v>
      </c>
      <c r="T29" s="43" t="e">
        <f>IF(AND(' RIESGOS DE GESTION'!#REF!="Media",' RIESGOS DE GESTION'!#REF!="Menor"),CONCATENATE("R4C",' RIESGOS DE GESTION'!#REF!),"")</f>
        <v>#REF!</v>
      </c>
      <c r="U29" s="44" t="e">
        <f>IF(AND(' RIESGOS DE GESTION'!#REF!="Media",' RIESGOS DE GESTION'!#REF!="Menor"),CONCATENATE("R4C",' RIESGOS DE GESTION'!#REF!),"")</f>
        <v>#REF!</v>
      </c>
      <c r="V29" s="42" t="e">
        <f>IF(AND(' RIESGOS DE GESTION'!#REF!="Media",' RIESGOS DE GESTION'!#REF!="Moderado"),CONCATENATE("R4C",' RIESGOS DE GESTION'!#REF!),"")</f>
        <v>#REF!</v>
      </c>
      <c r="W29" s="43" t="e">
        <f>IF(AND(' RIESGOS DE GESTION'!#REF!="Media",' RIESGOS DE GESTION'!#REF!="Moderado"),CONCATENATE("R4C",' RIESGOS DE GESTION'!#REF!),"")</f>
        <v>#REF!</v>
      </c>
      <c r="X29" s="43" t="e">
        <f>IF(AND(' RIESGOS DE GESTION'!#REF!="Media",' RIESGOS DE GESTION'!#REF!="Moderado"),CONCATENATE("R4C",' RIESGOS DE GESTION'!#REF!),"")</f>
        <v>#REF!</v>
      </c>
      <c r="Y29" s="43" t="e">
        <f>IF(AND(' RIESGOS DE GESTION'!#REF!="Media",' RIESGOS DE GESTION'!#REF!="Moderado"),CONCATENATE("R4C",' RIESGOS DE GESTION'!#REF!),"")</f>
        <v>#REF!</v>
      </c>
      <c r="Z29" s="43" t="e">
        <f>IF(AND(' RIESGOS DE GESTION'!#REF!="Media",' RIESGOS DE GESTION'!#REF!="Moderado"),CONCATENATE("R4C",' RIESGOS DE GESTION'!#REF!),"")</f>
        <v>#REF!</v>
      </c>
      <c r="AA29" s="44" t="e">
        <f>IF(AND(' RIESGOS DE GESTION'!#REF!="Media",' RIESGOS DE GESTION'!#REF!="Moderado"),CONCATENATE("R4C",' RIESGOS DE GESTION'!#REF!),"")</f>
        <v>#REF!</v>
      </c>
      <c r="AB29" s="26" t="e">
        <f>IF(AND(' RIESGOS DE GESTION'!#REF!="Media",' RIESGOS DE GESTION'!#REF!="Mayor"),CONCATENATE("R4C",' RIESGOS DE GESTION'!#REF!),"")</f>
        <v>#REF!</v>
      </c>
      <c r="AC29" s="27" t="e">
        <f>IF(AND(' RIESGOS DE GESTION'!#REF!="Media",' RIESGOS DE GESTION'!#REF!="Mayor"),CONCATENATE("R4C",' RIESGOS DE GESTION'!#REF!),"")</f>
        <v>#REF!</v>
      </c>
      <c r="AD29" s="32" t="e">
        <f>IF(AND(' RIESGOS DE GESTION'!#REF!="Media",' RIESGOS DE GESTION'!#REF!="Mayor"),CONCATENATE("R4C",' RIESGOS DE GESTION'!#REF!),"")</f>
        <v>#REF!</v>
      </c>
      <c r="AE29" s="32" t="e">
        <f>IF(AND(' RIESGOS DE GESTION'!#REF!="Media",' RIESGOS DE GESTION'!#REF!="Mayor"),CONCATENATE("R4C",' RIESGOS DE GESTION'!#REF!),"")</f>
        <v>#REF!</v>
      </c>
      <c r="AF29" s="32" t="e">
        <f>IF(AND(' RIESGOS DE GESTION'!#REF!="Media",' RIESGOS DE GESTION'!#REF!="Mayor"),CONCATENATE("R4C",' RIESGOS DE GESTION'!#REF!),"")</f>
        <v>#REF!</v>
      </c>
      <c r="AG29" s="28" t="e">
        <f>IF(AND(' RIESGOS DE GESTION'!#REF!="Media",' RIESGOS DE GESTION'!#REF!="Mayor"),CONCATENATE("R4C",' RIESGOS DE GESTION'!#REF!),"")</f>
        <v>#REF!</v>
      </c>
      <c r="AH29" s="29" t="e">
        <f>IF(AND(' RIESGOS DE GESTION'!#REF!="Media",' RIESGOS DE GESTION'!#REF!="Catastrófico"),CONCATENATE("R4C",' RIESGOS DE GESTION'!#REF!),"")</f>
        <v>#REF!</v>
      </c>
      <c r="AI29" s="30" t="e">
        <f>IF(AND(' RIESGOS DE GESTION'!#REF!="Media",' RIESGOS DE GESTION'!#REF!="Catastrófico"),CONCATENATE("R4C",' RIESGOS DE GESTION'!#REF!),"")</f>
        <v>#REF!</v>
      </c>
      <c r="AJ29" s="30" t="e">
        <f>IF(AND(' RIESGOS DE GESTION'!#REF!="Media",' RIESGOS DE GESTION'!#REF!="Catastrófico"),CONCATENATE("R4C",' RIESGOS DE GESTION'!#REF!),"")</f>
        <v>#REF!</v>
      </c>
      <c r="AK29" s="30" t="e">
        <f>IF(AND(' RIESGOS DE GESTION'!#REF!="Media",' RIESGOS DE GESTION'!#REF!="Catastrófico"),CONCATENATE("R4C",' RIESGOS DE GESTION'!#REF!),"")</f>
        <v>#REF!</v>
      </c>
      <c r="AL29" s="30" t="e">
        <f>IF(AND(' RIESGOS DE GESTION'!#REF!="Media",' RIESGOS DE GESTION'!#REF!="Catastrófico"),CONCATENATE("R4C",' RIESGOS DE GESTION'!#REF!),"")</f>
        <v>#REF!</v>
      </c>
      <c r="AM29" s="31" t="e">
        <f>IF(AND(' RIESGOS DE GESTION'!#REF!="Media",' RIESGOS DE GESTION'!#REF!="Catastrófico"),CONCATENATE("R4C",' RIESGOS DE GESTION'!#REF!),"")</f>
        <v>#REF!</v>
      </c>
      <c r="AN29" s="58"/>
      <c r="AO29" s="543"/>
      <c r="AP29" s="544"/>
      <c r="AQ29" s="544"/>
      <c r="AR29" s="544"/>
      <c r="AS29" s="544"/>
      <c r="AT29" s="545"/>
      <c r="AU29" s="58"/>
      <c r="AV29" s="58"/>
      <c r="AW29" s="58"/>
      <c r="AX29" s="58"/>
      <c r="AY29" s="58"/>
      <c r="AZ29" s="58"/>
      <c r="BA29" s="58"/>
      <c r="BB29" s="58"/>
      <c r="BC29" s="58"/>
      <c r="BD29" s="58"/>
      <c r="BE29" s="58"/>
      <c r="BF29" s="58"/>
      <c r="BG29" s="58"/>
      <c r="BH29" s="58"/>
      <c r="BI29" s="58"/>
      <c r="BJ29" s="58"/>
      <c r="BK29" s="58"/>
      <c r="BL29" s="58"/>
      <c r="BM29" s="58"/>
      <c r="BN29" s="58"/>
      <c r="BO29" s="58"/>
      <c r="BP29" s="58"/>
      <c r="BQ29" s="58"/>
      <c r="BR29" s="58"/>
      <c r="BS29" s="58"/>
      <c r="BT29" s="58"/>
      <c r="BU29" s="58"/>
      <c r="BV29" s="58"/>
      <c r="BW29" s="58"/>
      <c r="BX29" s="58"/>
    </row>
    <row r="30" spans="1:76" ht="15" customHeight="1" x14ac:dyDescent="0.25">
      <c r="A30" s="58"/>
      <c r="B30" s="461"/>
      <c r="C30" s="461"/>
      <c r="D30" s="462"/>
      <c r="E30" s="502"/>
      <c r="F30" s="503"/>
      <c r="G30" s="503"/>
      <c r="H30" s="503"/>
      <c r="I30" s="504"/>
      <c r="J30" s="42" t="e">
        <f>IF(AND(' RIESGOS DE GESTION'!#REF!="Media",' RIESGOS DE GESTION'!#REF!="Leve"),CONCATENATE("R5C",' RIESGOS DE GESTION'!#REF!),"")</f>
        <v>#REF!</v>
      </c>
      <c r="K30" s="43" t="e">
        <f>IF(AND(' RIESGOS DE GESTION'!#REF!="Media",' RIESGOS DE GESTION'!#REF!="Leve"),CONCATENATE("R5C",' RIESGOS DE GESTION'!#REF!),"")</f>
        <v>#REF!</v>
      </c>
      <c r="L30" s="43" t="e">
        <f>IF(AND(' RIESGOS DE GESTION'!#REF!="Media",' RIESGOS DE GESTION'!#REF!="Leve"),CONCATENATE("R5C",' RIESGOS DE GESTION'!#REF!),"")</f>
        <v>#REF!</v>
      </c>
      <c r="M30" s="43" t="e">
        <f>IF(AND(' RIESGOS DE GESTION'!#REF!="Media",' RIESGOS DE GESTION'!#REF!="Leve"),CONCATENATE("R5C",' RIESGOS DE GESTION'!#REF!),"")</f>
        <v>#REF!</v>
      </c>
      <c r="N30" s="43" t="e">
        <f>IF(AND(' RIESGOS DE GESTION'!#REF!="Media",' RIESGOS DE GESTION'!#REF!="Leve"),CONCATENATE("R5C",' RIESGOS DE GESTION'!#REF!),"")</f>
        <v>#REF!</v>
      </c>
      <c r="O30" s="44" t="e">
        <f>IF(AND(' RIESGOS DE GESTION'!#REF!="Media",' RIESGOS DE GESTION'!#REF!="Leve"),CONCATENATE("R5C",' RIESGOS DE GESTION'!#REF!),"")</f>
        <v>#REF!</v>
      </c>
      <c r="P30" s="42" t="e">
        <f>IF(AND(' RIESGOS DE GESTION'!#REF!="Media",' RIESGOS DE GESTION'!#REF!="Menor"),CONCATENATE("R5C",' RIESGOS DE GESTION'!#REF!),"")</f>
        <v>#REF!</v>
      </c>
      <c r="Q30" s="43" t="e">
        <f>IF(AND(' RIESGOS DE GESTION'!#REF!="Media",' RIESGOS DE GESTION'!#REF!="Menor"),CONCATENATE("R5C",' RIESGOS DE GESTION'!#REF!),"")</f>
        <v>#REF!</v>
      </c>
      <c r="R30" s="43" t="e">
        <f>IF(AND(' RIESGOS DE GESTION'!#REF!="Media",' RIESGOS DE GESTION'!#REF!="Menor"),CONCATENATE("R5C",' RIESGOS DE GESTION'!#REF!),"")</f>
        <v>#REF!</v>
      </c>
      <c r="S30" s="43" t="e">
        <f>IF(AND(' RIESGOS DE GESTION'!#REF!="Media",' RIESGOS DE GESTION'!#REF!="Menor"),CONCATENATE("R5C",' RIESGOS DE GESTION'!#REF!),"")</f>
        <v>#REF!</v>
      </c>
      <c r="T30" s="43" t="e">
        <f>IF(AND(' RIESGOS DE GESTION'!#REF!="Media",' RIESGOS DE GESTION'!#REF!="Menor"),CONCATENATE("R5C",' RIESGOS DE GESTION'!#REF!),"")</f>
        <v>#REF!</v>
      </c>
      <c r="U30" s="44" t="e">
        <f>IF(AND(' RIESGOS DE GESTION'!#REF!="Media",' RIESGOS DE GESTION'!#REF!="Menor"),CONCATENATE("R5C",' RIESGOS DE GESTION'!#REF!),"")</f>
        <v>#REF!</v>
      </c>
      <c r="V30" s="42" t="e">
        <f>IF(AND(' RIESGOS DE GESTION'!#REF!="Media",' RIESGOS DE GESTION'!#REF!="Moderado"),CONCATENATE("R5C",' RIESGOS DE GESTION'!#REF!),"")</f>
        <v>#REF!</v>
      </c>
      <c r="W30" s="43" t="e">
        <f>IF(AND(' RIESGOS DE GESTION'!#REF!="Media",' RIESGOS DE GESTION'!#REF!="Moderado"),CONCATENATE("R5C",' RIESGOS DE GESTION'!#REF!),"")</f>
        <v>#REF!</v>
      </c>
      <c r="X30" s="43" t="e">
        <f>IF(AND(' RIESGOS DE GESTION'!#REF!="Media",' RIESGOS DE GESTION'!#REF!="Moderado"),CONCATENATE("R5C",' RIESGOS DE GESTION'!#REF!),"")</f>
        <v>#REF!</v>
      </c>
      <c r="Y30" s="43" t="e">
        <f>IF(AND(' RIESGOS DE GESTION'!#REF!="Media",' RIESGOS DE GESTION'!#REF!="Moderado"),CONCATENATE("R5C",' RIESGOS DE GESTION'!#REF!),"")</f>
        <v>#REF!</v>
      </c>
      <c r="Z30" s="43" t="e">
        <f>IF(AND(' RIESGOS DE GESTION'!#REF!="Media",' RIESGOS DE GESTION'!#REF!="Moderado"),CONCATENATE("R5C",' RIESGOS DE GESTION'!#REF!),"")</f>
        <v>#REF!</v>
      </c>
      <c r="AA30" s="44" t="e">
        <f>IF(AND(' RIESGOS DE GESTION'!#REF!="Media",' RIESGOS DE GESTION'!#REF!="Moderado"),CONCATENATE("R5C",' RIESGOS DE GESTION'!#REF!),"")</f>
        <v>#REF!</v>
      </c>
      <c r="AB30" s="26" t="e">
        <f>IF(AND(' RIESGOS DE GESTION'!#REF!="Media",' RIESGOS DE GESTION'!#REF!="Mayor"),CONCATENATE("R5C",' RIESGOS DE GESTION'!#REF!),"")</f>
        <v>#REF!</v>
      </c>
      <c r="AC30" s="27" t="e">
        <f>IF(AND(' RIESGOS DE GESTION'!#REF!="Media",' RIESGOS DE GESTION'!#REF!="Mayor"),CONCATENATE("R5C",' RIESGOS DE GESTION'!#REF!),"")</f>
        <v>#REF!</v>
      </c>
      <c r="AD30" s="32" t="e">
        <f>IF(AND(' RIESGOS DE GESTION'!#REF!="Media",' RIESGOS DE GESTION'!#REF!="Mayor"),CONCATENATE("R5C",' RIESGOS DE GESTION'!#REF!),"")</f>
        <v>#REF!</v>
      </c>
      <c r="AE30" s="32" t="e">
        <f>IF(AND(' RIESGOS DE GESTION'!#REF!="Media",' RIESGOS DE GESTION'!#REF!="Mayor"),CONCATENATE("R5C",' RIESGOS DE GESTION'!#REF!),"")</f>
        <v>#REF!</v>
      </c>
      <c r="AF30" s="32" t="e">
        <f>IF(AND(' RIESGOS DE GESTION'!#REF!="Media",' RIESGOS DE GESTION'!#REF!="Mayor"),CONCATENATE("R5C",' RIESGOS DE GESTION'!#REF!),"")</f>
        <v>#REF!</v>
      </c>
      <c r="AG30" s="28" t="e">
        <f>IF(AND(' RIESGOS DE GESTION'!#REF!="Media",' RIESGOS DE GESTION'!#REF!="Mayor"),CONCATENATE("R5C",' RIESGOS DE GESTION'!#REF!),"")</f>
        <v>#REF!</v>
      </c>
      <c r="AH30" s="29" t="e">
        <f>IF(AND(' RIESGOS DE GESTION'!#REF!="Media",' RIESGOS DE GESTION'!#REF!="Catastrófico"),CONCATENATE("R5C",' RIESGOS DE GESTION'!#REF!),"")</f>
        <v>#REF!</v>
      </c>
      <c r="AI30" s="30" t="e">
        <f>IF(AND(' RIESGOS DE GESTION'!#REF!="Media",' RIESGOS DE GESTION'!#REF!="Catastrófico"),CONCATENATE("R5C",' RIESGOS DE GESTION'!#REF!),"")</f>
        <v>#REF!</v>
      </c>
      <c r="AJ30" s="30" t="e">
        <f>IF(AND(' RIESGOS DE GESTION'!#REF!="Media",' RIESGOS DE GESTION'!#REF!="Catastrófico"),CONCATENATE("R5C",' RIESGOS DE GESTION'!#REF!),"")</f>
        <v>#REF!</v>
      </c>
      <c r="AK30" s="30" t="e">
        <f>IF(AND(' RIESGOS DE GESTION'!#REF!="Media",' RIESGOS DE GESTION'!#REF!="Catastrófico"),CONCATENATE("R5C",' RIESGOS DE GESTION'!#REF!),"")</f>
        <v>#REF!</v>
      </c>
      <c r="AL30" s="30" t="e">
        <f>IF(AND(' RIESGOS DE GESTION'!#REF!="Media",' RIESGOS DE GESTION'!#REF!="Catastrófico"),CONCATENATE("R5C",' RIESGOS DE GESTION'!#REF!),"")</f>
        <v>#REF!</v>
      </c>
      <c r="AM30" s="31" t="e">
        <f>IF(AND(' RIESGOS DE GESTION'!#REF!="Media",' RIESGOS DE GESTION'!#REF!="Catastrófico"),CONCATENATE("R5C",' RIESGOS DE GESTION'!#REF!),"")</f>
        <v>#REF!</v>
      </c>
      <c r="AN30" s="58"/>
      <c r="AO30" s="543"/>
      <c r="AP30" s="544"/>
      <c r="AQ30" s="544"/>
      <c r="AR30" s="544"/>
      <c r="AS30" s="544"/>
      <c r="AT30" s="545"/>
      <c r="AU30" s="58"/>
      <c r="AV30" s="58"/>
      <c r="AW30" s="58"/>
      <c r="AX30" s="58"/>
      <c r="AY30" s="58"/>
      <c r="AZ30" s="58"/>
      <c r="BA30" s="58"/>
      <c r="BB30" s="58"/>
      <c r="BC30" s="58"/>
      <c r="BD30" s="58"/>
      <c r="BE30" s="58"/>
      <c r="BF30" s="58"/>
      <c r="BG30" s="58"/>
      <c r="BH30" s="58"/>
      <c r="BI30" s="58"/>
      <c r="BJ30" s="58"/>
      <c r="BK30" s="58"/>
      <c r="BL30" s="58"/>
      <c r="BM30" s="58"/>
      <c r="BN30" s="58"/>
      <c r="BO30" s="58"/>
      <c r="BP30" s="58"/>
      <c r="BQ30" s="58"/>
      <c r="BR30" s="58"/>
      <c r="BS30" s="58"/>
      <c r="BT30" s="58"/>
      <c r="BU30" s="58"/>
      <c r="BV30" s="58"/>
      <c r="BW30" s="58"/>
      <c r="BX30" s="58"/>
    </row>
    <row r="31" spans="1:76" ht="15" customHeight="1" x14ac:dyDescent="0.25">
      <c r="A31" s="58"/>
      <c r="B31" s="461"/>
      <c r="C31" s="461"/>
      <c r="D31" s="462"/>
      <c r="E31" s="502"/>
      <c r="F31" s="503"/>
      <c r="G31" s="503"/>
      <c r="H31" s="503"/>
      <c r="I31" s="504"/>
      <c r="J31" s="42" t="e">
        <f>IF(AND(' RIESGOS DE GESTION'!#REF!="Media",' RIESGOS DE GESTION'!#REF!="Leve"),CONCATENATE("R6C",' RIESGOS DE GESTION'!#REF!),"")</f>
        <v>#REF!</v>
      </c>
      <c r="K31" s="43" t="e">
        <f>IF(AND(' RIESGOS DE GESTION'!#REF!="Media",' RIESGOS DE GESTION'!#REF!="Leve"),CONCATENATE("R6C",' RIESGOS DE GESTION'!#REF!),"")</f>
        <v>#REF!</v>
      </c>
      <c r="L31" s="43" t="e">
        <f>IF(AND(' RIESGOS DE GESTION'!#REF!="Media",' RIESGOS DE GESTION'!#REF!="Leve"),CONCATENATE("R6C",' RIESGOS DE GESTION'!#REF!),"")</f>
        <v>#REF!</v>
      </c>
      <c r="M31" s="43" t="e">
        <f>IF(AND(' RIESGOS DE GESTION'!#REF!="Media",' RIESGOS DE GESTION'!#REF!="Leve"),CONCATENATE("R6C",' RIESGOS DE GESTION'!#REF!),"")</f>
        <v>#REF!</v>
      </c>
      <c r="N31" s="43" t="e">
        <f>IF(AND(' RIESGOS DE GESTION'!#REF!="Media",' RIESGOS DE GESTION'!#REF!="Leve"),CONCATENATE("R6C",' RIESGOS DE GESTION'!#REF!),"")</f>
        <v>#REF!</v>
      </c>
      <c r="O31" s="44" t="e">
        <f>IF(AND(' RIESGOS DE GESTION'!#REF!="Media",' RIESGOS DE GESTION'!#REF!="Leve"),CONCATENATE("R6C",' RIESGOS DE GESTION'!#REF!),"")</f>
        <v>#REF!</v>
      </c>
      <c r="P31" s="42" t="e">
        <f>IF(AND(' RIESGOS DE GESTION'!#REF!="Media",' RIESGOS DE GESTION'!#REF!="Menor"),CONCATENATE("R6C",' RIESGOS DE GESTION'!#REF!),"")</f>
        <v>#REF!</v>
      </c>
      <c r="Q31" s="43" t="e">
        <f>IF(AND(' RIESGOS DE GESTION'!#REF!="Media",' RIESGOS DE GESTION'!#REF!="Menor"),CONCATENATE("R6C",' RIESGOS DE GESTION'!#REF!),"")</f>
        <v>#REF!</v>
      </c>
      <c r="R31" s="43" t="e">
        <f>IF(AND(' RIESGOS DE GESTION'!#REF!="Media",' RIESGOS DE GESTION'!#REF!="Menor"),CONCATENATE("R6C",' RIESGOS DE GESTION'!#REF!),"")</f>
        <v>#REF!</v>
      </c>
      <c r="S31" s="43" t="e">
        <f>IF(AND(' RIESGOS DE GESTION'!#REF!="Media",' RIESGOS DE GESTION'!#REF!="Menor"),CONCATENATE("R6C",' RIESGOS DE GESTION'!#REF!),"")</f>
        <v>#REF!</v>
      </c>
      <c r="T31" s="43" t="e">
        <f>IF(AND(' RIESGOS DE GESTION'!#REF!="Media",' RIESGOS DE GESTION'!#REF!="Menor"),CONCATENATE("R6C",' RIESGOS DE GESTION'!#REF!),"")</f>
        <v>#REF!</v>
      </c>
      <c r="U31" s="44" t="e">
        <f>IF(AND(' RIESGOS DE GESTION'!#REF!="Media",' RIESGOS DE GESTION'!#REF!="Menor"),CONCATENATE("R6C",' RIESGOS DE GESTION'!#REF!),"")</f>
        <v>#REF!</v>
      </c>
      <c r="V31" s="42" t="e">
        <f>IF(AND(' RIESGOS DE GESTION'!#REF!="Media",' RIESGOS DE GESTION'!#REF!="Moderado"),CONCATENATE("R6C",' RIESGOS DE GESTION'!#REF!),"")</f>
        <v>#REF!</v>
      </c>
      <c r="W31" s="43" t="e">
        <f>IF(AND(' RIESGOS DE GESTION'!#REF!="Media",' RIESGOS DE GESTION'!#REF!="Moderado"),CONCATENATE("R6C",' RIESGOS DE GESTION'!#REF!),"")</f>
        <v>#REF!</v>
      </c>
      <c r="X31" s="43" t="e">
        <f>IF(AND(' RIESGOS DE GESTION'!#REF!="Media",' RIESGOS DE GESTION'!#REF!="Moderado"),CONCATENATE("R6C",' RIESGOS DE GESTION'!#REF!),"")</f>
        <v>#REF!</v>
      </c>
      <c r="Y31" s="43" t="e">
        <f>IF(AND(' RIESGOS DE GESTION'!#REF!="Media",' RIESGOS DE GESTION'!#REF!="Moderado"),CONCATENATE("R6C",' RIESGOS DE GESTION'!#REF!),"")</f>
        <v>#REF!</v>
      </c>
      <c r="Z31" s="43" t="e">
        <f>IF(AND(' RIESGOS DE GESTION'!#REF!="Media",' RIESGOS DE GESTION'!#REF!="Moderado"),CONCATENATE("R6C",' RIESGOS DE GESTION'!#REF!),"")</f>
        <v>#REF!</v>
      </c>
      <c r="AA31" s="44" t="e">
        <f>IF(AND(' RIESGOS DE GESTION'!#REF!="Media",' RIESGOS DE GESTION'!#REF!="Moderado"),CONCATENATE("R6C",' RIESGOS DE GESTION'!#REF!),"")</f>
        <v>#REF!</v>
      </c>
      <c r="AB31" s="26" t="e">
        <f>IF(AND(' RIESGOS DE GESTION'!#REF!="Media",' RIESGOS DE GESTION'!#REF!="Mayor"),CONCATENATE("R6C",' RIESGOS DE GESTION'!#REF!),"")</f>
        <v>#REF!</v>
      </c>
      <c r="AC31" s="27" t="e">
        <f>IF(AND(' RIESGOS DE GESTION'!#REF!="Media",' RIESGOS DE GESTION'!#REF!="Mayor"),CONCATENATE("R6C",' RIESGOS DE GESTION'!#REF!),"")</f>
        <v>#REF!</v>
      </c>
      <c r="AD31" s="32" t="e">
        <f>IF(AND(' RIESGOS DE GESTION'!#REF!="Media",' RIESGOS DE GESTION'!#REF!="Mayor"),CONCATENATE("R6C",' RIESGOS DE GESTION'!#REF!),"")</f>
        <v>#REF!</v>
      </c>
      <c r="AE31" s="32" t="e">
        <f>IF(AND(' RIESGOS DE GESTION'!#REF!="Media",' RIESGOS DE GESTION'!#REF!="Mayor"),CONCATENATE("R6C",' RIESGOS DE GESTION'!#REF!),"")</f>
        <v>#REF!</v>
      </c>
      <c r="AF31" s="32" t="e">
        <f>IF(AND(' RIESGOS DE GESTION'!#REF!="Media",' RIESGOS DE GESTION'!#REF!="Mayor"),CONCATENATE("R6C",' RIESGOS DE GESTION'!#REF!),"")</f>
        <v>#REF!</v>
      </c>
      <c r="AG31" s="28" t="e">
        <f>IF(AND(' RIESGOS DE GESTION'!#REF!="Media",' RIESGOS DE GESTION'!#REF!="Mayor"),CONCATENATE("R6C",' RIESGOS DE GESTION'!#REF!),"")</f>
        <v>#REF!</v>
      </c>
      <c r="AH31" s="29" t="e">
        <f>IF(AND(' RIESGOS DE GESTION'!#REF!="Media",' RIESGOS DE GESTION'!#REF!="Catastrófico"),CONCATENATE("R6C",' RIESGOS DE GESTION'!#REF!),"")</f>
        <v>#REF!</v>
      </c>
      <c r="AI31" s="30" t="e">
        <f>IF(AND(' RIESGOS DE GESTION'!#REF!="Media",' RIESGOS DE GESTION'!#REF!="Catastrófico"),CONCATENATE("R6C",' RIESGOS DE GESTION'!#REF!),"")</f>
        <v>#REF!</v>
      </c>
      <c r="AJ31" s="30" t="e">
        <f>IF(AND(' RIESGOS DE GESTION'!#REF!="Media",' RIESGOS DE GESTION'!#REF!="Catastrófico"),CONCATENATE("R6C",' RIESGOS DE GESTION'!#REF!),"")</f>
        <v>#REF!</v>
      </c>
      <c r="AK31" s="30" t="e">
        <f>IF(AND(' RIESGOS DE GESTION'!#REF!="Media",' RIESGOS DE GESTION'!#REF!="Catastrófico"),CONCATENATE("R6C",' RIESGOS DE GESTION'!#REF!),"")</f>
        <v>#REF!</v>
      </c>
      <c r="AL31" s="30" t="e">
        <f>IF(AND(' RIESGOS DE GESTION'!#REF!="Media",' RIESGOS DE GESTION'!#REF!="Catastrófico"),CONCATENATE("R6C",' RIESGOS DE GESTION'!#REF!),"")</f>
        <v>#REF!</v>
      </c>
      <c r="AM31" s="31" t="e">
        <f>IF(AND(' RIESGOS DE GESTION'!#REF!="Media",' RIESGOS DE GESTION'!#REF!="Catastrófico"),CONCATENATE("R6C",' RIESGOS DE GESTION'!#REF!),"")</f>
        <v>#REF!</v>
      </c>
      <c r="AN31" s="58"/>
      <c r="AO31" s="543"/>
      <c r="AP31" s="544"/>
      <c r="AQ31" s="544"/>
      <c r="AR31" s="544"/>
      <c r="AS31" s="544"/>
      <c r="AT31" s="545"/>
      <c r="AU31" s="58"/>
      <c r="AV31" s="58"/>
      <c r="AW31" s="58"/>
      <c r="AX31" s="58"/>
      <c r="AY31" s="58"/>
      <c r="AZ31" s="58"/>
      <c r="BA31" s="58"/>
      <c r="BB31" s="58"/>
      <c r="BC31" s="58"/>
      <c r="BD31" s="58"/>
      <c r="BE31" s="58"/>
      <c r="BF31" s="58"/>
      <c r="BG31" s="58"/>
      <c r="BH31" s="58"/>
      <c r="BI31" s="58"/>
      <c r="BJ31" s="58"/>
      <c r="BK31" s="58"/>
      <c r="BL31" s="58"/>
      <c r="BM31" s="58"/>
      <c r="BN31" s="58"/>
      <c r="BO31" s="58"/>
      <c r="BP31" s="58"/>
      <c r="BQ31" s="58"/>
      <c r="BR31" s="58"/>
      <c r="BS31" s="58"/>
      <c r="BT31" s="58"/>
      <c r="BU31" s="58"/>
      <c r="BV31" s="58"/>
      <c r="BW31" s="58"/>
      <c r="BX31" s="58"/>
    </row>
    <row r="32" spans="1:76" ht="15" customHeight="1" x14ac:dyDescent="0.25">
      <c r="A32" s="58"/>
      <c r="B32" s="461"/>
      <c r="C32" s="461"/>
      <c r="D32" s="462"/>
      <c r="E32" s="502"/>
      <c r="F32" s="503"/>
      <c r="G32" s="503"/>
      <c r="H32" s="503"/>
      <c r="I32" s="504"/>
      <c r="J32" s="42" t="e">
        <f>IF(AND(' RIESGOS DE GESTION'!#REF!="Media",' RIESGOS DE GESTION'!#REF!="Leve"),CONCATENATE("R7C",' RIESGOS DE GESTION'!#REF!),"")</f>
        <v>#REF!</v>
      </c>
      <c r="K32" s="43" t="e">
        <f>IF(AND(' RIESGOS DE GESTION'!#REF!="Media",' RIESGOS DE GESTION'!#REF!="Leve"),CONCATENATE("R7C",' RIESGOS DE GESTION'!#REF!),"")</f>
        <v>#REF!</v>
      </c>
      <c r="L32" s="43" t="e">
        <f>IF(AND(' RIESGOS DE GESTION'!#REF!="Media",' RIESGOS DE GESTION'!#REF!="Leve"),CONCATENATE("R7C",' RIESGOS DE GESTION'!#REF!),"")</f>
        <v>#REF!</v>
      </c>
      <c r="M32" s="43" t="e">
        <f>IF(AND(' RIESGOS DE GESTION'!#REF!="Media",' RIESGOS DE GESTION'!#REF!="Leve"),CONCATENATE("R7C",' RIESGOS DE GESTION'!#REF!),"")</f>
        <v>#REF!</v>
      </c>
      <c r="N32" s="43" t="e">
        <f>IF(AND(' RIESGOS DE GESTION'!#REF!="Media",' RIESGOS DE GESTION'!#REF!="Leve"),CONCATENATE("R7C",' RIESGOS DE GESTION'!#REF!),"")</f>
        <v>#REF!</v>
      </c>
      <c r="O32" s="44" t="e">
        <f>IF(AND(' RIESGOS DE GESTION'!#REF!="Media",' RIESGOS DE GESTION'!#REF!="Leve"),CONCATENATE("R7C",' RIESGOS DE GESTION'!#REF!),"")</f>
        <v>#REF!</v>
      </c>
      <c r="P32" s="42" t="e">
        <f>IF(AND(' RIESGOS DE GESTION'!#REF!="Media",' RIESGOS DE GESTION'!#REF!="Menor"),CONCATENATE("R7C",' RIESGOS DE GESTION'!#REF!),"")</f>
        <v>#REF!</v>
      </c>
      <c r="Q32" s="43" t="e">
        <f>IF(AND(' RIESGOS DE GESTION'!#REF!="Media",' RIESGOS DE GESTION'!#REF!="Menor"),CONCATENATE("R7C",' RIESGOS DE GESTION'!#REF!),"")</f>
        <v>#REF!</v>
      </c>
      <c r="R32" s="43" t="e">
        <f>IF(AND(' RIESGOS DE GESTION'!#REF!="Media",' RIESGOS DE GESTION'!#REF!="Menor"),CONCATENATE("R7C",' RIESGOS DE GESTION'!#REF!),"")</f>
        <v>#REF!</v>
      </c>
      <c r="S32" s="43" t="e">
        <f>IF(AND(' RIESGOS DE GESTION'!#REF!="Media",' RIESGOS DE GESTION'!#REF!="Menor"),CONCATENATE("R7C",' RIESGOS DE GESTION'!#REF!),"")</f>
        <v>#REF!</v>
      </c>
      <c r="T32" s="43" t="e">
        <f>IF(AND(' RIESGOS DE GESTION'!#REF!="Media",' RIESGOS DE GESTION'!#REF!="Menor"),CONCATENATE("R7C",' RIESGOS DE GESTION'!#REF!),"")</f>
        <v>#REF!</v>
      </c>
      <c r="U32" s="44" t="e">
        <f>IF(AND(' RIESGOS DE GESTION'!#REF!="Media",' RIESGOS DE GESTION'!#REF!="Menor"),CONCATENATE("R7C",' RIESGOS DE GESTION'!#REF!),"")</f>
        <v>#REF!</v>
      </c>
      <c r="V32" s="42" t="e">
        <f>IF(AND(' RIESGOS DE GESTION'!#REF!="Media",' RIESGOS DE GESTION'!#REF!="Moderado"),CONCATENATE("R7C",' RIESGOS DE GESTION'!#REF!),"")</f>
        <v>#REF!</v>
      </c>
      <c r="W32" s="43" t="e">
        <f>IF(AND(' RIESGOS DE GESTION'!#REF!="Media",' RIESGOS DE GESTION'!#REF!="Moderado"),CONCATENATE("R7C",' RIESGOS DE GESTION'!#REF!),"")</f>
        <v>#REF!</v>
      </c>
      <c r="X32" s="43" t="e">
        <f>IF(AND(' RIESGOS DE GESTION'!#REF!="Media",' RIESGOS DE GESTION'!#REF!="Moderado"),CONCATENATE("R7C",' RIESGOS DE GESTION'!#REF!),"")</f>
        <v>#REF!</v>
      </c>
      <c r="Y32" s="43" t="e">
        <f>IF(AND(' RIESGOS DE GESTION'!#REF!="Media",' RIESGOS DE GESTION'!#REF!="Moderado"),CONCATENATE("R7C",' RIESGOS DE GESTION'!#REF!),"")</f>
        <v>#REF!</v>
      </c>
      <c r="Z32" s="43" t="e">
        <f>IF(AND(' RIESGOS DE GESTION'!#REF!="Media",' RIESGOS DE GESTION'!#REF!="Moderado"),CONCATENATE("R7C",' RIESGOS DE GESTION'!#REF!),"")</f>
        <v>#REF!</v>
      </c>
      <c r="AA32" s="44" t="e">
        <f>IF(AND(' RIESGOS DE GESTION'!#REF!="Media",' RIESGOS DE GESTION'!#REF!="Moderado"),CONCATENATE("R7C",' RIESGOS DE GESTION'!#REF!),"")</f>
        <v>#REF!</v>
      </c>
      <c r="AB32" s="26" t="e">
        <f>IF(AND(' RIESGOS DE GESTION'!#REF!="Media",' RIESGOS DE GESTION'!#REF!="Mayor"),CONCATENATE("R7C",' RIESGOS DE GESTION'!#REF!),"")</f>
        <v>#REF!</v>
      </c>
      <c r="AC32" s="27" t="e">
        <f>IF(AND(' RIESGOS DE GESTION'!#REF!="Media",' RIESGOS DE GESTION'!#REF!="Mayor"),CONCATENATE("R7C",' RIESGOS DE GESTION'!#REF!),"")</f>
        <v>#REF!</v>
      </c>
      <c r="AD32" s="32" t="e">
        <f>IF(AND(' RIESGOS DE GESTION'!#REF!="Media",' RIESGOS DE GESTION'!#REF!="Mayor"),CONCATENATE("R7C",' RIESGOS DE GESTION'!#REF!),"")</f>
        <v>#REF!</v>
      </c>
      <c r="AE32" s="32" t="e">
        <f>IF(AND(' RIESGOS DE GESTION'!#REF!="Media",' RIESGOS DE GESTION'!#REF!="Mayor"),CONCATENATE("R7C",' RIESGOS DE GESTION'!#REF!),"")</f>
        <v>#REF!</v>
      </c>
      <c r="AF32" s="32" t="e">
        <f>IF(AND(' RIESGOS DE GESTION'!#REF!="Media",' RIESGOS DE GESTION'!#REF!="Mayor"),CONCATENATE("R7C",' RIESGOS DE GESTION'!#REF!),"")</f>
        <v>#REF!</v>
      </c>
      <c r="AG32" s="28" t="e">
        <f>IF(AND(' RIESGOS DE GESTION'!#REF!="Media",' RIESGOS DE GESTION'!#REF!="Mayor"),CONCATENATE("R7C",' RIESGOS DE GESTION'!#REF!),"")</f>
        <v>#REF!</v>
      </c>
      <c r="AH32" s="29" t="e">
        <f>IF(AND(' RIESGOS DE GESTION'!#REF!="Media",' RIESGOS DE GESTION'!#REF!="Catastrófico"),CONCATENATE("R7C",' RIESGOS DE GESTION'!#REF!),"")</f>
        <v>#REF!</v>
      </c>
      <c r="AI32" s="30" t="e">
        <f>IF(AND(' RIESGOS DE GESTION'!#REF!="Media",' RIESGOS DE GESTION'!#REF!="Catastrófico"),CONCATENATE("R7C",' RIESGOS DE GESTION'!#REF!),"")</f>
        <v>#REF!</v>
      </c>
      <c r="AJ32" s="30" t="e">
        <f>IF(AND(' RIESGOS DE GESTION'!#REF!="Media",' RIESGOS DE GESTION'!#REF!="Catastrófico"),CONCATENATE("R7C",' RIESGOS DE GESTION'!#REF!),"")</f>
        <v>#REF!</v>
      </c>
      <c r="AK32" s="30" t="e">
        <f>IF(AND(' RIESGOS DE GESTION'!#REF!="Media",' RIESGOS DE GESTION'!#REF!="Catastrófico"),CONCATENATE("R7C",' RIESGOS DE GESTION'!#REF!),"")</f>
        <v>#REF!</v>
      </c>
      <c r="AL32" s="30" t="e">
        <f>IF(AND(' RIESGOS DE GESTION'!#REF!="Media",' RIESGOS DE GESTION'!#REF!="Catastrófico"),CONCATENATE("R7C",' RIESGOS DE GESTION'!#REF!),"")</f>
        <v>#REF!</v>
      </c>
      <c r="AM32" s="31" t="e">
        <f>IF(AND(' RIESGOS DE GESTION'!#REF!="Media",' RIESGOS DE GESTION'!#REF!="Catastrófico"),CONCATENATE("R7C",' RIESGOS DE GESTION'!#REF!),"")</f>
        <v>#REF!</v>
      </c>
      <c r="AN32" s="58"/>
      <c r="AO32" s="543"/>
      <c r="AP32" s="544"/>
      <c r="AQ32" s="544"/>
      <c r="AR32" s="544"/>
      <c r="AS32" s="544"/>
      <c r="AT32" s="545"/>
      <c r="AU32" s="58"/>
      <c r="AV32" s="58"/>
      <c r="AW32" s="58"/>
      <c r="AX32" s="58"/>
      <c r="AY32" s="58"/>
      <c r="AZ32" s="58"/>
      <c r="BA32" s="58"/>
      <c r="BB32" s="58"/>
      <c r="BC32" s="58"/>
      <c r="BD32" s="58"/>
      <c r="BE32" s="58"/>
      <c r="BF32" s="58"/>
      <c r="BG32" s="58"/>
      <c r="BH32" s="58"/>
      <c r="BI32" s="58"/>
      <c r="BJ32" s="58"/>
      <c r="BK32" s="58"/>
      <c r="BL32" s="58"/>
      <c r="BM32" s="58"/>
      <c r="BN32" s="58"/>
      <c r="BO32" s="58"/>
      <c r="BP32" s="58"/>
      <c r="BQ32" s="58"/>
      <c r="BR32" s="58"/>
      <c r="BS32" s="58"/>
      <c r="BT32" s="58"/>
      <c r="BU32" s="58"/>
      <c r="BV32" s="58"/>
      <c r="BW32" s="58"/>
      <c r="BX32" s="58"/>
    </row>
    <row r="33" spans="1:80" ht="15" customHeight="1" x14ac:dyDescent="0.25">
      <c r="A33" s="58"/>
      <c r="B33" s="461"/>
      <c r="C33" s="461"/>
      <c r="D33" s="462"/>
      <c r="E33" s="502"/>
      <c r="F33" s="503"/>
      <c r="G33" s="503"/>
      <c r="H33" s="503"/>
      <c r="I33" s="504"/>
      <c r="J33" s="42" t="e">
        <f>IF(AND(' RIESGOS DE GESTION'!#REF!="Media",' RIESGOS DE GESTION'!#REF!="Leve"),CONCATENATE("R8C",' RIESGOS DE GESTION'!#REF!),"")</f>
        <v>#REF!</v>
      </c>
      <c r="K33" s="43" t="e">
        <f>IF(AND(' RIESGOS DE GESTION'!#REF!="Media",' RIESGOS DE GESTION'!#REF!="Leve"),CONCATENATE("R8C",' RIESGOS DE GESTION'!#REF!),"")</f>
        <v>#REF!</v>
      </c>
      <c r="L33" s="43" t="e">
        <f>IF(AND(' RIESGOS DE GESTION'!#REF!="Media",' RIESGOS DE GESTION'!#REF!="Leve"),CONCATENATE("R8C",' RIESGOS DE GESTION'!#REF!),"")</f>
        <v>#REF!</v>
      </c>
      <c r="M33" s="43" t="e">
        <f>IF(AND(' RIESGOS DE GESTION'!#REF!="Media",' RIESGOS DE GESTION'!#REF!="Leve"),CONCATENATE("R8C",' RIESGOS DE GESTION'!#REF!),"")</f>
        <v>#REF!</v>
      </c>
      <c r="N33" s="43" t="e">
        <f>IF(AND(' RIESGOS DE GESTION'!#REF!="Media",' RIESGOS DE GESTION'!#REF!="Leve"),CONCATENATE("R8C",' RIESGOS DE GESTION'!#REF!),"")</f>
        <v>#REF!</v>
      </c>
      <c r="O33" s="44" t="e">
        <f>IF(AND(' RIESGOS DE GESTION'!#REF!="Media",' RIESGOS DE GESTION'!#REF!="Leve"),CONCATENATE("R8C",' RIESGOS DE GESTION'!#REF!),"")</f>
        <v>#REF!</v>
      </c>
      <c r="P33" s="42" t="e">
        <f>IF(AND(' RIESGOS DE GESTION'!#REF!="Media",' RIESGOS DE GESTION'!#REF!="Menor"),CONCATENATE("R8C",' RIESGOS DE GESTION'!#REF!),"")</f>
        <v>#REF!</v>
      </c>
      <c r="Q33" s="43" t="e">
        <f>IF(AND(' RIESGOS DE GESTION'!#REF!="Media",' RIESGOS DE GESTION'!#REF!="Menor"),CONCATENATE("R8C",' RIESGOS DE GESTION'!#REF!),"")</f>
        <v>#REF!</v>
      </c>
      <c r="R33" s="43" t="e">
        <f>IF(AND(' RIESGOS DE GESTION'!#REF!="Media",' RIESGOS DE GESTION'!#REF!="Menor"),CONCATENATE("R8C",' RIESGOS DE GESTION'!#REF!),"")</f>
        <v>#REF!</v>
      </c>
      <c r="S33" s="43" t="e">
        <f>IF(AND(' RIESGOS DE GESTION'!#REF!="Media",' RIESGOS DE GESTION'!#REF!="Menor"),CONCATENATE("R8C",' RIESGOS DE GESTION'!#REF!),"")</f>
        <v>#REF!</v>
      </c>
      <c r="T33" s="43" t="e">
        <f>IF(AND(' RIESGOS DE GESTION'!#REF!="Media",' RIESGOS DE GESTION'!#REF!="Menor"),CONCATENATE("R8C",' RIESGOS DE GESTION'!#REF!),"")</f>
        <v>#REF!</v>
      </c>
      <c r="U33" s="44" t="e">
        <f>IF(AND(' RIESGOS DE GESTION'!#REF!="Media",' RIESGOS DE GESTION'!#REF!="Menor"),CONCATENATE("R8C",' RIESGOS DE GESTION'!#REF!),"")</f>
        <v>#REF!</v>
      </c>
      <c r="V33" s="42" t="e">
        <f>IF(AND(' RIESGOS DE GESTION'!#REF!="Media",' RIESGOS DE GESTION'!#REF!="Moderado"),CONCATENATE("R8C",' RIESGOS DE GESTION'!#REF!),"")</f>
        <v>#REF!</v>
      </c>
      <c r="W33" s="43" t="e">
        <f>IF(AND(' RIESGOS DE GESTION'!#REF!="Media",' RIESGOS DE GESTION'!#REF!="Moderado"),CONCATENATE("R8C",' RIESGOS DE GESTION'!#REF!),"")</f>
        <v>#REF!</v>
      </c>
      <c r="X33" s="43" t="e">
        <f>IF(AND(' RIESGOS DE GESTION'!#REF!="Media",' RIESGOS DE GESTION'!#REF!="Moderado"),CONCATENATE("R8C",' RIESGOS DE GESTION'!#REF!),"")</f>
        <v>#REF!</v>
      </c>
      <c r="Y33" s="43" t="e">
        <f>IF(AND(' RIESGOS DE GESTION'!#REF!="Media",' RIESGOS DE GESTION'!#REF!="Moderado"),CONCATENATE("R8C",' RIESGOS DE GESTION'!#REF!),"")</f>
        <v>#REF!</v>
      </c>
      <c r="Z33" s="43" t="e">
        <f>IF(AND(' RIESGOS DE GESTION'!#REF!="Media",' RIESGOS DE GESTION'!#REF!="Moderado"),CONCATENATE("R8C",' RIESGOS DE GESTION'!#REF!),"")</f>
        <v>#REF!</v>
      </c>
      <c r="AA33" s="44" t="e">
        <f>IF(AND(' RIESGOS DE GESTION'!#REF!="Media",' RIESGOS DE GESTION'!#REF!="Moderado"),CONCATENATE("R8C",' RIESGOS DE GESTION'!#REF!),"")</f>
        <v>#REF!</v>
      </c>
      <c r="AB33" s="26" t="e">
        <f>IF(AND(' RIESGOS DE GESTION'!#REF!="Media",' RIESGOS DE GESTION'!#REF!="Mayor"),CONCATENATE("R8C",' RIESGOS DE GESTION'!#REF!),"")</f>
        <v>#REF!</v>
      </c>
      <c r="AC33" s="27" t="e">
        <f>IF(AND(' RIESGOS DE GESTION'!#REF!="Media",' RIESGOS DE GESTION'!#REF!="Mayor"),CONCATENATE("R8C",' RIESGOS DE GESTION'!#REF!),"")</f>
        <v>#REF!</v>
      </c>
      <c r="AD33" s="32" t="e">
        <f>IF(AND(' RIESGOS DE GESTION'!#REF!="Media",' RIESGOS DE GESTION'!#REF!="Mayor"),CONCATENATE("R8C",' RIESGOS DE GESTION'!#REF!),"")</f>
        <v>#REF!</v>
      </c>
      <c r="AE33" s="32" t="e">
        <f>IF(AND(' RIESGOS DE GESTION'!#REF!="Media",' RIESGOS DE GESTION'!#REF!="Mayor"),CONCATENATE("R8C",' RIESGOS DE GESTION'!#REF!),"")</f>
        <v>#REF!</v>
      </c>
      <c r="AF33" s="32" t="e">
        <f>IF(AND(' RIESGOS DE GESTION'!#REF!="Media",' RIESGOS DE GESTION'!#REF!="Mayor"),CONCATENATE("R8C",' RIESGOS DE GESTION'!#REF!),"")</f>
        <v>#REF!</v>
      </c>
      <c r="AG33" s="28" t="e">
        <f>IF(AND(' RIESGOS DE GESTION'!#REF!="Media",' RIESGOS DE GESTION'!#REF!="Mayor"),CONCATENATE("R8C",' RIESGOS DE GESTION'!#REF!),"")</f>
        <v>#REF!</v>
      </c>
      <c r="AH33" s="29" t="e">
        <f>IF(AND(' RIESGOS DE GESTION'!#REF!="Media",' RIESGOS DE GESTION'!#REF!="Catastrófico"),CONCATENATE("R8C",' RIESGOS DE GESTION'!#REF!),"")</f>
        <v>#REF!</v>
      </c>
      <c r="AI33" s="30" t="e">
        <f>IF(AND(' RIESGOS DE GESTION'!#REF!="Media",' RIESGOS DE GESTION'!#REF!="Catastrófico"),CONCATENATE("R8C",' RIESGOS DE GESTION'!#REF!),"")</f>
        <v>#REF!</v>
      </c>
      <c r="AJ33" s="30" t="e">
        <f>IF(AND(' RIESGOS DE GESTION'!#REF!="Media",' RIESGOS DE GESTION'!#REF!="Catastrófico"),CONCATENATE("R8C",' RIESGOS DE GESTION'!#REF!),"")</f>
        <v>#REF!</v>
      </c>
      <c r="AK33" s="30" t="e">
        <f>IF(AND(' RIESGOS DE GESTION'!#REF!="Media",' RIESGOS DE GESTION'!#REF!="Catastrófico"),CONCATENATE("R8C",' RIESGOS DE GESTION'!#REF!),"")</f>
        <v>#REF!</v>
      </c>
      <c r="AL33" s="30" t="e">
        <f>IF(AND(' RIESGOS DE GESTION'!#REF!="Media",' RIESGOS DE GESTION'!#REF!="Catastrófico"),CONCATENATE("R8C",' RIESGOS DE GESTION'!#REF!),"")</f>
        <v>#REF!</v>
      </c>
      <c r="AM33" s="31" t="e">
        <f>IF(AND(' RIESGOS DE GESTION'!#REF!="Media",' RIESGOS DE GESTION'!#REF!="Catastrófico"),CONCATENATE("R8C",' RIESGOS DE GESTION'!#REF!),"")</f>
        <v>#REF!</v>
      </c>
      <c r="AN33" s="58"/>
      <c r="AO33" s="543"/>
      <c r="AP33" s="544"/>
      <c r="AQ33" s="544"/>
      <c r="AR33" s="544"/>
      <c r="AS33" s="544"/>
      <c r="AT33" s="545"/>
      <c r="AU33" s="58"/>
      <c r="AV33" s="58"/>
      <c r="AW33" s="58"/>
      <c r="AX33" s="58"/>
      <c r="AY33" s="58"/>
      <c r="AZ33" s="58"/>
      <c r="BA33" s="58"/>
      <c r="BB33" s="58"/>
      <c r="BC33" s="58"/>
      <c r="BD33" s="58"/>
      <c r="BE33" s="58"/>
      <c r="BF33" s="58"/>
      <c r="BG33" s="58"/>
      <c r="BH33" s="58"/>
      <c r="BI33" s="58"/>
      <c r="BJ33" s="58"/>
      <c r="BK33" s="58"/>
      <c r="BL33" s="58"/>
      <c r="BM33" s="58"/>
      <c r="BN33" s="58"/>
      <c r="BO33" s="58"/>
      <c r="BP33" s="58"/>
      <c r="BQ33" s="58"/>
      <c r="BR33" s="58"/>
      <c r="BS33" s="58"/>
      <c r="BT33" s="58"/>
      <c r="BU33" s="58"/>
      <c r="BV33" s="58"/>
      <c r="BW33" s="58"/>
      <c r="BX33" s="58"/>
    </row>
    <row r="34" spans="1:80" ht="15" customHeight="1" x14ac:dyDescent="0.25">
      <c r="A34" s="58"/>
      <c r="B34" s="461"/>
      <c r="C34" s="461"/>
      <c r="D34" s="462"/>
      <c r="E34" s="502"/>
      <c r="F34" s="503"/>
      <c r="G34" s="503"/>
      <c r="H34" s="503"/>
      <c r="I34" s="504"/>
      <c r="J34" s="42" t="e">
        <f>IF(AND(' RIESGOS DE GESTION'!#REF!="Media",' RIESGOS DE GESTION'!#REF!="Leve"),CONCATENATE("R9C",' RIESGOS DE GESTION'!#REF!),"")</f>
        <v>#REF!</v>
      </c>
      <c r="K34" s="43" t="e">
        <f>IF(AND(' RIESGOS DE GESTION'!#REF!="Media",' RIESGOS DE GESTION'!#REF!="Leve"),CONCATENATE("R9C",' RIESGOS DE GESTION'!#REF!),"")</f>
        <v>#REF!</v>
      </c>
      <c r="L34" s="43" t="e">
        <f>IF(AND(' RIESGOS DE GESTION'!#REF!="Media",' RIESGOS DE GESTION'!#REF!="Leve"),CONCATENATE("R9C",' RIESGOS DE GESTION'!#REF!),"")</f>
        <v>#REF!</v>
      </c>
      <c r="M34" s="43" t="e">
        <f>IF(AND(' RIESGOS DE GESTION'!#REF!="Media",' RIESGOS DE GESTION'!#REF!="Leve"),CONCATENATE("R9C",' RIESGOS DE GESTION'!#REF!),"")</f>
        <v>#REF!</v>
      </c>
      <c r="N34" s="43" t="e">
        <f>IF(AND(' RIESGOS DE GESTION'!#REF!="Media",' RIESGOS DE GESTION'!#REF!="Leve"),CONCATENATE("R9C",' RIESGOS DE GESTION'!#REF!),"")</f>
        <v>#REF!</v>
      </c>
      <c r="O34" s="44" t="e">
        <f>IF(AND(' RIESGOS DE GESTION'!#REF!="Media",' RIESGOS DE GESTION'!#REF!="Leve"),CONCATENATE("R9C",' RIESGOS DE GESTION'!#REF!),"")</f>
        <v>#REF!</v>
      </c>
      <c r="P34" s="42" t="e">
        <f>IF(AND(' RIESGOS DE GESTION'!#REF!="Media",' RIESGOS DE GESTION'!#REF!="Menor"),CONCATENATE("R9C",' RIESGOS DE GESTION'!#REF!),"")</f>
        <v>#REF!</v>
      </c>
      <c r="Q34" s="43" t="e">
        <f>IF(AND(' RIESGOS DE GESTION'!#REF!="Media",' RIESGOS DE GESTION'!#REF!="Menor"),CONCATENATE("R9C",' RIESGOS DE GESTION'!#REF!),"")</f>
        <v>#REF!</v>
      </c>
      <c r="R34" s="43" t="e">
        <f>IF(AND(' RIESGOS DE GESTION'!#REF!="Media",' RIESGOS DE GESTION'!#REF!="Menor"),CONCATENATE("R9C",' RIESGOS DE GESTION'!#REF!),"")</f>
        <v>#REF!</v>
      </c>
      <c r="S34" s="43" t="e">
        <f>IF(AND(' RIESGOS DE GESTION'!#REF!="Media",' RIESGOS DE GESTION'!#REF!="Menor"),CONCATENATE("R9C",' RIESGOS DE GESTION'!#REF!),"")</f>
        <v>#REF!</v>
      </c>
      <c r="T34" s="43" t="e">
        <f>IF(AND(' RIESGOS DE GESTION'!#REF!="Media",' RIESGOS DE GESTION'!#REF!="Menor"),CONCATENATE("R9C",' RIESGOS DE GESTION'!#REF!),"")</f>
        <v>#REF!</v>
      </c>
      <c r="U34" s="44" t="e">
        <f>IF(AND(' RIESGOS DE GESTION'!#REF!="Media",' RIESGOS DE GESTION'!#REF!="Menor"),CONCATENATE("R9C",' RIESGOS DE GESTION'!#REF!),"")</f>
        <v>#REF!</v>
      </c>
      <c r="V34" s="42" t="e">
        <f>IF(AND(' RIESGOS DE GESTION'!#REF!="Media",' RIESGOS DE GESTION'!#REF!="Moderado"),CONCATENATE("R9C",' RIESGOS DE GESTION'!#REF!),"")</f>
        <v>#REF!</v>
      </c>
      <c r="W34" s="43" t="e">
        <f>IF(AND(' RIESGOS DE GESTION'!#REF!="Media",' RIESGOS DE GESTION'!#REF!="Moderado"),CONCATENATE("R9C",' RIESGOS DE GESTION'!#REF!),"")</f>
        <v>#REF!</v>
      </c>
      <c r="X34" s="43" t="e">
        <f>IF(AND(' RIESGOS DE GESTION'!#REF!="Media",' RIESGOS DE GESTION'!#REF!="Moderado"),CONCATENATE("R9C",' RIESGOS DE GESTION'!#REF!),"")</f>
        <v>#REF!</v>
      </c>
      <c r="Y34" s="43" t="e">
        <f>IF(AND(' RIESGOS DE GESTION'!#REF!="Media",' RIESGOS DE GESTION'!#REF!="Moderado"),CONCATENATE("R9C",' RIESGOS DE GESTION'!#REF!),"")</f>
        <v>#REF!</v>
      </c>
      <c r="Z34" s="43" t="e">
        <f>IF(AND(' RIESGOS DE GESTION'!#REF!="Media",' RIESGOS DE GESTION'!#REF!="Moderado"),CONCATENATE("R9C",' RIESGOS DE GESTION'!#REF!),"")</f>
        <v>#REF!</v>
      </c>
      <c r="AA34" s="44" t="e">
        <f>IF(AND(' RIESGOS DE GESTION'!#REF!="Media",' RIESGOS DE GESTION'!#REF!="Moderado"),CONCATENATE("R9C",' RIESGOS DE GESTION'!#REF!),"")</f>
        <v>#REF!</v>
      </c>
      <c r="AB34" s="26" t="e">
        <f>IF(AND(' RIESGOS DE GESTION'!#REF!="Media",' RIESGOS DE GESTION'!#REF!="Mayor"),CONCATENATE("R9C",' RIESGOS DE GESTION'!#REF!),"")</f>
        <v>#REF!</v>
      </c>
      <c r="AC34" s="27" t="e">
        <f>IF(AND(' RIESGOS DE GESTION'!#REF!="Media",' RIESGOS DE GESTION'!#REF!="Mayor"),CONCATENATE("R9C",' RIESGOS DE GESTION'!#REF!),"")</f>
        <v>#REF!</v>
      </c>
      <c r="AD34" s="32" t="e">
        <f>IF(AND(' RIESGOS DE GESTION'!#REF!="Media",' RIESGOS DE GESTION'!#REF!="Mayor"),CONCATENATE("R9C",' RIESGOS DE GESTION'!#REF!),"")</f>
        <v>#REF!</v>
      </c>
      <c r="AE34" s="32" t="e">
        <f>IF(AND(' RIESGOS DE GESTION'!#REF!="Media",' RIESGOS DE GESTION'!#REF!="Mayor"),CONCATENATE("R9C",' RIESGOS DE GESTION'!#REF!),"")</f>
        <v>#REF!</v>
      </c>
      <c r="AF34" s="32" t="e">
        <f>IF(AND(' RIESGOS DE GESTION'!#REF!="Media",' RIESGOS DE GESTION'!#REF!="Mayor"),CONCATENATE("R9C",' RIESGOS DE GESTION'!#REF!),"")</f>
        <v>#REF!</v>
      </c>
      <c r="AG34" s="28" t="e">
        <f>IF(AND(' RIESGOS DE GESTION'!#REF!="Media",' RIESGOS DE GESTION'!#REF!="Mayor"),CONCATENATE("R9C",' RIESGOS DE GESTION'!#REF!),"")</f>
        <v>#REF!</v>
      </c>
      <c r="AH34" s="29" t="e">
        <f>IF(AND(' RIESGOS DE GESTION'!#REF!="Media",' RIESGOS DE GESTION'!#REF!="Catastrófico"),CONCATENATE("R9C",' RIESGOS DE GESTION'!#REF!),"")</f>
        <v>#REF!</v>
      </c>
      <c r="AI34" s="30" t="e">
        <f>IF(AND(' RIESGOS DE GESTION'!#REF!="Media",' RIESGOS DE GESTION'!#REF!="Catastrófico"),CONCATENATE("R9C",' RIESGOS DE GESTION'!#REF!),"")</f>
        <v>#REF!</v>
      </c>
      <c r="AJ34" s="30" t="e">
        <f>IF(AND(' RIESGOS DE GESTION'!#REF!="Media",' RIESGOS DE GESTION'!#REF!="Catastrófico"),CONCATENATE("R9C",' RIESGOS DE GESTION'!#REF!),"")</f>
        <v>#REF!</v>
      </c>
      <c r="AK34" s="30" t="e">
        <f>IF(AND(' RIESGOS DE GESTION'!#REF!="Media",' RIESGOS DE GESTION'!#REF!="Catastrófico"),CONCATENATE("R9C",' RIESGOS DE GESTION'!#REF!),"")</f>
        <v>#REF!</v>
      </c>
      <c r="AL34" s="30" t="e">
        <f>IF(AND(' RIESGOS DE GESTION'!#REF!="Media",' RIESGOS DE GESTION'!#REF!="Catastrófico"),CONCATENATE("R9C",' RIESGOS DE GESTION'!#REF!),"")</f>
        <v>#REF!</v>
      </c>
      <c r="AM34" s="31" t="e">
        <f>IF(AND(' RIESGOS DE GESTION'!#REF!="Media",' RIESGOS DE GESTION'!#REF!="Catastrófico"),CONCATENATE("R9C",' RIESGOS DE GESTION'!#REF!),"")</f>
        <v>#REF!</v>
      </c>
      <c r="AN34" s="58"/>
      <c r="AO34" s="543"/>
      <c r="AP34" s="544"/>
      <c r="AQ34" s="544"/>
      <c r="AR34" s="544"/>
      <c r="AS34" s="544"/>
      <c r="AT34" s="545"/>
      <c r="AU34" s="58"/>
      <c r="AV34" s="58"/>
      <c r="AW34" s="58"/>
      <c r="AX34" s="58"/>
      <c r="AY34" s="58"/>
      <c r="AZ34" s="58"/>
      <c r="BA34" s="58"/>
      <c r="BB34" s="58"/>
      <c r="BC34" s="58"/>
      <c r="BD34" s="58"/>
      <c r="BE34" s="58"/>
      <c r="BF34" s="58"/>
      <c r="BG34" s="58"/>
      <c r="BH34" s="58"/>
      <c r="BI34" s="58"/>
      <c r="BJ34" s="58"/>
      <c r="BK34" s="58"/>
      <c r="BL34" s="58"/>
      <c r="BM34" s="58"/>
      <c r="BN34" s="58"/>
      <c r="BO34" s="58"/>
      <c r="BP34" s="58"/>
      <c r="BQ34" s="58"/>
      <c r="BR34" s="58"/>
      <c r="BS34" s="58"/>
      <c r="BT34" s="58"/>
      <c r="BU34" s="58"/>
      <c r="BV34" s="58"/>
      <c r="BW34" s="58"/>
      <c r="BX34" s="58"/>
    </row>
    <row r="35" spans="1:80" ht="15.75" customHeight="1" thickBot="1" x14ac:dyDescent="0.3">
      <c r="A35" s="58"/>
      <c r="B35" s="461"/>
      <c r="C35" s="461"/>
      <c r="D35" s="462"/>
      <c r="E35" s="505"/>
      <c r="F35" s="506"/>
      <c r="G35" s="506"/>
      <c r="H35" s="506"/>
      <c r="I35" s="507"/>
      <c r="J35" s="42" t="e">
        <f>IF(AND(' RIESGOS DE GESTION'!#REF!="Media",' RIESGOS DE GESTION'!#REF!="Leve"),CONCATENATE("R10C",' RIESGOS DE GESTION'!#REF!),"")</f>
        <v>#REF!</v>
      </c>
      <c r="K35" s="43" t="e">
        <f>IF(AND(' RIESGOS DE GESTION'!#REF!="Media",' RIESGOS DE GESTION'!#REF!="Leve"),CONCATENATE("R10C",' RIESGOS DE GESTION'!#REF!),"")</f>
        <v>#REF!</v>
      </c>
      <c r="L35" s="43" t="e">
        <f>IF(AND(' RIESGOS DE GESTION'!#REF!="Media",' RIESGOS DE GESTION'!#REF!="Leve"),CONCATENATE("R10C",' RIESGOS DE GESTION'!#REF!),"")</f>
        <v>#REF!</v>
      </c>
      <c r="M35" s="43" t="e">
        <f>IF(AND(' RIESGOS DE GESTION'!#REF!="Media",' RIESGOS DE GESTION'!#REF!="Leve"),CONCATENATE("R10C",' RIESGOS DE GESTION'!#REF!),"")</f>
        <v>#REF!</v>
      </c>
      <c r="N35" s="43" t="e">
        <f>IF(AND(' RIESGOS DE GESTION'!#REF!="Media",' RIESGOS DE GESTION'!#REF!="Leve"),CONCATENATE("R10C",' RIESGOS DE GESTION'!#REF!),"")</f>
        <v>#REF!</v>
      </c>
      <c r="O35" s="44" t="e">
        <f>IF(AND(' RIESGOS DE GESTION'!#REF!="Media",' RIESGOS DE GESTION'!#REF!="Leve"),CONCATENATE("R10C",' RIESGOS DE GESTION'!#REF!),"")</f>
        <v>#REF!</v>
      </c>
      <c r="P35" s="42" t="e">
        <f>IF(AND(' RIESGOS DE GESTION'!#REF!="Media",' RIESGOS DE GESTION'!#REF!="Menor"),CONCATENATE("R10C",' RIESGOS DE GESTION'!#REF!),"")</f>
        <v>#REF!</v>
      </c>
      <c r="Q35" s="43" t="e">
        <f>IF(AND(' RIESGOS DE GESTION'!#REF!="Media",' RIESGOS DE GESTION'!#REF!="Menor"),CONCATENATE("R10C",' RIESGOS DE GESTION'!#REF!),"")</f>
        <v>#REF!</v>
      </c>
      <c r="R35" s="43" t="e">
        <f>IF(AND(' RIESGOS DE GESTION'!#REF!="Media",' RIESGOS DE GESTION'!#REF!="Menor"),CONCATENATE("R10C",' RIESGOS DE GESTION'!#REF!),"")</f>
        <v>#REF!</v>
      </c>
      <c r="S35" s="43" t="e">
        <f>IF(AND(' RIESGOS DE GESTION'!#REF!="Media",' RIESGOS DE GESTION'!#REF!="Menor"),CONCATENATE("R10C",' RIESGOS DE GESTION'!#REF!),"")</f>
        <v>#REF!</v>
      </c>
      <c r="T35" s="43" t="e">
        <f>IF(AND(' RIESGOS DE GESTION'!#REF!="Media",' RIESGOS DE GESTION'!#REF!="Menor"),CONCATENATE("R10C",' RIESGOS DE GESTION'!#REF!),"")</f>
        <v>#REF!</v>
      </c>
      <c r="U35" s="44" t="e">
        <f>IF(AND(' RIESGOS DE GESTION'!#REF!="Media",' RIESGOS DE GESTION'!#REF!="Menor"),CONCATENATE("R10C",' RIESGOS DE GESTION'!#REF!),"")</f>
        <v>#REF!</v>
      </c>
      <c r="V35" s="42" t="e">
        <f>IF(AND(' RIESGOS DE GESTION'!#REF!="Media",' RIESGOS DE GESTION'!#REF!="Moderado"),CONCATENATE("R10C",' RIESGOS DE GESTION'!#REF!),"")</f>
        <v>#REF!</v>
      </c>
      <c r="W35" s="43" t="e">
        <f>IF(AND(' RIESGOS DE GESTION'!#REF!="Media",' RIESGOS DE GESTION'!#REF!="Moderado"),CONCATENATE("R10C",' RIESGOS DE GESTION'!#REF!),"")</f>
        <v>#REF!</v>
      </c>
      <c r="X35" s="43" t="e">
        <f>IF(AND(' RIESGOS DE GESTION'!#REF!="Media",' RIESGOS DE GESTION'!#REF!="Moderado"),CONCATENATE("R10C",' RIESGOS DE GESTION'!#REF!),"")</f>
        <v>#REF!</v>
      </c>
      <c r="Y35" s="43" t="e">
        <f>IF(AND(' RIESGOS DE GESTION'!#REF!="Media",' RIESGOS DE GESTION'!#REF!="Moderado"),CONCATENATE("R10C",' RIESGOS DE GESTION'!#REF!),"")</f>
        <v>#REF!</v>
      </c>
      <c r="Z35" s="43" t="e">
        <f>IF(AND(' RIESGOS DE GESTION'!#REF!="Media",' RIESGOS DE GESTION'!#REF!="Moderado"),CONCATENATE("R10C",' RIESGOS DE GESTION'!#REF!),"")</f>
        <v>#REF!</v>
      </c>
      <c r="AA35" s="44" t="e">
        <f>IF(AND(' RIESGOS DE GESTION'!#REF!="Media",' RIESGOS DE GESTION'!#REF!="Moderado"),CONCATENATE("R10C",' RIESGOS DE GESTION'!#REF!),"")</f>
        <v>#REF!</v>
      </c>
      <c r="AB35" s="33" t="e">
        <f>IF(AND(' RIESGOS DE GESTION'!#REF!="Media",' RIESGOS DE GESTION'!#REF!="Mayor"),CONCATENATE("R10C",' RIESGOS DE GESTION'!#REF!),"")</f>
        <v>#REF!</v>
      </c>
      <c r="AC35" s="34" t="e">
        <f>IF(AND(' RIESGOS DE GESTION'!#REF!="Media",' RIESGOS DE GESTION'!#REF!="Mayor"),CONCATENATE("R10C",' RIESGOS DE GESTION'!#REF!),"")</f>
        <v>#REF!</v>
      </c>
      <c r="AD35" s="34" t="e">
        <f>IF(AND(' RIESGOS DE GESTION'!#REF!="Media",' RIESGOS DE GESTION'!#REF!="Mayor"),CONCATENATE("R10C",' RIESGOS DE GESTION'!#REF!),"")</f>
        <v>#REF!</v>
      </c>
      <c r="AE35" s="34" t="e">
        <f>IF(AND(' RIESGOS DE GESTION'!#REF!="Media",' RIESGOS DE GESTION'!#REF!="Mayor"),CONCATENATE("R10C",' RIESGOS DE GESTION'!#REF!),"")</f>
        <v>#REF!</v>
      </c>
      <c r="AF35" s="34" t="e">
        <f>IF(AND(' RIESGOS DE GESTION'!#REF!="Media",' RIESGOS DE GESTION'!#REF!="Mayor"),CONCATENATE("R10C",' RIESGOS DE GESTION'!#REF!),"")</f>
        <v>#REF!</v>
      </c>
      <c r="AG35" s="35" t="e">
        <f>IF(AND(' RIESGOS DE GESTION'!#REF!="Media",' RIESGOS DE GESTION'!#REF!="Mayor"),CONCATENATE("R10C",' RIESGOS DE GESTION'!#REF!),"")</f>
        <v>#REF!</v>
      </c>
      <c r="AH35" s="36" t="e">
        <f>IF(AND(' RIESGOS DE GESTION'!#REF!="Media",' RIESGOS DE GESTION'!#REF!="Catastrófico"),CONCATENATE("R10C",' RIESGOS DE GESTION'!#REF!),"")</f>
        <v>#REF!</v>
      </c>
      <c r="AI35" s="37" t="e">
        <f>IF(AND(' RIESGOS DE GESTION'!#REF!="Media",' RIESGOS DE GESTION'!#REF!="Catastrófico"),CONCATENATE("R10C",' RIESGOS DE GESTION'!#REF!),"")</f>
        <v>#REF!</v>
      </c>
      <c r="AJ35" s="37" t="e">
        <f>IF(AND(' RIESGOS DE GESTION'!#REF!="Media",' RIESGOS DE GESTION'!#REF!="Catastrófico"),CONCATENATE("R10C",' RIESGOS DE GESTION'!#REF!),"")</f>
        <v>#REF!</v>
      </c>
      <c r="AK35" s="37" t="e">
        <f>IF(AND(' RIESGOS DE GESTION'!#REF!="Media",' RIESGOS DE GESTION'!#REF!="Catastrófico"),CONCATENATE("R10C",' RIESGOS DE GESTION'!#REF!),"")</f>
        <v>#REF!</v>
      </c>
      <c r="AL35" s="37" t="e">
        <f>IF(AND(' RIESGOS DE GESTION'!#REF!="Media",' RIESGOS DE GESTION'!#REF!="Catastrófico"),CONCATENATE("R10C",' RIESGOS DE GESTION'!#REF!),"")</f>
        <v>#REF!</v>
      </c>
      <c r="AM35" s="38" t="e">
        <f>IF(AND(' RIESGOS DE GESTION'!#REF!="Media",' RIESGOS DE GESTION'!#REF!="Catastrófico"),CONCATENATE("R10C",' RIESGOS DE GESTION'!#REF!),"")</f>
        <v>#REF!</v>
      </c>
      <c r="AN35" s="58"/>
      <c r="AO35" s="546"/>
      <c r="AP35" s="547"/>
      <c r="AQ35" s="547"/>
      <c r="AR35" s="547"/>
      <c r="AS35" s="547"/>
      <c r="AT35" s="548"/>
      <c r="AU35" s="58"/>
      <c r="AV35" s="58"/>
      <c r="AW35" s="58"/>
      <c r="AX35" s="58"/>
      <c r="AY35" s="58"/>
      <c r="AZ35" s="58"/>
      <c r="BA35" s="58"/>
      <c r="BB35" s="58"/>
      <c r="BC35" s="58"/>
      <c r="BD35" s="58"/>
      <c r="BE35" s="58"/>
      <c r="BF35" s="58"/>
      <c r="BG35" s="58"/>
      <c r="BH35" s="58"/>
      <c r="BI35" s="58"/>
      <c r="BJ35" s="58"/>
      <c r="BK35" s="58"/>
      <c r="BL35" s="58"/>
      <c r="BM35" s="58"/>
      <c r="BN35" s="58"/>
      <c r="BO35" s="58"/>
      <c r="BP35" s="58"/>
      <c r="BQ35" s="58"/>
      <c r="BR35" s="58"/>
      <c r="BS35" s="58"/>
      <c r="BT35" s="58"/>
      <c r="BU35" s="58"/>
      <c r="BV35" s="58"/>
      <c r="BW35" s="58"/>
      <c r="BX35" s="58"/>
    </row>
    <row r="36" spans="1:80" ht="15" customHeight="1" x14ac:dyDescent="0.25">
      <c r="A36" s="58"/>
      <c r="B36" s="461"/>
      <c r="C36" s="461"/>
      <c r="D36" s="462"/>
      <c r="E36" s="499" t="s">
        <v>108</v>
      </c>
      <c r="F36" s="500"/>
      <c r="G36" s="500"/>
      <c r="H36" s="500"/>
      <c r="I36" s="500"/>
      <c r="J36" s="48" t="e">
        <f>IF(AND(' RIESGOS DE GESTION'!#REF!="Baja",' RIESGOS DE GESTION'!#REF!="Leve"),CONCATENATE("R1C",' RIESGOS DE GESTION'!#REF!),"")</f>
        <v>#REF!</v>
      </c>
      <c r="K36" s="49" t="e">
        <f>IF(AND(' RIESGOS DE GESTION'!#REF!="Baja",' RIESGOS DE GESTION'!#REF!="Leve"),CONCATENATE("R1C",' RIESGOS DE GESTION'!#REF!),"")</f>
        <v>#REF!</v>
      </c>
      <c r="L36" s="49" t="e">
        <f>IF(AND(' RIESGOS DE GESTION'!#REF!="Baja",' RIESGOS DE GESTION'!#REF!="Leve"),CONCATENATE("R1C",' RIESGOS DE GESTION'!#REF!),"")</f>
        <v>#REF!</v>
      </c>
      <c r="M36" s="49" t="e">
        <f>IF(AND(' RIESGOS DE GESTION'!#REF!="Baja",' RIESGOS DE GESTION'!#REF!="Leve"),CONCATENATE("R1C",' RIESGOS DE GESTION'!#REF!),"")</f>
        <v>#REF!</v>
      </c>
      <c r="N36" s="49" t="e">
        <f>IF(AND(' RIESGOS DE GESTION'!#REF!="Baja",' RIESGOS DE GESTION'!#REF!="Leve"),CONCATENATE("R1C",' RIESGOS DE GESTION'!#REF!),"")</f>
        <v>#REF!</v>
      </c>
      <c r="O36" s="50" t="e">
        <f>IF(AND(' RIESGOS DE GESTION'!#REF!="Baja",' RIESGOS DE GESTION'!#REF!="Leve"),CONCATENATE("R1C",' RIESGOS DE GESTION'!#REF!),"")</f>
        <v>#REF!</v>
      </c>
      <c r="P36" s="39" t="e">
        <f>IF(AND(' RIESGOS DE GESTION'!#REF!="Baja",' RIESGOS DE GESTION'!#REF!="Menor"),CONCATENATE("R1C",' RIESGOS DE GESTION'!#REF!),"")</f>
        <v>#REF!</v>
      </c>
      <c r="Q36" s="40" t="e">
        <f>IF(AND(' RIESGOS DE GESTION'!#REF!="Baja",' RIESGOS DE GESTION'!#REF!="Menor"),CONCATENATE("R1C",' RIESGOS DE GESTION'!#REF!),"")</f>
        <v>#REF!</v>
      </c>
      <c r="R36" s="40" t="e">
        <f>IF(AND(' RIESGOS DE GESTION'!#REF!="Baja",' RIESGOS DE GESTION'!#REF!="Menor"),CONCATENATE("R1C",' RIESGOS DE GESTION'!#REF!),"")</f>
        <v>#REF!</v>
      </c>
      <c r="S36" s="40" t="e">
        <f>IF(AND(' RIESGOS DE GESTION'!#REF!="Baja",' RIESGOS DE GESTION'!#REF!="Menor"),CONCATENATE("R1C",' RIESGOS DE GESTION'!#REF!),"")</f>
        <v>#REF!</v>
      </c>
      <c r="T36" s="40" t="e">
        <f>IF(AND(' RIESGOS DE GESTION'!#REF!="Baja",' RIESGOS DE GESTION'!#REF!="Menor"),CONCATENATE("R1C",' RIESGOS DE GESTION'!#REF!),"")</f>
        <v>#REF!</v>
      </c>
      <c r="U36" s="41" t="e">
        <f>IF(AND(' RIESGOS DE GESTION'!#REF!="Baja",' RIESGOS DE GESTION'!#REF!="Menor"),CONCATENATE("R1C",' RIESGOS DE GESTION'!#REF!),"")</f>
        <v>#REF!</v>
      </c>
      <c r="V36" s="39" t="e">
        <f>IF(AND(' RIESGOS DE GESTION'!#REF!="Baja",' RIESGOS DE GESTION'!#REF!="Moderado"),CONCATENATE("R1C",' RIESGOS DE GESTION'!#REF!),"")</f>
        <v>#REF!</v>
      </c>
      <c r="W36" s="40" t="e">
        <f>IF(AND(' RIESGOS DE GESTION'!#REF!="Baja",' RIESGOS DE GESTION'!#REF!="Moderado"),CONCATENATE("R1C",' RIESGOS DE GESTION'!#REF!),"")</f>
        <v>#REF!</v>
      </c>
      <c r="X36" s="40" t="e">
        <f>IF(AND(' RIESGOS DE GESTION'!#REF!="Baja",' RIESGOS DE GESTION'!#REF!="Moderado"),CONCATENATE("R1C",' RIESGOS DE GESTION'!#REF!),"")</f>
        <v>#REF!</v>
      </c>
      <c r="Y36" s="40" t="e">
        <f>IF(AND(' RIESGOS DE GESTION'!#REF!="Baja",' RIESGOS DE GESTION'!#REF!="Moderado"),CONCATENATE("R1C",' RIESGOS DE GESTION'!#REF!),"")</f>
        <v>#REF!</v>
      </c>
      <c r="Z36" s="40" t="e">
        <f>IF(AND(' RIESGOS DE GESTION'!#REF!="Baja",' RIESGOS DE GESTION'!#REF!="Moderado"),CONCATENATE("R1C",' RIESGOS DE GESTION'!#REF!),"")</f>
        <v>#REF!</v>
      </c>
      <c r="AA36" s="41" t="e">
        <f>IF(AND(' RIESGOS DE GESTION'!#REF!="Baja",' RIESGOS DE GESTION'!#REF!="Moderado"),CONCATENATE("R1C",' RIESGOS DE GESTION'!#REF!),"")</f>
        <v>#REF!</v>
      </c>
      <c r="AB36" s="20" t="e">
        <f>IF(AND(' RIESGOS DE GESTION'!#REF!="Baja",' RIESGOS DE GESTION'!#REF!="Mayor"),CONCATENATE("R1C",' RIESGOS DE GESTION'!#REF!),"")</f>
        <v>#REF!</v>
      </c>
      <c r="AC36" s="21" t="e">
        <f>IF(AND(' RIESGOS DE GESTION'!#REF!="Baja",' RIESGOS DE GESTION'!#REF!="Mayor"),CONCATENATE("R1C",' RIESGOS DE GESTION'!#REF!),"")</f>
        <v>#REF!</v>
      </c>
      <c r="AD36" s="21" t="e">
        <f>IF(AND(' RIESGOS DE GESTION'!#REF!="Baja",' RIESGOS DE GESTION'!#REF!="Mayor"),CONCATENATE("R1C",' RIESGOS DE GESTION'!#REF!),"")</f>
        <v>#REF!</v>
      </c>
      <c r="AE36" s="21" t="e">
        <f>IF(AND(' RIESGOS DE GESTION'!#REF!="Baja",' RIESGOS DE GESTION'!#REF!="Mayor"),CONCATENATE("R1C",' RIESGOS DE GESTION'!#REF!),"")</f>
        <v>#REF!</v>
      </c>
      <c r="AF36" s="21" t="e">
        <f>IF(AND(' RIESGOS DE GESTION'!#REF!="Baja",' RIESGOS DE GESTION'!#REF!="Mayor"),CONCATENATE("R1C",' RIESGOS DE GESTION'!#REF!),"")</f>
        <v>#REF!</v>
      </c>
      <c r="AG36" s="22" t="e">
        <f>IF(AND(' RIESGOS DE GESTION'!#REF!="Baja",' RIESGOS DE GESTION'!#REF!="Mayor"),CONCATENATE("R1C",' RIESGOS DE GESTION'!#REF!),"")</f>
        <v>#REF!</v>
      </c>
      <c r="AH36" s="23" t="e">
        <f>IF(AND(' RIESGOS DE GESTION'!#REF!="Baja",' RIESGOS DE GESTION'!#REF!="Catastrófico"),CONCATENATE("R1C",' RIESGOS DE GESTION'!#REF!),"")</f>
        <v>#REF!</v>
      </c>
      <c r="AI36" s="24" t="e">
        <f>IF(AND(' RIESGOS DE GESTION'!#REF!="Baja",' RIESGOS DE GESTION'!#REF!="Catastrófico"),CONCATENATE("R1C",' RIESGOS DE GESTION'!#REF!),"")</f>
        <v>#REF!</v>
      </c>
      <c r="AJ36" s="24" t="e">
        <f>IF(AND(' RIESGOS DE GESTION'!#REF!="Baja",' RIESGOS DE GESTION'!#REF!="Catastrófico"),CONCATENATE("R1C",' RIESGOS DE GESTION'!#REF!),"")</f>
        <v>#REF!</v>
      </c>
      <c r="AK36" s="24" t="e">
        <f>IF(AND(' RIESGOS DE GESTION'!#REF!="Baja",' RIESGOS DE GESTION'!#REF!="Catastrófico"),CONCATENATE("R1C",' RIESGOS DE GESTION'!#REF!),"")</f>
        <v>#REF!</v>
      </c>
      <c r="AL36" s="24" t="e">
        <f>IF(AND(' RIESGOS DE GESTION'!#REF!="Baja",' RIESGOS DE GESTION'!#REF!="Catastrófico"),CONCATENATE("R1C",' RIESGOS DE GESTION'!#REF!),"")</f>
        <v>#REF!</v>
      </c>
      <c r="AM36" s="25" t="e">
        <f>IF(AND(' RIESGOS DE GESTION'!#REF!="Baja",' RIESGOS DE GESTION'!#REF!="Catastrófico"),CONCATENATE("R1C",' RIESGOS DE GESTION'!#REF!),"")</f>
        <v>#REF!</v>
      </c>
      <c r="AN36" s="58"/>
      <c r="AO36" s="531" t="s">
        <v>76</v>
      </c>
      <c r="AP36" s="532"/>
      <c r="AQ36" s="532"/>
      <c r="AR36" s="532"/>
      <c r="AS36" s="532"/>
      <c r="AT36" s="533"/>
      <c r="AU36" s="58"/>
      <c r="AV36" s="58"/>
      <c r="AW36" s="58"/>
      <c r="AX36" s="58"/>
      <c r="AY36" s="58"/>
      <c r="AZ36" s="58"/>
      <c r="BA36" s="58"/>
      <c r="BB36" s="58"/>
      <c r="BC36" s="58"/>
      <c r="BD36" s="58"/>
      <c r="BE36" s="58"/>
      <c r="BF36" s="58"/>
      <c r="BG36" s="58"/>
      <c r="BH36" s="58"/>
      <c r="BI36" s="58"/>
      <c r="BJ36" s="58"/>
      <c r="BK36" s="58"/>
      <c r="BL36" s="58"/>
      <c r="BM36" s="58"/>
      <c r="BN36" s="58"/>
      <c r="BO36" s="58"/>
      <c r="BP36" s="58"/>
      <c r="BQ36" s="58"/>
      <c r="BR36" s="58"/>
      <c r="BS36" s="58"/>
      <c r="BT36" s="58"/>
      <c r="BU36" s="58"/>
      <c r="BV36" s="58"/>
      <c r="BW36" s="58"/>
      <c r="BX36" s="58"/>
    </row>
    <row r="37" spans="1:80" ht="15" customHeight="1" x14ac:dyDescent="0.25">
      <c r="A37" s="58"/>
      <c r="B37" s="461"/>
      <c r="C37" s="461"/>
      <c r="D37" s="462"/>
      <c r="E37" s="518"/>
      <c r="F37" s="519"/>
      <c r="G37" s="519"/>
      <c r="H37" s="519"/>
      <c r="I37" s="519"/>
      <c r="J37" s="51" t="e">
        <f>IF(AND(' RIESGOS DE GESTION'!#REF!="Baja",' RIESGOS DE GESTION'!#REF!="Leve"),CONCATENATE("R2C",' RIESGOS DE GESTION'!#REF!),"")</f>
        <v>#REF!</v>
      </c>
      <c r="K37" s="52" t="e">
        <f>IF(AND(' RIESGOS DE GESTION'!#REF!="Baja",' RIESGOS DE GESTION'!#REF!="Leve"),CONCATENATE("R2C",' RIESGOS DE GESTION'!#REF!),"")</f>
        <v>#REF!</v>
      </c>
      <c r="L37" s="52" t="e">
        <f>IF(AND(' RIESGOS DE GESTION'!#REF!="Baja",' RIESGOS DE GESTION'!#REF!="Leve"),CONCATENATE("R2C",' RIESGOS DE GESTION'!#REF!),"")</f>
        <v>#REF!</v>
      </c>
      <c r="M37" s="52" t="e">
        <f>IF(AND(' RIESGOS DE GESTION'!#REF!="Baja",' RIESGOS DE GESTION'!#REF!="Leve"),CONCATENATE("R2C",' RIESGOS DE GESTION'!#REF!),"")</f>
        <v>#REF!</v>
      </c>
      <c r="N37" s="52" t="e">
        <f>IF(AND(' RIESGOS DE GESTION'!#REF!="Baja",' RIESGOS DE GESTION'!#REF!="Leve"),CONCATENATE("R2C",' RIESGOS DE GESTION'!#REF!),"")</f>
        <v>#REF!</v>
      </c>
      <c r="O37" s="53" t="e">
        <f>IF(AND(' RIESGOS DE GESTION'!#REF!="Baja",' RIESGOS DE GESTION'!#REF!="Leve"),CONCATENATE("R2C",' RIESGOS DE GESTION'!#REF!),"")</f>
        <v>#REF!</v>
      </c>
      <c r="P37" s="42" t="e">
        <f>IF(AND(' RIESGOS DE GESTION'!#REF!="Baja",' RIESGOS DE GESTION'!#REF!="Menor"),CONCATENATE("R2C",' RIESGOS DE GESTION'!#REF!),"")</f>
        <v>#REF!</v>
      </c>
      <c r="Q37" s="43" t="e">
        <f>IF(AND(' RIESGOS DE GESTION'!#REF!="Baja",' RIESGOS DE GESTION'!#REF!="Menor"),CONCATENATE("R2C",' RIESGOS DE GESTION'!#REF!),"")</f>
        <v>#REF!</v>
      </c>
      <c r="R37" s="43" t="e">
        <f>IF(AND(' RIESGOS DE GESTION'!#REF!="Baja",' RIESGOS DE GESTION'!#REF!="Menor"),CONCATENATE("R2C",' RIESGOS DE GESTION'!#REF!),"")</f>
        <v>#REF!</v>
      </c>
      <c r="S37" s="43" t="e">
        <f>IF(AND(' RIESGOS DE GESTION'!#REF!="Baja",' RIESGOS DE GESTION'!#REF!="Menor"),CONCATENATE("R2C",' RIESGOS DE GESTION'!#REF!),"")</f>
        <v>#REF!</v>
      </c>
      <c r="T37" s="43" t="e">
        <f>IF(AND(' RIESGOS DE GESTION'!#REF!="Baja",' RIESGOS DE GESTION'!#REF!="Menor"),CONCATENATE("R2C",' RIESGOS DE GESTION'!#REF!),"")</f>
        <v>#REF!</v>
      </c>
      <c r="U37" s="44" t="e">
        <f>IF(AND(' RIESGOS DE GESTION'!#REF!="Baja",' RIESGOS DE GESTION'!#REF!="Menor"),CONCATENATE("R2C",' RIESGOS DE GESTION'!#REF!),"")</f>
        <v>#REF!</v>
      </c>
      <c r="V37" s="42" t="e">
        <f>IF(AND(' RIESGOS DE GESTION'!#REF!="Baja",' RIESGOS DE GESTION'!#REF!="Moderado"),CONCATENATE("R2C",' RIESGOS DE GESTION'!#REF!),"")</f>
        <v>#REF!</v>
      </c>
      <c r="W37" s="43" t="e">
        <f>IF(AND(' RIESGOS DE GESTION'!#REF!="Baja",' RIESGOS DE GESTION'!#REF!="Moderado"),CONCATENATE("R2C",' RIESGOS DE GESTION'!#REF!),"")</f>
        <v>#REF!</v>
      </c>
      <c r="X37" s="43" t="e">
        <f>IF(AND(' RIESGOS DE GESTION'!#REF!="Baja",' RIESGOS DE GESTION'!#REF!="Moderado"),CONCATENATE("R2C",' RIESGOS DE GESTION'!#REF!),"")</f>
        <v>#REF!</v>
      </c>
      <c r="Y37" s="43" t="e">
        <f>IF(AND(' RIESGOS DE GESTION'!#REF!="Baja",' RIESGOS DE GESTION'!#REF!="Moderado"),CONCATENATE("R2C",' RIESGOS DE GESTION'!#REF!),"")</f>
        <v>#REF!</v>
      </c>
      <c r="Z37" s="43" t="e">
        <f>IF(AND(' RIESGOS DE GESTION'!#REF!="Baja",' RIESGOS DE GESTION'!#REF!="Moderado"),CONCATENATE("R2C",' RIESGOS DE GESTION'!#REF!),"")</f>
        <v>#REF!</v>
      </c>
      <c r="AA37" s="44" t="e">
        <f>IF(AND(' RIESGOS DE GESTION'!#REF!="Baja",' RIESGOS DE GESTION'!#REF!="Moderado"),CONCATENATE("R2C",' RIESGOS DE GESTION'!#REF!),"")</f>
        <v>#REF!</v>
      </c>
      <c r="AB37" s="26" t="e">
        <f>IF(AND(' RIESGOS DE GESTION'!#REF!="Baja",' RIESGOS DE GESTION'!#REF!="Mayor"),CONCATENATE("R2C",' RIESGOS DE GESTION'!#REF!),"")</f>
        <v>#REF!</v>
      </c>
      <c r="AC37" s="27" t="e">
        <f>IF(AND(' RIESGOS DE GESTION'!#REF!="Baja",' RIESGOS DE GESTION'!#REF!="Mayor"),CONCATENATE("R2C",' RIESGOS DE GESTION'!#REF!),"")</f>
        <v>#REF!</v>
      </c>
      <c r="AD37" s="27" t="e">
        <f>IF(AND(' RIESGOS DE GESTION'!#REF!="Baja",' RIESGOS DE GESTION'!#REF!="Mayor"),CONCATENATE("R2C",' RIESGOS DE GESTION'!#REF!),"")</f>
        <v>#REF!</v>
      </c>
      <c r="AE37" s="27" t="e">
        <f>IF(AND(' RIESGOS DE GESTION'!#REF!="Baja",' RIESGOS DE GESTION'!#REF!="Mayor"),CONCATENATE("R2C",' RIESGOS DE GESTION'!#REF!),"")</f>
        <v>#REF!</v>
      </c>
      <c r="AF37" s="27" t="e">
        <f>IF(AND(' RIESGOS DE GESTION'!#REF!="Baja",' RIESGOS DE GESTION'!#REF!="Mayor"),CONCATENATE("R2C",' RIESGOS DE GESTION'!#REF!),"")</f>
        <v>#REF!</v>
      </c>
      <c r="AG37" s="28" t="e">
        <f>IF(AND(' RIESGOS DE GESTION'!#REF!="Baja",' RIESGOS DE GESTION'!#REF!="Mayor"),CONCATENATE("R2C",' RIESGOS DE GESTION'!#REF!),"")</f>
        <v>#REF!</v>
      </c>
      <c r="AH37" s="29" t="e">
        <f>IF(AND(' RIESGOS DE GESTION'!#REF!="Baja",' RIESGOS DE GESTION'!#REF!="Catastrófico"),CONCATENATE("R2C",' RIESGOS DE GESTION'!#REF!),"")</f>
        <v>#REF!</v>
      </c>
      <c r="AI37" s="30" t="e">
        <f>IF(AND(' RIESGOS DE GESTION'!#REF!="Baja",' RIESGOS DE GESTION'!#REF!="Catastrófico"),CONCATENATE("R2C",' RIESGOS DE GESTION'!#REF!),"")</f>
        <v>#REF!</v>
      </c>
      <c r="AJ37" s="30" t="e">
        <f>IF(AND(' RIESGOS DE GESTION'!#REF!="Baja",' RIESGOS DE GESTION'!#REF!="Catastrófico"),CONCATENATE("R2C",' RIESGOS DE GESTION'!#REF!),"")</f>
        <v>#REF!</v>
      </c>
      <c r="AK37" s="30" t="e">
        <f>IF(AND(' RIESGOS DE GESTION'!#REF!="Baja",' RIESGOS DE GESTION'!#REF!="Catastrófico"),CONCATENATE("R2C",' RIESGOS DE GESTION'!#REF!),"")</f>
        <v>#REF!</v>
      </c>
      <c r="AL37" s="30" t="e">
        <f>IF(AND(' RIESGOS DE GESTION'!#REF!="Baja",' RIESGOS DE GESTION'!#REF!="Catastrófico"),CONCATENATE("R2C",' RIESGOS DE GESTION'!#REF!),"")</f>
        <v>#REF!</v>
      </c>
      <c r="AM37" s="31" t="e">
        <f>IF(AND(' RIESGOS DE GESTION'!#REF!="Baja",' RIESGOS DE GESTION'!#REF!="Catastrófico"),CONCATENATE("R2C",' RIESGOS DE GESTION'!#REF!),"")</f>
        <v>#REF!</v>
      </c>
      <c r="AN37" s="58"/>
      <c r="AO37" s="534"/>
      <c r="AP37" s="535"/>
      <c r="AQ37" s="535"/>
      <c r="AR37" s="535"/>
      <c r="AS37" s="535"/>
      <c r="AT37" s="536"/>
      <c r="AU37" s="58"/>
      <c r="AV37" s="58"/>
      <c r="AW37" s="58"/>
      <c r="AX37" s="58"/>
      <c r="AY37" s="58"/>
      <c r="AZ37" s="58"/>
      <c r="BA37" s="58"/>
      <c r="BB37" s="58"/>
      <c r="BC37" s="58"/>
      <c r="BD37" s="58"/>
      <c r="BE37" s="58"/>
      <c r="BF37" s="58"/>
      <c r="BG37" s="58"/>
      <c r="BH37" s="58"/>
      <c r="BI37" s="58"/>
      <c r="BJ37" s="58"/>
      <c r="BK37" s="58"/>
      <c r="BL37" s="58"/>
      <c r="BM37" s="58"/>
      <c r="BN37" s="58"/>
      <c r="BO37" s="58"/>
      <c r="BP37" s="58"/>
      <c r="BQ37" s="58"/>
      <c r="BR37" s="58"/>
      <c r="BS37" s="58"/>
      <c r="BT37" s="58"/>
      <c r="BU37" s="58"/>
      <c r="BV37" s="58"/>
      <c r="BW37" s="58"/>
      <c r="BX37" s="58"/>
    </row>
    <row r="38" spans="1:80" ht="15" customHeight="1" x14ac:dyDescent="0.25">
      <c r="A38" s="58"/>
      <c r="B38" s="461"/>
      <c r="C38" s="461"/>
      <c r="D38" s="462"/>
      <c r="E38" s="502"/>
      <c r="F38" s="503"/>
      <c r="G38" s="503"/>
      <c r="H38" s="503"/>
      <c r="I38" s="519"/>
      <c r="J38" s="51" t="e">
        <f>IF(AND(' RIESGOS DE GESTION'!#REF!="Baja",' RIESGOS DE GESTION'!#REF!="Leve"),CONCATENATE("R3C",' RIESGOS DE GESTION'!#REF!),"")</f>
        <v>#REF!</v>
      </c>
      <c r="K38" s="52" t="e">
        <f>IF(AND(' RIESGOS DE GESTION'!#REF!="Baja",' RIESGOS DE GESTION'!#REF!="Leve"),CONCATENATE("R3C",' RIESGOS DE GESTION'!#REF!),"")</f>
        <v>#REF!</v>
      </c>
      <c r="L38" s="52" t="e">
        <f>IF(AND(' RIESGOS DE GESTION'!#REF!="Baja",' RIESGOS DE GESTION'!#REF!="Leve"),CONCATENATE("R3C",' RIESGOS DE GESTION'!#REF!),"")</f>
        <v>#REF!</v>
      </c>
      <c r="M38" s="52" t="e">
        <f>IF(AND(' RIESGOS DE GESTION'!#REF!="Baja",' RIESGOS DE GESTION'!#REF!="Leve"),CONCATENATE("R3C",' RIESGOS DE GESTION'!#REF!),"")</f>
        <v>#REF!</v>
      </c>
      <c r="N38" s="52" t="e">
        <f>IF(AND(' RIESGOS DE GESTION'!#REF!="Baja",' RIESGOS DE GESTION'!#REF!="Leve"),CONCATENATE("R3C",' RIESGOS DE GESTION'!#REF!),"")</f>
        <v>#REF!</v>
      </c>
      <c r="O38" s="53" t="e">
        <f>IF(AND(' RIESGOS DE GESTION'!#REF!="Baja",' RIESGOS DE GESTION'!#REF!="Leve"),CONCATENATE("R3C",' RIESGOS DE GESTION'!#REF!),"")</f>
        <v>#REF!</v>
      </c>
      <c r="P38" s="42" t="e">
        <f>IF(AND(' RIESGOS DE GESTION'!#REF!="Baja",' RIESGOS DE GESTION'!#REF!="Menor"),CONCATENATE("R3C",' RIESGOS DE GESTION'!#REF!),"")</f>
        <v>#REF!</v>
      </c>
      <c r="Q38" s="43" t="e">
        <f>IF(AND(' RIESGOS DE GESTION'!#REF!="Baja",' RIESGOS DE GESTION'!#REF!="Menor"),CONCATENATE("R3C",' RIESGOS DE GESTION'!#REF!),"")</f>
        <v>#REF!</v>
      </c>
      <c r="R38" s="43" t="e">
        <f>IF(AND(' RIESGOS DE GESTION'!#REF!="Baja",' RIESGOS DE GESTION'!#REF!="Menor"),CONCATENATE("R3C",' RIESGOS DE GESTION'!#REF!),"")</f>
        <v>#REF!</v>
      </c>
      <c r="S38" s="43" t="e">
        <f>IF(AND(' RIESGOS DE GESTION'!#REF!="Baja",' RIESGOS DE GESTION'!#REF!="Menor"),CONCATENATE("R3C",' RIESGOS DE GESTION'!#REF!),"")</f>
        <v>#REF!</v>
      </c>
      <c r="T38" s="43" t="e">
        <f>IF(AND(' RIESGOS DE GESTION'!#REF!="Baja",' RIESGOS DE GESTION'!#REF!="Menor"),CONCATENATE("R3C",' RIESGOS DE GESTION'!#REF!),"")</f>
        <v>#REF!</v>
      </c>
      <c r="U38" s="44" t="e">
        <f>IF(AND(' RIESGOS DE GESTION'!#REF!="Baja",' RIESGOS DE GESTION'!#REF!="Menor"),CONCATENATE("R3C",' RIESGOS DE GESTION'!#REF!),"")</f>
        <v>#REF!</v>
      </c>
      <c r="V38" s="42" t="e">
        <f>IF(AND(' RIESGOS DE GESTION'!#REF!="Baja",' RIESGOS DE GESTION'!#REF!="Moderado"),CONCATENATE("R3C",' RIESGOS DE GESTION'!#REF!),"")</f>
        <v>#REF!</v>
      </c>
      <c r="W38" s="43" t="e">
        <f>IF(AND(' RIESGOS DE GESTION'!#REF!="Baja",' RIESGOS DE GESTION'!#REF!="Moderado"),CONCATENATE("R3C",' RIESGOS DE GESTION'!#REF!),"")</f>
        <v>#REF!</v>
      </c>
      <c r="X38" s="43" t="e">
        <f>IF(AND(' RIESGOS DE GESTION'!#REF!="Baja",' RIESGOS DE GESTION'!#REF!="Moderado"),CONCATENATE("R3C",' RIESGOS DE GESTION'!#REF!),"")</f>
        <v>#REF!</v>
      </c>
      <c r="Y38" s="43" t="e">
        <f>IF(AND(' RIESGOS DE GESTION'!#REF!="Baja",' RIESGOS DE GESTION'!#REF!="Moderado"),CONCATENATE("R3C",' RIESGOS DE GESTION'!#REF!),"")</f>
        <v>#REF!</v>
      </c>
      <c r="Z38" s="43" t="e">
        <f>IF(AND(' RIESGOS DE GESTION'!#REF!="Baja",' RIESGOS DE GESTION'!#REF!="Moderado"),CONCATENATE("R3C",' RIESGOS DE GESTION'!#REF!),"")</f>
        <v>#REF!</v>
      </c>
      <c r="AA38" s="44" t="e">
        <f>IF(AND(' RIESGOS DE GESTION'!#REF!="Baja",' RIESGOS DE GESTION'!#REF!="Moderado"),CONCATENATE("R3C",' RIESGOS DE GESTION'!#REF!),"")</f>
        <v>#REF!</v>
      </c>
      <c r="AB38" s="26" t="e">
        <f>IF(AND(' RIESGOS DE GESTION'!#REF!="Baja",' RIESGOS DE GESTION'!#REF!="Mayor"),CONCATENATE("R3C",' RIESGOS DE GESTION'!#REF!),"")</f>
        <v>#REF!</v>
      </c>
      <c r="AC38" s="27" t="e">
        <f>IF(AND(' RIESGOS DE GESTION'!#REF!="Baja",' RIESGOS DE GESTION'!#REF!="Mayor"),CONCATENATE("R3C",' RIESGOS DE GESTION'!#REF!),"")</f>
        <v>#REF!</v>
      </c>
      <c r="AD38" s="27" t="e">
        <f>IF(AND(' RIESGOS DE GESTION'!#REF!="Baja",' RIESGOS DE GESTION'!#REF!="Mayor"),CONCATENATE("R3C",' RIESGOS DE GESTION'!#REF!),"")</f>
        <v>#REF!</v>
      </c>
      <c r="AE38" s="27" t="e">
        <f>IF(AND(' RIESGOS DE GESTION'!#REF!="Baja",' RIESGOS DE GESTION'!#REF!="Mayor"),CONCATENATE("R3C",' RIESGOS DE GESTION'!#REF!),"")</f>
        <v>#REF!</v>
      </c>
      <c r="AF38" s="27" t="e">
        <f>IF(AND(' RIESGOS DE GESTION'!#REF!="Baja",' RIESGOS DE GESTION'!#REF!="Mayor"),CONCATENATE("R3C",' RIESGOS DE GESTION'!#REF!),"")</f>
        <v>#REF!</v>
      </c>
      <c r="AG38" s="28" t="e">
        <f>IF(AND(' RIESGOS DE GESTION'!#REF!="Baja",' RIESGOS DE GESTION'!#REF!="Mayor"),CONCATENATE("R3C",' RIESGOS DE GESTION'!#REF!),"")</f>
        <v>#REF!</v>
      </c>
      <c r="AH38" s="29" t="e">
        <f>IF(AND(' RIESGOS DE GESTION'!#REF!="Baja",' RIESGOS DE GESTION'!#REF!="Catastrófico"),CONCATENATE("R3C",' RIESGOS DE GESTION'!#REF!),"")</f>
        <v>#REF!</v>
      </c>
      <c r="AI38" s="30" t="e">
        <f>IF(AND(' RIESGOS DE GESTION'!#REF!="Baja",' RIESGOS DE GESTION'!#REF!="Catastrófico"),CONCATENATE("R3C",' RIESGOS DE GESTION'!#REF!),"")</f>
        <v>#REF!</v>
      </c>
      <c r="AJ38" s="30" t="e">
        <f>IF(AND(' RIESGOS DE GESTION'!#REF!="Baja",' RIESGOS DE GESTION'!#REF!="Catastrófico"),CONCATENATE("R3C",' RIESGOS DE GESTION'!#REF!),"")</f>
        <v>#REF!</v>
      </c>
      <c r="AK38" s="30" t="e">
        <f>IF(AND(' RIESGOS DE GESTION'!#REF!="Baja",' RIESGOS DE GESTION'!#REF!="Catastrófico"),CONCATENATE("R3C",' RIESGOS DE GESTION'!#REF!),"")</f>
        <v>#REF!</v>
      </c>
      <c r="AL38" s="30" t="e">
        <f>IF(AND(' RIESGOS DE GESTION'!#REF!="Baja",' RIESGOS DE GESTION'!#REF!="Catastrófico"),CONCATENATE("R3C",' RIESGOS DE GESTION'!#REF!),"")</f>
        <v>#REF!</v>
      </c>
      <c r="AM38" s="31" t="e">
        <f>IF(AND(' RIESGOS DE GESTION'!#REF!="Baja",' RIESGOS DE GESTION'!#REF!="Catastrófico"),CONCATENATE("R3C",' RIESGOS DE GESTION'!#REF!),"")</f>
        <v>#REF!</v>
      </c>
      <c r="AN38" s="58"/>
      <c r="AO38" s="534"/>
      <c r="AP38" s="535"/>
      <c r="AQ38" s="535"/>
      <c r="AR38" s="535"/>
      <c r="AS38" s="535"/>
      <c r="AT38" s="536"/>
      <c r="AU38" s="58"/>
      <c r="AV38" s="58"/>
      <c r="AW38" s="58"/>
      <c r="AX38" s="58"/>
      <c r="AY38" s="58"/>
      <c r="AZ38" s="58"/>
      <c r="BA38" s="58"/>
      <c r="BB38" s="58"/>
      <c r="BC38" s="58"/>
      <c r="BD38" s="58"/>
      <c r="BE38" s="58"/>
      <c r="BF38" s="58"/>
      <c r="BG38" s="58"/>
      <c r="BH38" s="58"/>
      <c r="BI38" s="58"/>
      <c r="BJ38" s="58"/>
      <c r="BK38" s="58"/>
      <c r="BL38" s="58"/>
      <c r="BM38" s="58"/>
      <c r="BN38" s="58"/>
      <c r="BO38" s="58"/>
      <c r="BP38" s="58"/>
      <c r="BQ38" s="58"/>
      <c r="BR38" s="58"/>
      <c r="BS38" s="58"/>
      <c r="BT38" s="58"/>
      <c r="BU38" s="58"/>
      <c r="BV38" s="58"/>
      <c r="BW38" s="58"/>
      <c r="BX38" s="58"/>
    </row>
    <row r="39" spans="1:80" ht="15" customHeight="1" x14ac:dyDescent="0.25">
      <c r="A39" s="58"/>
      <c r="B39" s="461"/>
      <c r="C39" s="461"/>
      <c r="D39" s="462"/>
      <c r="E39" s="502"/>
      <c r="F39" s="503"/>
      <c r="G39" s="503"/>
      <c r="H39" s="503"/>
      <c r="I39" s="519"/>
      <c r="J39" s="51" t="e">
        <f>IF(AND(' RIESGOS DE GESTION'!#REF!="Baja",' RIESGOS DE GESTION'!#REF!="Leve"),CONCATENATE("R4C",' RIESGOS DE GESTION'!#REF!),"")</f>
        <v>#REF!</v>
      </c>
      <c r="K39" s="52" t="e">
        <f>IF(AND(' RIESGOS DE GESTION'!#REF!="Baja",' RIESGOS DE GESTION'!#REF!="Leve"),CONCATENATE("R4C",' RIESGOS DE GESTION'!#REF!),"")</f>
        <v>#REF!</v>
      </c>
      <c r="L39" s="52" t="e">
        <f>IF(AND(' RIESGOS DE GESTION'!#REF!="Baja",' RIESGOS DE GESTION'!#REF!="Leve"),CONCATENATE("R4C",' RIESGOS DE GESTION'!#REF!),"")</f>
        <v>#REF!</v>
      </c>
      <c r="M39" s="52" t="e">
        <f>IF(AND(' RIESGOS DE GESTION'!#REF!="Baja",' RIESGOS DE GESTION'!#REF!="Leve"),CONCATENATE("R4C",' RIESGOS DE GESTION'!#REF!),"")</f>
        <v>#REF!</v>
      </c>
      <c r="N39" s="52" t="e">
        <f>IF(AND(' RIESGOS DE GESTION'!#REF!="Baja",' RIESGOS DE GESTION'!#REF!="Leve"),CONCATENATE("R4C",' RIESGOS DE GESTION'!#REF!),"")</f>
        <v>#REF!</v>
      </c>
      <c r="O39" s="53" t="e">
        <f>IF(AND(' RIESGOS DE GESTION'!#REF!="Baja",' RIESGOS DE GESTION'!#REF!="Leve"),CONCATENATE("R4C",' RIESGOS DE GESTION'!#REF!),"")</f>
        <v>#REF!</v>
      </c>
      <c r="P39" s="42" t="e">
        <f>IF(AND(' RIESGOS DE GESTION'!#REF!="Baja",' RIESGOS DE GESTION'!#REF!="Menor"),CONCATENATE("R4C",' RIESGOS DE GESTION'!#REF!),"")</f>
        <v>#REF!</v>
      </c>
      <c r="Q39" s="43" t="e">
        <f>IF(AND(' RIESGOS DE GESTION'!#REF!="Baja",' RIESGOS DE GESTION'!#REF!="Menor"),CONCATENATE("R4C",' RIESGOS DE GESTION'!#REF!),"")</f>
        <v>#REF!</v>
      </c>
      <c r="R39" s="43" t="e">
        <f>IF(AND(' RIESGOS DE GESTION'!#REF!="Baja",' RIESGOS DE GESTION'!#REF!="Menor"),CONCATENATE("R4C",' RIESGOS DE GESTION'!#REF!),"")</f>
        <v>#REF!</v>
      </c>
      <c r="S39" s="43" t="e">
        <f>IF(AND(' RIESGOS DE GESTION'!#REF!="Baja",' RIESGOS DE GESTION'!#REF!="Menor"),CONCATENATE("R4C",' RIESGOS DE GESTION'!#REF!),"")</f>
        <v>#REF!</v>
      </c>
      <c r="T39" s="43" t="e">
        <f>IF(AND(' RIESGOS DE GESTION'!#REF!="Baja",' RIESGOS DE GESTION'!#REF!="Menor"),CONCATENATE("R4C",' RIESGOS DE GESTION'!#REF!),"")</f>
        <v>#REF!</v>
      </c>
      <c r="U39" s="44" t="e">
        <f>IF(AND(' RIESGOS DE GESTION'!#REF!="Baja",' RIESGOS DE GESTION'!#REF!="Menor"),CONCATENATE("R4C",' RIESGOS DE GESTION'!#REF!),"")</f>
        <v>#REF!</v>
      </c>
      <c r="V39" s="42" t="e">
        <f>IF(AND(' RIESGOS DE GESTION'!#REF!="Baja",' RIESGOS DE GESTION'!#REF!="Moderado"),CONCATENATE("R4C",' RIESGOS DE GESTION'!#REF!),"")</f>
        <v>#REF!</v>
      </c>
      <c r="W39" s="43" t="e">
        <f>IF(AND(' RIESGOS DE GESTION'!#REF!="Baja",' RIESGOS DE GESTION'!#REF!="Moderado"),CONCATENATE("R4C",' RIESGOS DE GESTION'!#REF!),"")</f>
        <v>#REF!</v>
      </c>
      <c r="X39" s="43" t="e">
        <f>IF(AND(' RIESGOS DE GESTION'!#REF!="Baja",' RIESGOS DE GESTION'!#REF!="Moderado"),CONCATENATE("R4C",' RIESGOS DE GESTION'!#REF!),"")</f>
        <v>#REF!</v>
      </c>
      <c r="Y39" s="43" t="e">
        <f>IF(AND(' RIESGOS DE GESTION'!#REF!="Baja",' RIESGOS DE GESTION'!#REF!="Moderado"),CONCATENATE("R4C",' RIESGOS DE GESTION'!#REF!),"")</f>
        <v>#REF!</v>
      </c>
      <c r="Z39" s="43" t="e">
        <f>IF(AND(' RIESGOS DE GESTION'!#REF!="Baja",' RIESGOS DE GESTION'!#REF!="Moderado"),CONCATENATE("R4C",' RIESGOS DE GESTION'!#REF!),"")</f>
        <v>#REF!</v>
      </c>
      <c r="AA39" s="44" t="e">
        <f>IF(AND(' RIESGOS DE GESTION'!#REF!="Baja",' RIESGOS DE GESTION'!#REF!="Moderado"),CONCATENATE("R4C",' RIESGOS DE GESTION'!#REF!),"")</f>
        <v>#REF!</v>
      </c>
      <c r="AB39" s="26" t="e">
        <f>IF(AND(' RIESGOS DE GESTION'!#REF!="Baja",' RIESGOS DE GESTION'!#REF!="Mayor"),CONCATENATE("R4C",' RIESGOS DE GESTION'!#REF!),"")</f>
        <v>#REF!</v>
      </c>
      <c r="AC39" s="27" t="e">
        <f>IF(AND(' RIESGOS DE GESTION'!#REF!="Baja",' RIESGOS DE GESTION'!#REF!="Mayor"),CONCATENATE("R4C",' RIESGOS DE GESTION'!#REF!),"")</f>
        <v>#REF!</v>
      </c>
      <c r="AD39" s="27" t="e">
        <f>IF(AND(' RIESGOS DE GESTION'!#REF!="Baja",' RIESGOS DE GESTION'!#REF!="Mayor"),CONCATENATE("R4C",' RIESGOS DE GESTION'!#REF!),"")</f>
        <v>#REF!</v>
      </c>
      <c r="AE39" s="27" t="e">
        <f>IF(AND(' RIESGOS DE GESTION'!#REF!="Baja",' RIESGOS DE GESTION'!#REF!="Mayor"),CONCATENATE("R4C",' RIESGOS DE GESTION'!#REF!),"")</f>
        <v>#REF!</v>
      </c>
      <c r="AF39" s="27" t="e">
        <f>IF(AND(' RIESGOS DE GESTION'!#REF!="Baja",' RIESGOS DE GESTION'!#REF!="Mayor"),CONCATENATE("R4C",' RIESGOS DE GESTION'!#REF!),"")</f>
        <v>#REF!</v>
      </c>
      <c r="AG39" s="28" t="e">
        <f>IF(AND(' RIESGOS DE GESTION'!#REF!="Baja",' RIESGOS DE GESTION'!#REF!="Mayor"),CONCATENATE("R4C",' RIESGOS DE GESTION'!#REF!),"")</f>
        <v>#REF!</v>
      </c>
      <c r="AH39" s="29" t="e">
        <f>IF(AND(' RIESGOS DE GESTION'!#REF!="Baja",' RIESGOS DE GESTION'!#REF!="Catastrófico"),CONCATENATE("R4C",' RIESGOS DE GESTION'!#REF!),"")</f>
        <v>#REF!</v>
      </c>
      <c r="AI39" s="30" t="e">
        <f>IF(AND(' RIESGOS DE GESTION'!#REF!="Baja",' RIESGOS DE GESTION'!#REF!="Catastrófico"),CONCATENATE("R4C",' RIESGOS DE GESTION'!#REF!),"")</f>
        <v>#REF!</v>
      </c>
      <c r="AJ39" s="30" t="e">
        <f>IF(AND(' RIESGOS DE GESTION'!#REF!="Baja",' RIESGOS DE GESTION'!#REF!="Catastrófico"),CONCATENATE("R4C",' RIESGOS DE GESTION'!#REF!),"")</f>
        <v>#REF!</v>
      </c>
      <c r="AK39" s="30" t="e">
        <f>IF(AND(' RIESGOS DE GESTION'!#REF!="Baja",' RIESGOS DE GESTION'!#REF!="Catastrófico"),CONCATENATE("R4C",' RIESGOS DE GESTION'!#REF!),"")</f>
        <v>#REF!</v>
      </c>
      <c r="AL39" s="30" t="e">
        <f>IF(AND(' RIESGOS DE GESTION'!#REF!="Baja",' RIESGOS DE GESTION'!#REF!="Catastrófico"),CONCATENATE("R4C",' RIESGOS DE GESTION'!#REF!),"")</f>
        <v>#REF!</v>
      </c>
      <c r="AM39" s="31" t="e">
        <f>IF(AND(' RIESGOS DE GESTION'!#REF!="Baja",' RIESGOS DE GESTION'!#REF!="Catastrófico"),CONCATENATE("R4C",' RIESGOS DE GESTION'!#REF!),"")</f>
        <v>#REF!</v>
      </c>
      <c r="AN39" s="58"/>
      <c r="AO39" s="534"/>
      <c r="AP39" s="535"/>
      <c r="AQ39" s="535"/>
      <c r="AR39" s="535"/>
      <c r="AS39" s="535"/>
      <c r="AT39" s="536"/>
      <c r="AU39" s="58"/>
      <c r="AV39" s="58"/>
      <c r="AW39" s="58"/>
      <c r="AX39" s="58"/>
      <c r="AY39" s="58"/>
      <c r="AZ39" s="58"/>
      <c r="BA39" s="58"/>
      <c r="BB39" s="58"/>
      <c r="BC39" s="58"/>
      <c r="BD39" s="58"/>
      <c r="BE39" s="58"/>
      <c r="BF39" s="58"/>
      <c r="BG39" s="58"/>
      <c r="BH39" s="58"/>
      <c r="BI39" s="58"/>
      <c r="BJ39" s="58"/>
      <c r="BK39" s="58"/>
      <c r="BL39" s="58"/>
      <c r="BM39" s="58"/>
      <c r="BN39" s="58"/>
      <c r="BO39" s="58"/>
      <c r="BP39" s="58"/>
      <c r="BQ39" s="58"/>
      <c r="BR39" s="58"/>
      <c r="BS39" s="58"/>
      <c r="BT39" s="58"/>
      <c r="BU39" s="58"/>
      <c r="BV39" s="58"/>
      <c r="BW39" s="58"/>
      <c r="BX39" s="58"/>
    </row>
    <row r="40" spans="1:80" ht="15" customHeight="1" x14ac:dyDescent="0.25">
      <c r="A40" s="58"/>
      <c r="B40" s="461"/>
      <c r="C40" s="461"/>
      <c r="D40" s="462"/>
      <c r="E40" s="502"/>
      <c r="F40" s="503"/>
      <c r="G40" s="503"/>
      <c r="H40" s="503"/>
      <c r="I40" s="519"/>
      <c r="J40" s="51" t="e">
        <f>IF(AND(' RIESGOS DE GESTION'!#REF!="Baja",' RIESGOS DE GESTION'!#REF!="Leve"),CONCATENATE("R5C",' RIESGOS DE GESTION'!#REF!),"")</f>
        <v>#REF!</v>
      </c>
      <c r="K40" s="52" t="e">
        <f>IF(AND(' RIESGOS DE GESTION'!#REF!="Baja",' RIESGOS DE GESTION'!#REF!="Leve"),CONCATENATE("R5C",' RIESGOS DE GESTION'!#REF!),"")</f>
        <v>#REF!</v>
      </c>
      <c r="L40" s="52" t="e">
        <f>IF(AND(' RIESGOS DE GESTION'!#REF!="Baja",' RIESGOS DE GESTION'!#REF!="Leve"),CONCATENATE("R5C",' RIESGOS DE GESTION'!#REF!),"")</f>
        <v>#REF!</v>
      </c>
      <c r="M40" s="52" t="e">
        <f>IF(AND(' RIESGOS DE GESTION'!#REF!="Baja",' RIESGOS DE GESTION'!#REF!="Leve"),CONCATENATE("R5C",' RIESGOS DE GESTION'!#REF!),"")</f>
        <v>#REF!</v>
      </c>
      <c r="N40" s="52" t="e">
        <f>IF(AND(' RIESGOS DE GESTION'!#REF!="Baja",' RIESGOS DE GESTION'!#REF!="Leve"),CONCATENATE("R5C",' RIESGOS DE GESTION'!#REF!),"")</f>
        <v>#REF!</v>
      </c>
      <c r="O40" s="53" t="e">
        <f>IF(AND(' RIESGOS DE GESTION'!#REF!="Baja",' RIESGOS DE GESTION'!#REF!="Leve"),CONCATENATE("R5C",' RIESGOS DE GESTION'!#REF!),"")</f>
        <v>#REF!</v>
      </c>
      <c r="P40" s="42" t="e">
        <f>IF(AND(' RIESGOS DE GESTION'!#REF!="Baja",' RIESGOS DE GESTION'!#REF!="Menor"),CONCATENATE("R5C",' RIESGOS DE GESTION'!#REF!),"")</f>
        <v>#REF!</v>
      </c>
      <c r="Q40" s="43" t="e">
        <f>IF(AND(' RIESGOS DE GESTION'!#REF!="Baja",' RIESGOS DE GESTION'!#REF!="Menor"),CONCATENATE("R5C",' RIESGOS DE GESTION'!#REF!),"")</f>
        <v>#REF!</v>
      </c>
      <c r="R40" s="43" t="e">
        <f>IF(AND(' RIESGOS DE GESTION'!#REF!="Baja",' RIESGOS DE GESTION'!#REF!="Menor"),CONCATENATE("R5C",' RIESGOS DE GESTION'!#REF!),"")</f>
        <v>#REF!</v>
      </c>
      <c r="S40" s="43" t="e">
        <f>IF(AND(' RIESGOS DE GESTION'!#REF!="Baja",' RIESGOS DE GESTION'!#REF!="Menor"),CONCATENATE("R5C",' RIESGOS DE GESTION'!#REF!),"")</f>
        <v>#REF!</v>
      </c>
      <c r="T40" s="43" t="e">
        <f>IF(AND(' RIESGOS DE GESTION'!#REF!="Baja",' RIESGOS DE GESTION'!#REF!="Menor"),CONCATENATE("R5C",' RIESGOS DE GESTION'!#REF!),"")</f>
        <v>#REF!</v>
      </c>
      <c r="U40" s="44" t="e">
        <f>IF(AND(' RIESGOS DE GESTION'!#REF!="Baja",' RIESGOS DE GESTION'!#REF!="Menor"),CONCATENATE("R5C",' RIESGOS DE GESTION'!#REF!),"")</f>
        <v>#REF!</v>
      </c>
      <c r="V40" s="42" t="e">
        <f>IF(AND(' RIESGOS DE GESTION'!#REF!="Baja",' RIESGOS DE GESTION'!#REF!="Moderado"),CONCATENATE("R5C",' RIESGOS DE GESTION'!#REF!),"")</f>
        <v>#REF!</v>
      </c>
      <c r="W40" s="43" t="e">
        <f>IF(AND(' RIESGOS DE GESTION'!#REF!="Baja",' RIESGOS DE GESTION'!#REF!="Moderado"),CONCATENATE("R5C",' RIESGOS DE GESTION'!#REF!),"")</f>
        <v>#REF!</v>
      </c>
      <c r="X40" s="43" t="e">
        <f>IF(AND(' RIESGOS DE GESTION'!#REF!="Baja",' RIESGOS DE GESTION'!#REF!="Moderado"),CONCATENATE("R5C",' RIESGOS DE GESTION'!#REF!),"")</f>
        <v>#REF!</v>
      </c>
      <c r="Y40" s="43" t="e">
        <f>IF(AND(' RIESGOS DE GESTION'!#REF!="Baja",' RIESGOS DE GESTION'!#REF!="Moderado"),CONCATENATE("R5C",' RIESGOS DE GESTION'!#REF!),"")</f>
        <v>#REF!</v>
      </c>
      <c r="Z40" s="43" t="e">
        <f>IF(AND(' RIESGOS DE GESTION'!#REF!="Baja",' RIESGOS DE GESTION'!#REF!="Moderado"),CONCATENATE("R5C",' RIESGOS DE GESTION'!#REF!),"")</f>
        <v>#REF!</v>
      </c>
      <c r="AA40" s="44" t="e">
        <f>IF(AND(' RIESGOS DE GESTION'!#REF!="Baja",' RIESGOS DE GESTION'!#REF!="Moderado"),CONCATENATE("R5C",' RIESGOS DE GESTION'!#REF!),"")</f>
        <v>#REF!</v>
      </c>
      <c r="AB40" s="26" t="e">
        <f>IF(AND(' RIESGOS DE GESTION'!#REF!="Baja",' RIESGOS DE GESTION'!#REF!="Mayor"),CONCATENATE("R5C",' RIESGOS DE GESTION'!#REF!),"")</f>
        <v>#REF!</v>
      </c>
      <c r="AC40" s="27" t="e">
        <f>IF(AND(' RIESGOS DE GESTION'!#REF!="Baja",' RIESGOS DE GESTION'!#REF!="Mayor"),CONCATENATE("R5C",' RIESGOS DE GESTION'!#REF!),"")</f>
        <v>#REF!</v>
      </c>
      <c r="AD40" s="32" t="e">
        <f>IF(AND(' RIESGOS DE GESTION'!#REF!="Baja",' RIESGOS DE GESTION'!#REF!="Mayor"),CONCATENATE("R5C",' RIESGOS DE GESTION'!#REF!),"")</f>
        <v>#REF!</v>
      </c>
      <c r="AE40" s="32" t="e">
        <f>IF(AND(' RIESGOS DE GESTION'!#REF!="Baja",' RIESGOS DE GESTION'!#REF!="Mayor"),CONCATENATE("R5C",' RIESGOS DE GESTION'!#REF!),"")</f>
        <v>#REF!</v>
      </c>
      <c r="AF40" s="32" t="e">
        <f>IF(AND(' RIESGOS DE GESTION'!#REF!="Baja",' RIESGOS DE GESTION'!#REF!="Mayor"),CONCATENATE("R5C",' RIESGOS DE GESTION'!#REF!),"")</f>
        <v>#REF!</v>
      </c>
      <c r="AG40" s="28" t="e">
        <f>IF(AND(' RIESGOS DE GESTION'!#REF!="Baja",' RIESGOS DE GESTION'!#REF!="Mayor"),CONCATENATE("R5C",' RIESGOS DE GESTION'!#REF!),"")</f>
        <v>#REF!</v>
      </c>
      <c r="AH40" s="29" t="e">
        <f>IF(AND(' RIESGOS DE GESTION'!#REF!="Baja",' RIESGOS DE GESTION'!#REF!="Catastrófico"),CONCATENATE("R5C",' RIESGOS DE GESTION'!#REF!),"")</f>
        <v>#REF!</v>
      </c>
      <c r="AI40" s="30" t="e">
        <f>IF(AND(' RIESGOS DE GESTION'!#REF!="Baja",' RIESGOS DE GESTION'!#REF!="Catastrófico"),CONCATENATE("R5C",' RIESGOS DE GESTION'!#REF!),"")</f>
        <v>#REF!</v>
      </c>
      <c r="AJ40" s="30" t="e">
        <f>IF(AND(' RIESGOS DE GESTION'!#REF!="Baja",' RIESGOS DE GESTION'!#REF!="Catastrófico"),CONCATENATE("R5C",' RIESGOS DE GESTION'!#REF!),"")</f>
        <v>#REF!</v>
      </c>
      <c r="AK40" s="30" t="e">
        <f>IF(AND(' RIESGOS DE GESTION'!#REF!="Baja",' RIESGOS DE GESTION'!#REF!="Catastrófico"),CONCATENATE("R5C",' RIESGOS DE GESTION'!#REF!),"")</f>
        <v>#REF!</v>
      </c>
      <c r="AL40" s="30" t="e">
        <f>IF(AND(' RIESGOS DE GESTION'!#REF!="Baja",' RIESGOS DE GESTION'!#REF!="Catastrófico"),CONCATENATE("R5C",' RIESGOS DE GESTION'!#REF!),"")</f>
        <v>#REF!</v>
      </c>
      <c r="AM40" s="31" t="e">
        <f>IF(AND(' RIESGOS DE GESTION'!#REF!="Baja",' RIESGOS DE GESTION'!#REF!="Catastrófico"),CONCATENATE("R5C",' RIESGOS DE GESTION'!#REF!),"")</f>
        <v>#REF!</v>
      </c>
      <c r="AN40" s="58"/>
      <c r="AO40" s="534"/>
      <c r="AP40" s="535"/>
      <c r="AQ40" s="535"/>
      <c r="AR40" s="535"/>
      <c r="AS40" s="535"/>
      <c r="AT40" s="536"/>
      <c r="AU40" s="58"/>
      <c r="AV40" s="58"/>
      <c r="AW40" s="58"/>
      <c r="AX40" s="58"/>
      <c r="AY40" s="58"/>
      <c r="AZ40" s="58"/>
      <c r="BA40" s="58"/>
      <c r="BB40" s="58"/>
      <c r="BC40" s="58"/>
      <c r="BD40" s="58"/>
      <c r="BE40" s="58"/>
      <c r="BF40" s="58"/>
      <c r="BG40" s="58"/>
      <c r="BH40" s="58"/>
      <c r="BI40" s="58"/>
      <c r="BJ40" s="58"/>
      <c r="BK40" s="58"/>
      <c r="BL40" s="58"/>
      <c r="BM40" s="58"/>
      <c r="BN40" s="58"/>
      <c r="BO40" s="58"/>
      <c r="BP40" s="58"/>
      <c r="BQ40" s="58"/>
      <c r="BR40" s="58"/>
      <c r="BS40" s="58"/>
      <c r="BT40" s="58"/>
      <c r="BU40" s="58"/>
      <c r="BV40" s="58"/>
      <c r="BW40" s="58"/>
      <c r="BX40" s="58"/>
    </row>
    <row r="41" spans="1:80" ht="15" customHeight="1" x14ac:dyDescent="0.25">
      <c r="A41" s="58"/>
      <c r="B41" s="461"/>
      <c r="C41" s="461"/>
      <c r="D41" s="462"/>
      <c r="E41" s="502"/>
      <c r="F41" s="503"/>
      <c r="G41" s="503"/>
      <c r="H41" s="503"/>
      <c r="I41" s="519"/>
      <c r="J41" s="51" t="e">
        <f>IF(AND(' RIESGOS DE GESTION'!#REF!="Baja",' RIESGOS DE GESTION'!#REF!="Leve"),CONCATENATE("R6C",' RIESGOS DE GESTION'!#REF!),"")</f>
        <v>#REF!</v>
      </c>
      <c r="K41" s="52" t="e">
        <f>IF(AND(' RIESGOS DE GESTION'!#REF!="Baja",' RIESGOS DE GESTION'!#REF!="Leve"),CONCATENATE("R6C",' RIESGOS DE GESTION'!#REF!),"")</f>
        <v>#REF!</v>
      </c>
      <c r="L41" s="52" t="e">
        <f>IF(AND(' RIESGOS DE GESTION'!#REF!="Baja",' RIESGOS DE GESTION'!#REF!="Leve"),CONCATENATE("R6C",' RIESGOS DE GESTION'!#REF!),"")</f>
        <v>#REF!</v>
      </c>
      <c r="M41" s="52" t="e">
        <f>IF(AND(' RIESGOS DE GESTION'!#REF!="Baja",' RIESGOS DE GESTION'!#REF!="Leve"),CONCATENATE("R6C",' RIESGOS DE GESTION'!#REF!),"")</f>
        <v>#REF!</v>
      </c>
      <c r="N41" s="52" t="e">
        <f>IF(AND(' RIESGOS DE GESTION'!#REF!="Baja",' RIESGOS DE GESTION'!#REF!="Leve"),CONCATENATE("R6C",' RIESGOS DE GESTION'!#REF!),"")</f>
        <v>#REF!</v>
      </c>
      <c r="O41" s="53" t="e">
        <f>IF(AND(' RIESGOS DE GESTION'!#REF!="Baja",' RIESGOS DE GESTION'!#REF!="Leve"),CONCATENATE("R6C",' RIESGOS DE GESTION'!#REF!),"")</f>
        <v>#REF!</v>
      </c>
      <c r="P41" s="42" t="e">
        <f>IF(AND(' RIESGOS DE GESTION'!#REF!="Baja",' RIESGOS DE GESTION'!#REF!="Menor"),CONCATENATE("R6C",' RIESGOS DE GESTION'!#REF!),"")</f>
        <v>#REF!</v>
      </c>
      <c r="Q41" s="43" t="e">
        <f>IF(AND(' RIESGOS DE GESTION'!#REF!="Baja",' RIESGOS DE GESTION'!#REF!="Menor"),CONCATENATE("R6C",' RIESGOS DE GESTION'!#REF!),"")</f>
        <v>#REF!</v>
      </c>
      <c r="R41" s="43" t="e">
        <f>IF(AND(' RIESGOS DE GESTION'!#REF!="Baja",' RIESGOS DE GESTION'!#REF!="Menor"),CONCATENATE("R6C",' RIESGOS DE GESTION'!#REF!),"")</f>
        <v>#REF!</v>
      </c>
      <c r="S41" s="43" t="e">
        <f>IF(AND(' RIESGOS DE GESTION'!#REF!="Baja",' RIESGOS DE GESTION'!#REF!="Menor"),CONCATENATE("R6C",' RIESGOS DE GESTION'!#REF!),"")</f>
        <v>#REF!</v>
      </c>
      <c r="T41" s="43" t="e">
        <f>IF(AND(' RIESGOS DE GESTION'!#REF!="Baja",' RIESGOS DE GESTION'!#REF!="Menor"),CONCATENATE("R6C",' RIESGOS DE GESTION'!#REF!),"")</f>
        <v>#REF!</v>
      </c>
      <c r="U41" s="44" t="e">
        <f>IF(AND(' RIESGOS DE GESTION'!#REF!="Baja",' RIESGOS DE GESTION'!#REF!="Menor"),CONCATENATE("R6C",' RIESGOS DE GESTION'!#REF!),"")</f>
        <v>#REF!</v>
      </c>
      <c r="V41" s="42" t="e">
        <f>IF(AND(' RIESGOS DE GESTION'!#REF!="Baja",' RIESGOS DE GESTION'!#REF!="Moderado"),CONCATENATE("R6C",' RIESGOS DE GESTION'!#REF!),"")</f>
        <v>#REF!</v>
      </c>
      <c r="W41" s="43" t="e">
        <f>IF(AND(' RIESGOS DE GESTION'!#REF!="Baja",' RIESGOS DE GESTION'!#REF!="Moderado"),CONCATENATE("R6C",' RIESGOS DE GESTION'!#REF!),"")</f>
        <v>#REF!</v>
      </c>
      <c r="X41" s="43" t="e">
        <f>IF(AND(' RIESGOS DE GESTION'!#REF!="Baja",' RIESGOS DE GESTION'!#REF!="Moderado"),CONCATENATE("R6C",' RIESGOS DE GESTION'!#REF!),"")</f>
        <v>#REF!</v>
      </c>
      <c r="Y41" s="43" t="e">
        <f>IF(AND(' RIESGOS DE GESTION'!#REF!="Baja",' RIESGOS DE GESTION'!#REF!="Moderado"),CONCATENATE("R6C",' RIESGOS DE GESTION'!#REF!),"")</f>
        <v>#REF!</v>
      </c>
      <c r="Z41" s="43" t="e">
        <f>IF(AND(' RIESGOS DE GESTION'!#REF!="Baja",' RIESGOS DE GESTION'!#REF!="Moderado"),CONCATENATE("R6C",' RIESGOS DE GESTION'!#REF!),"")</f>
        <v>#REF!</v>
      </c>
      <c r="AA41" s="44" t="e">
        <f>IF(AND(' RIESGOS DE GESTION'!#REF!="Baja",' RIESGOS DE GESTION'!#REF!="Moderado"),CONCATENATE("R6C",' RIESGOS DE GESTION'!#REF!),"")</f>
        <v>#REF!</v>
      </c>
      <c r="AB41" s="26" t="e">
        <f>IF(AND(' RIESGOS DE GESTION'!#REF!="Baja",' RIESGOS DE GESTION'!#REF!="Mayor"),CONCATENATE("R6C",' RIESGOS DE GESTION'!#REF!),"")</f>
        <v>#REF!</v>
      </c>
      <c r="AC41" s="27" t="e">
        <f>IF(AND(' RIESGOS DE GESTION'!#REF!="Baja",' RIESGOS DE GESTION'!#REF!="Mayor"),CONCATENATE("R6C",' RIESGOS DE GESTION'!#REF!),"")</f>
        <v>#REF!</v>
      </c>
      <c r="AD41" s="32" t="e">
        <f>IF(AND(' RIESGOS DE GESTION'!#REF!="Baja",' RIESGOS DE GESTION'!#REF!="Mayor"),CONCATENATE("R6C",' RIESGOS DE GESTION'!#REF!),"")</f>
        <v>#REF!</v>
      </c>
      <c r="AE41" s="32" t="e">
        <f>IF(AND(' RIESGOS DE GESTION'!#REF!="Baja",' RIESGOS DE GESTION'!#REF!="Mayor"),CONCATENATE("R6C",' RIESGOS DE GESTION'!#REF!),"")</f>
        <v>#REF!</v>
      </c>
      <c r="AF41" s="32" t="e">
        <f>IF(AND(' RIESGOS DE GESTION'!#REF!="Baja",' RIESGOS DE GESTION'!#REF!="Mayor"),CONCATENATE("R6C",' RIESGOS DE GESTION'!#REF!),"")</f>
        <v>#REF!</v>
      </c>
      <c r="AG41" s="28" t="e">
        <f>IF(AND(' RIESGOS DE GESTION'!#REF!="Baja",' RIESGOS DE GESTION'!#REF!="Mayor"),CONCATENATE("R6C",' RIESGOS DE GESTION'!#REF!),"")</f>
        <v>#REF!</v>
      </c>
      <c r="AH41" s="29" t="e">
        <f>IF(AND(' RIESGOS DE GESTION'!#REF!="Baja",' RIESGOS DE GESTION'!#REF!="Catastrófico"),CONCATENATE("R6C",' RIESGOS DE GESTION'!#REF!),"")</f>
        <v>#REF!</v>
      </c>
      <c r="AI41" s="30" t="e">
        <f>IF(AND(' RIESGOS DE GESTION'!#REF!="Baja",' RIESGOS DE GESTION'!#REF!="Catastrófico"),CONCATENATE("R6C",' RIESGOS DE GESTION'!#REF!),"")</f>
        <v>#REF!</v>
      </c>
      <c r="AJ41" s="30" t="e">
        <f>IF(AND(' RIESGOS DE GESTION'!#REF!="Baja",' RIESGOS DE GESTION'!#REF!="Catastrófico"),CONCATENATE("R6C",' RIESGOS DE GESTION'!#REF!),"")</f>
        <v>#REF!</v>
      </c>
      <c r="AK41" s="30" t="e">
        <f>IF(AND(' RIESGOS DE GESTION'!#REF!="Baja",' RIESGOS DE GESTION'!#REF!="Catastrófico"),CONCATENATE("R6C",' RIESGOS DE GESTION'!#REF!),"")</f>
        <v>#REF!</v>
      </c>
      <c r="AL41" s="30" t="e">
        <f>IF(AND(' RIESGOS DE GESTION'!#REF!="Baja",' RIESGOS DE GESTION'!#REF!="Catastrófico"),CONCATENATE("R6C",' RIESGOS DE GESTION'!#REF!),"")</f>
        <v>#REF!</v>
      </c>
      <c r="AM41" s="31" t="e">
        <f>IF(AND(' RIESGOS DE GESTION'!#REF!="Baja",' RIESGOS DE GESTION'!#REF!="Catastrófico"),CONCATENATE("R6C",' RIESGOS DE GESTION'!#REF!),"")</f>
        <v>#REF!</v>
      </c>
      <c r="AN41" s="58"/>
      <c r="AO41" s="534"/>
      <c r="AP41" s="535"/>
      <c r="AQ41" s="535"/>
      <c r="AR41" s="535"/>
      <c r="AS41" s="535"/>
      <c r="AT41" s="536"/>
      <c r="AU41" s="58"/>
      <c r="AV41" s="58"/>
      <c r="AW41" s="58"/>
      <c r="AX41" s="58"/>
      <c r="AY41" s="58"/>
      <c r="AZ41" s="58"/>
      <c r="BA41" s="58"/>
      <c r="BB41" s="58"/>
      <c r="BC41" s="58"/>
      <c r="BD41" s="58"/>
      <c r="BE41" s="58"/>
      <c r="BF41" s="58"/>
      <c r="BG41" s="58"/>
      <c r="BH41" s="58"/>
      <c r="BI41" s="58"/>
      <c r="BJ41" s="58"/>
      <c r="BK41" s="58"/>
      <c r="BL41" s="58"/>
      <c r="BM41" s="58"/>
      <c r="BN41" s="58"/>
      <c r="BO41" s="58"/>
      <c r="BP41" s="58"/>
      <c r="BQ41" s="58"/>
      <c r="BR41" s="58"/>
      <c r="BS41" s="58"/>
      <c r="BT41" s="58"/>
      <c r="BU41" s="58"/>
      <c r="BV41" s="58"/>
      <c r="BW41" s="58"/>
      <c r="BX41" s="58"/>
    </row>
    <row r="42" spans="1:80" ht="15" customHeight="1" x14ac:dyDescent="0.25">
      <c r="A42" s="58"/>
      <c r="B42" s="461"/>
      <c r="C42" s="461"/>
      <c r="D42" s="462"/>
      <c r="E42" s="502"/>
      <c r="F42" s="503"/>
      <c r="G42" s="503"/>
      <c r="H42" s="503"/>
      <c r="I42" s="519"/>
      <c r="J42" s="51" t="e">
        <f>IF(AND(' RIESGOS DE GESTION'!#REF!="Baja",' RIESGOS DE GESTION'!#REF!="Leve"),CONCATENATE("R7C",' RIESGOS DE GESTION'!#REF!),"")</f>
        <v>#REF!</v>
      </c>
      <c r="K42" s="52" t="e">
        <f>IF(AND(' RIESGOS DE GESTION'!#REF!="Baja",' RIESGOS DE GESTION'!#REF!="Leve"),CONCATENATE("R7C",' RIESGOS DE GESTION'!#REF!),"")</f>
        <v>#REF!</v>
      </c>
      <c r="L42" s="52" t="e">
        <f>IF(AND(' RIESGOS DE GESTION'!#REF!="Baja",' RIESGOS DE GESTION'!#REF!="Leve"),CONCATENATE("R7C",' RIESGOS DE GESTION'!#REF!),"")</f>
        <v>#REF!</v>
      </c>
      <c r="M42" s="52" t="e">
        <f>IF(AND(' RIESGOS DE GESTION'!#REF!="Baja",' RIESGOS DE GESTION'!#REF!="Leve"),CONCATENATE("R7C",' RIESGOS DE GESTION'!#REF!),"")</f>
        <v>#REF!</v>
      </c>
      <c r="N42" s="52" t="e">
        <f>IF(AND(' RIESGOS DE GESTION'!#REF!="Baja",' RIESGOS DE GESTION'!#REF!="Leve"),CONCATENATE("R7C",' RIESGOS DE GESTION'!#REF!),"")</f>
        <v>#REF!</v>
      </c>
      <c r="O42" s="53" t="e">
        <f>IF(AND(' RIESGOS DE GESTION'!#REF!="Baja",' RIESGOS DE GESTION'!#REF!="Leve"),CONCATENATE("R7C",' RIESGOS DE GESTION'!#REF!),"")</f>
        <v>#REF!</v>
      </c>
      <c r="P42" s="42" t="e">
        <f>IF(AND(' RIESGOS DE GESTION'!#REF!="Baja",' RIESGOS DE GESTION'!#REF!="Menor"),CONCATENATE("R7C",' RIESGOS DE GESTION'!#REF!),"")</f>
        <v>#REF!</v>
      </c>
      <c r="Q42" s="43" t="e">
        <f>IF(AND(' RIESGOS DE GESTION'!#REF!="Baja",' RIESGOS DE GESTION'!#REF!="Menor"),CONCATENATE("R7C",' RIESGOS DE GESTION'!#REF!),"")</f>
        <v>#REF!</v>
      </c>
      <c r="R42" s="43" t="e">
        <f>IF(AND(' RIESGOS DE GESTION'!#REF!="Baja",' RIESGOS DE GESTION'!#REF!="Menor"),CONCATENATE("R7C",' RIESGOS DE GESTION'!#REF!),"")</f>
        <v>#REF!</v>
      </c>
      <c r="S42" s="43" t="e">
        <f>IF(AND(' RIESGOS DE GESTION'!#REF!="Baja",' RIESGOS DE GESTION'!#REF!="Menor"),CONCATENATE("R7C",' RIESGOS DE GESTION'!#REF!),"")</f>
        <v>#REF!</v>
      </c>
      <c r="T42" s="43" t="e">
        <f>IF(AND(' RIESGOS DE GESTION'!#REF!="Baja",' RIESGOS DE GESTION'!#REF!="Menor"),CONCATENATE("R7C",' RIESGOS DE GESTION'!#REF!),"")</f>
        <v>#REF!</v>
      </c>
      <c r="U42" s="44" t="e">
        <f>IF(AND(' RIESGOS DE GESTION'!#REF!="Baja",' RIESGOS DE GESTION'!#REF!="Menor"),CONCATENATE("R7C",' RIESGOS DE GESTION'!#REF!),"")</f>
        <v>#REF!</v>
      </c>
      <c r="V42" s="42" t="e">
        <f>IF(AND(' RIESGOS DE GESTION'!#REF!="Baja",' RIESGOS DE GESTION'!#REF!="Moderado"),CONCATENATE("R7C",' RIESGOS DE GESTION'!#REF!),"")</f>
        <v>#REF!</v>
      </c>
      <c r="W42" s="43" t="e">
        <f>IF(AND(' RIESGOS DE GESTION'!#REF!="Baja",' RIESGOS DE GESTION'!#REF!="Moderado"),CONCATENATE("R7C",' RIESGOS DE GESTION'!#REF!),"")</f>
        <v>#REF!</v>
      </c>
      <c r="X42" s="43" t="e">
        <f>IF(AND(' RIESGOS DE GESTION'!#REF!="Baja",' RIESGOS DE GESTION'!#REF!="Moderado"),CONCATENATE("R7C",' RIESGOS DE GESTION'!#REF!),"")</f>
        <v>#REF!</v>
      </c>
      <c r="Y42" s="43" t="e">
        <f>IF(AND(' RIESGOS DE GESTION'!#REF!="Baja",' RIESGOS DE GESTION'!#REF!="Moderado"),CONCATENATE("R7C",' RIESGOS DE GESTION'!#REF!),"")</f>
        <v>#REF!</v>
      </c>
      <c r="Z42" s="43" t="e">
        <f>IF(AND(' RIESGOS DE GESTION'!#REF!="Baja",' RIESGOS DE GESTION'!#REF!="Moderado"),CONCATENATE("R7C",' RIESGOS DE GESTION'!#REF!),"")</f>
        <v>#REF!</v>
      </c>
      <c r="AA42" s="44" t="e">
        <f>IF(AND(' RIESGOS DE GESTION'!#REF!="Baja",' RIESGOS DE GESTION'!#REF!="Moderado"),CONCATENATE("R7C",' RIESGOS DE GESTION'!#REF!),"")</f>
        <v>#REF!</v>
      </c>
      <c r="AB42" s="26" t="e">
        <f>IF(AND(' RIESGOS DE GESTION'!#REF!="Baja",' RIESGOS DE GESTION'!#REF!="Mayor"),CONCATENATE("R7C",' RIESGOS DE GESTION'!#REF!),"")</f>
        <v>#REF!</v>
      </c>
      <c r="AC42" s="27" t="e">
        <f>IF(AND(' RIESGOS DE GESTION'!#REF!="Baja",' RIESGOS DE GESTION'!#REF!="Mayor"),CONCATENATE("R7C",' RIESGOS DE GESTION'!#REF!),"")</f>
        <v>#REF!</v>
      </c>
      <c r="AD42" s="32" t="e">
        <f>IF(AND(' RIESGOS DE GESTION'!#REF!="Baja",' RIESGOS DE GESTION'!#REF!="Mayor"),CONCATENATE("R7C",' RIESGOS DE GESTION'!#REF!),"")</f>
        <v>#REF!</v>
      </c>
      <c r="AE42" s="32" t="e">
        <f>IF(AND(' RIESGOS DE GESTION'!#REF!="Baja",' RIESGOS DE GESTION'!#REF!="Mayor"),CONCATENATE("R7C",' RIESGOS DE GESTION'!#REF!),"")</f>
        <v>#REF!</v>
      </c>
      <c r="AF42" s="32" t="e">
        <f>IF(AND(' RIESGOS DE GESTION'!#REF!="Baja",' RIESGOS DE GESTION'!#REF!="Mayor"),CONCATENATE("R7C",' RIESGOS DE GESTION'!#REF!),"")</f>
        <v>#REF!</v>
      </c>
      <c r="AG42" s="28" t="e">
        <f>IF(AND(' RIESGOS DE GESTION'!#REF!="Baja",' RIESGOS DE GESTION'!#REF!="Mayor"),CONCATENATE("R7C",' RIESGOS DE GESTION'!#REF!),"")</f>
        <v>#REF!</v>
      </c>
      <c r="AH42" s="29" t="e">
        <f>IF(AND(' RIESGOS DE GESTION'!#REF!="Baja",' RIESGOS DE GESTION'!#REF!="Catastrófico"),CONCATENATE("R7C",' RIESGOS DE GESTION'!#REF!),"")</f>
        <v>#REF!</v>
      </c>
      <c r="AI42" s="30" t="e">
        <f>IF(AND(' RIESGOS DE GESTION'!#REF!="Baja",' RIESGOS DE GESTION'!#REF!="Catastrófico"),CONCATENATE("R7C",' RIESGOS DE GESTION'!#REF!),"")</f>
        <v>#REF!</v>
      </c>
      <c r="AJ42" s="30" t="e">
        <f>IF(AND(' RIESGOS DE GESTION'!#REF!="Baja",' RIESGOS DE GESTION'!#REF!="Catastrófico"),CONCATENATE("R7C",' RIESGOS DE GESTION'!#REF!),"")</f>
        <v>#REF!</v>
      </c>
      <c r="AK42" s="30" t="e">
        <f>IF(AND(' RIESGOS DE GESTION'!#REF!="Baja",' RIESGOS DE GESTION'!#REF!="Catastrófico"),CONCATENATE("R7C",' RIESGOS DE GESTION'!#REF!),"")</f>
        <v>#REF!</v>
      </c>
      <c r="AL42" s="30" t="e">
        <f>IF(AND(' RIESGOS DE GESTION'!#REF!="Baja",' RIESGOS DE GESTION'!#REF!="Catastrófico"),CONCATENATE("R7C",' RIESGOS DE GESTION'!#REF!),"")</f>
        <v>#REF!</v>
      </c>
      <c r="AM42" s="31" t="e">
        <f>IF(AND(' RIESGOS DE GESTION'!#REF!="Baja",' RIESGOS DE GESTION'!#REF!="Catastrófico"),CONCATENATE("R7C",' RIESGOS DE GESTION'!#REF!),"")</f>
        <v>#REF!</v>
      </c>
      <c r="AN42" s="58"/>
      <c r="AO42" s="534"/>
      <c r="AP42" s="535"/>
      <c r="AQ42" s="535"/>
      <c r="AR42" s="535"/>
      <c r="AS42" s="535"/>
      <c r="AT42" s="536"/>
      <c r="AU42" s="58"/>
      <c r="AV42" s="58"/>
      <c r="AW42" s="58"/>
      <c r="AX42" s="58"/>
      <c r="AY42" s="58"/>
      <c r="AZ42" s="58"/>
      <c r="BA42" s="58"/>
      <c r="BB42" s="58"/>
      <c r="BC42" s="58"/>
      <c r="BD42" s="58"/>
      <c r="BE42" s="58"/>
      <c r="BF42" s="58"/>
      <c r="BG42" s="58"/>
      <c r="BH42" s="58"/>
      <c r="BI42" s="58"/>
      <c r="BJ42" s="58"/>
      <c r="BK42" s="58"/>
      <c r="BL42" s="58"/>
      <c r="BM42" s="58"/>
      <c r="BN42" s="58"/>
      <c r="BO42" s="58"/>
      <c r="BP42" s="58"/>
      <c r="BQ42" s="58"/>
      <c r="BR42" s="58"/>
      <c r="BS42" s="58"/>
      <c r="BT42" s="58"/>
      <c r="BU42" s="58"/>
      <c r="BV42" s="58"/>
      <c r="BW42" s="58"/>
      <c r="BX42" s="58"/>
    </row>
    <row r="43" spans="1:80" ht="15" customHeight="1" x14ac:dyDescent="0.25">
      <c r="A43" s="58"/>
      <c r="B43" s="461"/>
      <c r="C43" s="461"/>
      <c r="D43" s="462"/>
      <c r="E43" s="502"/>
      <c r="F43" s="503"/>
      <c r="G43" s="503"/>
      <c r="H43" s="503"/>
      <c r="I43" s="519"/>
      <c r="J43" s="51" t="e">
        <f>IF(AND(' RIESGOS DE GESTION'!#REF!="Baja",' RIESGOS DE GESTION'!#REF!="Leve"),CONCATENATE("R8C",' RIESGOS DE GESTION'!#REF!),"")</f>
        <v>#REF!</v>
      </c>
      <c r="K43" s="52" t="e">
        <f>IF(AND(' RIESGOS DE GESTION'!#REF!="Baja",' RIESGOS DE GESTION'!#REF!="Leve"),CONCATENATE("R8C",' RIESGOS DE GESTION'!#REF!),"")</f>
        <v>#REF!</v>
      </c>
      <c r="L43" s="52" t="e">
        <f>IF(AND(' RIESGOS DE GESTION'!#REF!="Baja",' RIESGOS DE GESTION'!#REF!="Leve"),CONCATENATE("R8C",' RIESGOS DE GESTION'!#REF!),"")</f>
        <v>#REF!</v>
      </c>
      <c r="M43" s="52" t="e">
        <f>IF(AND(' RIESGOS DE GESTION'!#REF!="Baja",' RIESGOS DE GESTION'!#REF!="Leve"),CONCATENATE("R8C",' RIESGOS DE GESTION'!#REF!),"")</f>
        <v>#REF!</v>
      </c>
      <c r="N43" s="52" t="e">
        <f>IF(AND(' RIESGOS DE GESTION'!#REF!="Baja",' RIESGOS DE GESTION'!#REF!="Leve"),CONCATENATE("R8C",' RIESGOS DE GESTION'!#REF!),"")</f>
        <v>#REF!</v>
      </c>
      <c r="O43" s="53" t="e">
        <f>IF(AND(' RIESGOS DE GESTION'!#REF!="Baja",' RIESGOS DE GESTION'!#REF!="Leve"),CONCATENATE("R8C",' RIESGOS DE GESTION'!#REF!),"")</f>
        <v>#REF!</v>
      </c>
      <c r="P43" s="42" t="e">
        <f>IF(AND(' RIESGOS DE GESTION'!#REF!="Baja",' RIESGOS DE GESTION'!#REF!="Menor"),CONCATENATE("R8C",' RIESGOS DE GESTION'!#REF!),"")</f>
        <v>#REF!</v>
      </c>
      <c r="Q43" s="43" t="e">
        <f>IF(AND(' RIESGOS DE GESTION'!#REF!="Baja",' RIESGOS DE GESTION'!#REF!="Menor"),CONCATENATE("R8C",' RIESGOS DE GESTION'!#REF!),"")</f>
        <v>#REF!</v>
      </c>
      <c r="R43" s="43" t="e">
        <f>IF(AND(' RIESGOS DE GESTION'!#REF!="Baja",' RIESGOS DE GESTION'!#REF!="Menor"),CONCATENATE("R8C",' RIESGOS DE GESTION'!#REF!),"")</f>
        <v>#REF!</v>
      </c>
      <c r="S43" s="43" t="e">
        <f>IF(AND(' RIESGOS DE GESTION'!#REF!="Baja",' RIESGOS DE GESTION'!#REF!="Menor"),CONCATENATE("R8C",' RIESGOS DE GESTION'!#REF!),"")</f>
        <v>#REF!</v>
      </c>
      <c r="T43" s="43" t="e">
        <f>IF(AND(' RIESGOS DE GESTION'!#REF!="Baja",' RIESGOS DE GESTION'!#REF!="Menor"),CONCATENATE("R8C",' RIESGOS DE GESTION'!#REF!),"")</f>
        <v>#REF!</v>
      </c>
      <c r="U43" s="44" t="e">
        <f>IF(AND(' RIESGOS DE GESTION'!#REF!="Baja",' RIESGOS DE GESTION'!#REF!="Menor"),CONCATENATE("R8C",' RIESGOS DE GESTION'!#REF!),"")</f>
        <v>#REF!</v>
      </c>
      <c r="V43" s="42" t="e">
        <f>IF(AND(' RIESGOS DE GESTION'!#REF!="Baja",' RIESGOS DE GESTION'!#REF!="Moderado"),CONCATENATE("R8C",' RIESGOS DE GESTION'!#REF!),"")</f>
        <v>#REF!</v>
      </c>
      <c r="W43" s="43" t="e">
        <f>IF(AND(' RIESGOS DE GESTION'!#REF!="Baja",' RIESGOS DE GESTION'!#REF!="Moderado"),CONCATENATE("R8C",' RIESGOS DE GESTION'!#REF!),"")</f>
        <v>#REF!</v>
      </c>
      <c r="X43" s="43" t="e">
        <f>IF(AND(' RIESGOS DE GESTION'!#REF!="Baja",' RIESGOS DE GESTION'!#REF!="Moderado"),CONCATENATE("R8C",' RIESGOS DE GESTION'!#REF!),"")</f>
        <v>#REF!</v>
      </c>
      <c r="Y43" s="43" t="e">
        <f>IF(AND(' RIESGOS DE GESTION'!#REF!="Baja",' RIESGOS DE GESTION'!#REF!="Moderado"),CONCATENATE("R8C",' RIESGOS DE GESTION'!#REF!),"")</f>
        <v>#REF!</v>
      </c>
      <c r="Z43" s="43" t="e">
        <f>IF(AND(' RIESGOS DE GESTION'!#REF!="Baja",' RIESGOS DE GESTION'!#REF!="Moderado"),CONCATENATE("R8C",' RIESGOS DE GESTION'!#REF!),"")</f>
        <v>#REF!</v>
      </c>
      <c r="AA43" s="44" t="e">
        <f>IF(AND(' RIESGOS DE GESTION'!#REF!="Baja",' RIESGOS DE GESTION'!#REF!="Moderado"),CONCATENATE("R8C",' RIESGOS DE GESTION'!#REF!),"")</f>
        <v>#REF!</v>
      </c>
      <c r="AB43" s="26" t="e">
        <f>IF(AND(' RIESGOS DE GESTION'!#REF!="Baja",' RIESGOS DE GESTION'!#REF!="Mayor"),CONCATENATE("R8C",' RIESGOS DE GESTION'!#REF!),"")</f>
        <v>#REF!</v>
      </c>
      <c r="AC43" s="27" t="e">
        <f>IF(AND(' RIESGOS DE GESTION'!#REF!="Baja",' RIESGOS DE GESTION'!#REF!="Mayor"),CONCATENATE("R8C",' RIESGOS DE GESTION'!#REF!),"")</f>
        <v>#REF!</v>
      </c>
      <c r="AD43" s="32" t="e">
        <f>IF(AND(' RIESGOS DE GESTION'!#REF!="Baja",' RIESGOS DE GESTION'!#REF!="Mayor"),CONCATENATE("R8C",' RIESGOS DE GESTION'!#REF!),"")</f>
        <v>#REF!</v>
      </c>
      <c r="AE43" s="32" t="e">
        <f>IF(AND(' RIESGOS DE GESTION'!#REF!="Baja",' RIESGOS DE GESTION'!#REF!="Mayor"),CONCATENATE("R8C",' RIESGOS DE GESTION'!#REF!),"")</f>
        <v>#REF!</v>
      </c>
      <c r="AF43" s="32" t="e">
        <f>IF(AND(' RIESGOS DE GESTION'!#REF!="Baja",' RIESGOS DE GESTION'!#REF!="Mayor"),CONCATENATE("R8C",' RIESGOS DE GESTION'!#REF!),"")</f>
        <v>#REF!</v>
      </c>
      <c r="AG43" s="28" t="e">
        <f>IF(AND(' RIESGOS DE GESTION'!#REF!="Baja",' RIESGOS DE GESTION'!#REF!="Mayor"),CONCATENATE("R8C",' RIESGOS DE GESTION'!#REF!),"")</f>
        <v>#REF!</v>
      </c>
      <c r="AH43" s="29" t="e">
        <f>IF(AND(' RIESGOS DE GESTION'!#REF!="Baja",' RIESGOS DE GESTION'!#REF!="Catastrófico"),CONCATENATE("R8C",' RIESGOS DE GESTION'!#REF!),"")</f>
        <v>#REF!</v>
      </c>
      <c r="AI43" s="30" t="e">
        <f>IF(AND(' RIESGOS DE GESTION'!#REF!="Baja",' RIESGOS DE GESTION'!#REF!="Catastrófico"),CONCATENATE("R8C",' RIESGOS DE GESTION'!#REF!),"")</f>
        <v>#REF!</v>
      </c>
      <c r="AJ43" s="30" t="e">
        <f>IF(AND(' RIESGOS DE GESTION'!#REF!="Baja",' RIESGOS DE GESTION'!#REF!="Catastrófico"),CONCATENATE("R8C",' RIESGOS DE GESTION'!#REF!),"")</f>
        <v>#REF!</v>
      </c>
      <c r="AK43" s="30" t="e">
        <f>IF(AND(' RIESGOS DE GESTION'!#REF!="Baja",' RIESGOS DE GESTION'!#REF!="Catastrófico"),CONCATENATE("R8C",' RIESGOS DE GESTION'!#REF!),"")</f>
        <v>#REF!</v>
      </c>
      <c r="AL43" s="30" t="e">
        <f>IF(AND(' RIESGOS DE GESTION'!#REF!="Baja",' RIESGOS DE GESTION'!#REF!="Catastrófico"),CONCATENATE("R8C",' RIESGOS DE GESTION'!#REF!),"")</f>
        <v>#REF!</v>
      </c>
      <c r="AM43" s="31" t="e">
        <f>IF(AND(' RIESGOS DE GESTION'!#REF!="Baja",' RIESGOS DE GESTION'!#REF!="Catastrófico"),CONCATENATE("R8C",' RIESGOS DE GESTION'!#REF!),"")</f>
        <v>#REF!</v>
      </c>
      <c r="AN43" s="58"/>
      <c r="AO43" s="534"/>
      <c r="AP43" s="535"/>
      <c r="AQ43" s="535"/>
      <c r="AR43" s="535"/>
      <c r="AS43" s="535"/>
      <c r="AT43" s="536"/>
      <c r="AU43" s="58"/>
      <c r="AV43" s="58"/>
      <c r="AW43" s="58"/>
      <c r="AX43" s="58"/>
      <c r="AY43" s="58"/>
      <c r="AZ43" s="58"/>
      <c r="BA43" s="58"/>
      <c r="BB43" s="58"/>
      <c r="BC43" s="58"/>
      <c r="BD43" s="58"/>
      <c r="BE43" s="58"/>
      <c r="BF43" s="58"/>
      <c r="BG43" s="58"/>
      <c r="BH43" s="58"/>
      <c r="BI43" s="58"/>
      <c r="BJ43" s="58"/>
      <c r="BK43" s="58"/>
      <c r="BL43" s="58"/>
      <c r="BM43" s="58"/>
      <c r="BN43" s="58"/>
      <c r="BO43" s="58"/>
      <c r="BP43" s="58"/>
      <c r="BQ43" s="58"/>
      <c r="BR43" s="58"/>
      <c r="BS43" s="58"/>
      <c r="BT43" s="58"/>
      <c r="BU43" s="58"/>
      <c r="BV43" s="58"/>
      <c r="BW43" s="58"/>
      <c r="BX43" s="58"/>
    </row>
    <row r="44" spans="1:80" ht="15" customHeight="1" x14ac:dyDescent="0.25">
      <c r="A44" s="58"/>
      <c r="B44" s="461"/>
      <c r="C44" s="461"/>
      <c r="D44" s="462"/>
      <c r="E44" s="502"/>
      <c r="F44" s="503"/>
      <c r="G44" s="503"/>
      <c r="H44" s="503"/>
      <c r="I44" s="519"/>
      <c r="J44" s="51" t="e">
        <f>IF(AND(' RIESGOS DE GESTION'!#REF!="Baja",' RIESGOS DE GESTION'!#REF!="Leve"),CONCATENATE("R9C",' RIESGOS DE GESTION'!#REF!),"")</f>
        <v>#REF!</v>
      </c>
      <c r="K44" s="52" t="e">
        <f>IF(AND(' RIESGOS DE GESTION'!#REF!="Baja",' RIESGOS DE GESTION'!#REF!="Leve"),CONCATENATE("R9C",' RIESGOS DE GESTION'!#REF!),"")</f>
        <v>#REF!</v>
      </c>
      <c r="L44" s="52" t="e">
        <f>IF(AND(' RIESGOS DE GESTION'!#REF!="Baja",' RIESGOS DE GESTION'!#REF!="Leve"),CONCATENATE("R9C",' RIESGOS DE GESTION'!#REF!),"")</f>
        <v>#REF!</v>
      </c>
      <c r="M44" s="52" t="e">
        <f>IF(AND(' RIESGOS DE GESTION'!#REF!="Baja",' RIESGOS DE GESTION'!#REF!="Leve"),CONCATENATE("R9C",' RIESGOS DE GESTION'!#REF!),"")</f>
        <v>#REF!</v>
      </c>
      <c r="N44" s="52" t="e">
        <f>IF(AND(' RIESGOS DE GESTION'!#REF!="Baja",' RIESGOS DE GESTION'!#REF!="Leve"),CONCATENATE("R9C",' RIESGOS DE GESTION'!#REF!),"")</f>
        <v>#REF!</v>
      </c>
      <c r="O44" s="53" t="e">
        <f>IF(AND(' RIESGOS DE GESTION'!#REF!="Baja",' RIESGOS DE GESTION'!#REF!="Leve"),CONCATENATE("R9C",' RIESGOS DE GESTION'!#REF!),"")</f>
        <v>#REF!</v>
      </c>
      <c r="P44" s="42" t="e">
        <f>IF(AND(' RIESGOS DE GESTION'!#REF!="Baja",' RIESGOS DE GESTION'!#REF!="Menor"),CONCATENATE("R9C",' RIESGOS DE GESTION'!#REF!),"")</f>
        <v>#REF!</v>
      </c>
      <c r="Q44" s="43" t="e">
        <f>IF(AND(' RIESGOS DE GESTION'!#REF!="Baja",' RIESGOS DE GESTION'!#REF!="Menor"),CONCATENATE("R9C",' RIESGOS DE GESTION'!#REF!),"")</f>
        <v>#REF!</v>
      </c>
      <c r="R44" s="43" t="e">
        <f>IF(AND(' RIESGOS DE GESTION'!#REF!="Baja",' RIESGOS DE GESTION'!#REF!="Menor"),CONCATENATE("R9C",' RIESGOS DE GESTION'!#REF!),"")</f>
        <v>#REF!</v>
      </c>
      <c r="S44" s="43" t="e">
        <f>IF(AND(' RIESGOS DE GESTION'!#REF!="Baja",' RIESGOS DE GESTION'!#REF!="Menor"),CONCATENATE("R9C",' RIESGOS DE GESTION'!#REF!),"")</f>
        <v>#REF!</v>
      </c>
      <c r="T44" s="43" t="e">
        <f>IF(AND(' RIESGOS DE GESTION'!#REF!="Baja",' RIESGOS DE GESTION'!#REF!="Menor"),CONCATENATE("R9C",' RIESGOS DE GESTION'!#REF!),"")</f>
        <v>#REF!</v>
      </c>
      <c r="U44" s="44" t="e">
        <f>IF(AND(' RIESGOS DE GESTION'!#REF!="Baja",' RIESGOS DE GESTION'!#REF!="Menor"),CONCATENATE("R9C",' RIESGOS DE GESTION'!#REF!),"")</f>
        <v>#REF!</v>
      </c>
      <c r="V44" s="42" t="e">
        <f>IF(AND(' RIESGOS DE GESTION'!#REF!="Baja",' RIESGOS DE GESTION'!#REF!="Moderado"),CONCATENATE("R9C",' RIESGOS DE GESTION'!#REF!),"")</f>
        <v>#REF!</v>
      </c>
      <c r="W44" s="43" t="e">
        <f>IF(AND(' RIESGOS DE GESTION'!#REF!="Baja",' RIESGOS DE GESTION'!#REF!="Moderado"),CONCATENATE("R9C",' RIESGOS DE GESTION'!#REF!),"")</f>
        <v>#REF!</v>
      </c>
      <c r="X44" s="43" t="e">
        <f>IF(AND(' RIESGOS DE GESTION'!#REF!="Baja",' RIESGOS DE GESTION'!#REF!="Moderado"),CONCATENATE("R9C",' RIESGOS DE GESTION'!#REF!),"")</f>
        <v>#REF!</v>
      </c>
      <c r="Y44" s="43" t="e">
        <f>IF(AND(' RIESGOS DE GESTION'!#REF!="Baja",' RIESGOS DE GESTION'!#REF!="Moderado"),CONCATENATE("R9C",' RIESGOS DE GESTION'!#REF!),"")</f>
        <v>#REF!</v>
      </c>
      <c r="Z44" s="43" t="e">
        <f>IF(AND(' RIESGOS DE GESTION'!#REF!="Baja",' RIESGOS DE GESTION'!#REF!="Moderado"),CONCATENATE("R9C",' RIESGOS DE GESTION'!#REF!),"")</f>
        <v>#REF!</v>
      </c>
      <c r="AA44" s="44" t="e">
        <f>IF(AND(' RIESGOS DE GESTION'!#REF!="Baja",' RIESGOS DE GESTION'!#REF!="Moderado"),CONCATENATE("R9C",' RIESGOS DE GESTION'!#REF!),"")</f>
        <v>#REF!</v>
      </c>
      <c r="AB44" s="26" t="e">
        <f>IF(AND(' RIESGOS DE GESTION'!#REF!="Baja",' RIESGOS DE GESTION'!#REF!="Mayor"),CONCATENATE("R9C",' RIESGOS DE GESTION'!#REF!),"")</f>
        <v>#REF!</v>
      </c>
      <c r="AC44" s="27" t="e">
        <f>IF(AND(' RIESGOS DE GESTION'!#REF!="Baja",' RIESGOS DE GESTION'!#REF!="Mayor"),CONCATENATE("R9C",' RIESGOS DE GESTION'!#REF!),"")</f>
        <v>#REF!</v>
      </c>
      <c r="AD44" s="32" t="e">
        <f>IF(AND(' RIESGOS DE GESTION'!#REF!="Baja",' RIESGOS DE GESTION'!#REF!="Mayor"),CONCATENATE("R9C",' RIESGOS DE GESTION'!#REF!),"")</f>
        <v>#REF!</v>
      </c>
      <c r="AE44" s="32" t="e">
        <f>IF(AND(' RIESGOS DE GESTION'!#REF!="Baja",' RIESGOS DE GESTION'!#REF!="Mayor"),CONCATENATE("R9C",' RIESGOS DE GESTION'!#REF!),"")</f>
        <v>#REF!</v>
      </c>
      <c r="AF44" s="32" t="e">
        <f>IF(AND(' RIESGOS DE GESTION'!#REF!="Baja",' RIESGOS DE GESTION'!#REF!="Mayor"),CONCATENATE("R9C",' RIESGOS DE GESTION'!#REF!),"")</f>
        <v>#REF!</v>
      </c>
      <c r="AG44" s="28" t="e">
        <f>IF(AND(' RIESGOS DE GESTION'!#REF!="Baja",' RIESGOS DE GESTION'!#REF!="Mayor"),CONCATENATE("R9C",' RIESGOS DE GESTION'!#REF!),"")</f>
        <v>#REF!</v>
      </c>
      <c r="AH44" s="29" t="e">
        <f>IF(AND(' RIESGOS DE GESTION'!#REF!="Baja",' RIESGOS DE GESTION'!#REF!="Catastrófico"),CONCATENATE("R9C",' RIESGOS DE GESTION'!#REF!),"")</f>
        <v>#REF!</v>
      </c>
      <c r="AI44" s="30" t="e">
        <f>IF(AND(' RIESGOS DE GESTION'!#REF!="Baja",' RIESGOS DE GESTION'!#REF!="Catastrófico"),CONCATENATE("R9C",' RIESGOS DE GESTION'!#REF!),"")</f>
        <v>#REF!</v>
      </c>
      <c r="AJ44" s="30" t="e">
        <f>IF(AND(' RIESGOS DE GESTION'!#REF!="Baja",' RIESGOS DE GESTION'!#REF!="Catastrófico"),CONCATENATE("R9C",' RIESGOS DE GESTION'!#REF!),"")</f>
        <v>#REF!</v>
      </c>
      <c r="AK44" s="30" t="e">
        <f>IF(AND(' RIESGOS DE GESTION'!#REF!="Baja",' RIESGOS DE GESTION'!#REF!="Catastrófico"),CONCATENATE("R9C",' RIESGOS DE GESTION'!#REF!),"")</f>
        <v>#REF!</v>
      </c>
      <c r="AL44" s="30" t="e">
        <f>IF(AND(' RIESGOS DE GESTION'!#REF!="Baja",' RIESGOS DE GESTION'!#REF!="Catastrófico"),CONCATENATE("R9C",' RIESGOS DE GESTION'!#REF!),"")</f>
        <v>#REF!</v>
      </c>
      <c r="AM44" s="31" t="e">
        <f>IF(AND(' RIESGOS DE GESTION'!#REF!="Baja",' RIESGOS DE GESTION'!#REF!="Catastrófico"),CONCATENATE("R9C",' RIESGOS DE GESTION'!#REF!),"")</f>
        <v>#REF!</v>
      </c>
      <c r="AN44" s="58"/>
      <c r="AO44" s="534"/>
      <c r="AP44" s="535"/>
      <c r="AQ44" s="535"/>
      <c r="AR44" s="535"/>
      <c r="AS44" s="535"/>
      <c r="AT44" s="536"/>
      <c r="AU44" s="58"/>
      <c r="AV44" s="58"/>
      <c r="AW44" s="58"/>
      <c r="AX44" s="58"/>
      <c r="AY44" s="58"/>
      <c r="AZ44" s="58"/>
      <c r="BA44" s="58"/>
      <c r="BB44" s="58"/>
      <c r="BC44" s="58"/>
      <c r="BD44" s="58"/>
      <c r="BE44" s="58"/>
      <c r="BF44" s="58"/>
      <c r="BG44" s="58"/>
      <c r="BH44" s="58"/>
      <c r="BI44" s="58"/>
      <c r="BJ44" s="58"/>
      <c r="BK44" s="58"/>
      <c r="BL44" s="58"/>
      <c r="BM44" s="58"/>
      <c r="BN44" s="58"/>
      <c r="BO44" s="58"/>
      <c r="BP44" s="58"/>
      <c r="BQ44" s="58"/>
      <c r="BR44" s="58"/>
      <c r="BS44" s="58"/>
      <c r="BT44" s="58"/>
      <c r="BU44" s="58"/>
      <c r="BV44" s="58"/>
      <c r="BW44" s="58"/>
      <c r="BX44" s="58"/>
    </row>
    <row r="45" spans="1:80" ht="15.75" customHeight="1" thickBot="1" x14ac:dyDescent="0.3">
      <c r="A45" s="58"/>
      <c r="B45" s="461"/>
      <c r="C45" s="461"/>
      <c r="D45" s="462"/>
      <c r="E45" s="505"/>
      <c r="F45" s="506"/>
      <c r="G45" s="506"/>
      <c r="H45" s="506"/>
      <c r="I45" s="506"/>
      <c r="J45" s="54" t="e">
        <f>IF(AND(' RIESGOS DE GESTION'!#REF!="Baja",' RIESGOS DE GESTION'!#REF!="Leve"),CONCATENATE("R10C",' RIESGOS DE GESTION'!#REF!),"")</f>
        <v>#REF!</v>
      </c>
      <c r="K45" s="55" t="e">
        <f>IF(AND(' RIESGOS DE GESTION'!#REF!="Baja",' RIESGOS DE GESTION'!#REF!="Leve"),CONCATENATE("R10C",' RIESGOS DE GESTION'!#REF!),"")</f>
        <v>#REF!</v>
      </c>
      <c r="L45" s="55" t="e">
        <f>IF(AND(' RIESGOS DE GESTION'!#REF!="Baja",' RIESGOS DE GESTION'!#REF!="Leve"),CONCATENATE("R10C",' RIESGOS DE GESTION'!#REF!),"")</f>
        <v>#REF!</v>
      </c>
      <c r="M45" s="55" t="e">
        <f>IF(AND(' RIESGOS DE GESTION'!#REF!="Baja",' RIESGOS DE GESTION'!#REF!="Leve"),CONCATENATE("R10C",' RIESGOS DE GESTION'!#REF!),"")</f>
        <v>#REF!</v>
      </c>
      <c r="N45" s="55" t="e">
        <f>IF(AND(' RIESGOS DE GESTION'!#REF!="Baja",' RIESGOS DE GESTION'!#REF!="Leve"),CONCATENATE("R10C",' RIESGOS DE GESTION'!#REF!),"")</f>
        <v>#REF!</v>
      </c>
      <c r="O45" s="56" t="e">
        <f>IF(AND(' RIESGOS DE GESTION'!#REF!="Baja",' RIESGOS DE GESTION'!#REF!="Leve"),CONCATENATE("R10C",' RIESGOS DE GESTION'!#REF!),"")</f>
        <v>#REF!</v>
      </c>
      <c r="P45" s="42" t="e">
        <f>IF(AND(' RIESGOS DE GESTION'!#REF!="Baja",' RIESGOS DE GESTION'!#REF!="Menor"),CONCATENATE("R10C",' RIESGOS DE GESTION'!#REF!),"")</f>
        <v>#REF!</v>
      </c>
      <c r="Q45" s="43" t="e">
        <f>IF(AND(' RIESGOS DE GESTION'!#REF!="Baja",' RIESGOS DE GESTION'!#REF!="Menor"),CONCATENATE("R10C",' RIESGOS DE GESTION'!#REF!),"")</f>
        <v>#REF!</v>
      </c>
      <c r="R45" s="43" t="e">
        <f>IF(AND(' RIESGOS DE GESTION'!#REF!="Baja",' RIESGOS DE GESTION'!#REF!="Menor"),CONCATENATE("R10C",' RIESGOS DE GESTION'!#REF!),"")</f>
        <v>#REF!</v>
      </c>
      <c r="S45" s="43" t="e">
        <f>IF(AND(' RIESGOS DE GESTION'!#REF!="Baja",' RIESGOS DE GESTION'!#REF!="Menor"),CONCATENATE("R10C",' RIESGOS DE GESTION'!#REF!),"")</f>
        <v>#REF!</v>
      </c>
      <c r="T45" s="43" t="e">
        <f>IF(AND(' RIESGOS DE GESTION'!#REF!="Baja",' RIESGOS DE GESTION'!#REF!="Menor"),CONCATENATE("R10C",' RIESGOS DE GESTION'!#REF!),"")</f>
        <v>#REF!</v>
      </c>
      <c r="U45" s="44" t="e">
        <f>IF(AND(' RIESGOS DE GESTION'!#REF!="Baja",' RIESGOS DE GESTION'!#REF!="Menor"),CONCATENATE("R10C",' RIESGOS DE GESTION'!#REF!),"")</f>
        <v>#REF!</v>
      </c>
      <c r="V45" s="45" t="e">
        <f>IF(AND(' RIESGOS DE GESTION'!#REF!="Baja",' RIESGOS DE GESTION'!#REF!="Moderado"),CONCATENATE("R10C",' RIESGOS DE GESTION'!#REF!),"")</f>
        <v>#REF!</v>
      </c>
      <c r="W45" s="46" t="e">
        <f>IF(AND(' RIESGOS DE GESTION'!#REF!="Baja",' RIESGOS DE GESTION'!#REF!="Moderado"),CONCATENATE("R10C",' RIESGOS DE GESTION'!#REF!),"")</f>
        <v>#REF!</v>
      </c>
      <c r="X45" s="46" t="e">
        <f>IF(AND(' RIESGOS DE GESTION'!#REF!="Baja",' RIESGOS DE GESTION'!#REF!="Moderado"),CONCATENATE("R10C",' RIESGOS DE GESTION'!#REF!),"")</f>
        <v>#REF!</v>
      </c>
      <c r="Y45" s="46" t="e">
        <f>IF(AND(' RIESGOS DE GESTION'!#REF!="Baja",' RIESGOS DE GESTION'!#REF!="Moderado"),CONCATENATE("R10C",' RIESGOS DE GESTION'!#REF!),"")</f>
        <v>#REF!</v>
      </c>
      <c r="Z45" s="46" t="e">
        <f>IF(AND(' RIESGOS DE GESTION'!#REF!="Baja",' RIESGOS DE GESTION'!#REF!="Moderado"),CONCATENATE("R10C",' RIESGOS DE GESTION'!#REF!),"")</f>
        <v>#REF!</v>
      </c>
      <c r="AA45" s="47" t="e">
        <f>IF(AND(' RIESGOS DE GESTION'!#REF!="Baja",' RIESGOS DE GESTION'!#REF!="Moderado"),CONCATENATE("R10C",' RIESGOS DE GESTION'!#REF!),"")</f>
        <v>#REF!</v>
      </c>
      <c r="AB45" s="33" t="e">
        <f>IF(AND(' RIESGOS DE GESTION'!#REF!="Baja",' RIESGOS DE GESTION'!#REF!="Mayor"),CONCATENATE("R10C",' RIESGOS DE GESTION'!#REF!),"")</f>
        <v>#REF!</v>
      </c>
      <c r="AC45" s="34" t="e">
        <f>IF(AND(' RIESGOS DE GESTION'!#REF!="Baja",' RIESGOS DE GESTION'!#REF!="Mayor"),CONCATENATE("R10C",' RIESGOS DE GESTION'!#REF!),"")</f>
        <v>#REF!</v>
      </c>
      <c r="AD45" s="34" t="e">
        <f>IF(AND(' RIESGOS DE GESTION'!#REF!="Baja",' RIESGOS DE GESTION'!#REF!="Mayor"),CONCATENATE("R10C",' RIESGOS DE GESTION'!#REF!),"")</f>
        <v>#REF!</v>
      </c>
      <c r="AE45" s="34" t="e">
        <f>IF(AND(' RIESGOS DE GESTION'!#REF!="Baja",' RIESGOS DE GESTION'!#REF!="Mayor"),CONCATENATE("R10C",' RIESGOS DE GESTION'!#REF!),"")</f>
        <v>#REF!</v>
      </c>
      <c r="AF45" s="34" t="e">
        <f>IF(AND(' RIESGOS DE GESTION'!#REF!="Baja",' RIESGOS DE GESTION'!#REF!="Mayor"),CONCATENATE("R10C",' RIESGOS DE GESTION'!#REF!),"")</f>
        <v>#REF!</v>
      </c>
      <c r="AG45" s="35" t="e">
        <f>IF(AND(' RIESGOS DE GESTION'!#REF!="Baja",' RIESGOS DE GESTION'!#REF!="Mayor"),CONCATENATE("R10C",' RIESGOS DE GESTION'!#REF!),"")</f>
        <v>#REF!</v>
      </c>
      <c r="AH45" s="36" t="e">
        <f>IF(AND(' RIESGOS DE GESTION'!#REF!="Baja",' RIESGOS DE GESTION'!#REF!="Catastrófico"),CONCATENATE("R10C",' RIESGOS DE GESTION'!#REF!),"")</f>
        <v>#REF!</v>
      </c>
      <c r="AI45" s="37" t="e">
        <f>IF(AND(' RIESGOS DE GESTION'!#REF!="Baja",' RIESGOS DE GESTION'!#REF!="Catastrófico"),CONCATENATE("R10C",' RIESGOS DE GESTION'!#REF!),"")</f>
        <v>#REF!</v>
      </c>
      <c r="AJ45" s="37" t="e">
        <f>IF(AND(' RIESGOS DE GESTION'!#REF!="Baja",' RIESGOS DE GESTION'!#REF!="Catastrófico"),CONCATENATE("R10C",' RIESGOS DE GESTION'!#REF!),"")</f>
        <v>#REF!</v>
      </c>
      <c r="AK45" s="37" t="e">
        <f>IF(AND(' RIESGOS DE GESTION'!#REF!="Baja",' RIESGOS DE GESTION'!#REF!="Catastrófico"),CONCATENATE("R10C",' RIESGOS DE GESTION'!#REF!),"")</f>
        <v>#REF!</v>
      </c>
      <c r="AL45" s="37" t="e">
        <f>IF(AND(' RIESGOS DE GESTION'!#REF!="Baja",' RIESGOS DE GESTION'!#REF!="Catastrófico"),CONCATENATE("R10C",' RIESGOS DE GESTION'!#REF!),"")</f>
        <v>#REF!</v>
      </c>
      <c r="AM45" s="38" t="e">
        <f>IF(AND(' RIESGOS DE GESTION'!#REF!="Baja",' RIESGOS DE GESTION'!#REF!="Catastrófico"),CONCATENATE("R10C",' RIESGOS DE GESTION'!#REF!),"")</f>
        <v>#REF!</v>
      </c>
      <c r="AN45" s="58"/>
      <c r="AO45" s="537"/>
      <c r="AP45" s="538"/>
      <c r="AQ45" s="538"/>
      <c r="AR45" s="538"/>
      <c r="AS45" s="538"/>
      <c r="AT45" s="539"/>
    </row>
    <row r="46" spans="1:80" ht="46.5" customHeight="1" x14ac:dyDescent="0.35">
      <c r="A46" s="58"/>
      <c r="B46" s="461"/>
      <c r="C46" s="461"/>
      <c r="D46" s="462"/>
      <c r="E46" s="499" t="s">
        <v>107</v>
      </c>
      <c r="F46" s="500"/>
      <c r="G46" s="500"/>
      <c r="H46" s="500"/>
      <c r="I46" s="501"/>
      <c r="J46" s="48" t="e">
        <f>IF(AND(' RIESGOS DE GESTION'!#REF!="Muy Baja",' RIESGOS DE GESTION'!#REF!="Leve"),CONCATENATE("R1C",' RIESGOS DE GESTION'!#REF!),"")</f>
        <v>#REF!</v>
      </c>
      <c r="K46" s="49" t="e">
        <f>IF(AND(' RIESGOS DE GESTION'!#REF!="Muy Baja",' RIESGOS DE GESTION'!#REF!="Leve"),CONCATENATE("R1C",' RIESGOS DE GESTION'!#REF!),"")</f>
        <v>#REF!</v>
      </c>
      <c r="L46" s="49" t="e">
        <f>IF(AND(' RIESGOS DE GESTION'!#REF!="Muy Baja",' RIESGOS DE GESTION'!#REF!="Leve"),CONCATENATE("R1C",' RIESGOS DE GESTION'!#REF!),"")</f>
        <v>#REF!</v>
      </c>
      <c r="M46" s="49" t="e">
        <f>IF(AND(' RIESGOS DE GESTION'!#REF!="Muy Baja",' RIESGOS DE GESTION'!#REF!="Leve"),CONCATENATE("R1C",' RIESGOS DE GESTION'!#REF!),"")</f>
        <v>#REF!</v>
      </c>
      <c r="N46" s="49" t="e">
        <f>IF(AND(' RIESGOS DE GESTION'!#REF!="Muy Baja",' RIESGOS DE GESTION'!#REF!="Leve"),CONCATENATE("R1C",' RIESGOS DE GESTION'!#REF!),"")</f>
        <v>#REF!</v>
      </c>
      <c r="O46" s="50" t="e">
        <f>IF(AND(' RIESGOS DE GESTION'!#REF!="Muy Baja",' RIESGOS DE GESTION'!#REF!="Leve"),CONCATENATE("R1C",' RIESGOS DE GESTION'!#REF!),"")</f>
        <v>#REF!</v>
      </c>
      <c r="P46" s="48" t="e">
        <f>IF(AND(' RIESGOS DE GESTION'!#REF!="Muy Baja",' RIESGOS DE GESTION'!#REF!="Menor"),CONCATENATE("R1C",' RIESGOS DE GESTION'!#REF!),"")</f>
        <v>#REF!</v>
      </c>
      <c r="Q46" s="49" t="e">
        <f>IF(AND(' RIESGOS DE GESTION'!#REF!="Muy Baja",' RIESGOS DE GESTION'!#REF!="Menor"),CONCATENATE("R1C",' RIESGOS DE GESTION'!#REF!),"")</f>
        <v>#REF!</v>
      </c>
      <c r="R46" s="49" t="e">
        <f>IF(AND(' RIESGOS DE GESTION'!#REF!="Muy Baja",' RIESGOS DE GESTION'!#REF!="Menor"),CONCATENATE("R1C",' RIESGOS DE GESTION'!#REF!),"")</f>
        <v>#REF!</v>
      </c>
      <c r="S46" s="49" t="e">
        <f>IF(AND(' RIESGOS DE GESTION'!#REF!="Muy Baja",' RIESGOS DE GESTION'!#REF!="Menor"),CONCATENATE("R1C",' RIESGOS DE GESTION'!#REF!),"")</f>
        <v>#REF!</v>
      </c>
      <c r="T46" s="49" t="e">
        <f>IF(AND(' RIESGOS DE GESTION'!#REF!="Muy Baja",' RIESGOS DE GESTION'!#REF!="Menor"),CONCATENATE("R1C",' RIESGOS DE GESTION'!#REF!),"")</f>
        <v>#REF!</v>
      </c>
      <c r="U46" s="50" t="e">
        <f>IF(AND(' RIESGOS DE GESTION'!#REF!="Muy Baja",' RIESGOS DE GESTION'!#REF!="Menor"),CONCATENATE("R1C",' RIESGOS DE GESTION'!#REF!),"")</f>
        <v>#REF!</v>
      </c>
      <c r="V46" s="39" t="e">
        <f>IF(AND(' RIESGOS DE GESTION'!#REF!="Muy Baja",' RIESGOS DE GESTION'!#REF!="Moderado"),CONCATENATE("R1C",' RIESGOS DE GESTION'!#REF!),"")</f>
        <v>#REF!</v>
      </c>
      <c r="W46" s="57" t="e">
        <f>IF(AND(' RIESGOS DE GESTION'!#REF!="Muy Baja",' RIESGOS DE GESTION'!#REF!="Moderado"),CONCATENATE("R1C",' RIESGOS DE GESTION'!#REF!),"")</f>
        <v>#REF!</v>
      </c>
      <c r="X46" s="40" t="e">
        <f>IF(AND(' RIESGOS DE GESTION'!#REF!="Muy Baja",' RIESGOS DE GESTION'!#REF!="Moderado"),CONCATENATE("R1C",' RIESGOS DE GESTION'!#REF!),"")</f>
        <v>#REF!</v>
      </c>
      <c r="Y46" s="40" t="e">
        <f>IF(AND(' RIESGOS DE GESTION'!#REF!="Muy Baja",' RIESGOS DE GESTION'!#REF!="Moderado"),CONCATENATE("R1C",' RIESGOS DE GESTION'!#REF!),"")</f>
        <v>#REF!</v>
      </c>
      <c r="Z46" s="40" t="e">
        <f>IF(AND(' RIESGOS DE GESTION'!#REF!="Muy Baja",' RIESGOS DE GESTION'!#REF!="Moderado"),CONCATENATE("R1C",' RIESGOS DE GESTION'!#REF!),"")</f>
        <v>#REF!</v>
      </c>
      <c r="AA46" s="41" t="e">
        <f>IF(AND(' RIESGOS DE GESTION'!#REF!="Muy Baja",' RIESGOS DE GESTION'!#REF!="Moderado"),CONCATENATE("R1C",' RIESGOS DE GESTION'!#REF!),"")</f>
        <v>#REF!</v>
      </c>
      <c r="AB46" s="20" t="e">
        <f>IF(AND(' RIESGOS DE GESTION'!#REF!="Muy Baja",' RIESGOS DE GESTION'!#REF!="Mayor"),CONCATENATE("R1C",' RIESGOS DE GESTION'!#REF!),"")</f>
        <v>#REF!</v>
      </c>
      <c r="AC46" s="21" t="e">
        <f>IF(AND(' RIESGOS DE GESTION'!#REF!="Muy Baja",' RIESGOS DE GESTION'!#REF!="Mayor"),CONCATENATE("R1C",' RIESGOS DE GESTION'!#REF!),"")</f>
        <v>#REF!</v>
      </c>
      <c r="AD46" s="21" t="e">
        <f>IF(AND(' RIESGOS DE GESTION'!#REF!="Muy Baja",' RIESGOS DE GESTION'!#REF!="Mayor"),CONCATENATE("R1C",' RIESGOS DE GESTION'!#REF!),"")</f>
        <v>#REF!</v>
      </c>
      <c r="AE46" s="21" t="e">
        <f>IF(AND(' RIESGOS DE GESTION'!#REF!="Muy Baja",' RIESGOS DE GESTION'!#REF!="Mayor"),CONCATENATE("R1C",' RIESGOS DE GESTION'!#REF!),"")</f>
        <v>#REF!</v>
      </c>
      <c r="AF46" s="21" t="e">
        <f>IF(AND(' RIESGOS DE GESTION'!#REF!="Muy Baja",' RIESGOS DE GESTION'!#REF!="Mayor"),CONCATENATE("R1C",' RIESGOS DE GESTION'!#REF!),"")</f>
        <v>#REF!</v>
      </c>
      <c r="AG46" s="22" t="e">
        <f>IF(AND(' RIESGOS DE GESTION'!#REF!="Muy Baja",' RIESGOS DE GESTION'!#REF!="Mayor"),CONCATENATE("R1C",' RIESGOS DE GESTION'!#REF!),"")</f>
        <v>#REF!</v>
      </c>
      <c r="AH46" s="23" t="e">
        <f>IF(AND(' RIESGOS DE GESTION'!#REF!="Muy Baja",' RIESGOS DE GESTION'!#REF!="Catastrófico"),CONCATENATE("R1C",' RIESGOS DE GESTION'!#REF!),"")</f>
        <v>#REF!</v>
      </c>
      <c r="AI46" s="24" t="e">
        <f>IF(AND(' RIESGOS DE GESTION'!#REF!="Muy Baja",' RIESGOS DE GESTION'!#REF!="Catastrófico"),CONCATENATE("R1C",' RIESGOS DE GESTION'!#REF!),"")</f>
        <v>#REF!</v>
      </c>
      <c r="AJ46" s="24" t="e">
        <f>IF(AND(' RIESGOS DE GESTION'!#REF!="Muy Baja",' RIESGOS DE GESTION'!#REF!="Catastrófico"),CONCATENATE("R1C",' RIESGOS DE GESTION'!#REF!),"")</f>
        <v>#REF!</v>
      </c>
      <c r="AK46" s="24" t="e">
        <f>IF(AND(' RIESGOS DE GESTION'!#REF!="Muy Baja",' RIESGOS DE GESTION'!#REF!="Catastrófico"),CONCATENATE("R1C",' RIESGOS DE GESTION'!#REF!),"")</f>
        <v>#REF!</v>
      </c>
      <c r="AL46" s="24" t="e">
        <f>IF(AND(' RIESGOS DE GESTION'!#REF!="Muy Baja",' RIESGOS DE GESTION'!#REF!="Catastrófico"),CONCATENATE("R1C",' RIESGOS DE GESTION'!#REF!),"")</f>
        <v>#REF!</v>
      </c>
      <c r="AM46" s="25" t="e">
        <f>IF(AND(' RIESGOS DE GESTION'!#REF!="Muy Baja",' RIESGOS DE GESTION'!#REF!="Catastrófico"),CONCATENATE("R1C",' RIESGOS DE GESTION'!#REF!),"")</f>
        <v>#REF!</v>
      </c>
      <c r="AN46" s="58"/>
      <c r="AO46" s="58"/>
      <c r="AP46" s="58"/>
      <c r="AQ46" s="58"/>
      <c r="AR46" s="58"/>
      <c r="AS46" s="58"/>
      <c r="AT46" s="58"/>
      <c r="AU46" s="58"/>
      <c r="AV46" s="58"/>
      <c r="AW46" s="58"/>
      <c r="AX46" s="58"/>
      <c r="AY46" s="58"/>
      <c r="AZ46" s="58"/>
      <c r="BA46" s="58"/>
      <c r="BB46" s="58"/>
      <c r="BC46" s="58"/>
      <c r="BD46" s="58"/>
      <c r="BE46" s="58"/>
      <c r="BF46" s="58"/>
      <c r="BG46" s="58"/>
      <c r="BH46" s="58"/>
      <c r="BI46" s="58"/>
      <c r="BJ46" s="58"/>
      <c r="BK46" s="58"/>
      <c r="BL46" s="58"/>
      <c r="BM46" s="58"/>
      <c r="BN46" s="58"/>
      <c r="BO46" s="58"/>
      <c r="BP46" s="58"/>
      <c r="BQ46" s="58"/>
      <c r="BR46" s="58"/>
      <c r="BS46" s="58"/>
      <c r="BT46" s="58"/>
      <c r="BU46" s="58"/>
      <c r="BV46" s="58"/>
      <c r="BW46" s="58"/>
      <c r="BX46" s="58"/>
      <c r="BY46" s="58"/>
      <c r="BZ46" s="58"/>
      <c r="CA46" s="58"/>
      <c r="CB46" s="58"/>
    </row>
    <row r="47" spans="1:80" ht="46.5" customHeight="1" x14ac:dyDescent="0.25">
      <c r="A47" s="58"/>
      <c r="B47" s="461"/>
      <c r="C47" s="461"/>
      <c r="D47" s="462"/>
      <c r="E47" s="518"/>
      <c r="F47" s="519"/>
      <c r="G47" s="519"/>
      <c r="H47" s="519"/>
      <c r="I47" s="504"/>
      <c r="J47" s="51" t="e">
        <f>IF(AND(' RIESGOS DE GESTION'!#REF!="Muy Baja",' RIESGOS DE GESTION'!#REF!="Leve"),CONCATENATE("R2C",' RIESGOS DE GESTION'!#REF!),"")</f>
        <v>#REF!</v>
      </c>
      <c r="K47" s="52" t="e">
        <f>IF(AND(' RIESGOS DE GESTION'!#REF!="Muy Baja",' RIESGOS DE GESTION'!#REF!="Leve"),CONCATENATE("R2C",' RIESGOS DE GESTION'!#REF!),"")</f>
        <v>#REF!</v>
      </c>
      <c r="L47" s="52" t="e">
        <f>IF(AND(' RIESGOS DE GESTION'!#REF!="Muy Baja",' RIESGOS DE GESTION'!#REF!="Leve"),CONCATENATE("R2C",' RIESGOS DE GESTION'!#REF!),"")</f>
        <v>#REF!</v>
      </c>
      <c r="M47" s="52" t="e">
        <f>IF(AND(' RIESGOS DE GESTION'!#REF!="Muy Baja",' RIESGOS DE GESTION'!#REF!="Leve"),CONCATENATE("R2C",' RIESGOS DE GESTION'!#REF!),"")</f>
        <v>#REF!</v>
      </c>
      <c r="N47" s="52" t="e">
        <f>IF(AND(' RIESGOS DE GESTION'!#REF!="Muy Baja",' RIESGOS DE GESTION'!#REF!="Leve"),CONCATENATE("R2C",' RIESGOS DE GESTION'!#REF!),"")</f>
        <v>#REF!</v>
      </c>
      <c r="O47" s="53" t="e">
        <f>IF(AND(' RIESGOS DE GESTION'!#REF!="Muy Baja",' RIESGOS DE GESTION'!#REF!="Leve"),CONCATENATE("R2C",' RIESGOS DE GESTION'!#REF!),"")</f>
        <v>#REF!</v>
      </c>
      <c r="P47" s="51" t="e">
        <f>IF(AND(' RIESGOS DE GESTION'!#REF!="Muy Baja",' RIESGOS DE GESTION'!#REF!="Menor"),CONCATENATE("R2C",' RIESGOS DE GESTION'!#REF!),"")</f>
        <v>#REF!</v>
      </c>
      <c r="Q47" s="52" t="e">
        <f>IF(AND(' RIESGOS DE GESTION'!#REF!="Muy Baja",' RIESGOS DE GESTION'!#REF!="Menor"),CONCATENATE("R2C",' RIESGOS DE GESTION'!#REF!),"")</f>
        <v>#REF!</v>
      </c>
      <c r="R47" s="52" t="e">
        <f>IF(AND(' RIESGOS DE GESTION'!#REF!="Muy Baja",' RIESGOS DE GESTION'!#REF!="Menor"),CONCATENATE("R2C",' RIESGOS DE GESTION'!#REF!),"")</f>
        <v>#REF!</v>
      </c>
      <c r="S47" s="52" t="e">
        <f>IF(AND(' RIESGOS DE GESTION'!#REF!="Muy Baja",' RIESGOS DE GESTION'!#REF!="Menor"),CONCATENATE("R2C",' RIESGOS DE GESTION'!#REF!),"")</f>
        <v>#REF!</v>
      </c>
      <c r="T47" s="52" t="e">
        <f>IF(AND(' RIESGOS DE GESTION'!#REF!="Muy Baja",' RIESGOS DE GESTION'!#REF!="Menor"),CONCATENATE("R2C",' RIESGOS DE GESTION'!#REF!),"")</f>
        <v>#REF!</v>
      </c>
      <c r="U47" s="53" t="e">
        <f>IF(AND(' RIESGOS DE GESTION'!#REF!="Muy Baja",' RIESGOS DE GESTION'!#REF!="Menor"),CONCATENATE("R2C",' RIESGOS DE GESTION'!#REF!),"")</f>
        <v>#REF!</v>
      </c>
      <c r="V47" s="42" t="e">
        <f>IF(AND(' RIESGOS DE GESTION'!#REF!="Muy Baja",' RIESGOS DE GESTION'!#REF!="Moderado"),CONCATENATE("R2C",' RIESGOS DE GESTION'!#REF!),"")</f>
        <v>#REF!</v>
      </c>
      <c r="W47" s="43" t="e">
        <f>IF(AND(' RIESGOS DE GESTION'!#REF!="Muy Baja",' RIESGOS DE GESTION'!#REF!="Moderado"),CONCATENATE("R2C",' RIESGOS DE GESTION'!#REF!),"")</f>
        <v>#REF!</v>
      </c>
      <c r="X47" s="43" t="e">
        <f>IF(AND(' RIESGOS DE GESTION'!#REF!="Muy Baja",' RIESGOS DE GESTION'!#REF!="Moderado"),CONCATENATE("R2C",' RIESGOS DE GESTION'!#REF!),"")</f>
        <v>#REF!</v>
      </c>
      <c r="Y47" s="43" t="e">
        <f>IF(AND(' RIESGOS DE GESTION'!#REF!="Muy Baja",' RIESGOS DE GESTION'!#REF!="Moderado"),CONCATENATE("R2C",' RIESGOS DE GESTION'!#REF!),"")</f>
        <v>#REF!</v>
      </c>
      <c r="Z47" s="43" t="e">
        <f>IF(AND(' RIESGOS DE GESTION'!#REF!="Muy Baja",' RIESGOS DE GESTION'!#REF!="Moderado"),CONCATENATE("R2C",' RIESGOS DE GESTION'!#REF!),"")</f>
        <v>#REF!</v>
      </c>
      <c r="AA47" s="44" t="e">
        <f>IF(AND(' RIESGOS DE GESTION'!#REF!="Muy Baja",' RIESGOS DE GESTION'!#REF!="Moderado"),CONCATENATE("R2C",' RIESGOS DE GESTION'!#REF!),"")</f>
        <v>#REF!</v>
      </c>
      <c r="AB47" s="26" t="e">
        <f>IF(AND(' RIESGOS DE GESTION'!#REF!="Muy Baja",' RIESGOS DE GESTION'!#REF!="Mayor"),CONCATENATE("R2C",' RIESGOS DE GESTION'!#REF!),"")</f>
        <v>#REF!</v>
      </c>
      <c r="AC47" s="27" t="e">
        <f>IF(AND(' RIESGOS DE GESTION'!#REF!="Muy Baja",' RIESGOS DE GESTION'!#REF!="Mayor"),CONCATENATE("R2C",' RIESGOS DE GESTION'!#REF!),"")</f>
        <v>#REF!</v>
      </c>
      <c r="AD47" s="27" t="e">
        <f>IF(AND(' RIESGOS DE GESTION'!#REF!="Muy Baja",' RIESGOS DE GESTION'!#REF!="Mayor"),CONCATENATE("R2C",' RIESGOS DE GESTION'!#REF!),"")</f>
        <v>#REF!</v>
      </c>
      <c r="AE47" s="27" t="e">
        <f>IF(AND(' RIESGOS DE GESTION'!#REF!="Muy Baja",' RIESGOS DE GESTION'!#REF!="Mayor"),CONCATENATE("R2C",' RIESGOS DE GESTION'!#REF!),"")</f>
        <v>#REF!</v>
      </c>
      <c r="AF47" s="27" t="e">
        <f>IF(AND(' RIESGOS DE GESTION'!#REF!="Muy Baja",' RIESGOS DE GESTION'!#REF!="Mayor"),CONCATENATE("R2C",' RIESGOS DE GESTION'!#REF!),"")</f>
        <v>#REF!</v>
      </c>
      <c r="AG47" s="28" t="e">
        <f>IF(AND(' RIESGOS DE GESTION'!#REF!="Muy Baja",' RIESGOS DE GESTION'!#REF!="Mayor"),CONCATENATE("R2C",' RIESGOS DE GESTION'!#REF!),"")</f>
        <v>#REF!</v>
      </c>
      <c r="AH47" s="29" t="e">
        <f>IF(AND(' RIESGOS DE GESTION'!#REF!="Muy Baja",' RIESGOS DE GESTION'!#REF!="Catastrófico"),CONCATENATE("R2C",' RIESGOS DE GESTION'!#REF!),"")</f>
        <v>#REF!</v>
      </c>
      <c r="AI47" s="30" t="e">
        <f>IF(AND(' RIESGOS DE GESTION'!#REF!="Muy Baja",' RIESGOS DE GESTION'!#REF!="Catastrófico"),CONCATENATE("R2C",' RIESGOS DE GESTION'!#REF!),"")</f>
        <v>#REF!</v>
      </c>
      <c r="AJ47" s="30" t="e">
        <f>IF(AND(' RIESGOS DE GESTION'!#REF!="Muy Baja",' RIESGOS DE GESTION'!#REF!="Catastrófico"),CONCATENATE("R2C",' RIESGOS DE GESTION'!#REF!),"")</f>
        <v>#REF!</v>
      </c>
      <c r="AK47" s="30" t="e">
        <f>IF(AND(' RIESGOS DE GESTION'!#REF!="Muy Baja",' RIESGOS DE GESTION'!#REF!="Catastrófico"),CONCATENATE("R2C",' RIESGOS DE GESTION'!#REF!),"")</f>
        <v>#REF!</v>
      </c>
      <c r="AL47" s="30" t="e">
        <f>IF(AND(' RIESGOS DE GESTION'!#REF!="Muy Baja",' RIESGOS DE GESTION'!#REF!="Catastrófico"),CONCATENATE("R2C",' RIESGOS DE GESTION'!#REF!),"")</f>
        <v>#REF!</v>
      </c>
      <c r="AM47" s="31" t="e">
        <f>IF(AND(' RIESGOS DE GESTION'!#REF!="Muy Baja",' RIESGOS DE GESTION'!#REF!="Catastrófico"),CONCATENATE("R2C",' RIESGOS DE GESTION'!#REF!),"")</f>
        <v>#REF!</v>
      </c>
      <c r="AN47" s="58"/>
      <c r="AO47" s="58"/>
      <c r="AP47" s="58"/>
      <c r="AQ47" s="58"/>
      <c r="AR47" s="58"/>
      <c r="AS47" s="58"/>
      <c r="AT47" s="58"/>
      <c r="AU47" s="58"/>
      <c r="AV47" s="58"/>
      <c r="AW47" s="58"/>
      <c r="AX47" s="58"/>
      <c r="AY47" s="58"/>
      <c r="AZ47" s="58"/>
      <c r="BA47" s="58"/>
      <c r="BB47" s="58"/>
      <c r="BC47" s="58"/>
      <c r="BD47" s="58"/>
      <c r="BE47" s="58"/>
      <c r="BF47" s="58"/>
      <c r="BG47" s="58"/>
      <c r="BH47" s="58"/>
      <c r="BI47" s="58"/>
      <c r="BJ47" s="58"/>
      <c r="BK47" s="58"/>
      <c r="BL47" s="58"/>
      <c r="BM47" s="58"/>
      <c r="BN47" s="58"/>
      <c r="BO47" s="58"/>
      <c r="BP47" s="58"/>
      <c r="BQ47" s="58"/>
      <c r="BR47" s="58"/>
      <c r="BS47" s="58"/>
      <c r="BT47" s="58"/>
      <c r="BU47" s="58"/>
      <c r="BV47" s="58"/>
      <c r="BW47" s="58"/>
      <c r="BX47" s="58"/>
      <c r="BY47" s="58"/>
      <c r="BZ47" s="58"/>
      <c r="CA47" s="58"/>
      <c r="CB47" s="58"/>
    </row>
    <row r="48" spans="1:80" ht="15" customHeight="1" x14ac:dyDescent="0.25">
      <c r="A48" s="58"/>
      <c r="B48" s="461"/>
      <c r="C48" s="461"/>
      <c r="D48" s="462"/>
      <c r="E48" s="518"/>
      <c r="F48" s="519"/>
      <c r="G48" s="519"/>
      <c r="H48" s="519"/>
      <c r="I48" s="504"/>
      <c r="J48" s="51" t="e">
        <f>IF(AND(' RIESGOS DE GESTION'!#REF!="Muy Baja",' RIESGOS DE GESTION'!#REF!="Leve"),CONCATENATE("R3C",' RIESGOS DE GESTION'!#REF!),"")</f>
        <v>#REF!</v>
      </c>
      <c r="K48" s="52" t="e">
        <f>IF(AND(' RIESGOS DE GESTION'!#REF!="Muy Baja",' RIESGOS DE GESTION'!#REF!="Leve"),CONCATENATE("R3C",' RIESGOS DE GESTION'!#REF!),"")</f>
        <v>#REF!</v>
      </c>
      <c r="L48" s="52" t="e">
        <f>IF(AND(' RIESGOS DE GESTION'!#REF!="Muy Baja",' RIESGOS DE GESTION'!#REF!="Leve"),CONCATENATE("R3C",' RIESGOS DE GESTION'!#REF!),"")</f>
        <v>#REF!</v>
      </c>
      <c r="M48" s="52" t="e">
        <f>IF(AND(' RIESGOS DE GESTION'!#REF!="Muy Baja",' RIESGOS DE GESTION'!#REF!="Leve"),CONCATENATE("R3C",' RIESGOS DE GESTION'!#REF!),"")</f>
        <v>#REF!</v>
      </c>
      <c r="N48" s="52" t="e">
        <f>IF(AND(' RIESGOS DE GESTION'!#REF!="Muy Baja",' RIESGOS DE GESTION'!#REF!="Leve"),CONCATENATE("R3C",' RIESGOS DE GESTION'!#REF!),"")</f>
        <v>#REF!</v>
      </c>
      <c r="O48" s="53" t="e">
        <f>IF(AND(' RIESGOS DE GESTION'!#REF!="Muy Baja",' RIESGOS DE GESTION'!#REF!="Leve"),CONCATENATE("R3C",' RIESGOS DE GESTION'!#REF!),"")</f>
        <v>#REF!</v>
      </c>
      <c r="P48" s="51" t="e">
        <f>IF(AND(' RIESGOS DE GESTION'!#REF!="Muy Baja",' RIESGOS DE GESTION'!#REF!="Menor"),CONCATENATE("R3C",' RIESGOS DE GESTION'!#REF!),"")</f>
        <v>#REF!</v>
      </c>
      <c r="Q48" s="52" t="e">
        <f>IF(AND(' RIESGOS DE GESTION'!#REF!="Muy Baja",' RIESGOS DE GESTION'!#REF!="Menor"),CONCATENATE("R3C",' RIESGOS DE GESTION'!#REF!),"")</f>
        <v>#REF!</v>
      </c>
      <c r="R48" s="52" t="e">
        <f>IF(AND(' RIESGOS DE GESTION'!#REF!="Muy Baja",' RIESGOS DE GESTION'!#REF!="Menor"),CONCATENATE("R3C",' RIESGOS DE GESTION'!#REF!),"")</f>
        <v>#REF!</v>
      </c>
      <c r="S48" s="52" t="e">
        <f>IF(AND(' RIESGOS DE GESTION'!#REF!="Muy Baja",' RIESGOS DE GESTION'!#REF!="Menor"),CONCATENATE("R3C",' RIESGOS DE GESTION'!#REF!),"")</f>
        <v>#REF!</v>
      </c>
      <c r="T48" s="52" t="e">
        <f>IF(AND(' RIESGOS DE GESTION'!#REF!="Muy Baja",' RIESGOS DE GESTION'!#REF!="Menor"),CONCATENATE("R3C",' RIESGOS DE GESTION'!#REF!),"")</f>
        <v>#REF!</v>
      </c>
      <c r="U48" s="53" t="e">
        <f>IF(AND(' RIESGOS DE GESTION'!#REF!="Muy Baja",' RIESGOS DE GESTION'!#REF!="Menor"),CONCATENATE("R3C",' RIESGOS DE GESTION'!#REF!),"")</f>
        <v>#REF!</v>
      </c>
      <c r="V48" s="42" t="e">
        <f>IF(AND(' RIESGOS DE GESTION'!#REF!="Muy Baja",' RIESGOS DE GESTION'!#REF!="Moderado"),CONCATENATE("R3C",' RIESGOS DE GESTION'!#REF!),"")</f>
        <v>#REF!</v>
      </c>
      <c r="W48" s="43" t="e">
        <f>IF(AND(' RIESGOS DE GESTION'!#REF!="Muy Baja",' RIESGOS DE GESTION'!#REF!="Moderado"),CONCATENATE("R3C",' RIESGOS DE GESTION'!#REF!),"")</f>
        <v>#REF!</v>
      </c>
      <c r="X48" s="43" t="e">
        <f>IF(AND(' RIESGOS DE GESTION'!#REF!="Muy Baja",' RIESGOS DE GESTION'!#REF!="Moderado"),CONCATENATE("R3C",' RIESGOS DE GESTION'!#REF!),"")</f>
        <v>#REF!</v>
      </c>
      <c r="Y48" s="43" t="e">
        <f>IF(AND(' RIESGOS DE GESTION'!#REF!="Muy Baja",' RIESGOS DE GESTION'!#REF!="Moderado"),CONCATENATE("R3C",' RIESGOS DE GESTION'!#REF!),"")</f>
        <v>#REF!</v>
      </c>
      <c r="Z48" s="43" t="e">
        <f>IF(AND(' RIESGOS DE GESTION'!#REF!="Muy Baja",' RIESGOS DE GESTION'!#REF!="Moderado"),CONCATENATE("R3C",' RIESGOS DE GESTION'!#REF!),"")</f>
        <v>#REF!</v>
      </c>
      <c r="AA48" s="44" t="e">
        <f>IF(AND(' RIESGOS DE GESTION'!#REF!="Muy Baja",' RIESGOS DE GESTION'!#REF!="Moderado"),CONCATENATE("R3C",' RIESGOS DE GESTION'!#REF!),"")</f>
        <v>#REF!</v>
      </c>
      <c r="AB48" s="26" t="e">
        <f>IF(AND(' RIESGOS DE GESTION'!#REF!="Muy Baja",' RIESGOS DE GESTION'!#REF!="Mayor"),CONCATENATE("R3C",' RIESGOS DE GESTION'!#REF!),"")</f>
        <v>#REF!</v>
      </c>
      <c r="AC48" s="27" t="e">
        <f>IF(AND(' RIESGOS DE GESTION'!#REF!="Muy Baja",' RIESGOS DE GESTION'!#REF!="Mayor"),CONCATENATE("R3C",' RIESGOS DE GESTION'!#REF!),"")</f>
        <v>#REF!</v>
      </c>
      <c r="AD48" s="27" t="e">
        <f>IF(AND(' RIESGOS DE GESTION'!#REF!="Muy Baja",' RIESGOS DE GESTION'!#REF!="Mayor"),CONCATENATE("R3C",' RIESGOS DE GESTION'!#REF!),"")</f>
        <v>#REF!</v>
      </c>
      <c r="AE48" s="27" t="e">
        <f>IF(AND(' RIESGOS DE GESTION'!#REF!="Muy Baja",' RIESGOS DE GESTION'!#REF!="Mayor"),CONCATENATE("R3C",' RIESGOS DE GESTION'!#REF!),"")</f>
        <v>#REF!</v>
      </c>
      <c r="AF48" s="27" t="e">
        <f>IF(AND(' RIESGOS DE GESTION'!#REF!="Muy Baja",' RIESGOS DE GESTION'!#REF!="Mayor"),CONCATENATE("R3C",' RIESGOS DE GESTION'!#REF!),"")</f>
        <v>#REF!</v>
      </c>
      <c r="AG48" s="28" t="e">
        <f>IF(AND(' RIESGOS DE GESTION'!#REF!="Muy Baja",' RIESGOS DE GESTION'!#REF!="Mayor"),CONCATENATE("R3C",' RIESGOS DE GESTION'!#REF!),"")</f>
        <v>#REF!</v>
      </c>
      <c r="AH48" s="29" t="e">
        <f>IF(AND(' RIESGOS DE GESTION'!#REF!="Muy Baja",' RIESGOS DE GESTION'!#REF!="Catastrófico"),CONCATENATE("R3C",' RIESGOS DE GESTION'!#REF!),"")</f>
        <v>#REF!</v>
      </c>
      <c r="AI48" s="30" t="e">
        <f>IF(AND(' RIESGOS DE GESTION'!#REF!="Muy Baja",' RIESGOS DE GESTION'!#REF!="Catastrófico"),CONCATENATE("R3C",' RIESGOS DE GESTION'!#REF!),"")</f>
        <v>#REF!</v>
      </c>
      <c r="AJ48" s="30" t="e">
        <f>IF(AND(' RIESGOS DE GESTION'!#REF!="Muy Baja",' RIESGOS DE GESTION'!#REF!="Catastrófico"),CONCATENATE("R3C",' RIESGOS DE GESTION'!#REF!),"")</f>
        <v>#REF!</v>
      </c>
      <c r="AK48" s="30" t="e">
        <f>IF(AND(' RIESGOS DE GESTION'!#REF!="Muy Baja",' RIESGOS DE GESTION'!#REF!="Catastrófico"),CONCATENATE("R3C",' RIESGOS DE GESTION'!#REF!),"")</f>
        <v>#REF!</v>
      </c>
      <c r="AL48" s="30" t="e">
        <f>IF(AND(' RIESGOS DE GESTION'!#REF!="Muy Baja",' RIESGOS DE GESTION'!#REF!="Catastrófico"),CONCATENATE("R3C",' RIESGOS DE GESTION'!#REF!),"")</f>
        <v>#REF!</v>
      </c>
      <c r="AM48" s="31" t="e">
        <f>IF(AND(' RIESGOS DE GESTION'!#REF!="Muy Baja",' RIESGOS DE GESTION'!#REF!="Catastrófico"),CONCATENATE("R3C",' RIESGOS DE GESTION'!#REF!),"")</f>
        <v>#REF!</v>
      </c>
      <c r="AN48" s="58"/>
      <c r="AO48" s="58"/>
      <c r="AP48" s="58"/>
      <c r="AQ48" s="58"/>
      <c r="AR48" s="58"/>
      <c r="AS48" s="58"/>
      <c r="AT48" s="58"/>
      <c r="AU48" s="58"/>
      <c r="AV48" s="58"/>
      <c r="AW48" s="58"/>
      <c r="AX48" s="58"/>
      <c r="AY48" s="58"/>
      <c r="AZ48" s="58"/>
      <c r="BA48" s="58"/>
      <c r="BB48" s="58"/>
      <c r="BC48" s="58"/>
      <c r="BD48" s="58"/>
      <c r="BE48" s="58"/>
      <c r="BF48" s="58"/>
      <c r="BG48" s="58"/>
      <c r="BH48" s="58"/>
      <c r="BI48" s="58"/>
      <c r="BJ48" s="58"/>
      <c r="BK48" s="58"/>
      <c r="BL48" s="58"/>
      <c r="BM48" s="58"/>
      <c r="BN48" s="58"/>
      <c r="BO48" s="58"/>
      <c r="BP48" s="58"/>
      <c r="BQ48" s="58"/>
      <c r="BR48" s="58"/>
      <c r="BS48" s="58"/>
      <c r="BT48" s="58"/>
      <c r="BU48" s="58"/>
      <c r="BV48" s="58"/>
      <c r="BW48" s="58"/>
      <c r="BX48" s="58"/>
      <c r="BY48" s="58"/>
      <c r="BZ48" s="58"/>
      <c r="CA48" s="58"/>
      <c r="CB48" s="58"/>
    </row>
    <row r="49" spans="1:80" ht="15" customHeight="1" x14ac:dyDescent="0.25">
      <c r="A49" s="58"/>
      <c r="B49" s="461"/>
      <c r="C49" s="461"/>
      <c r="D49" s="462"/>
      <c r="E49" s="502"/>
      <c r="F49" s="503"/>
      <c r="G49" s="503"/>
      <c r="H49" s="503"/>
      <c r="I49" s="504"/>
      <c r="J49" s="51" t="e">
        <f>IF(AND(' RIESGOS DE GESTION'!#REF!="Muy Baja",' RIESGOS DE GESTION'!#REF!="Leve"),CONCATENATE("R4C",' RIESGOS DE GESTION'!#REF!),"")</f>
        <v>#REF!</v>
      </c>
      <c r="K49" s="52" t="e">
        <f>IF(AND(' RIESGOS DE GESTION'!#REF!="Muy Baja",' RIESGOS DE GESTION'!#REF!="Leve"),CONCATENATE("R4C",' RIESGOS DE GESTION'!#REF!),"")</f>
        <v>#REF!</v>
      </c>
      <c r="L49" s="52" t="e">
        <f>IF(AND(' RIESGOS DE GESTION'!#REF!="Muy Baja",' RIESGOS DE GESTION'!#REF!="Leve"),CONCATENATE("R4C",' RIESGOS DE GESTION'!#REF!),"")</f>
        <v>#REF!</v>
      </c>
      <c r="M49" s="52" t="e">
        <f>IF(AND(' RIESGOS DE GESTION'!#REF!="Muy Baja",' RIESGOS DE GESTION'!#REF!="Leve"),CONCATENATE("R4C",' RIESGOS DE GESTION'!#REF!),"")</f>
        <v>#REF!</v>
      </c>
      <c r="N49" s="52" t="e">
        <f>IF(AND(' RIESGOS DE GESTION'!#REF!="Muy Baja",' RIESGOS DE GESTION'!#REF!="Leve"),CONCATENATE("R4C",' RIESGOS DE GESTION'!#REF!),"")</f>
        <v>#REF!</v>
      </c>
      <c r="O49" s="53" t="e">
        <f>IF(AND(' RIESGOS DE GESTION'!#REF!="Muy Baja",' RIESGOS DE GESTION'!#REF!="Leve"),CONCATENATE("R4C",' RIESGOS DE GESTION'!#REF!),"")</f>
        <v>#REF!</v>
      </c>
      <c r="P49" s="51" t="e">
        <f>IF(AND(' RIESGOS DE GESTION'!#REF!="Muy Baja",' RIESGOS DE GESTION'!#REF!="Menor"),CONCATENATE("R4C",' RIESGOS DE GESTION'!#REF!),"")</f>
        <v>#REF!</v>
      </c>
      <c r="Q49" s="52" t="e">
        <f>IF(AND(' RIESGOS DE GESTION'!#REF!="Muy Baja",' RIESGOS DE GESTION'!#REF!="Menor"),CONCATENATE("R4C",' RIESGOS DE GESTION'!#REF!),"")</f>
        <v>#REF!</v>
      </c>
      <c r="R49" s="52" t="e">
        <f>IF(AND(' RIESGOS DE GESTION'!#REF!="Muy Baja",' RIESGOS DE GESTION'!#REF!="Menor"),CONCATENATE("R4C",' RIESGOS DE GESTION'!#REF!),"")</f>
        <v>#REF!</v>
      </c>
      <c r="S49" s="52" t="e">
        <f>IF(AND(' RIESGOS DE GESTION'!#REF!="Muy Baja",' RIESGOS DE GESTION'!#REF!="Menor"),CONCATENATE("R4C",' RIESGOS DE GESTION'!#REF!),"")</f>
        <v>#REF!</v>
      </c>
      <c r="T49" s="52" t="e">
        <f>IF(AND(' RIESGOS DE GESTION'!#REF!="Muy Baja",' RIESGOS DE GESTION'!#REF!="Menor"),CONCATENATE("R4C",' RIESGOS DE GESTION'!#REF!),"")</f>
        <v>#REF!</v>
      </c>
      <c r="U49" s="53" t="e">
        <f>IF(AND(' RIESGOS DE GESTION'!#REF!="Muy Baja",' RIESGOS DE GESTION'!#REF!="Menor"),CONCATENATE("R4C",' RIESGOS DE GESTION'!#REF!),"")</f>
        <v>#REF!</v>
      </c>
      <c r="V49" s="42" t="e">
        <f>IF(AND(' RIESGOS DE GESTION'!#REF!="Muy Baja",' RIESGOS DE GESTION'!#REF!="Moderado"),CONCATENATE("R4C",' RIESGOS DE GESTION'!#REF!),"")</f>
        <v>#REF!</v>
      </c>
      <c r="W49" s="43" t="e">
        <f>IF(AND(' RIESGOS DE GESTION'!#REF!="Muy Baja",' RIESGOS DE GESTION'!#REF!="Moderado"),CONCATENATE("R4C",' RIESGOS DE GESTION'!#REF!),"")</f>
        <v>#REF!</v>
      </c>
      <c r="X49" s="43" t="e">
        <f>IF(AND(' RIESGOS DE GESTION'!#REF!="Muy Baja",' RIESGOS DE GESTION'!#REF!="Moderado"),CONCATENATE("R4C",' RIESGOS DE GESTION'!#REF!),"")</f>
        <v>#REF!</v>
      </c>
      <c r="Y49" s="43" t="e">
        <f>IF(AND(' RIESGOS DE GESTION'!#REF!="Muy Baja",' RIESGOS DE GESTION'!#REF!="Moderado"),CONCATENATE("R4C",' RIESGOS DE GESTION'!#REF!),"")</f>
        <v>#REF!</v>
      </c>
      <c r="Z49" s="43" t="e">
        <f>IF(AND(' RIESGOS DE GESTION'!#REF!="Muy Baja",' RIESGOS DE GESTION'!#REF!="Moderado"),CONCATENATE("R4C",' RIESGOS DE GESTION'!#REF!),"")</f>
        <v>#REF!</v>
      </c>
      <c r="AA49" s="44" t="e">
        <f>IF(AND(' RIESGOS DE GESTION'!#REF!="Muy Baja",' RIESGOS DE GESTION'!#REF!="Moderado"),CONCATENATE("R4C",' RIESGOS DE GESTION'!#REF!),"")</f>
        <v>#REF!</v>
      </c>
      <c r="AB49" s="26" t="e">
        <f>IF(AND(' RIESGOS DE GESTION'!#REF!="Muy Baja",' RIESGOS DE GESTION'!#REF!="Mayor"),CONCATENATE("R4C",' RIESGOS DE GESTION'!#REF!),"")</f>
        <v>#REF!</v>
      </c>
      <c r="AC49" s="27" t="e">
        <f>IF(AND(' RIESGOS DE GESTION'!#REF!="Muy Baja",' RIESGOS DE GESTION'!#REF!="Mayor"),CONCATENATE("R4C",' RIESGOS DE GESTION'!#REF!),"")</f>
        <v>#REF!</v>
      </c>
      <c r="AD49" s="27" t="e">
        <f>IF(AND(' RIESGOS DE GESTION'!#REF!="Muy Baja",' RIESGOS DE GESTION'!#REF!="Mayor"),CONCATENATE("R4C",' RIESGOS DE GESTION'!#REF!),"")</f>
        <v>#REF!</v>
      </c>
      <c r="AE49" s="27" t="e">
        <f>IF(AND(' RIESGOS DE GESTION'!#REF!="Muy Baja",' RIESGOS DE GESTION'!#REF!="Mayor"),CONCATENATE("R4C",' RIESGOS DE GESTION'!#REF!),"")</f>
        <v>#REF!</v>
      </c>
      <c r="AF49" s="27" t="e">
        <f>IF(AND(' RIESGOS DE GESTION'!#REF!="Muy Baja",' RIESGOS DE GESTION'!#REF!="Mayor"),CONCATENATE("R4C",' RIESGOS DE GESTION'!#REF!),"")</f>
        <v>#REF!</v>
      </c>
      <c r="AG49" s="28" t="e">
        <f>IF(AND(' RIESGOS DE GESTION'!#REF!="Muy Baja",' RIESGOS DE GESTION'!#REF!="Mayor"),CONCATENATE("R4C",' RIESGOS DE GESTION'!#REF!),"")</f>
        <v>#REF!</v>
      </c>
      <c r="AH49" s="29" t="e">
        <f>IF(AND(' RIESGOS DE GESTION'!#REF!="Muy Baja",' RIESGOS DE GESTION'!#REF!="Catastrófico"),CONCATENATE("R4C",' RIESGOS DE GESTION'!#REF!),"")</f>
        <v>#REF!</v>
      </c>
      <c r="AI49" s="30" t="e">
        <f>IF(AND(' RIESGOS DE GESTION'!#REF!="Muy Baja",' RIESGOS DE GESTION'!#REF!="Catastrófico"),CONCATENATE("R4C",' RIESGOS DE GESTION'!#REF!),"")</f>
        <v>#REF!</v>
      </c>
      <c r="AJ49" s="30" t="e">
        <f>IF(AND(' RIESGOS DE GESTION'!#REF!="Muy Baja",' RIESGOS DE GESTION'!#REF!="Catastrófico"),CONCATENATE("R4C",' RIESGOS DE GESTION'!#REF!),"")</f>
        <v>#REF!</v>
      </c>
      <c r="AK49" s="30" t="e">
        <f>IF(AND(' RIESGOS DE GESTION'!#REF!="Muy Baja",' RIESGOS DE GESTION'!#REF!="Catastrófico"),CONCATENATE("R4C",' RIESGOS DE GESTION'!#REF!),"")</f>
        <v>#REF!</v>
      </c>
      <c r="AL49" s="30" t="e">
        <f>IF(AND(' RIESGOS DE GESTION'!#REF!="Muy Baja",' RIESGOS DE GESTION'!#REF!="Catastrófico"),CONCATENATE("R4C",' RIESGOS DE GESTION'!#REF!),"")</f>
        <v>#REF!</v>
      </c>
      <c r="AM49" s="31" t="e">
        <f>IF(AND(' RIESGOS DE GESTION'!#REF!="Muy Baja",' RIESGOS DE GESTION'!#REF!="Catastrófico"),CONCATENATE("R4C",' RIESGOS DE GESTION'!#REF!),"")</f>
        <v>#REF!</v>
      </c>
      <c r="AN49" s="58"/>
      <c r="AO49" s="58"/>
      <c r="AP49" s="58"/>
      <c r="AQ49" s="58"/>
      <c r="AR49" s="58"/>
      <c r="AS49" s="58"/>
      <c r="AT49" s="58"/>
      <c r="AU49" s="58"/>
      <c r="AV49" s="58"/>
      <c r="AW49" s="58"/>
      <c r="AX49" s="58"/>
      <c r="AY49" s="58"/>
      <c r="AZ49" s="58"/>
      <c r="BA49" s="58"/>
      <c r="BB49" s="58"/>
      <c r="BC49" s="58"/>
      <c r="BD49" s="58"/>
      <c r="BE49" s="58"/>
      <c r="BF49" s="58"/>
      <c r="BG49" s="58"/>
      <c r="BH49" s="58"/>
      <c r="BI49" s="58"/>
      <c r="BJ49" s="58"/>
      <c r="BK49" s="58"/>
      <c r="BL49" s="58"/>
      <c r="BM49" s="58"/>
      <c r="BN49" s="58"/>
      <c r="BO49" s="58"/>
      <c r="BP49" s="58"/>
      <c r="BQ49" s="58"/>
      <c r="BR49" s="58"/>
      <c r="BS49" s="58"/>
      <c r="BT49" s="58"/>
      <c r="BU49" s="58"/>
      <c r="BV49" s="58"/>
      <c r="BW49" s="58"/>
      <c r="BX49" s="58"/>
      <c r="BY49" s="58"/>
      <c r="BZ49" s="58"/>
      <c r="CA49" s="58"/>
      <c r="CB49" s="58"/>
    </row>
    <row r="50" spans="1:80" ht="15" customHeight="1" x14ac:dyDescent="0.25">
      <c r="A50" s="58"/>
      <c r="B50" s="461"/>
      <c r="C50" s="461"/>
      <c r="D50" s="462"/>
      <c r="E50" s="502"/>
      <c r="F50" s="503"/>
      <c r="G50" s="503"/>
      <c r="H50" s="503"/>
      <c r="I50" s="504"/>
      <c r="J50" s="51" t="e">
        <f>IF(AND(' RIESGOS DE GESTION'!#REF!="Muy Baja",' RIESGOS DE GESTION'!#REF!="Leve"),CONCATENATE("R5C",' RIESGOS DE GESTION'!#REF!),"")</f>
        <v>#REF!</v>
      </c>
      <c r="K50" s="52" t="e">
        <f>IF(AND(' RIESGOS DE GESTION'!#REF!="Muy Baja",' RIESGOS DE GESTION'!#REF!="Leve"),CONCATENATE("R5C",' RIESGOS DE GESTION'!#REF!),"")</f>
        <v>#REF!</v>
      </c>
      <c r="L50" s="52" t="e">
        <f>IF(AND(' RIESGOS DE GESTION'!#REF!="Muy Baja",' RIESGOS DE GESTION'!#REF!="Leve"),CONCATENATE("R5C",' RIESGOS DE GESTION'!#REF!),"")</f>
        <v>#REF!</v>
      </c>
      <c r="M50" s="52" t="e">
        <f>IF(AND(' RIESGOS DE GESTION'!#REF!="Muy Baja",' RIESGOS DE GESTION'!#REF!="Leve"),CONCATENATE("R5C",' RIESGOS DE GESTION'!#REF!),"")</f>
        <v>#REF!</v>
      </c>
      <c r="N50" s="52" t="e">
        <f>IF(AND(' RIESGOS DE GESTION'!#REF!="Muy Baja",' RIESGOS DE GESTION'!#REF!="Leve"),CONCATENATE("R5C",' RIESGOS DE GESTION'!#REF!),"")</f>
        <v>#REF!</v>
      </c>
      <c r="O50" s="53" t="e">
        <f>IF(AND(' RIESGOS DE GESTION'!#REF!="Muy Baja",' RIESGOS DE GESTION'!#REF!="Leve"),CONCATENATE("R5C",' RIESGOS DE GESTION'!#REF!),"")</f>
        <v>#REF!</v>
      </c>
      <c r="P50" s="51" t="e">
        <f>IF(AND(' RIESGOS DE GESTION'!#REF!="Muy Baja",' RIESGOS DE GESTION'!#REF!="Menor"),CONCATENATE("R5C",' RIESGOS DE GESTION'!#REF!),"")</f>
        <v>#REF!</v>
      </c>
      <c r="Q50" s="52" t="e">
        <f>IF(AND(' RIESGOS DE GESTION'!#REF!="Muy Baja",' RIESGOS DE GESTION'!#REF!="Menor"),CONCATENATE("R5C",' RIESGOS DE GESTION'!#REF!),"")</f>
        <v>#REF!</v>
      </c>
      <c r="R50" s="52" t="e">
        <f>IF(AND(' RIESGOS DE GESTION'!#REF!="Muy Baja",' RIESGOS DE GESTION'!#REF!="Menor"),CONCATENATE("R5C",' RIESGOS DE GESTION'!#REF!),"")</f>
        <v>#REF!</v>
      </c>
      <c r="S50" s="52" t="e">
        <f>IF(AND(' RIESGOS DE GESTION'!#REF!="Muy Baja",' RIESGOS DE GESTION'!#REF!="Menor"),CONCATENATE("R5C",' RIESGOS DE GESTION'!#REF!),"")</f>
        <v>#REF!</v>
      </c>
      <c r="T50" s="52" t="e">
        <f>IF(AND(' RIESGOS DE GESTION'!#REF!="Muy Baja",' RIESGOS DE GESTION'!#REF!="Menor"),CONCATENATE("R5C",' RIESGOS DE GESTION'!#REF!),"")</f>
        <v>#REF!</v>
      </c>
      <c r="U50" s="53" t="e">
        <f>IF(AND(' RIESGOS DE GESTION'!#REF!="Muy Baja",' RIESGOS DE GESTION'!#REF!="Menor"),CONCATENATE("R5C",' RIESGOS DE GESTION'!#REF!),"")</f>
        <v>#REF!</v>
      </c>
      <c r="V50" s="42" t="e">
        <f>IF(AND(' RIESGOS DE GESTION'!#REF!="Muy Baja",' RIESGOS DE GESTION'!#REF!="Moderado"),CONCATENATE("R5C",' RIESGOS DE GESTION'!#REF!),"")</f>
        <v>#REF!</v>
      </c>
      <c r="W50" s="43" t="e">
        <f>IF(AND(' RIESGOS DE GESTION'!#REF!="Muy Baja",' RIESGOS DE GESTION'!#REF!="Moderado"),CONCATENATE("R5C",' RIESGOS DE GESTION'!#REF!),"")</f>
        <v>#REF!</v>
      </c>
      <c r="X50" s="43" t="e">
        <f>IF(AND(' RIESGOS DE GESTION'!#REF!="Muy Baja",' RIESGOS DE GESTION'!#REF!="Moderado"),CONCATENATE("R5C",' RIESGOS DE GESTION'!#REF!),"")</f>
        <v>#REF!</v>
      </c>
      <c r="Y50" s="43" t="e">
        <f>IF(AND(' RIESGOS DE GESTION'!#REF!="Muy Baja",' RIESGOS DE GESTION'!#REF!="Moderado"),CONCATENATE("R5C",' RIESGOS DE GESTION'!#REF!),"")</f>
        <v>#REF!</v>
      </c>
      <c r="Z50" s="43" t="e">
        <f>IF(AND(' RIESGOS DE GESTION'!#REF!="Muy Baja",' RIESGOS DE GESTION'!#REF!="Moderado"),CONCATENATE("R5C",' RIESGOS DE GESTION'!#REF!),"")</f>
        <v>#REF!</v>
      </c>
      <c r="AA50" s="44" t="e">
        <f>IF(AND(' RIESGOS DE GESTION'!#REF!="Muy Baja",' RIESGOS DE GESTION'!#REF!="Moderado"),CONCATENATE("R5C",' RIESGOS DE GESTION'!#REF!),"")</f>
        <v>#REF!</v>
      </c>
      <c r="AB50" s="26" t="e">
        <f>IF(AND(' RIESGOS DE GESTION'!#REF!="Muy Baja",' RIESGOS DE GESTION'!#REF!="Mayor"),CONCATENATE("R5C",' RIESGOS DE GESTION'!#REF!),"")</f>
        <v>#REF!</v>
      </c>
      <c r="AC50" s="27" t="e">
        <f>IF(AND(' RIESGOS DE GESTION'!#REF!="Muy Baja",' RIESGOS DE GESTION'!#REF!="Mayor"),CONCATENATE("R5C",' RIESGOS DE GESTION'!#REF!),"")</f>
        <v>#REF!</v>
      </c>
      <c r="AD50" s="32" t="e">
        <f>IF(AND(' RIESGOS DE GESTION'!#REF!="Muy Baja",' RIESGOS DE GESTION'!#REF!="Mayor"),CONCATENATE("R5C",' RIESGOS DE GESTION'!#REF!),"")</f>
        <v>#REF!</v>
      </c>
      <c r="AE50" s="32" t="e">
        <f>IF(AND(' RIESGOS DE GESTION'!#REF!="Muy Baja",' RIESGOS DE GESTION'!#REF!="Mayor"),CONCATENATE("R5C",' RIESGOS DE GESTION'!#REF!),"")</f>
        <v>#REF!</v>
      </c>
      <c r="AF50" s="32" t="e">
        <f>IF(AND(' RIESGOS DE GESTION'!#REF!="Muy Baja",' RIESGOS DE GESTION'!#REF!="Mayor"),CONCATENATE("R5C",' RIESGOS DE GESTION'!#REF!),"")</f>
        <v>#REF!</v>
      </c>
      <c r="AG50" s="28" t="e">
        <f>IF(AND(' RIESGOS DE GESTION'!#REF!="Muy Baja",' RIESGOS DE GESTION'!#REF!="Mayor"),CONCATENATE("R5C",' RIESGOS DE GESTION'!#REF!),"")</f>
        <v>#REF!</v>
      </c>
      <c r="AH50" s="29" t="e">
        <f>IF(AND(' RIESGOS DE GESTION'!#REF!="Muy Baja",' RIESGOS DE GESTION'!#REF!="Catastrófico"),CONCATENATE("R5C",' RIESGOS DE GESTION'!#REF!),"")</f>
        <v>#REF!</v>
      </c>
      <c r="AI50" s="30" t="e">
        <f>IF(AND(' RIESGOS DE GESTION'!#REF!="Muy Baja",' RIESGOS DE GESTION'!#REF!="Catastrófico"),CONCATENATE("R5C",' RIESGOS DE GESTION'!#REF!),"")</f>
        <v>#REF!</v>
      </c>
      <c r="AJ50" s="30" t="e">
        <f>IF(AND(' RIESGOS DE GESTION'!#REF!="Muy Baja",' RIESGOS DE GESTION'!#REF!="Catastrófico"),CONCATENATE("R5C",' RIESGOS DE GESTION'!#REF!),"")</f>
        <v>#REF!</v>
      </c>
      <c r="AK50" s="30" t="e">
        <f>IF(AND(' RIESGOS DE GESTION'!#REF!="Muy Baja",' RIESGOS DE GESTION'!#REF!="Catastrófico"),CONCATENATE("R5C",' RIESGOS DE GESTION'!#REF!),"")</f>
        <v>#REF!</v>
      </c>
      <c r="AL50" s="30" t="e">
        <f>IF(AND(' RIESGOS DE GESTION'!#REF!="Muy Baja",' RIESGOS DE GESTION'!#REF!="Catastrófico"),CONCATENATE("R5C",' RIESGOS DE GESTION'!#REF!),"")</f>
        <v>#REF!</v>
      </c>
      <c r="AM50" s="31" t="e">
        <f>IF(AND(' RIESGOS DE GESTION'!#REF!="Muy Baja",' RIESGOS DE GESTION'!#REF!="Catastrófico"),CONCATENATE("R5C",' RIESGOS DE GESTION'!#REF!),"")</f>
        <v>#REF!</v>
      </c>
      <c r="AN50" s="58"/>
      <c r="AO50" s="58"/>
      <c r="AP50" s="58"/>
      <c r="AQ50" s="58"/>
      <c r="AR50" s="58"/>
      <c r="AS50" s="58"/>
      <c r="AT50" s="58"/>
      <c r="AU50" s="58"/>
      <c r="AV50" s="58"/>
      <c r="AW50" s="58"/>
      <c r="AX50" s="58"/>
      <c r="AY50" s="58"/>
      <c r="AZ50" s="58"/>
      <c r="BA50" s="58"/>
      <c r="BB50" s="58"/>
      <c r="BC50" s="58"/>
      <c r="BD50" s="58"/>
      <c r="BE50" s="58"/>
      <c r="BF50" s="58"/>
      <c r="BG50" s="58"/>
      <c r="BH50" s="58"/>
      <c r="BI50" s="58"/>
      <c r="BJ50" s="58"/>
      <c r="BK50" s="58"/>
      <c r="BL50" s="58"/>
      <c r="BM50" s="58"/>
      <c r="BN50" s="58"/>
      <c r="BO50" s="58"/>
      <c r="BP50" s="58"/>
      <c r="BQ50" s="58"/>
      <c r="BR50" s="58"/>
      <c r="BS50" s="58"/>
      <c r="BT50" s="58"/>
      <c r="BU50" s="58"/>
      <c r="BV50" s="58"/>
      <c r="BW50" s="58"/>
      <c r="BX50" s="58"/>
      <c r="BY50" s="58"/>
      <c r="BZ50" s="58"/>
      <c r="CA50" s="58"/>
      <c r="CB50" s="58"/>
    </row>
    <row r="51" spans="1:80" ht="15" customHeight="1" x14ac:dyDescent="0.25">
      <c r="A51" s="58"/>
      <c r="B51" s="461"/>
      <c r="C51" s="461"/>
      <c r="D51" s="462"/>
      <c r="E51" s="502"/>
      <c r="F51" s="503"/>
      <c r="G51" s="503"/>
      <c r="H51" s="503"/>
      <c r="I51" s="504"/>
      <c r="J51" s="51" t="e">
        <f>IF(AND(' RIESGOS DE GESTION'!#REF!="Muy Baja",' RIESGOS DE GESTION'!#REF!="Leve"),CONCATENATE("R6C",' RIESGOS DE GESTION'!#REF!),"")</f>
        <v>#REF!</v>
      </c>
      <c r="K51" s="52" t="e">
        <f>IF(AND(' RIESGOS DE GESTION'!#REF!="Muy Baja",' RIESGOS DE GESTION'!#REF!="Leve"),CONCATENATE("R6C",' RIESGOS DE GESTION'!#REF!),"")</f>
        <v>#REF!</v>
      </c>
      <c r="L51" s="52" t="e">
        <f>IF(AND(' RIESGOS DE GESTION'!#REF!="Muy Baja",' RIESGOS DE GESTION'!#REF!="Leve"),CONCATENATE("R6C",' RIESGOS DE GESTION'!#REF!),"")</f>
        <v>#REF!</v>
      </c>
      <c r="M51" s="52" t="e">
        <f>IF(AND(' RIESGOS DE GESTION'!#REF!="Muy Baja",' RIESGOS DE GESTION'!#REF!="Leve"),CONCATENATE("R6C",' RIESGOS DE GESTION'!#REF!),"")</f>
        <v>#REF!</v>
      </c>
      <c r="N51" s="52" t="e">
        <f>IF(AND(' RIESGOS DE GESTION'!#REF!="Muy Baja",' RIESGOS DE GESTION'!#REF!="Leve"),CONCATENATE("R6C",' RIESGOS DE GESTION'!#REF!),"")</f>
        <v>#REF!</v>
      </c>
      <c r="O51" s="53" t="e">
        <f>IF(AND(' RIESGOS DE GESTION'!#REF!="Muy Baja",' RIESGOS DE GESTION'!#REF!="Leve"),CONCATENATE("R6C",' RIESGOS DE GESTION'!#REF!),"")</f>
        <v>#REF!</v>
      </c>
      <c r="P51" s="51" t="e">
        <f>IF(AND(' RIESGOS DE GESTION'!#REF!="Muy Baja",' RIESGOS DE GESTION'!#REF!="Menor"),CONCATENATE("R6C",' RIESGOS DE GESTION'!#REF!),"")</f>
        <v>#REF!</v>
      </c>
      <c r="Q51" s="52" t="e">
        <f>IF(AND(' RIESGOS DE GESTION'!#REF!="Muy Baja",' RIESGOS DE GESTION'!#REF!="Menor"),CONCATENATE("R6C",' RIESGOS DE GESTION'!#REF!),"")</f>
        <v>#REF!</v>
      </c>
      <c r="R51" s="52" t="e">
        <f>IF(AND(' RIESGOS DE GESTION'!#REF!="Muy Baja",' RIESGOS DE GESTION'!#REF!="Menor"),CONCATENATE("R6C",' RIESGOS DE GESTION'!#REF!),"")</f>
        <v>#REF!</v>
      </c>
      <c r="S51" s="52" t="e">
        <f>IF(AND(' RIESGOS DE GESTION'!#REF!="Muy Baja",' RIESGOS DE GESTION'!#REF!="Menor"),CONCATENATE("R6C",' RIESGOS DE GESTION'!#REF!),"")</f>
        <v>#REF!</v>
      </c>
      <c r="T51" s="52" t="e">
        <f>IF(AND(' RIESGOS DE GESTION'!#REF!="Muy Baja",' RIESGOS DE GESTION'!#REF!="Menor"),CONCATENATE("R6C",' RIESGOS DE GESTION'!#REF!),"")</f>
        <v>#REF!</v>
      </c>
      <c r="U51" s="53" t="e">
        <f>IF(AND(' RIESGOS DE GESTION'!#REF!="Muy Baja",' RIESGOS DE GESTION'!#REF!="Menor"),CONCATENATE("R6C",' RIESGOS DE GESTION'!#REF!),"")</f>
        <v>#REF!</v>
      </c>
      <c r="V51" s="42" t="e">
        <f>IF(AND(' RIESGOS DE GESTION'!#REF!="Muy Baja",' RIESGOS DE GESTION'!#REF!="Moderado"),CONCATENATE("R6C",' RIESGOS DE GESTION'!#REF!),"")</f>
        <v>#REF!</v>
      </c>
      <c r="W51" s="43" t="e">
        <f>IF(AND(' RIESGOS DE GESTION'!#REF!="Muy Baja",' RIESGOS DE GESTION'!#REF!="Moderado"),CONCATENATE("R6C",' RIESGOS DE GESTION'!#REF!),"")</f>
        <v>#REF!</v>
      </c>
      <c r="X51" s="43" t="e">
        <f>IF(AND(' RIESGOS DE GESTION'!#REF!="Muy Baja",' RIESGOS DE GESTION'!#REF!="Moderado"),CONCATENATE("R6C",' RIESGOS DE GESTION'!#REF!),"")</f>
        <v>#REF!</v>
      </c>
      <c r="Y51" s="43" t="e">
        <f>IF(AND(' RIESGOS DE GESTION'!#REF!="Muy Baja",' RIESGOS DE GESTION'!#REF!="Moderado"),CONCATENATE("R6C",' RIESGOS DE GESTION'!#REF!),"")</f>
        <v>#REF!</v>
      </c>
      <c r="Z51" s="43" t="e">
        <f>IF(AND(' RIESGOS DE GESTION'!#REF!="Muy Baja",' RIESGOS DE GESTION'!#REF!="Moderado"),CONCATENATE("R6C",' RIESGOS DE GESTION'!#REF!),"")</f>
        <v>#REF!</v>
      </c>
      <c r="AA51" s="44" t="e">
        <f>IF(AND(' RIESGOS DE GESTION'!#REF!="Muy Baja",' RIESGOS DE GESTION'!#REF!="Moderado"),CONCATENATE("R6C",' RIESGOS DE GESTION'!#REF!),"")</f>
        <v>#REF!</v>
      </c>
      <c r="AB51" s="26" t="e">
        <f>IF(AND(' RIESGOS DE GESTION'!#REF!="Muy Baja",' RIESGOS DE GESTION'!#REF!="Mayor"),CONCATENATE("R6C",' RIESGOS DE GESTION'!#REF!),"")</f>
        <v>#REF!</v>
      </c>
      <c r="AC51" s="27" t="e">
        <f>IF(AND(' RIESGOS DE GESTION'!#REF!="Muy Baja",' RIESGOS DE GESTION'!#REF!="Mayor"),CONCATENATE("R6C",' RIESGOS DE GESTION'!#REF!),"")</f>
        <v>#REF!</v>
      </c>
      <c r="AD51" s="32" t="e">
        <f>IF(AND(' RIESGOS DE GESTION'!#REF!="Muy Baja",' RIESGOS DE GESTION'!#REF!="Mayor"),CONCATENATE("R6C",' RIESGOS DE GESTION'!#REF!),"")</f>
        <v>#REF!</v>
      </c>
      <c r="AE51" s="32" t="e">
        <f>IF(AND(' RIESGOS DE GESTION'!#REF!="Muy Baja",' RIESGOS DE GESTION'!#REF!="Mayor"),CONCATENATE("R6C",' RIESGOS DE GESTION'!#REF!),"")</f>
        <v>#REF!</v>
      </c>
      <c r="AF51" s="32" t="e">
        <f>IF(AND(' RIESGOS DE GESTION'!#REF!="Muy Baja",' RIESGOS DE GESTION'!#REF!="Mayor"),CONCATENATE("R6C",' RIESGOS DE GESTION'!#REF!),"")</f>
        <v>#REF!</v>
      </c>
      <c r="AG51" s="28" t="e">
        <f>IF(AND(' RIESGOS DE GESTION'!#REF!="Muy Baja",' RIESGOS DE GESTION'!#REF!="Mayor"),CONCATENATE("R6C",' RIESGOS DE GESTION'!#REF!),"")</f>
        <v>#REF!</v>
      </c>
      <c r="AH51" s="29" t="e">
        <f>IF(AND(' RIESGOS DE GESTION'!#REF!="Muy Baja",' RIESGOS DE GESTION'!#REF!="Catastrófico"),CONCATENATE("R6C",' RIESGOS DE GESTION'!#REF!),"")</f>
        <v>#REF!</v>
      </c>
      <c r="AI51" s="30" t="e">
        <f>IF(AND(' RIESGOS DE GESTION'!#REF!="Muy Baja",' RIESGOS DE GESTION'!#REF!="Catastrófico"),CONCATENATE("R6C",' RIESGOS DE GESTION'!#REF!),"")</f>
        <v>#REF!</v>
      </c>
      <c r="AJ51" s="30" t="e">
        <f>IF(AND(' RIESGOS DE GESTION'!#REF!="Muy Baja",' RIESGOS DE GESTION'!#REF!="Catastrófico"),CONCATENATE("R6C",' RIESGOS DE GESTION'!#REF!),"")</f>
        <v>#REF!</v>
      </c>
      <c r="AK51" s="30" t="e">
        <f>IF(AND(' RIESGOS DE GESTION'!#REF!="Muy Baja",' RIESGOS DE GESTION'!#REF!="Catastrófico"),CONCATENATE("R6C",' RIESGOS DE GESTION'!#REF!),"")</f>
        <v>#REF!</v>
      </c>
      <c r="AL51" s="30" t="e">
        <f>IF(AND(' RIESGOS DE GESTION'!#REF!="Muy Baja",' RIESGOS DE GESTION'!#REF!="Catastrófico"),CONCATENATE("R6C",' RIESGOS DE GESTION'!#REF!),"")</f>
        <v>#REF!</v>
      </c>
      <c r="AM51" s="31" t="e">
        <f>IF(AND(' RIESGOS DE GESTION'!#REF!="Muy Baja",' RIESGOS DE GESTION'!#REF!="Catastrófico"),CONCATENATE("R6C",' RIESGOS DE GESTION'!#REF!),"")</f>
        <v>#REF!</v>
      </c>
      <c r="AN51" s="58"/>
      <c r="AO51" s="58"/>
      <c r="AP51" s="58"/>
      <c r="AQ51" s="58"/>
      <c r="AR51" s="58"/>
      <c r="AS51" s="58"/>
      <c r="AT51" s="58"/>
      <c r="AU51" s="58"/>
      <c r="AV51" s="58"/>
      <c r="AW51" s="58"/>
      <c r="AX51" s="58"/>
      <c r="AY51" s="58"/>
      <c r="AZ51" s="58"/>
      <c r="BA51" s="58"/>
      <c r="BB51" s="58"/>
      <c r="BC51" s="58"/>
      <c r="BD51" s="58"/>
      <c r="BE51" s="58"/>
      <c r="BF51" s="58"/>
      <c r="BG51" s="58"/>
      <c r="BH51" s="58"/>
      <c r="BI51" s="58"/>
      <c r="BJ51" s="58"/>
      <c r="BK51" s="58"/>
      <c r="BL51" s="58"/>
      <c r="BM51" s="58"/>
      <c r="BN51" s="58"/>
      <c r="BO51" s="58"/>
      <c r="BP51" s="58"/>
      <c r="BQ51" s="58"/>
      <c r="BR51" s="58"/>
      <c r="BS51" s="58"/>
      <c r="BT51" s="58"/>
      <c r="BU51" s="58"/>
      <c r="BV51" s="58"/>
      <c r="BW51" s="58"/>
      <c r="BX51" s="58"/>
      <c r="BY51" s="58"/>
      <c r="BZ51" s="58"/>
      <c r="CA51" s="58"/>
      <c r="CB51" s="58"/>
    </row>
    <row r="52" spans="1:80" ht="15" customHeight="1" x14ac:dyDescent="0.25">
      <c r="A52" s="58"/>
      <c r="B52" s="461"/>
      <c r="C52" s="461"/>
      <c r="D52" s="462"/>
      <c r="E52" s="502"/>
      <c r="F52" s="503"/>
      <c r="G52" s="503"/>
      <c r="H52" s="503"/>
      <c r="I52" s="504"/>
      <c r="J52" s="51" t="e">
        <f>IF(AND(' RIESGOS DE GESTION'!#REF!="Muy Baja",' RIESGOS DE GESTION'!#REF!="Leve"),CONCATENATE("R7C",' RIESGOS DE GESTION'!#REF!),"")</f>
        <v>#REF!</v>
      </c>
      <c r="K52" s="52" t="e">
        <f>IF(AND(' RIESGOS DE GESTION'!#REF!="Muy Baja",' RIESGOS DE GESTION'!#REF!="Leve"),CONCATENATE("R7C",' RIESGOS DE GESTION'!#REF!),"")</f>
        <v>#REF!</v>
      </c>
      <c r="L52" s="52" t="e">
        <f>IF(AND(' RIESGOS DE GESTION'!#REF!="Muy Baja",' RIESGOS DE GESTION'!#REF!="Leve"),CONCATENATE("R7C",' RIESGOS DE GESTION'!#REF!),"")</f>
        <v>#REF!</v>
      </c>
      <c r="M52" s="52" t="e">
        <f>IF(AND(' RIESGOS DE GESTION'!#REF!="Muy Baja",' RIESGOS DE GESTION'!#REF!="Leve"),CONCATENATE("R7C",' RIESGOS DE GESTION'!#REF!),"")</f>
        <v>#REF!</v>
      </c>
      <c r="N52" s="52" t="e">
        <f>IF(AND(' RIESGOS DE GESTION'!#REF!="Muy Baja",' RIESGOS DE GESTION'!#REF!="Leve"),CONCATENATE("R7C",' RIESGOS DE GESTION'!#REF!),"")</f>
        <v>#REF!</v>
      </c>
      <c r="O52" s="53" t="e">
        <f>IF(AND(' RIESGOS DE GESTION'!#REF!="Muy Baja",' RIESGOS DE GESTION'!#REF!="Leve"),CONCATENATE("R7C",' RIESGOS DE GESTION'!#REF!),"")</f>
        <v>#REF!</v>
      </c>
      <c r="P52" s="51" t="e">
        <f>IF(AND(' RIESGOS DE GESTION'!#REF!="Muy Baja",' RIESGOS DE GESTION'!#REF!="Menor"),CONCATENATE("R7C",' RIESGOS DE GESTION'!#REF!),"")</f>
        <v>#REF!</v>
      </c>
      <c r="Q52" s="52" t="e">
        <f>IF(AND(' RIESGOS DE GESTION'!#REF!="Muy Baja",' RIESGOS DE GESTION'!#REF!="Menor"),CONCATENATE("R7C",' RIESGOS DE GESTION'!#REF!),"")</f>
        <v>#REF!</v>
      </c>
      <c r="R52" s="52" t="e">
        <f>IF(AND(' RIESGOS DE GESTION'!#REF!="Muy Baja",' RIESGOS DE GESTION'!#REF!="Menor"),CONCATENATE("R7C",' RIESGOS DE GESTION'!#REF!),"")</f>
        <v>#REF!</v>
      </c>
      <c r="S52" s="52" t="e">
        <f>IF(AND(' RIESGOS DE GESTION'!#REF!="Muy Baja",' RIESGOS DE GESTION'!#REF!="Menor"),CONCATENATE("R7C",' RIESGOS DE GESTION'!#REF!),"")</f>
        <v>#REF!</v>
      </c>
      <c r="T52" s="52" t="e">
        <f>IF(AND(' RIESGOS DE GESTION'!#REF!="Muy Baja",' RIESGOS DE GESTION'!#REF!="Menor"),CONCATENATE("R7C",' RIESGOS DE GESTION'!#REF!),"")</f>
        <v>#REF!</v>
      </c>
      <c r="U52" s="53" t="e">
        <f>IF(AND(' RIESGOS DE GESTION'!#REF!="Muy Baja",' RIESGOS DE GESTION'!#REF!="Menor"),CONCATENATE("R7C",' RIESGOS DE GESTION'!#REF!),"")</f>
        <v>#REF!</v>
      </c>
      <c r="V52" s="42" t="e">
        <f>IF(AND(' RIESGOS DE GESTION'!#REF!="Muy Baja",' RIESGOS DE GESTION'!#REF!="Moderado"),CONCATENATE("R7C",' RIESGOS DE GESTION'!#REF!),"")</f>
        <v>#REF!</v>
      </c>
      <c r="W52" s="43" t="e">
        <f>IF(AND(' RIESGOS DE GESTION'!#REF!="Muy Baja",' RIESGOS DE GESTION'!#REF!="Moderado"),CONCATENATE("R7C",' RIESGOS DE GESTION'!#REF!),"")</f>
        <v>#REF!</v>
      </c>
      <c r="X52" s="43" t="e">
        <f>IF(AND(' RIESGOS DE GESTION'!#REF!="Muy Baja",' RIESGOS DE GESTION'!#REF!="Moderado"),CONCATENATE("R7C",' RIESGOS DE GESTION'!#REF!),"")</f>
        <v>#REF!</v>
      </c>
      <c r="Y52" s="43" t="e">
        <f>IF(AND(' RIESGOS DE GESTION'!#REF!="Muy Baja",' RIESGOS DE GESTION'!#REF!="Moderado"),CONCATENATE("R7C",' RIESGOS DE GESTION'!#REF!),"")</f>
        <v>#REF!</v>
      </c>
      <c r="Z52" s="43" t="e">
        <f>IF(AND(' RIESGOS DE GESTION'!#REF!="Muy Baja",' RIESGOS DE GESTION'!#REF!="Moderado"),CONCATENATE("R7C",' RIESGOS DE GESTION'!#REF!),"")</f>
        <v>#REF!</v>
      </c>
      <c r="AA52" s="44" t="e">
        <f>IF(AND(' RIESGOS DE GESTION'!#REF!="Muy Baja",' RIESGOS DE GESTION'!#REF!="Moderado"),CONCATENATE("R7C",' RIESGOS DE GESTION'!#REF!),"")</f>
        <v>#REF!</v>
      </c>
      <c r="AB52" s="26" t="e">
        <f>IF(AND(' RIESGOS DE GESTION'!#REF!="Muy Baja",' RIESGOS DE GESTION'!#REF!="Mayor"),CONCATENATE("R7C",' RIESGOS DE GESTION'!#REF!),"")</f>
        <v>#REF!</v>
      </c>
      <c r="AC52" s="27" t="e">
        <f>IF(AND(' RIESGOS DE GESTION'!#REF!="Muy Baja",' RIESGOS DE GESTION'!#REF!="Mayor"),CONCATENATE("R7C",' RIESGOS DE GESTION'!#REF!),"")</f>
        <v>#REF!</v>
      </c>
      <c r="AD52" s="32" t="e">
        <f>IF(AND(' RIESGOS DE GESTION'!#REF!="Muy Baja",' RIESGOS DE GESTION'!#REF!="Mayor"),CONCATENATE("R7C",' RIESGOS DE GESTION'!#REF!),"")</f>
        <v>#REF!</v>
      </c>
      <c r="AE52" s="32" t="e">
        <f>IF(AND(' RIESGOS DE GESTION'!#REF!="Muy Baja",' RIESGOS DE GESTION'!#REF!="Mayor"),CONCATENATE("R7C",' RIESGOS DE GESTION'!#REF!),"")</f>
        <v>#REF!</v>
      </c>
      <c r="AF52" s="32" t="e">
        <f>IF(AND(' RIESGOS DE GESTION'!#REF!="Muy Baja",' RIESGOS DE GESTION'!#REF!="Mayor"),CONCATENATE("R7C",' RIESGOS DE GESTION'!#REF!),"")</f>
        <v>#REF!</v>
      </c>
      <c r="AG52" s="28" t="e">
        <f>IF(AND(' RIESGOS DE GESTION'!#REF!="Muy Baja",' RIESGOS DE GESTION'!#REF!="Mayor"),CONCATENATE("R7C",' RIESGOS DE GESTION'!#REF!),"")</f>
        <v>#REF!</v>
      </c>
      <c r="AH52" s="29" t="e">
        <f>IF(AND(' RIESGOS DE GESTION'!#REF!="Muy Baja",' RIESGOS DE GESTION'!#REF!="Catastrófico"),CONCATENATE("R7C",' RIESGOS DE GESTION'!#REF!),"")</f>
        <v>#REF!</v>
      </c>
      <c r="AI52" s="30" t="e">
        <f>IF(AND(' RIESGOS DE GESTION'!#REF!="Muy Baja",' RIESGOS DE GESTION'!#REF!="Catastrófico"),CONCATENATE("R7C",' RIESGOS DE GESTION'!#REF!),"")</f>
        <v>#REF!</v>
      </c>
      <c r="AJ52" s="30" t="e">
        <f>IF(AND(' RIESGOS DE GESTION'!#REF!="Muy Baja",' RIESGOS DE GESTION'!#REF!="Catastrófico"),CONCATENATE("R7C",' RIESGOS DE GESTION'!#REF!),"")</f>
        <v>#REF!</v>
      </c>
      <c r="AK52" s="30" t="e">
        <f>IF(AND(' RIESGOS DE GESTION'!#REF!="Muy Baja",' RIESGOS DE GESTION'!#REF!="Catastrófico"),CONCATENATE("R7C",' RIESGOS DE GESTION'!#REF!),"")</f>
        <v>#REF!</v>
      </c>
      <c r="AL52" s="30" t="e">
        <f>IF(AND(' RIESGOS DE GESTION'!#REF!="Muy Baja",' RIESGOS DE GESTION'!#REF!="Catastrófico"),CONCATENATE("R7C",' RIESGOS DE GESTION'!#REF!),"")</f>
        <v>#REF!</v>
      </c>
      <c r="AM52" s="31" t="e">
        <f>IF(AND(' RIESGOS DE GESTION'!#REF!="Muy Baja",' RIESGOS DE GESTION'!#REF!="Catastrófico"),CONCATENATE("R7C",' RIESGOS DE GESTION'!#REF!),"")</f>
        <v>#REF!</v>
      </c>
      <c r="AN52" s="58"/>
      <c r="AO52" s="58"/>
      <c r="AP52" s="58"/>
      <c r="AQ52" s="58"/>
      <c r="AR52" s="58"/>
      <c r="AS52" s="58"/>
      <c r="AT52" s="58"/>
      <c r="AU52" s="58"/>
      <c r="AV52" s="58"/>
      <c r="AW52" s="58"/>
      <c r="AX52" s="58"/>
      <c r="AY52" s="58"/>
      <c r="AZ52" s="58"/>
      <c r="BA52" s="58"/>
      <c r="BB52" s="58"/>
      <c r="BC52" s="58"/>
      <c r="BD52" s="58"/>
      <c r="BE52" s="58"/>
      <c r="BF52" s="58"/>
      <c r="BG52" s="58"/>
      <c r="BH52" s="58"/>
      <c r="BI52" s="58"/>
      <c r="BJ52" s="58"/>
      <c r="BK52" s="58"/>
      <c r="BL52" s="58"/>
      <c r="BM52" s="58"/>
      <c r="BN52" s="58"/>
      <c r="BO52" s="58"/>
      <c r="BP52" s="58"/>
      <c r="BQ52" s="58"/>
      <c r="BR52" s="58"/>
      <c r="BS52" s="58"/>
      <c r="BT52" s="58"/>
      <c r="BU52" s="58"/>
      <c r="BV52" s="58"/>
      <c r="BW52" s="58"/>
      <c r="BX52" s="58"/>
      <c r="BY52" s="58"/>
      <c r="BZ52" s="58"/>
      <c r="CA52" s="58"/>
      <c r="CB52" s="58"/>
    </row>
    <row r="53" spans="1:80" ht="15" customHeight="1" x14ac:dyDescent="0.25">
      <c r="A53" s="58"/>
      <c r="B53" s="461"/>
      <c r="C53" s="461"/>
      <c r="D53" s="462"/>
      <c r="E53" s="502"/>
      <c r="F53" s="503"/>
      <c r="G53" s="503"/>
      <c r="H53" s="503"/>
      <c r="I53" s="504"/>
      <c r="J53" s="51" t="e">
        <f>IF(AND(' RIESGOS DE GESTION'!#REF!="Muy Baja",' RIESGOS DE GESTION'!#REF!="Leve"),CONCATENATE("R8C",' RIESGOS DE GESTION'!#REF!),"")</f>
        <v>#REF!</v>
      </c>
      <c r="K53" s="52" t="e">
        <f>IF(AND(' RIESGOS DE GESTION'!#REF!="Muy Baja",' RIESGOS DE GESTION'!#REF!="Leve"),CONCATENATE("R8C",' RIESGOS DE GESTION'!#REF!),"")</f>
        <v>#REF!</v>
      </c>
      <c r="L53" s="52" t="e">
        <f>IF(AND(' RIESGOS DE GESTION'!#REF!="Muy Baja",' RIESGOS DE GESTION'!#REF!="Leve"),CONCATENATE("R8C",' RIESGOS DE GESTION'!#REF!),"")</f>
        <v>#REF!</v>
      </c>
      <c r="M53" s="52" t="e">
        <f>IF(AND(' RIESGOS DE GESTION'!#REF!="Muy Baja",' RIESGOS DE GESTION'!#REF!="Leve"),CONCATENATE("R8C",' RIESGOS DE GESTION'!#REF!),"")</f>
        <v>#REF!</v>
      </c>
      <c r="N53" s="52" t="e">
        <f>IF(AND(' RIESGOS DE GESTION'!#REF!="Muy Baja",' RIESGOS DE GESTION'!#REF!="Leve"),CONCATENATE("R8C",' RIESGOS DE GESTION'!#REF!),"")</f>
        <v>#REF!</v>
      </c>
      <c r="O53" s="53" t="e">
        <f>IF(AND(' RIESGOS DE GESTION'!#REF!="Muy Baja",' RIESGOS DE GESTION'!#REF!="Leve"),CONCATENATE("R8C",' RIESGOS DE GESTION'!#REF!),"")</f>
        <v>#REF!</v>
      </c>
      <c r="P53" s="51" t="e">
        <f>IF(AND(' RIESGOS DE GESTION'!#REF!="Muy Baja",' RIESGOS DE GESTION'!#REF!="Menor"),CONCATENATE("R8C",' RIESGOS DE GESTION'!#REF!),"")</f>
        <v>#REF!</v>
      </c>
      <c r="Q53" s="52" t="e">
        <f>IF(AND(' RIESGOS DE GESTION'!#REF!="Muy Baja",' RIESGOS DE GESTION'!#REF!="Menor"),CONCATENATE("R8C",' RIESGOS DE GESTION'!#REF!),"")</f>
        <v>#REF!</v>
      </c>
      <c r="R53" s="52" t="e">
        <f>IF(AND(' RIESGOS DE GESTION'!#REF!="Muy Baja",' RIESGOS DE GESTION'!#REF!="Menor"),CONCATENATE("R8C",' RIESGOS DE GESTION'!#REF!),"")</f>
        <v>#REF!</v>
      </c>
      <c r="S53" s="52" t="e">
        <f>IF(AND(' RIESGOS DE GESTION'!#REF!="Muy Baja",' RIESGOS DE GESTION'!#REF!="Menor"),CONCATENATE("R8C",' RIESGOS DE GESTION'!#REF!),"")</f>
        <v>#REF!</v>
      </c>
      <c r="T53" s="52" t="e">
        <f>IF(AND(' RIESGOS DE GESTION'!#REF!="Muy Baja",' RIESGOS DE GESTION'!#REF!="Menor"),CONCATENATE("R8C",' RIESGOS DE GESTION'!#REF!),"")</f>
        <v>#REF!</v>
      </c>
      <c r="U53" s="53" t="e">
        <f>IF(AND(' RIESGOS DE GESTION'!#REF!="Muy Baja",' RIESGOS DE GESTION'!#REF!="Menor"),CONCATENATE("R8C",' RIESGOS DE GESTION'!#REF!),"")</f>
        <v>#REF!</v>
      </c>
      <c r="V53" s="42" t="e">
        <f>IF(AND(' RIESGOS DE GESTION'!#REF!="Muy Baja",' RIESGOS DE GESTION'!#REF!="Moderado"),CONCATENATE("R8C",' RIESGOS DE GESTION'!#REF!),"")</f>
        <v>#REF!</v>
      </c>
      <c r="W53" s="43" t="e">
        <f>IF(AND(' RIESGOS DE GESTION'!#REF!="Muy Baja",' RIESGOS DE GESTION'!#REF!="Moderado"),CONCATENATE("R8C",' RIESGOS DE GESTION'!#REF!),"")</f>
        <v>#REF!</v>
      </c>
      <c r="X53" s="43" t="e">
        <f>IF(AND(' RIESGOS DE GESTION'!#REF!="Muy Baja",' RIESGOS DE GESTION'!#REF!="Moderado"),CONCATENATE("R8C",' RIESGOS DE GESTION'!#REF!),"")</f>
        <v>#REF!</v>
      </c>
      <c r="Y53" s="43" t="e">
        <f>IF(AND(' RIESGOS DE GESTION'!#REF!="Muy Baja",' RIESGOS DE GESTION'!#REF!="Moderado"),CONCATENATE("R8C",' RIESGOS DE GESTION'!#REF!),"")</f>
        <v>#REF!</v>
      </c>
      <c r="Z53" s="43" t="e">
        <f>IF(AND(' RIESGOS DE GESTION'!#REF!="Muy Baja",' RIESGOS DE GESTION'!#REF!="Moderado"),CONCATENATE("R8C",' RIESGOS DE GESTION'!#REF!),"")</f>
        <v>#REF!</v>
      </c>
      <c r="AA53" s="44" t="e">
        <f>IF(AND(' RIESGOS DE GESTION'!#REF!="Muy Baja",' RIESGOS DE GESTION'!#REF!="Moderado"),CONCATENATE("R8C",' RIESGOS DE GESTION'!#REF!),"")</f>
        <v>#REF!</v>
      </c>
      <c r="AB53" s="26" t="e">
        <f>IF(AND(' RIESGOS DE GESTION'!#REF!="Muy Baja",' RIESGOS DE GESTION'!#REF!="Mayor"),CONCATENATE("R8C",' RIESGOS DE GESTION'!#REF!),"")</f>
        <v>#REF!</v>
      </c>
      <c r="AC53" s="27" t="e">
        <f>IF(AND(' RIESGOS DE GESTION'!#REF!="Muy Baja",' RIESGOS DE GESTION'!#REF!="Mayor"),CONCATENATE("R8C",' RIESGOS DE GESTION'!#REF!),"")</f>
        <v>#REF!</v>
      </c>
      <c r="AD53" s="32" t="e">
        <f>IF(AND(' RIESGOS DE GESTION'!#REF!="Muy Baja",' RIESGOS DE GESTION'!#REF!="Mayor"),CONCATENATE("R8C",' RIESGOS DE GESTION'!#REF!),"")</f>
        <v>#REF!</v>
      </c>
      <c r="AE53" s="32" t="e">
        <f>IF(AND(' RIESGOS DE GESTION'!#REF!="Muy Baja",' RIESGOS DE GESTION'!#REF!="Mayor"),CONCATENATE("R8C",' RIESGOS DE GESTION'!#REF!),"")</f>
        <v>#REF!</v>
      </c>
      <c r="AF53" s="32" t="e">
        <f>IF(AND(' RIESGOS DE GESTION'!#REF!="Muy Baja",' RIESGOS DE GESTION'!#REF!="Mayor"),CONCATENATE("R8C",' RIESGOS DE GESTION'!#REF!),"")</f>
        <v>#REF!</v>
      </c>
      <c r="AG53" s="28" t="e">
        <f>IF(AND(' RIESGOS DE GESTION'!#REF!="Muy Baja",' RIESGOS DE GESTION'!#REF!="Mayor"),CONCATENATE("R8C",' RIESGOS DE GESTION'!#REF!),"")</f>
        <v>#REF!</v>
      </c>
      <c r="AH53" s="29" t="e">
        <f>IF(AND(' RIESGOS DE GESTION'!#REF!="Muy Baja",' RIESGOS DE GESTION'!#REF!="Catastrófico"),CONCATENATE("R8C",' RIESGOS DE GESTION'!#REF!),"")</f>
        <v>#REF!</v>
      </c>
      <c r="AI53" s="30" t="e">
        <f>IF(AND(' RIESGOS DE GESTION'!#REF!="Muy Baja",' RIESGOS DE GESTION'!#REF!="Catastrófico"),CONCATENATE("R8C",' RIESGOS DE GESTION'!#REF!),"")</f>
        <v>#REF!</v>
      </c>
      <c r="AJ53" s="30" t="e">
        <f>IF(AND(' RIESGOS DE GESTION'!#REF!="Muy Baja",' RIESGOS DE GESTION'!#REF!="Catastrófico"),CONCATENATE("R8C",' RIESGOS DE GESTION'!#REF!),"")</f>
        <v>#REF!</v>
      </c>
      <c r="AK53" s="30" t="e">
        <f>IF(AND(' RIESGOS DE GESTION'!#REF!="Muy Baja",' RIESGOS DE GESTION'!#REF!="Catastrófico"),CONCATENATE("R8C",' RIESGOS DE GESTION'!#REF!),"")</f>
        <v>#REF!</v>
      </c>
      <c r="AL53" s="30" t="e">
        <f>IF(AND(' RIESGOS DE GESTION'!#REF!="Muy Baja",' RIESGOS DE GESTION'!#REF!="Catastrófico"),CONCATENATE("R8C",' RIESGOS DE GESTION'!#REF!),"")</f>
        <v>#REF!</v>
      </c>
      <c r="AM53" s="31" t="e">
        <f>IF(AND(' RIESGOS DE GESTION'!#REF!="Muy Baja",' RIESGOS DE GESTION'!#REF!="Catastrófico"),CONCATENATE("R8C",' RIESGOS DE GESTION'!#REF!),"")</f>
        <v>#REF!</v>
      </c>
      <c r="AN53" s="58"/>
      <c r="AO53" s="58"/>
      <c r="AP53" s="58"/>
      <c r="AQ53" s="58"/>
      <c r="AR53" s="58"/>
      <c r="AS53" s="58"/>
      <c r="AT53" s="58"/>
      <c r="AU53" s="58"/>
      <c r="AV53" s="58"/>
      <c r="AW53" s="58"/>
      <c r="AX53" s="58"/>
      <c r="AY53" s="58"/>
      <c r="AZ53" s="58"/>
      <c r="BA53" s="58"/>
      <c r="BB53" s="58"/>
      <c r="BC53" s="58"/>
      <c r="BD53" s="58"/>
      <c r="BE53" s="58"/>
      <c r="BF53" s="58"/>
      <c r="BG53" s="58"/>
      <c r="BH53" s="58"/>
      <c r="BI53" s="58"/>
      <c r="BJ53" s="58"/>
      <c r="BK53" s="58"/>
      <c r="BL53" s="58"/>
      <c r="BM53" s="58"/>
      <c r="BN53" s="58"/>
      <c r="BO53" s="58"/>
      <c r="BP53" s="58"/>
      <c r="BQ53" s="58"/>
      <c r="BR53" s="58"/>
      <c r="BS53" s="58"/>
      <c r="BT53" s="58"/>
      <c r="BU53" s="58"/>
      <c r="BV53" s="58"/>
      <c r="BW53" s="58"/>
      <c r="BX53" s="58"/>
      <c r="BY53" s="58"/>
      <c r="BZ53" s="58"/>
      <c r="CA53" s="58"/>
      <c r="CB53" s="58"/>
    </row>
    <row r="54" spans="1:80" ht="15" customHeight="1" x14ac:dyDescent="0.25">
      <c r="A54" s="58"/>
      <c r="B54" s="461"/>
      <c r="C54" s="461"/>
      <c r="D54" s="462"/>
      <c r="E54" s="502"/>
      <c r="F54" s="503"/>
      <c r="G54" s="503"/>
      <c r="H54" s="503"/>
      <c r="I54" s="504"/>
      <c r="J54" s="51" t="e">
        <f>IF(AND(' RIESGOS DE GESTION'!#REF!="Muy Baja",' RIESGOS DE GESTION'!#REF!="Leve"),CONCATENATE("R9C",' RIESGOS DE GESTION'!#REF!),"")</f>
        <v>#REF!</v>
      </c>
      <c r="K54" s="52" t="e">
        <f>IF(AND(' RIESGOS DE GESTION'!#REF!="Muy Baja",' RIESGOS DE GESTION'!#REF!="Leve"),CONCATENATE("R9C",' RIESGOS DE GESTION'!#REF!),"")</f>
        <v>#REF!</v>
      </c>
      <c r="L54" s="52" t="e">
        <f>IF(AND(' RIESGOS DE GESTION'!#REF!="Muy Baja",' RIESGOS DE GESTION'!#REF!="Leve"),CONCATENATE("R9C",' RIESGOS DE GESTION'!#REF!),"")</f>
        <v>#REF!</v>
      </c>
      <c r="M54" s="52" t="e">
        <f>IF(AND(' RIESGOS DE GESTION'!#REF!="Muy Baja",' RIESGOS DE GESTION'!#REF!="Leve"),CONCATENATE("R9C",' RIESGOS DE GESTION'!#REF!),"")</f>
        <v>#REF!</v>
      </c>
      <c r="N54" s="52" t="e">
        <f>IF(AND(' RIESGOS DE GESTION'!#REF!="Muy Baja",' RIESGOS DE GESTION'!#REF!="Leve"),CONCATENATE("R9C",' RIESGOS DE GESTION'!#REF!),"")</f>
        <v>#REF!</v>
      </c>
      <c r="O54" s="53" t="e">
        <f>IF(AND(' RIESGOS DE GESTION'!#REF!="Muy Baja",' RIESGOS DE GESTION'!#REF!="Leve"),CONCATENATE("R9C",' RIESGOS DE GESTION'!#REF!),"")</f>
        <v>#REF!</v>
      </c>
      <c r="P54" s="51" t="e">
        <f>IF(AND(' RIESGOS DE GESTION'!#REF!="Muy Baja",' RIESGOS DE GESTION'!#REF!="Menor"),CONCATENATE("R9C",' RIESGOS DE GESTION'!#REF!),"")</f>
        <v>#REF!</v>
      </c>
      <c r="Q54" s="52" t="e">
        <f>IF(AND(' RIESGOS DE GESTION'!#REF!="Muy Baja",' RIESGOS DE GESTION'!#REF!="Menor"),CONCATENATE("R9C",' RIESGOS DE GESTION'!#REF!),"")</f>
        <v>#REF!</v>
      </c>
      <c r="R54" s="52" t="e">
        <f>IF(AND(' RIESGOS DE GESTION'!#REF!="Muy Baja",' RIESGOS DE GESTION'!#REF!="Menor"),CONCATENATE("R9C",' RIESGOS DE GESTION'!#REF!),"")</f>
        <v>#REF!</v>
      </c>
      <c r="S54" s="52" t="e">
        <f>IF(AND(' RIESGOS DE GESTION'!#REF!="Muy Baja",' RIESGOS DE GESTION'!#REF!="Menor"),CONCATENATE("R9C",' RIESGOS DE GESTION'!#REF!),"")</f>
        <v>#REF!</v>
      </c>
      <c r="T54" s="52" t="e">
        <f>IF(AND(' RIESGOS DE GESTION'!#REF!="Muy Baja",' RIESGOS DE GESTION'!#REF!="Menor"),CONCATENATE("R9C",' RIESGOS DE GESTION'!#REF!),"")</f>
        <v>#REF!</v>
      </c>
      <c r="U54" s="53" t="e">
        <f>IF(AND(' RIESGOS DE GESTION'!#REF!="Muy Baja",' RIESGOS DE GESTION'!#REF!="Menor"),CONCATENATE("R9C",' RIESGOS DE GESTION'!#REF!),"")</f>
        <v>#REF!</v>
      </c>
      <c r="V54" s="42" t="e">
        <f>IF(AND(' RIESGOS DE GESTION'!#REF!="Muy Baja",' RIESGOS DE GESTION'!#REF!="Moderado"),CONCATENATE("R9C",' RIESGOS DE GESTION'!#REF!),"")</f>
        <v>#REF!</v>
      </c>
      <c r="W54" s="43" t="e">
        <f>IF(AND(' RIESGOS DE GESTION'!#REF!="Muy Baja",' RIESGOS DE GESTION'!#REF!="Moderado"),CONCATENATE("R9C",' RIESGOS DE GESTION'!#REF!),"")</f>
        <v>#REF!</v>
      </c>
      <c r="X54" s="43" t="e">
        <f>IF(AND(' RIESGOS DE GESTION'!#REF!="Muy Baja",' RIESGOS DE GESTION'!#REF!="Moderado"),CONCATENATE("R9C",' RIESGOS DE GESTION'!#REF!),"")</f>
        <v>#REF!</v>
      </c>
      <c r="Y54" s="43" t="e">
        <f>IF(AND(' RIESGOS DE GESTION'!#REF!="Muy Baja",' RIESGOS DE GESTION'!#REF!="Moderado"),CONCATENATE("R9C",' RIESGOS DE GESTION'!#REF!),"")</f>
        <v>#REF!</v>
      </c>
      <c r="Z54" s="43" t="e">
        <f>IF(AND(' RIESGOS DE GESTION'!#REF!="Muy Baja",' RIESGOS DE GESTION'!#REF!="Moderado"),CONCATENATE("R9C",' RIESGOS DE GESTION'!#REF!),"")</f>
        <v>#REF!</v>
      </c>
      <c r="AA54" s="44" t="e">
        <f>IF(AND(' RIESGOS DE GESTION'!#REF!="Muy Baja",' RIESGOS DE GESTION'!#REF!="Moderado"),CONCATENATE("R9C",' RIESGOS DE GESTION'!#REF!),"")</f>
        <v>#REF!</v>
      </c>
      <c r="AB54" s="26" t="e">
        <f>IF(AND(' RIESGOS DE GESTION'!#REF!="Muy Baja",' RIESGOS DE GESTION'!#REF!="Mayor"),CONCATENATE("R9C",' RIESGOS DE GESTION'!#REF!),"")</f>
        <v>#REF!</v>
      </c>
      <c r="AC54" s="27" t="e">
        <f>IF(AND(' RIESGOS DE GESTION'!#REF!="Muy Baja",' RIESGOS DE GESTION'!#REF!="Mayor"),CONCATENATE("R9C",' RIESGOS DE GESTION'!#REF!),"")</f>
        <v>#REF!</v>
      </c>
      <c r="AD54" s="32" t="e">
        <f>IF(AND(' RIESGOS DE GESTION'!#REF!="Muy Baja",' RIESGOS DE GESTION'!#REF!="Mayor"),CONCATENATE("R9C",' RIESGOS DE GESTION'!#REF!),"")</f>
        <v>#REF!</v>
      </c>
      <c r="AE54" s="32" t="e">
        <f>IF(AND(' RIESGOS DE GESTION'!#REF!="Muy Baja",' RIESGOS DE GESTION'!#REF!="Mayor"),CONCATENATE("R9C",' RIESGOS DE GESTION'!#REF!),"")</f>
        <v>#REF!</v>
      </c>
      <c r="AF54" s="32" t="e">
        <f>IF(AND(' RIESGOS DE GESTION'!#REF!="Muy Baja",' RIESGOS DE GESTION'!#REF!="Mayor"),CONCATENATE("R9C",' RIESGOS DE GESTION'!#REF!),"")</f>
        <v>#REF!</v>
      </c>
      <c r="AG54" s="28" t="e">
        <f>IF(AND(' RIESGOS DE GESTION'!#REF!="Muy Baja",' RIESGOS DE GESTION'!#REF!="Mayor"),CONCATENATE("R9C",' RIESGOS DE GESTION'!#REF!),"")</f>
        <v>#REF!</v>
      </c>
      <c r="AH54" s="29" t="e">
        <f>IF(AND(' RIESGOS DE GESTION'!#REF!="Muy Baja",' RIESGOS DE GESTION'!#REF!="Catastrófico"),CONCATENATE("R9C",' RIESGOS DE GESTION'!#REF!),"")</f>
        <v>#REF!</v>
      </c>
      <c r="AI54" s="30" t="e">
        <f>IF(AND(' RIESGOS DE GESTION'!#REF!="Muy Baja",' RIESGOS DE GESTION'!#REF!="Catastrófico"),CONCATENATE("R9C",' RIESGOS DE GESTION'!#REF!),"")</f>
        <v>#REF!</v>
      </c>
      <c r="AJ54" s="30" t="e">
        <f>IF(AND(' RIESGOS DE GESTION'!#REF!="Muy Baja",' RIESGOS DE GESTION'!#REF!="Catastrófico"),CONCATENATE("R9C",' RIESGOS DE GESTION'!#REF!),"")</f>
        <v>#REF!</v>
      </c>
      <c r="AK54" s="30" t="e">
        <f>IF(AND(' RIESGOS DE GESTION'!#REF!="Muy Baja",' RIESGOS DE GESTION'!#REF!="Catastrófico"),CONCATENATE("R9C",' RIESGOS DE GESTION'!#REF!),"")</f>
        <v>#REF!</v>
      </c>
      <c r="AL54" s="30" t="e">
        <f>IF(AND(' RIESGOS DE GESTION'!#REF!="Muy Baja",' RIESGOS DE GESTION'!#REF!="Catastrófico"),CONCATENATE("R9C",' RIESGOS DE GESTION'!#REF!),"")</f>
        <v>#REF!</v>
      </c>
      <c r="AM54" s="31" t="e">
        <f>IF(AND(' RIESGOS DE GESTION'!#REF!="Muy Baja",' RIESGOS DE GESTION'!#REF!="Catastrófico"),CONCATENATE("R9C",' RIESGOS DE GESTION'!#REF!),"")</f>
        <v>#REF!</v>
      </c>
      <c r="AN54" s="58"/>
      <c r="AO54" s="58"/>
      <c r="AP54" s="58"/>
      <c r="AQ54" s="58"/>
      <c r="AR54" s="58"/>
      <c r="AS54" s="58"/>
      <c r="AT54" s="58"/>
      <c r="AU54" s="58"/>
      <c r="AV54" s="58"/>
      <c r="AW54" s="58"/>
      <c r="AX54" s="58"/>
      <c r="AY54" s="58"/>
      <c r="AZ54" s="58"/>
      <c r="BA54" s="58"/>
      <c r="BB54" s="58"/>
      <c r="BC54" s="58"/>
      <c r="BD54" s="58"/>
      <c r="BE54" s="58"/>
      <c r="BF54" s="58"/>
      <c r="BG54" s="58"/>
      <c r="BH54" s="58"/>
      <c r="BI54" s="58"/>
      <c r="BJ54" s="58"/>
      <c r="BK54" s="58"/>
      <c r="BL54" s="58"/>
      <c r="BM54" s="58"/>
      <c r="BN54" s="58"/>
      <c r="BO54" s="58"/>
      <c r="BP54" s="58"/>
      <c r="BQ54" s="58"/>
      <c r="BR54" s="58"/>
      <c r="BS54" s="58"/>
      <c r="BT54" s="58"/>
      <c r="BU54" s="58"/>
      <c r="BV54" s="58"/>
      <c r="BW54" s="58"/>
      <c r="BX54" s="58"/>
      <c r="BY54" s="58"/>
      <c r="BZ54" s="58"/>
      <c r="CA54" s="58"/>
      <c r="CB54" s="58"/>
    </row>
    <row r="55" spans="1:80" ht="15.75" customHeight="1" thickBot="1" x14ac:dyDescent="0.3">
      <c r="A55" s="58"/>
      <c r="B55" s="461"/>
      <c r="C55" s="461"/>
      <c r="D55" s="462"/>
      <c r="E55" s="505"/>
      <c r="F55" s="506"/>
      <c r="G55" s="506"/>
      <c r="H55" s="506"/>
      <c r="I55" s="507"/>
      <c r="J55" s="54" t="e">
        <f>IF(AND(' RIESGOS DE GESTION'!#REF!="Muy Baja",' RIESGOS DE GESTION'!#REF!="Leve"),CONCATENATE("R10C",' RIESGOS DE GESTION'!#REF!),"")</f>
        <v>#REF!</v>
      </c>
      <c r="K55" s="55" t="e">
        <f>IF(AND(' RIESGOS DE GESTION'!#REF!="Muy Baja",' RIESGOS DE GESTION'!#REF!="Leve"),CONCATENATE("R10C",' RIESGOS DE GESTION'!#REF!),"")</f>
        <v>#REF!</v>
      </c>
      <c r="L55" s="55" t="e">
        <f>IF(AND(' RIESGOS DE GESTION'!#REF!="Muy Baja",' RIESGOS DE GESTION'!#REF!="Leve"),CONCATENATE("R10C",' RIESGOS DE GESTION'!#REF!),"")</f>
        <v>#REF!</v>
      </c>
      <c r="M55" s="55" t="e">
        <f>IF(AND(' RIESGOS DE GESTION'!#REF!="Muy Baja",' RIESGOS DE GESTION'!#REF!="Leve"),CONCATENATE("R10C",' RIESGOS DE GESTION'!#REF!),"")</f>
        <v>#REF!</v>
      </c>
      <c r="N55" s="55" t="e">
        <f>IF(AND(' RIESGOS DE GESTION'!#REF!="Muy Baja",' RIESGOS DE GESTION'!#REF!="Leve"),CONCATENATE("R10C",' RIESGOS DE GESTION'!#REF!),"")</f>
        <v>#REF!</v>
      </c>
      <c r="O55" s="56" t="e">
        <f>IF(AND(' RIESGOS DE GESTION'!#REF!="Muy Baja",' RIESGOS DE GESTION'!#REF!="Leve"),CONCATENATE("R10C",' RIESGOS DE GESTION'!#REF!),"")</f>
        <v>#REF!</v>
      </c>
      <c r="P55" s="54" t="e">
        <f>IF(AND(' RIESGOS DE GESTION'!#REF!="Muy Baja",' RIESGOS DE GESTION'!#REF!="Menor"),CONCATENATE("R10C",' RIESGOS DE GESTION'!#REF!),"")</f>
        <v>#REF!</v>
      </c>
      <c r="Q55" s="55" t="e">
        <f>IF(AND(' RIESGOS DE GESTION'!#REF!="Muy Baja",' RIESGOS DE GESTION'!#REF!="Menor"),CONCATENATE("R10C",' RIESGOS DE GESTION'!#REF!),"")</f>
        <v>#REF!</v>
      </c>
      <c r="R55" s="55" t="e">
        <f>IF(AND(' RIESGOS DE GESTION'!#REF!="Muy Baja",' RIESGOS DE GESTION'!#REF!="Menor"),CONCATENATE("R10C",' RIESGOS DE GESTION'!#REF!),"")</f>
        <v>#REF!</v>
      </c>
      <c r="S55" s="55" t="e">
        <f>IF(AND(' RIESGOS DE GESTION'!#REF!="Muy Baja",' RIESGOS DE GESTION'!#REF!="Menor"),CONCATENATE("R10C",' RIESGOS DE GESTION'!#REF!),"")</f>
        <v>#REF!</v>
      </c>
      <c r="T55" s="55" t="e">
        <f>IF(AND(' RIESGOS DE GESTION'!#REF!="Muy Baja",' RIESGOS DE GESTION'!#REF!="Menor"),CONCATENATE("R10C",' RIESGOS DE GESTION'!#REF!),"")</f>
        <v>#REF!</v>
      </c>
      <c r="U55" s="56" t="e">
        <f>IF(AND(' RIESGOS DE GESTION'!#REF!="Muy Baja",' RIESGOS DE GESTION'!#REF!="Menor"),CONCATENATE("R10C",' RIESGOS DE GESTION'!#REF!),"")</f>
        <v>#REF!</v>
      </c>
      <c r="V55" s="45" t="e">
        <f>IF(AND(' RIESGOS DE GESTION'!#REF!="Muy Baja",' RIESGOS DE GESTION'!#REF!="Moderado"),CONCATENATE("R10C",' RIESGOS DE GESTION'!#REF!),"")</f>
        <v>#REF!</v>
      </c>
      <c r="W55" s="46" t="e">
        <f>IF(AND(' RIESGOS DE GESTION'!#REF!="Muy Baja",' RIESGOS DE GESTION'!#REF!="Moderado"),CONCATENATE("R10C",' RIESGOS DE GESTION'!#REF!),"")</f>
        <v>#REF!</v>
      </c>
      <c r="X55" s="46" t="e">
        <f>IF(AND(' RIESGOS DE GESTION'!#REF!="Muy Baja",' RIESGOS DE GESTION'!#REF!="Moderado"),CONCATENATE("R10C",' RIESGOS DE GESTION'!#REF!),"")</f>
        <v>#REF!</v>
      </c>
      <c r="Y55" s="46" t="e">
        <f>IF(AND(' RIESGOS DE GESTION'!#REF!="Muy Baja",' RIESGOS DE GESTION'!#REF!="Moderado"),CONCATENATE("R10C",' RIESGOS DE GESTION'!#REF!),"")</f>
        <v>#REF!</v>
      </c>
      <c r="Z55" s="46" t="e">
        <f>IF(AND(' RIESGOS DE GESTION'!#REF!="Muy Baja",' RIESGOS DE GESTION'!#REF!="Moderado"),CONCATENATE("R10C",' RIESGOS DE GESTION'!#REF!),"")</f>
        <v>#REF!</v>
      </c>
      <c r="AA55" s="47" t="e">
        <f>IF(AND(' RIESGOS DE GESTION'!#REF!="Muy Baja",' RIESGOS DE GESTION'!#REF!="Moderado"),CONCATENATE("R10C",' RIESGOS DE GESTION'!#REF!),"")</f>
        <v>#REF!</v>
      </c>
      <c r="AB55" s="33" t="e">
        <f>IF(AND(' RIESGOS DE GESTION'!#REF!="Muy Baja",' RIESGOS DE GESTION'!#REF!="Mayor"),CONCATENATE("R10C",' RIESGOS DE GESTION'!#REF!),"")</f>
        <v>#REF!</v>
      </c>
      <c r="AC55" s="34" t="e">
        <f>IF(AND(' RIESGOS DE GESTION'!#REF!="Muy Baja",' RIESGOS DE GESTION'!#REF!="Mayor"),CONCATENATE("R10C",' RIESGOS DE GESTION'!#REF!),"")</f>
        <v>#REF!</v>
      </c>
      <c r="AD55" s="34" t="e">
        <f>IF(AND(' RIESGOS DE GESTION'!#REF!="Muy Baja",' RIESGOS DE GESTION'!#REF!="Mayor"),CONCATENATE("R10C",' RIESGOS DE GESTION'!#REF!),"")</f>
        <v>#REF!</v>
      </c>
      <c r="AE55" s="34" t="e">
        <f>IF(AND(' RIESGOS DE GESTION'!#REF!="Muy Baja",' RIESGOS DE GESTION'!#REF!="Mayor"),CONCATENATE("R10C",' RIESGOS DE GESTION'!#REF!),"")</f>
        <v>#REF!</v>
      </c>
      <c r="AF55" s="34" t="e">
        <f>IF(AND(' RIESGOS DE GESTION'!#REF!="Muy Baja",' RIESGOS DE GESTION'!#REF!="Mayor"),CONCATENATE("R10C",' RIESGOS DE GESTION'!#REF!),"")</f>
        <v>#REF!</v>
      </c>
      <c r="AG55" s="35" t="e">
        <f>IF(AND(' RIESGOS DE GESTION'!#REF!="Muy Baja",' RIESGOS DE GESTION'!#REF!="Mayor"),CONCATENATE("R10C",' RIESGOS DE GESTION'!#REF!),"")</f>
        <v>#REF!</v>
      </c>
      <c r="AH55" s="36" t="e">
        <f>IF(AND(' RIESGOS DE GESTION'!#REF!="Muy Baja",' RIESGOS DE GESTION'!#REF!="Catastrófico"),CONCATENATE("R10C",' RIESGOS DE GESTION'!#REF!),"")</f>
        <v>#REF!</v>
      </c>
      <c r="AI55" s="37" t="e">
        <f>IF(AND(' RIESGOS DE GESTION'!#REF!="Muy Baja",' RIESGOS DE GESTION'!#REF!="Catastrófico"),CONCATENATE("R10C",' RIESGOS DE GESTION'!#REF!),"")</f>
        <v>#REF!</v>
      </c>
      <c r="AJ55" s="37" t="e">
        <f>IF(AND(' RIESGOS DE GESTION'!#REF!="Muy Baja",' RIESGOS DE GESTION'!#REF!="Catastrófico"),CONCATENATE("R10C",' RIESGOS DE GESTION'!#REF!),"")</f>
        <v>#REF!</v>
      </c>
      <c r="AK55" s="37" t="e">
        <f>IF(AND(' RIESGOS DE GESTION'!#REF!="Muy Baja",' RIESGOS DE GESTION'!#REF!="Catastrófico"),CONCATENATE("R10C",' RIESGOS DE GESTION'!#REF!),"")</f>
        <v>#REF!</v>
      </c>
      <c r="AL55" s="37" t="e">
        <f>IF(AND(' RIESGOS DE GESTION'!#REF!="Muy Baja",' RIESGOS DE GESTION'!#REF!="Catastrófico"),CONCATENATE("R10C",' RIESGOS DE GESTION'!#REF!),"")</f>
        <v>#REF!</v>
      </c>
      <c r="AM55" s="38" t="e">
        <f>IF(AND(' RIESGOS DE GESTION'!#REF!="Muy Baja",' RIESGOS DE GESTION'!#REF!="Catastrófico"),CONCATENATE("R10C",' RIESGOS DE GESTION'!#REF!),"")</f>
        <v>#REF!</v>
      </c>
      <c r="AN55" s="58"/>
      <c r="AO55" s="58"/>
      <c r="AP55" s="58"/>
      <c r="AQ55" s="58"/>
      <c r="AR55" s="58"/>
      <c r="AS55" s="58"/>
      <c r="AT55" s="58"/>
      <c r="AU55" s="58"/>
      <c r="AV55" s="58"/>
      <c r="AW55" s="58"/>
      <c r="AX55" s="58"/>
      <c r="AY55" s="58"/>
      <c r="AZ55" s="58"/>
      <c r="BA55" s="58"/>
      <c r="BB55" s="58"/>
      <c r="BC55" s="58"/>
      <c r="BD55" s="58"/>
      <c r="BE55" s="58"/>
      <c r="BF55" s="58"/>
      <c r="BG55" s="58"/>
      <c r="BH55" s="58"/>
      <c r="BI55" s="58"/>
      <c r="BJ55" s="58"/>
      <c r="BK55" s="58"/>
      <c r="BL55" s="58"/>
      <c r="BM55" s="58"/>
      <c r="BN55" s="58"/>
      <c r="BO55" s="58"/>
      <c r="BP55" s="58"/>
      <c r="BQ55" s="58"/>
      <c r="BR55" s="58"/>
      <c r="BS55" s="58"/>
      <c r="BT55" s="58"/>
      <c r="BU55" s="58"/>
      <c r="BV55" s="58"/>
      <c r="BW55" s="58"/>
      <c r="BX55" s="58"/>
      <c r="BY55" s="58"/>
      <c r="BZ55" s="58"/>
      <c r="CA55" s="58"/>
      <c r="CB55" s="58"/>
    </row>
    <row r="56" spans="1:80" x14ac:dyDescent="0.25">
      <c r="A56" s="58"/>
      <c r="B56" s="58"/>
      <c r="C56" s="58"/>
      <c r="D56" s="58"/>
      <c r="E56" s="58"/>
      <c r="F56" s="58"/>
      <c r="G56" s="58"/>
      <c r="H56" s="58"/>
      <c r="I56" s="58"/>
      <c r="J56" s="499" t="s">
        <v>106</v>
      </c>
      <c r="K56" s="500"/>
      <c r="L56" s="500"/>
      <c r="M56" s="500"/>
      <c r="N56" s="500"/>
      <c r="O56" s="501"/>
      <c r="P56" s="499" t="s">
        <v>105</v>
      </c>
      <c r="Q56" s="500"/>
      <c r="R56" s="500"/>
      <c r="S56" s="500"/>
      <c r="T56" s="500"/>
      <c r="U56" s="501"/>
      <c r="V56" s="499" t="s">
        <v>104</v>
      </c>
      <c r="W56" s="500"/>
      <c r="X56" s="500"/>
      <c r="Y56" s="500"/>
      <c r="Z56" s="500"/>
      <c r="AA56" s="501"/>
      <c r="AB56" s="499" t="s">
        <v>103</v>
      </c>
      <c r="AC56" s="508"/>
      <c r="AD56" s="500"/>
      <c r="AE56" s="500"/>
      <c r="AF56" s="500"/>
      <c r="AG56" s="501"/>
      <c r="AH56" s="499" t="s">
        <v>102</v>
      </c>
      <c r="AI56" s="500"/>
      <c r="AJ56" s="500"/>
      <c r="AK56" s="500"/>
      <c r="AL56" s="500"/>
      <c r="AM56" s="501"/>
      <c r="AN56" s="58"/>
      <c r="AO56" s="58"/>
      <c r="AP56" s="58"/>
      <c r="AQ56" s="58"/>
      <c r="AR56" s="58"/>
      <c r="AS56" s="58"/>
      <c r="AT56" s="58"/>
      <c r="AU56" s="58"/>
      <c r="AV56" s="58"/>
      <c r="AW56" s="58"/>
      <c r="AX56" s="58"/>
      <c r="AY56" s="58"/>
      <c r="AZ56" s="58"/>
      <c r="BA56" s="58"/>
      <c r="BB56" s="58"/>
      <c r="BC56" s="58"/>
      <c r="BD56" s="58"/>
      <c r="BE56" s="58"/>
      <c r="BF56" s="58"/>
      <c r="BG56" s="58"/>
      <c r="BH56" s="58"/>
      <c r="BI56" s="58"/>
      <c r="BJ56" s="58"/>
      <c r="BK56" s="58"/>
      <c r="BL56" s="58"/>
      <c r="BM56" s="58"/>
      <c r="BN56" s="58"/>
      <c r="BO56" s="58"/>
      <c r="BP56" s="58"/>
      <c r="BQ56" s="58"/>
      <c r="BR56" s="58"/>
      <c r="BS56" s="58"/>
      <c r="BT56" s="58"/>
      <c r="BU56" s="58"/>
      <c r="BV56" s="58"/>
      <c r="BW56" s="58"/>
      <c r="BX56" s="58"/>
      <c r="BY56" s="58"/>
      <c r="BZ56" s="58"/>
      <c r="CA56" s="58"/>
      <c r="CB56" s="58"/>
    </row>
    <row r="57" spans="1:80" x14ac:dyDescent="0.25">
      <c r="A57" s="58"/>
      <c r="B57" s="58"/>
      <c r="C57" s="58"/>
      <c r="D57" s="58"/>
      <c r="E57" s="58"/>
      <c r="F57" s="58"/>
      <c r="G57" s="58"/>
      <c r="H57" s="58"/>
      <c r="I57" s="58"/>
      <c r="J57" s="502"/>
      <c r="K57" s="503"/>
      <c r="L57" s="503"/>
      <c r="M57" s="503"/>
      <c r="N57" s="503"/>
      <c r="O57" s="504"/>
      <c r="P57" s="502"/>
      <c r="Q57" s="503"/>
      <c r="R57" s="503"/>
      <c r="S57" s="503"/>
      <c r="T57" s="503"/>
      <c r="U57" s="504"/>
      <c r="V57" s="502"/>
      <c r="W57" s="503"/>
      <c r="X57" s="503"/>
      <c r="Y57" s="503"/>
      <c r="Z57" s="503"/>
      <c r="AA57" s="504"/>
      <c r="AB57" s="502"/>
      <c r="AC57" s="503"/>
      <c r="AD57" s="503"/>
      <c r="AE57" s="503"/>
      <c r="AF57" s="503"/>
      <c r="AG57" s="504"/>
      <c r="AH57" s="502"/>
      <c r="AI57" s="503"/>
      <c r="AJ57" s="503"/>
      <c r="AK57" s="503"/>
      <c r="AL57" s="503"/>
      <c r="AM57" s="504"/>
      <c r="AN57" s="58"/>
      <c r="AO57" s="58"/>
      <c r="AP57" s="58"/>
      <c r="AQ57" s="58"/>
      <c r="AR57" s="58"/>
      <c r="AS57" s="58"/>
      <c r="AT57" s="58"/>
      <c r="AU57" s="58"/>
      <c r="AV57" s="58"/>
      <c r="AW57" s="58"/>
      <c r="AX57" s="58"/>
      <c r="AY57" s="58"/>
      <c r="AZ57" s="58"/>
      <c r="BA57" s="58"/>
      <c r="BB57" s="58"/>
      <c r="BC57" s="58"/>
      <c r="BD57" s="58"/>
      <c r="BE57" s="58"/>
      <c r="BF57" s="58"/>
      <c r="BG57" s="58"/>
      <c r="BH57" s="58"/>
      <c r="BI57" s="58"/>
      <c r="BJ57" s="58"/>
      <c r="BK57" s="58"/>
      <c r="BL57" s="58"/>
      <c r="BM57" s="58"/>
      <c r="BN57" s="58"/>
      <c r="BO57" s="58"/>
      <c r="BP57" s="58"/>
      <c r="BQ57" s="58"/>
      <c r="BR57" s="58"/>
      <c r="BS57" s="58"/>
      <c r="BT57" s="58"/>
      <c r="BU57" s="58"/>
      <c r="BV57" s="58"/>
      <c r="BW57" s="58"/>
      <c r="BX57" s="58"/>
      <c r="BY57" s="58"/>
      <c r="BZ57" s="58"/>
      <c r="CA57" s="58"/>
      <c r="CB57" s="58"/>
    </row>
    <row r="58" spans="1:80" x14ac:dyDescent="0.25">
      <c r="A58" s="58"/>
      <c r="B58" s="58"/>
      <c r="C58" s="58"/>
      <c r="D58" s="58"/>
      <c r="E58" s="58"/>
      <c r="F58" s="58"/>
      <c r="G58" s="58"/>
      <c r="H58" s="58"/>
      <c r="I58" s="58"/>
      <c r="J58" s="502"/>
      <c r="K58" s="503"/>
      <c r="L58" s="503"/>
      <c r="M58" s="503"/>
      <c r="N58" s="503"/>
      <c r="O58" s="504"/>
      <c r="P58" s="502"/>
      <c r="Q58" s="503"/>
      <c r="R58" s="503"/>
      <c r="S58" s="503"/>
      <c r="T58" s="503"/>
      <c r="U58" s="504"/>
      <c r="V58" s="502"/>
      <c r="W58" s="503"/>
      <c r="X58" s="503"/>
      <c r="Y58" s="503"/>
      <c r="Z58" s="503"/>
      <c r="AA58" s="504"/>
      <c r="AB58" s="502"/>
      <c r="AC58" s="503"/>
      <c r="AD58" s="503"/>
      <c r="AE58" s="503"/>
      <c r="AF58" s="503"/>
      <c r="AG58" s="504"/>
      <c r="AH58" s="502"/>
      <c r="AI58" s="503"/>
      <c r="AJ58" s="503"/>
      <c r="AK58" s="503"/>
      <c r="AL58" s="503"/>
      <c r="AM58" s="504"/>
      <c r="AN58" s="58"/>
      <c r="AO58" s="58"/>
      <c r="AP58" s="58"/>
      <c r="AQ58" s="58"/>
      <c r="AR58" s="58"/>
      <c r="AS58" s="58"/>
      <c r="AT58" s="58"/>
      <c r="AU58" s="58"/>
      <c r="AV58" s="58"/>
      <c r="AW58" s="58"/>
      <c r="AX58" s="58"/>
      <c r="AY58" s="58"/>
      <c r="AZ58" s="58"/>
      <c r="BA58" s="58"/>
      <c r="BB58" s="58"/>
      <c r="BC58" s="58"/>
      <c r="BD58" s="58"/>
      <c r="BE58" s="58"/>
      <c r="BF58" s="58"/>
      <c r="BG58" s="58"/>
      <c r="BH58" s="58"/>
      <c r="BI58" s="58"/>
      <c r="BJ58" s="58"/>
      <c r="BK58" s="58"/>
      <c r="BL58" s="58"/>
      <c r="BM58" s="58"/>
      <c r="BN58" s="58"/>
      <c r="BO58" s="58"/>
      <c r="BP58" s="58"/>
      <c r="BQ58" s="58"/>
      <c r="BR58" s="58"/>
      <c r="BS58" s="58"/>
      <c r="BT58" s="58"/>
      <c r="BU58" s="58"/>
      <c r="BV58" s="58"/>
      <c r="BW58" s="58"/>
      <c r="BX58" s="58"/>
      <c r="BY58" s="58"/>
      <c r="BZ58" s="58"/>
      <c r="CA58" s="58"/>
      <c r="CB58" s="58"/>
    </row>
    <row r="59" spans="1:80" x14ac:dyDescent="0.25">
      <c r="A59" s="58"/>
      <c r="B59" s="58"/>
      <c r="C59" s="58"/>
      <c r="D59" s="58"/>
      <c r="E59" s="58"/>
      <c r="F59" s="58"/>
      <c r="G59" s="58"/>
      <c r="H59" s="58"/>
      <c r="I59" s="58"/>
      <c r="J59" s="502"/>
      <c r="K59" s="503"/>
      <c r="L59" s="503"/>
      <c r="M59" s="503"/>
      <c r="N59" s="503"/>
      <c r="O59" s="504"/>
      <c r="P59" s="502"/>
      <c r="Q59" s="503"/>
      <c r="R59" s="503"/>
      <c r="S59" s="503"/>
      <c r="T59" s="503"/>
      <c r="U59" s="504"/>
      <c r="V59" s="502"/>
      <c r="W59" s="503"/>
      <c r="X59" s="503"/>
      <c r="Y59" s="503"/>
      <c r="Z59" s="503"/>
      <c r="AA59" s="504"/>
      <c r="AB59" s="502"/>
      <c r="AC59" s="503"/>
      <c r="AD59" s="503"/>
      <c r="AE59" s="503"/>
      <c r="AF59" s="503"/>
      <c r="AG59" s="504"/>
      <c r="AH59" s="502"/>
      <c r="AI59" s="503"/>
      <c r="AJ59" s="503"/>
      <c r="AK59" s="503"/>
      <c r="AL59" s="503"/>
      <c r="AM59" s="504"/>
      <c r="AN59" s="58"/>
      <c r="AO59" s="58"/>
      <c r="AP59" s="58"/>
      <c r="AQ59" s="58"/>
      <c r="AR59" s="58"/>
      <c r="AS59" s="58"/>
      <c r="AT59" s="58"/>
      <c r="AU59" s="58"/>
      <c r="AV59" s="58"/>
      <c r="AW59" s="58"/>
      <c r="AX59" s="58"/>
      <c r="AY59" s="58"/>
      <c r="AZ59" s="58"/>
      <c r="BA59" s="58"/>
      <c r="BB59" s="58"/>
      <c r="BC59" s="58"/>
      <c r="BD59" s="58"/>
      <c r="BE59" s="58"/>
      <c r="BF59" s="58"/>
      <c r="BG59" s="58"/>
      <c r="BH59" s="58"/>
      <c r="BI59" s="58"/>
      <c r="BJ59" s="58"/>
      <c r="BK59" s="58"/>
      <c r="BL59" s="58"/>
      <c r="BM59" s="58"/>
      <c r="BN59" s="58"/>
      <c r="BO59" s="58"/>
      <c r="BP59" s="58"/>
      <c r="BQ59" s="58"/>
      <c r="BR59" s="58"/>
      <c r="BS59" s="58"/>
      <c r="BT59" s="58"/>
      <c r="BU59" s="58"/>
      <c r="BV59" s="58"/>
      <c r="BW59" s="58"/>
      <c r="BX59" s="58"/>
      <c r="BY59" s="58"/>
      <c r="BZ59" s="58"/>
      <c r="CA59" s="58"/>
      <c r="CB59" s="58"/>
    </row>
    <row r="60" spans="1:80" x14ac:dyDescent="0.25">
      <c r="A60" s="58"/>
      <c r="B60" s="58"/>
      <c r="C60" s="58"/>
      <c r="D60" s="58"/>
      <c r="E60" s="58"/>
      <c r="F60" s="58"/>
      <c r="G60" s="58"/>
      <c r="H60" s="58"/>
      <c r="I60" s="58"/>
      <c r="J60" s="502"/>
      <c r="K60" s="503"/>
      <c r="L60" s="503"/>
      <c r="M60" s="503"/>
      <c r="N60" s="503"/>
      <c r="O60" s="504"/>
      <c r="P60" s="502"/>
      <c r="Q60" s="503"/>
      <c r="R60" s="503"/>
      <c r="S60" s="503"/>
      <c r="T60" s="503"/>
      <c r="U60" s="504"/>
      <c r="V60" s="502"/>
      <c r="W60" s="503"/>
      <c r="X60" s="503"/>
      <c r="Y60" s="503"/>
      <c r="Z60" s="503"/>
      <c r="AA60" s="504"/>
      <c r="AB60" s="502"/>
      <c r="AC60" s="503"/>
      <c r="AD60" s="503"/>
      <c r="AE60" s="503"/>
      <c r="AF60" s="503"/>
      <c r="AG60" s="504"/>
      <c r="AH60" s="502"/>
      <c r="AI60" s="503"/>
      <c r="AJ60" s="503"/>
      <c r="AK60" s="503"/>
      <c r="AL60" s="503"/>
      <c r="AM60" s="504"/>
      <c r="AN60" s="58"/>
      <c r="AO60" s="58"/>
      <c r="AP60" s="58"/>
      <c r="AQ60" s="58"/>
      <c r="AR60" s="58"/>
      <c r="AS60" s="58"/>
      <c r="AT60" s="58"/>
      <c r="AU60" s="58"/>
      <c r="AV60" s="58"/>
      <c r="AW60" s="58"/>
      <c r="AX60" s="58"/>
      <c r="AY60" s="58"/>
      <c r="AZ60" s="58"/>
      <c r="BA60" s="58"/>
      <c r="BB60" s="58"/>
      <c r="BC60" s="58"/>
      <c r="BD60" s="58"/>
      <c r="BE60" s="58"/>
      <c r="BF60" s="58"/>
      <c r="BG60" s="58"/>
      <c r="BH60" s="58"/>
      <c r="BI60" s="58"/>
      <c r="BJ60" s="58"/>
      <c r="BK60" s="58"/>
      <c r="BL60" s="58"/>
      <c r="BM60" s="58"/>
      <c r="BN60" s="58"/>
      <c r="BO60" s="58"/>
      <c r="BP60" s="58"/>
      <c r="BQ60" s="58"/>
      <c r="BR60" s="58"/>
      <c r="BS60" s="58"/>
      <c r="BT60" s="58"/>
      <c r="BU60" s="58"/>
      <c r="BV60" s="58"/>
      <c r="BW60" s="58"/>
      <c r="BX60" s="58"/>
      <c r="BY60" s="58"/>
      <c r="BZ60" s="58"/>
      <c r="CA60" s="58"/>
      <c r="CB60" s="58"/>
    </row>
    <row r="61" spans="1:80" ht="15.75" thickBot="1" x14ac:dyDescent="0.3">
      <c r="A61" s="58"/>
      <c r="B61" s="58"/>
      <c r="C61" s="58"/>
      <c r="D61" s="58"/>
      <c r="E61" s="58"/>
      <c r="F61" s="58"/>
      <c r="G61" s="58"/>
      <c r="H61" s="58"/>
      <c r="I61" s="58"/>
      <c r="J61" s="505"/>
      <c r="K61" s="506"/>
      <c r="L61" s="506"/>
      <c r="M61" s="506"/>
      <c r="N61" s="506"/>
      <c r="O61" s="507"/>
      <c r="P61" s="505"/>
      <c r="Q61" s="506"/>
      <c r="R61" s="506"/>
      <c r="S61" s="506"/>
      <c r="T61" s="506"/>
      <c r="U61" s="507"/>
      <c r="V61" s="505"/>
      <c r="W61" s="506"/>
      <c r="X61" s="506"/>
      <c r="Y61" s="506"/>
      <c r="Z61" s="506"/>
      <c r="AA61" s="507"/>
      <c r="AB61" s="505"/>
      <c r="AC61" s="506"/>
      <c r="AD61" s="506"/>
      <c r="AE61" s="506"/>
      <c r="AF61" s="506"/>
      <c r="AG61" s="507"/>
      <c r="AH61" s="505"/>
      <c r="AI61" s="506"/>
      <c r="AJ61" s="506"/>
      <c r="AK61" s="506"/>
      <c r="AL61" s="506"/>
      <c r="AM61" s="507"/>
      <c r="AN61" s="58"/>
      <c r="AO61" s="58"/>
      <c r="AP61" s="58"/>
      <c r="AQ61" s="58"/>
      <c r="AR61" s="58"/>
      <c r="AS61" s="58"/>
      <c r="AT61" s="58"/>
      <c r="AU61" s="58"/>
      <c r="AV61" s="58"/>
      <c r="AW61" s="58"/>
      <c r="AX61" s="58"/>
      <c r="AY61" s="58"/>
      <c r="AZ61" s="58"/>
      <c r="BA61" s="58"/>
      <c r="BB61" s="58"/>
      <c r="BC61" s="58"/>
      <c r="BD61" s="58"/>
      <c r="BE61" s="58"/>
      <c r="BF61" s="58"/>
      <c r="BG61" s="58"/>
      <c r="BH61" s="58"/>
      <c r="BI61" s="58"/>
      <c r="BJ61" s="58"/>
      <c r="BK61" s="58"/>
      <c r="BL61" s="58"/>
      <c r="BM61" s="58"/>
      <c r="BN61" s="58"/>
      <c r="BO61" s="58"/>
      <c r="BP61" s="58"/>
      <c r="BQ61" s="58"/>
      <c r="BR61" s="58"/>
      <c r="BS61" s="58"/>
      <c r="BT61" s="58"/>
      <c r="BU61" s="58"/>
      <c r="BV61" s="58"/>
      <c r="BW61" s="58"/>
      <c r="BX61" s="58"/>
      <c r="BY61" s="58"/>
      <c r="BZ61" s="58"/>
      <c r="CA61" s="58"/>
      <c r="CB61" s="58"/>
    </row>
    <row r="62" spans="1:80" x14ac:dyDescent="0.25">
      <c r="A62" s="58"/>
      <c r="B62" s="58"/>
      <c r="C62" s="58"/>
      <c r="D62" s="58"/>
      <c r="E62" s="58"/>
      <c r="F62" s="58"/>
      <c r="G62" s="58"/>
      <c r="H62" s="58"/>
      <c r="I62" s="58"/>
      <c r="J62" s="58"/>
      <c r="K62" s="58"/>
      <c r="L62" s="58"/>
      <c r="M62" s="58"/>
      <c r="N62" s="58"/>
      <c r="O62" s="58"/>
      <c r="P62" s="58"/>
      <c r="Q62" s="58"/>
      <c r="R62" s="58"/>
      <c r="S62" s="58"/>
      <c r="T62" s="58"/>
      <c r="U62" s="58"/>
      <c r="V62" s="58"/>
      <c r="W62" s="58"/>
      <c r="X62" s="58"/>
      <c r="Y62" s="58"/>
      <c r="Z62" s="58"/>
      <c r="AA62" s="58"/>
      <c r="AB62" s="58"/>
      <c r="AC62" s="58"/>
      <c r="AD62" s="58"/>
      <c r="AE62" s="58"/>
      <c r="AF62" s="58"/>
      <c r="AG62" s="58"/>
      <c r="AH62" s="58"/>
      <c r="AI62" s="58"/>
      <c r="AJ62" s="58"/>
      <c r="AK62" s="58"/>
      <c r="AL62" s="58"/>
      <c r="AM62" s="58"/>
      <c r="AN62" s="58"/>
      <c r="AO62" s="58"/>
      <c r="AP62" s="58"/>
      <c r="AQ62" s="58"/>
      <c r="AR62" s="58"/>
      <c r="AS62" s="58"/>
      <c r="AT62" s="58"/>
      <c r="AU62" s="58"/>
      <c r="AV62" s="58"/>
      <c r="AW62" s="58"/>
      <c r="AX62" s="58"/>
      <c r="AY62" s="58"/>
      <c r="AZ62" s="58"/>
      <c r="BA62" s="58"/>
      <c r="BB62" s="58"/>
      <c r="BC62" s="58"/>
      <c r="BD62" s="58"/>
      <c r="BE62" s="58"/>
      <c r="BF62" s="58"/>
      <c r="BG62" s="58"/>
      <c r="BH62" s="58"/>
    </row>
    <row r="63" spans="1:80" ht="15" customHeight="1" x14ac:dyDescent="0.25">
      <c r="A63" s="58"/>
      <c r="B63" s="62"/>
      <c r="C63" s="62"/>
      <c r="D63" s="62"/>
      <c r="E63" s="62"/>
      <c r="F63" s="62"/>
      <c r="G63" s="62"/>
      <c r="H63" s="62"/>
      <c r="I63" s="62"/>
      <c r="J63" s="62"/>
      <c r="K63" s="62"/>
      <c r="L63" s="62"/>
      <c r="M63" s="62"/>
      <c r="N63" s="62"/>
      <c r="O63" s="62"/>
      <c r="P63" s="62"/>
      <c r="Q63" s="62"/>
      <c r="R63" s="62"/>
      <c r="S63" s="62"/>
      <c r="T63" s="62"/>
      <c r="U63" s="62"/>
      <c r="V63" s="62"/>
      <c r="W63" s="62"/>
      <c r="X63" s="62"/>
      <c r="Y63" s="62"/>
      <c r="Z63" s="62"/>
      <c r="AA63" s="62"/>
      <c r="AB63" s="62"/>
      <c r="AC63" s="62"/>
      <c r="AD63" s="62"/>
      <c r="AE63" s="62"/>
      <c r="AF63" s="62"/>
      <c r="AG63" s="62"/>
      <c r="AH63" s="62"/>
      <c r="AI63" s="62"/>
      <c r="AJ63" s="62"/>
      <c r="AK63" s="62"/>
      <c r="AL63" s="62"/>
      <c r="AM63" s="62"/>
      <c r="AN63" s="62"/>
      <c r="AO63" s="62"/>
      <c r="AP63" s="62"/>
      <c r="AQ63" s="62"/>
      <c r="AR63" s="62"/>
      <c r="AS63" s="62"/>
      <c r="AT63" s="62"/>
      <c r="AU63" s="58"/>
      <c r="AV63" s="58"/>
      <c r="AW63" s="58"/>
      <c r="AX63" s="58"/>
      <c r="AY63" s="58"/>
      <c r="AZ63" s="58"/>
      <c r="BA63" s="58"/>
      <c r="BB63" s="58"/>
      <c r="BC63" s="58"/>
      <c r="BD63" s="58"/>
      <c r="BE63" s="58"/>
      <c r="BF63" s="58"/>
      <c r="BG63" s="58"/>
      <c r="BH63" s="58"/>
    </row>
    <row r="64" spans="1:80" ht="15" customHeight="1" x14ac:dyDescent="0.25">
      <c r="A64" s="58"/>
      <c r="B64" s="62"/>
      <c r="C64" s="62"/>
      <c r="D64" s="62"/>
      <c r="E64" s="62"/>
      <c r="F64" s="62"/>
      <c r="G64" s="62"/>
      <c r="H64" s="62"/>
      <c r="I64" s="62"/>
      <c r="J64" s="62"/>
      <c r="K64" s="62"/>
      <c r="L64" s="62"/>
      <c r="M64" s="62"/>
      <c r="N64" s="62"/>
      <c r="O64" s="62"/>
      <c r="P64" s="62"/>
      <c r="Q64" s="62"/>
      <c r="R64" s="62"/>
      <c r="S64" s="62"/>
      <c r="T64" s="62"/>
      <c r="U64" s="62"/>
      <c r="V64" s="62"/>
      <c r="W64" s="62"/>
      <c r="X64" s="62"/>
      <c r="Y64" s="62"/>
      <c r="Z64" s="62"/>
      <c r="AA64" s="62"/>
      <c r="AB64" s="62"/>
      <c r="AC64" s="62"/>
      <c r="AD64" s="62"/>
      <c r="AE64" s="62"/>
      <c r="AF64" s="62"/>
      <c r="AG64" s="62"/>
      <c r="AH64" s="62"/>
      <c r="AI64" s="62"/>
      <c r="AJ64" s="62"/>
      <c r="AK64" s="62"/>
      <c r="AL64" s="62"/>
      <c r="AM64" s="62"/>
      <c r="AN64" s="62"/>
      <c r="AO64" s="62"/>
      <c r="AP64" s="62"/>
      <c r="AQ64" s="62"/>
      <c r="AR64" s="62"/>
      <c r="AS64" s="62"/>
      <c r="AT64" s="62"/>
      <c r="AU64" s="58"/>
      <c r="AV64" s="58"/>
      <c r="AW64" s="58"/>
      <c r="AX64" s="58"/>
      <c r="AY64" s="58"/>
      <c r="AZ64" s="58"/>
      <c r="BA64" s="58"/>
      <c r="BB64" s="58"/>
      <c r="BC64" s="58"/>
      <c r="BD64" s="58"/>
      <c r="BE64" s="58"/>
      <c r="BF64" s="58"/>
      <c r="BG64" s="58"/>
      <c r="BH64" s="58"/>
    </row>
    <row r="65" spans="1:60" x14ac:dyDescent="0.25">
      <c r="A65" s="58"/>
      <c r="B65" s="58"/>
      <c r="C65" s="58"/>
      <c r="D65" s="58"/>
      <c r="E65" s="58"/>
      <c r="F65" s="58"/>
      <c r="G65" s="58"/>
      <c r="H65" s="58"/>
      <c r="I65" s="58"/>
      <c r="J65" s="58"/>
      <c r="K65" s="58"/>
      <c r="L65" s="58"/>
      <c r="M65" s="58"/>
      <c r="N65" s="58"/>
      <c r="O65" s="58"/>
      <c r="P65" s="58"/>
      <c r="Q65" s="58"/>
      <c r="R65" s="58"/>
      <c r="S65" s="58"/>
      <c r="T65" s="58"/>
      <c r="U65" s="58"/>
      <c r="V65" s="58"/>
      <c r="W65" s="58"/>
      <c r="X65" s="58"/>
      <c r="Y65" s="58"/>
      <c r="Z65" s="58"/>
      <c r="AA65" s="58"/>
      <c r="AB65" s="58"/>
      <c r="AC65" s="58"/>
      <c r="AD65" s="58"/>
      <c r="AE65" s="58"/>
      <c r="AF65" s="58"/>
      <c r="AG65" s="58"/>
      <c r="AH65" s="58"/>
      <c r="AI65" s="58"/>
      <c r="AJ65" s="58"/>
      <c r="AK65" s="58"/>
      <c r="AL65" s="58"/>
      <c r="AM65" s="58"/>
      <c r="AN65" s="58"/>
      <c r="AO65" s="58"/>
      <c r="AP65" s="58"/>
      <c r="AQ65" s="58"/>
      <c r="AR65" s="58"/>
      <c r="AS65" s="58"/>
      <c r="AT65" s="58"/>
      <c r="AU65" s="58"/>
      <c r="AV65" s="58"/>
      <c r="AW65" s="58"/>
      <c r="AX65" s="58"/>
      <c r="AY65" s="58"/>
      <c r="AZ65" s="58"/>
      <c r="BA65" s="58"/>
      <c r="BB65" s="58"/>
      <c r="BC65" s="58"/>
      <c r="BD65" s="58"/>
      <c r="BE65" s="58"/>
      <c r="BF65" s="58"/>
      <c r="BG65" s="58"/>
      <c r="BH65" s="58"/>
    </row>
    <row r="66" spans="1:60" x14ac:dyDescent="0.25">
      <c r="A66" s="58"/>
      <c r="B66" s="58"/>
      <c r="C66" s="58"/>
      <c r="D66" s="58"/>
      <c r="E66" s="58"/>
      <c r="F66" s="58"/>
      <c r="G66" s="58"/>
      <c r="H66" s="58"/>
      <c r="I66" s="58"/>
      <c r="J66" s="58"/>
      <c r="K66" s="58"/>
      <c r="L66" s="58"/>
      <c r="M66" s="58"/>
      <c r="N66" s="58"/>
      <c r="O66" s="58"/>
      <c r="P66" s="58"/>
      <c r="Q66" s="58"/>
      <c r="R66" s="58"/>
      <c r="S66" s="58"/>
      <c r="T66" s="58"/>
      <c r="U66" s="58"/>
      <c r="V66" s="58"/>
      <c r="W66" s="58"/>
      <c r="X66" s="58"/>
      <c r="Y66" s="58"/>
      <c r="Z66" s="58"/>
      <c r="AA66" s="58"/>
      <c r="AB66" s="58"/>
      <c r="AC66" s="58"/>
      <c r="AD66" s="58"/>
      <c r="AE66" s="58"/>
      <c r="AF66" s="58"/>
      <c r="AG66" s="58"/>
      <c r="AH66" s="58"/>
      <c r="AI66" s="58"/>
      <c r="AJ66" s="58"/>
      <c r="AK66" s="58"/>
      <c r="AL66" s="58"/>
      <c r="AM66" s="58"/>
      <c r="AN66" s="58"/>
      <c r="AO66" s="58"/>
      <c r="AP66" s="58"/>
      <c r="AQ66" s="58"/>
      <c r="AR66" s="58"/>
      <c r="AS66" s="58"/>
      <c r="AT66" s="58"/>
      <c r="AU66" s="58"/>
      <c r="AV66" s="58"/>
      <c r="AW66" s="58"/>
      <c r="AX66" s="58"/>
      <c r="AY66" s="58"/>
      <c r="AZ66" s="58"/>
      <c r="BA66" s="58"/>
      <c r="BB66" s="58"/>
      <c r="BC66" s="58"/>
      <c r="BD66" s="58"/>
      <c r="BE66" s="58"/>
      <c r="BF66" s="58"/>
      <c r="BG66" s="58"/>
      <c r="BH66" s="58"/>
    </row>
    <row r="67" spans="1:60" x14ac:dyDescent="0.25">
      <c r="A67" s="58"/>
      <c r="B67" s="58"/>
      <c r="C67" s="58"/>
      <c r="D67" s="58"/>
      <c r="E67" s="58"/>
      <c r="F67" s="58"/>
      <c r="G67" s="58"/>
      <c r="H67" s="58"/>
      <c r="I67" s="58"/>
      <c r="J67" s="58"/>
      <c r="K67" s="58"/>
      <c r="L67" s="58"/>
      <c r="M67" s="58"/>
      <c r="N67" s="58"/>
      <c r="O67" s="58"/>
      <c r="P67" s="58"/>
      <c r="Q67" s="58"/>
      <c r="R67" s="58"/>
      <c r="S67" s="58"/>
      <c r="T67" s="58"/>
      <c r="U67" s="58"/>
      <c r="V67" s="58"/>
      <c r="W67" s="58"/>
      <c r="X67" s="58"/>
      <c r="Y67" s="58"/>
      <c r="Z67" s="58"/>
      <c r="AA67" s="58"/>
      <c r="AB67" s="58"/>
      <c r="AC67" s="58"/>
      <c r="AD67" s="58"/>
      <c r="AE67" s="58"/>
      <c r="AF67" s="58"/>
      <c r="AG67" s="58"/>
      <c r="AH67" s="58"/>
      <c r="AI67" s="58"/>
      <c r="AJ67" s="58"/>
      <c r="AK67" s="58"/>
      <c r="AL67" s="58"/>
      <c r="AM67" s="58"/>
      <c r="AN67" s="58"/>
      <c r="AO67" s="58"/>
      <c r="AP67" s="58"/>
      <c r="AQ67" s="58"/>
      <c r="AR67" s="58"/>
      <c r="AS67" s="58"/>
      <c r="AT67" s="58"/>
      <c r="AU67" s="58"/>
      <c r="AV67" s="58"/>
      <c r="AW67" s="58"/>
      <c r="AX67" s="58"/>
      <c r="AY67" s="58"/>
      <c r="AZ67" s="58"/>
      <c r="BA67" s="58"/>
      <c r="BB67" s="58"/>
      <c r="BC67" s="58"/>
      <c r="BD67" s="58"/>
      <c r="BE67" s="58"/>
      <c r="BF67" s="58"/>
      <c r="BG67" s="58"/>
      <c r="BH67" s="58"/>
    </row>
    <row r="68" spans="1:60" x14ac:dyDescent="0.25">
      <c r="A68" s="58"/>
      <c r="B68" s="58"/>
      <c r="C68" s="58"/>
      <c r="D68" s="58"/>
      <c r="E68" s="58"/>
      <c r="F68" s="58"/>
      <c r="G68" s="58"/>
      <c r="H68" s="58"/>
      <c r="I68" s="58"/>
      <c r="J68" s="58"/>
      <c r="K68" s="58"/>
      <c r="L68" s="58"/>
      <c r="M68" s="58"/>
      <c r="N68" s="58"/>
      <c r="O68" s="58"/>
      <c r="P68" s="58"/>
      <c r="Q68" s="58"/>
      <c r="R68" s="58"/>
      <c r="S68" s="58"/>
      <c r="T68" s="58"/>
      <c r="U68" s="58"/>
      <c r="V68" s="58"/>
      <c r="W68" s="58"/>
      <c r="X68" s="58"/>
      <c r="Y68" s="58"/>
      <c r="Z68" s="58"/>
      <c r="AA68" s="58"/>
      <c r="AB68" s="58"/>
      <c r="AC68" s="58"/>
      <c r="AD68" s="58"/>
      <c r="AE68" s="58"/>
      <c r="AF68" s="58"/>
      <c r="AG68" s="58"/>
      <c r="AH68" s="58"/>
      <c r="AI68" s="58"/>
      <c r="AJ68" s="58"/>
      <c r="AK68" s="58"/>
      <c r="AL68" s="58"/>
      <c r="AM68" s="58"/>
      <c r="AN68" s="58"/>
      <c r="AO68" s="58"/>
      <c r="AP68" s="58"/>
      <c r="AQ68" s="58"/>
      <c r="AR68" s="58"/>
      <c r="AS68" s="58"/>
      <c r="AT68" s="58"/>
      <c r="AU68" s="58"/>
      <c r="AV68" s="58"/>
      <c r="AW68" s="58"/>
      <c r="AX68" s="58"/>
      <c r="AY68" s="58"/>
      <c r="AZ68" s="58"/>
      <c r="BA68" s="58"/>
      <c r="BB68" s="58"/>
      <c r="BC68" s="58"/>
      <c r="BD68" s="58"/>
      <c r="BE68" s="58"/>
      <c r="BF68" s="58"/>
      <c r="BG68" s="58"/>
      <c r="BH68" s="58"/>
    </row>
    <row r="69" spans="1:60" x14ac:dyDescent="0.25">
      <c r="A69" s="58"/>
      <c r="B69" s="58"/>
      <c r="C69" s="58"/>
      <c r="D69" s="58"/>
      <c r="E69" s="58"/>
      <c r="F69" s="58"/>
      <c r="G69" s="58"/>
      <c r="H69" s="58"/>
      <c r="I69" s="58"/>
      <c r="J69" s="58"/>
      <c r="K69" s="58"/>
      <c r="L69" s="58"/>
      <c r="M69" s="58"/>
      <c r="N69" s="58"/>
      <c r="O69" s="58"/>
      <c r="P69" s="58"/>
      <c r="Q69" s="58"/>
      <c r="R69" s="58"/>
      <c r="S69" s="58"/>
      <c r="T69" s="58"/>
      <c r="U69" s="58"/>
      <c r="V69" s="58"/>
      <c r="W69" s="58"/>
      <c r="X69" s="58"/>
      <c r="Y69" s="58"/>
      <c r="Z69" s="58"/>
      <c r="AA69" s="58"/>
      <c r="AB69" s="58"/>
      <c r="AC69" s="58"/>
      <c r="AD69" s="58"/>
      <c r="AE69" s="58"/>
      <c r="AF69" s="58"/>
      <c r="AG69" s="58"/>
      <c r="AH69" s="58"/>
      <c r="AI69" s="58"/>
      <c r="AJ69" s="58"/>
      <c r="AK69" s="58"/>
      <c r="AL69" s="58"/>
      <c r="AM69" s="58"/>
      <c r="AN69" s="58"/>
      <c r="AO69" s="58"/>
      <c r="AP69" s="58"/>
      <c r="AQ69" s="58"/>
      <c r="AR69" s="58"/>
      <c r="AS69" s="58"/>
      <c r="AT69" s="58"/>
      <c r="AU69" s="58"/>
      <c r="AV69" s="58"/>
      <c r="AW69" s="58"/>
      <c r="AX69" s="58"/>
      <c r="AY69" s="58"/>
      <c r="AZ69" s="58"/>
      <c r="BA69" s="58"/>
      <c r="BB69" s="58"/>
      <c r="BC69" s="58"/>
      <c r="BD69" s="58"/>
      <c r="BE69" s="58"/>
      <c r="BF69" s="58"/>
      <c r="BG69" s="58"/>
      <c r="BH69" s="58"/>
    </row>
    <row r="70" spans="1:60" x14ac:dyDescent="0.25">
      <c r="A70" s="58"/>
      <c r="B70" s="58"/>
      <c r="C70" s="58"/>
      <c r="D70" s="58"/>
      <c r="E70" s="58"/>
      <c r="F70" s="58"/>
      <c r="G70" s="58"/>
      <c r="H70" s="58"/>
      <c r="I70" s="58"/>
      <c r="J70" s="58"/>
      <c r="K70" s="58"/>
      <c r="L70" s="58"/>
      <c r="M70" s="58"/>
      <c r="N70" s="58"/>
      <c r="O70" s="58"/>
      <c r="P70" s="58"/>
      <c r="Q70" s="58"/>
      <c r="R70" s="58"/>
      <c r="S70" s="58"/>
      <c r="T70" s="58"/>
      <c r="U70" s="58"/>
      <c r="V70" s="58"/>
      <c r="W70" s="58"/>
      <c r="X70" s="58"/>
      <c r="Y70" s="58"/>
      <c r="Z70" s="58"/>
      <c r="AA70" s="58"/>
      <c r="AB70" s="58"/>
      <c r="AC70" s="58"/>
      <c r="AD70" s="58"/>
      <c r="AE70" s="58"/>
      <c r="AF70" s="58"/>
      <c r="AG70" s="58"/>
      <c r="AH70" s="58"/>
      <c r="AI70" s="58"/>
      <c r="AJ70" s="58"/>
      <c r="AK70" s="58"/>
      <c r="AL70" s="58"/>
      <c r="AM70" s="58"/>
      <c r="AN70" s="58"/>
      <c r="AO70" s="58"/>
      <c r="AP70" s="58"/>
      <c r="AQ70" s="58"/>
      <c r="AR70" s="58"/>
      <c r="AS70" s="58"/>
      <c r="AT70" s="58"/>
      <c r="AU70" s="58"/>
      <c r="AV70" s="58"/>
      <c r="AW70" s="58"/>
      <c r="AX70" s="58"/>
      <c r="AY70" s="58"/>
      <c r="AZ70" s="58"/>
      <c r="BA70" s="58"/>
      <c r="BB70" s="58"/>
      <c r="BC70" s="58"/>
      <c r="BD70" s="58"/>
      <c r="BE70" s="58"/>
      <c r="BF70" s="58"/>
      <c r="BG70" s="58"/>
      <c r="BH70" s="58"/>
    </row>
    <row r="71" spans="1:60" x14ac:dyDescent="0.25">
      <c r="A71" s="58"/>
      <c r="B71" s="58"/>
      <c r="C71" s="58"/>
      <c r="D71" s="58"/>
      <c r="E71" s="58"/>
      <c r="F71" s="58"/>
      <c r="G71" s="58"/>
      <c r="H71" s="58"/>
      <c r="I71" s="58"/>
      <c r="J71" s="58"/>
      <c r="K71" s="58"/>
      <c r="L71" s="58"/>
      <c r="M71" s="58"/>
      <c r="N71" s="58"/>
      <c r="O71" s="58"/>
      <c r="P71" s="58"/>
      <c r="Q71" s="58"/>
      <c r="R71" s="58"/>
      <c r="S71" s="58"/>
      <c r="T71" s="58"/>
      <c r="U71" s="58"/>
      <c r="V71" s="58"/>
      <c r="W71" s="58"/>
      <c r="X71" s="58"/>
      <c r="Y71" s="58"/>
      <c r="Z71" s="58"/>
      <c r="AA71" s="58"/>
      <c r="AB71" s="58"/>
      <c r="AC71" s="58"/>
      <c r="AD71" s="58"/>
      <c r="AE71" s="58"/>
      <c r="AF71" s="58"/>
      <c r="AG71" s="58"/>
      <c r="AH71" s="58"/>
      <c r="AI71" s="58"/>
      <c r="AJ71" s="58"/>
      <c r="AK71" s="58"/>
      <c r="AL71" s="58"/>
      <c r="AM71" s="58"/>
      <c r="AN71" s="58"/>
      <c r="AO71" s="58"/>
      <c r="AP71" s="58"/>
      <c r="AQ71" s="58"/>
      <c r="AR71" s="58"/>
      <c r="AS71" s="58"/>
      <c r="AT71" s="58"/>
      <c r="AU71" s="58"/>
      <c r="AV71" s="58"/>
      <c r="AW71" s="58"/>
      <c r="AX71" s="58"/>
      <c r="AY71" s="58"/>
      <c r="AZ71" s="58"/>
      <c r="BA71" s="58"/>
      <c r="BB71" s="58"/>
      <c r="BC71" s="58"/>
      <c r="BD71" s="58"/>
      <c r="BE71" s="58"/>
      <c r="BF71" s="58"/>
      <c r="BG71" s="58"/>
      <c r="BH71" s="58"/>
    </row>
    <row r="72" spans="1:60" x14ac:dyDescent="0.25">
      <c r="A72" s="58"/>
      <c r="B72" s="58"/>
      <c r="C72" s="58"/>
      <c r="D72" s="58"/>
      <c r="E72" s="58"/>
      <c r="F72" s="58"/>
      <c r="G72" s="58"/>
      <c r="H72" s="58"/>
      <c r="I72" s="58"/>
      <c r="J72" s="58"/>
      <c r="K72" s="58"/>
      <c r="L72" s="58"/>
      <c r="M72" s="58"/>
      <c r="N72" s="58"/>
      <c r="O72" s="58"/>
      <c r="P72" s="58"/>
      <c r="Q72" s="58"/>
      <c r="R72" s="58"/>
      <c r="S72" s="58"/>
      <c r="T72" s="58"/>
      <c r="U72" s="58"/>
      <c r="V72" s="58"/>
      <c r="W72" s="58"/>
      <c r="X72" s="58"/>
      <c r="Y72" s="58"/>
      <c r="Z72" s="58"/>
      <c r="AA72" s="58"/>
      <c r="AB72" s="58"/>
      <c r="AC72" s="58"/>
      <c r="AD72" s="58"/>
      <c r="AE72" s="58"/>
      <c r="AF72" s="58"/>
      <c r="AG72" s="58"/>
      <c r="AH72" s="58"/>
      <c r="AI72" s="58"/>
      <c r="AJ72" s="58"/>
      <c r="AK72" s="58"/>
      <c r="AL72" s="58"/>
      <c r="AM72" s="58"/>
      <c r="AN72" s="58"/>
      <c r="AO72" s="58"/>
      <c r="AP72" s="58"/>
      <c r="AQ72" s="58"/>
      <c r="AR72" s="58"/>
      <c r="AS72" s="58"/>
      <c r="AT72" s="58"/>
      <c r="AU72" s="58"/>
      <c r="AV72" s="58"/>
      <c r="AW72" s="58"/>
      <c r="AX72" s="58"/>
      <c r="AY72" s="58"/>
      <c r="AZ72" s="58"/>
      <c r="BA72" s="58"/>
      <c r="BB72" s="58"/>
      <c r="BC72" s="58"/>
      <c r="BD72" s="58"/>
      <c r="BE72" s="58"/>
      <c r="BF72" s="58"/>
      <c r="BG72" s="58"/>
      <c r="BH72" s="58"/>
    </row>
    <row r="73" spans="1:60" x14ac:dyDescent="0.25">
      <c r="A73" s="58"/>
      <c r="B73" s="58"/>
      <c r="C73" s="58"/>
      <c r="D73" s="58"/>
      <c r="E73" s="58"/>
      <c r="F73" s="58"/>
      <c r="G73" s="58"/>
      <c r="H73" s="58"/>
      <c r="I73" s="58"/>
      <c r="J73" s="58"/>
      <c r="K73" s="58"/>
      <c r="L73" s="58"/>
      <c r="M73" s="58"/>
      <c r="N73" s="58"/>
      <c r="O73" s="58"/>
      <c r="P73" s="58"/>
      <c r="Q73" s="58"/>
      <c r="R73" s="58"/>
      <c r="S73" s="58"/>
      <c r="T73" s="58"/>
      <c r="U73" s="58"/>
      <c r="V73" s="58"/>
      <c r="W73" s="58"/>
      <c r="X73" s="58"/>
      <c r="Y73" s="58"/>
      <c r="Z73" s="58"/>
      <c r="AA73" s="58"/>
      <c r="AB73" s="58"/>
      <c r="AC73" s="58"/>
      <c r="AD73" s="58"/>
      <c r="AE73" s="58"/>
      <c r="AF73" s="58"/>
      <c r="AG73" s="58"/>
      <c r="AH73" s="58"/>
      <c r="AI73" s="58"/>
      <c r="AJ73" s="58"/>
      <c r="AK73" s="58"/>
      <c r="AL73" s="58"/>
      <c r="AM73" s="58"/>
      <c r="AN73" s="58"/>
      <c r="AO73" s="58"/>
      <c r="AP73" s="58"/>
      <c r="AQ73" s="58"/>
      <c r="AR73" s="58"/>
      <c r="AS73" s="58"/>
      <c r="AT73" s="58"/>
      <c r="AU73" s="58"/>
      <c r="AV73" s="58"/>
      <c r="AW73" s="58"/>
      <c r="AX73" s="58"/>
      <c r="AY73" s="58"/>
      <c r="AZ73" s="58"/>
      <c r="BA73" s="58"/>
      <c r="BB73" s="58"/>
      <c r="BC73" s="58"/>
      <c r="BD73" s="58"/>
      <c r="BE73" s="58"/>
      <c r="BF73" s="58"/>
      <c r="BG73" s="58"/>
      <c r="BH73" s="58"/>
    </row>
    <row r="74" spans="1:60" x14ac:dyDescent="0.25">
      <c r="A74" s="58"/>
      <c r="B74" s="58"/>
      <c r="C74" s="58"/>
      <c r="D74" s="58"/>
      <c r="E74" s="58"/>
      <c r="F74" s="58"/>
      <c r="G74" s="58"/>
      <c r="H74" s="58"/>
      <c r="I74" s="58"/>
      <c r="J74" s="58"/>
      <c r="K74" s="58"/>
      <c r="L74" s="58"/>
      <c r="M74" s="58"/>
      <c r="N74" s="58"/>
      <c r="O74" s="58"/>
      <c r="P74" s="58"/>
      <c r="Q74" s="58"/>
      <c r="R74" s="58"/>
      <c r="S74" s="58"/>
      <c r="T74" s="58"/>
      <c r="U74" s="58"/>
      <c r="V74" s="58"/>
      <c r="W74" s="58"/>
      <c r="X74" s="58"/>
      <c r="Y74" s="58"/>
      <c r="Z74" s="58"/>
      <c r="AA74" s="58"/>
      <c r="AB74" s="58"/>
      <c r="AC74" s="58"/>
      <c r="AD74" s="58"/>
      <c r="AE74" s="58"/>
      <c r="AF74" s="58"/>
      <c r="AG74" s="58"/>
      <c r="AH74" s="58"/>
      <c r="AI74" s="58"/>
      <c r="AJ74" s="58"/>
      <c r="AK74" s="58"/>
      <c r="AL74" s="58"/>
      <c r="AM74" s="58"/>
      <c r="AN74" s="58"/>
      <c r="AO74" s="58"/>
      <c r="AP74" s="58"/>
      <c r="AQ74" s="58"/>
      <c r="AR74" s="58"/>
      <c r="AS74" s="58"/>
      <c r="AT74" s="58"/>
      <c r="AU74" s="58"/>
      <c r="AV74" s="58"/>
      <c r="AW74" s="58"/>
      <c r="AX74" s="58"/>
      <c r="AY74" s="58"/>
      <c r="AZ74" s="58"/>
      <c r="BA74" s="58"/>
      <c r="BB74" s="58"/>
      <c r="BC74" s="58"/>
      <c r="BD74" s="58"/>
      <c r="BE74" s="58"/>
      <c r="BF74" s="58"/>
      <c r="BG74" s="58"/>
      <c r="BH74" s="58"/>
    </row>
    <row r="75" spans="1:60" x14ac:dyDescent="0.25">
      <c r="A75" s="58"/>
      <c r="B75" s="58"/>
      <c r="C75" s="58"/>
      <c r="D75" s="58"/>
      <c r="E75" s="58"/>
      <c r="F75" s="58"/>
      <c r="G75" s="58"/>
      <c r="H75" s="58"/>
      <c r="I75" s="58"/>
      <c r="J75" s="58"/>
      <c r="K75" s="58"/>
      <c r="L75" s="58"/>
      <c r="M75" s="58"/>
      <c r="N75" s="58"/>
      <c r="O75" s="58"/>
      <c r="P75" s="58"/>
      <c r="Q75" s="58"/>
      <c r="R75" s="58"/>
      <c r="S75" s="58"/>
      <c r="T75" s="58"/>
      <c r="U75" s="58"/>
      <c r="V75" s="58"/>
      <c r="W75" s="58"/>
      <c r="X75" s="58"/>
      <c r="Y75" s="58"/>
      <c r="Z75" s="58"/>
      <c r="AA75" s="58"/>
      <c r="AB75" s="58"/>
      <c r="AC75" s="58"/>
      <c r="AD75" s="58"/>
      <c r="AE75" s="58"/>
      <c r="AF75" s="58"/>
      <c r="AG75" s="58"/>
      <c r="AH75" s="58"/>
      <c r="AI75" s="58"/>
      <c r="AJ75" s="58"/>
      <c r="AK75" s="58"/>
      <c r="AL75" s="58"/>
      <c r="AM75" s="58"/>
      <c r="AN75" s="58"/>
      <c r="AO75" s="58"/>
      <c r="AP75" s="58"/>
      <c r="AQ75" s="58"/>
      <c r="AR75" s="58"/>
      <c r="AS75" s="58"/>
      <c r="AT75" s="58"/>
      <c r="AU75" s="58"/>
      <c r="AV75" s="58"/>
      <c r="AW75" s="58"/>
      <c r="AX75" s="58"/>
      <c r="AY75" s="58"/>
      <c r="AZ75" s="58"/>
      <c r="BA75" s="58"/>
      <c r="BB75" s="58"/>
      <c r="BC75" s="58"/>
      <c r="BD75" s="58"/>
      <c r="BE75" s="58"/>
      <c r="BF75" s="58"/>
      <c r="BG75" s="58"/>
      <c r="BH75" s="58"/>
    </row>
    <row r="76" spans="1:60" x14ac:dyDescent="0.25">
      <c r="A76" s="58"/>
      <c r="B76" s="58"/>
      <c r="C76" s="58"/>
      <c r="D76" s="58"/>
      <c r="E76" s="58"/>
      <c r="F76" s="58"/>
      <c r="G76" s="58"/>
      <c r="H76" s="58"/>
      <c r="I76" s="58"/>
      <c r="J76" s="58"/>
      <c r="K76" s="58"/>
      <c r="L76" s="58"/>
      <c r="M76" s="58"/>
      <c r="N76" s="58"/>
      <c r="O76" s="58"/>
      <c r="P76" s="58"/>
      <c r="Q76" s="58"/>
      <c r="R76" s="58"/>
      <c r="S76" s="58"/>
      <c r="T76" s="58"/>
      <c r="U76" s="58"/>
      <c r="V76" s="58"/>
      <c r="W76" s="58"/>
      <c r="X76" s="58"/>
      <c r="Y76" s="58"/>
      <c r="Z76" s="58"/>
      <c r="AA76" s="58"/>
      <c r="AB76" s="58"/>
      <c r="AC76" s="58"/>
      <c r="AD76" s="58"/>
      <c r="AE76" s="58"/>
      <c r="AF76" s="58"/>
      <c r="AG76" s="58"/>
      <c r="AH76" s="58"/>
      <c r="AI76" s="58"/>
      <c r="AJ76" s="58"/>
      <c r="AK76" s="58"/>
      <c r="AL76" s="58"/>
      <c r="AM76" s="58"/>
      <c r="AN76" s="58"/>
      <c r="AO76" s="58"/>
      <c r="AP76" s="58"/>
      <c r="AQ76" s="58"/>
      <c r="AR76" s="58"/>
      <c r="AS76" s="58"/>
      <c r="AT76" s="58"/>
      <c r="AU76" s="58"/>
      <c r="AV76" s="58"/>
      <c r="AW76" s="58"/>
      <c r="AX76" s="58"/>
      <c r="AY76" s="58"/>
      <c r="AZ76" s="58"/>
      <c r="BA76" s="58"/>
      <c r="BB76" s="58"/>
      <c r="BC76" s="58"/>
      <c r="BD76" s="58"/>
      <c r="BE76" s="58"/>
      <c r="BF76" s="58"/>
      <c r="BG76" s="58"/>
      <c r="BH76" s="58"/>
    </row>
    <row r="77" spans="1:60" x14ac:dyDescent="0.25">
      <c r="A77" s="58"/>
      <c r="B77" s="58"/>
      <c r="C77" s="58"/>
      <c r="D77" s="58"/>
      <c r="E77" s="58"/>
      <c r="F77" s="58"/>
      <c r="G77" s="58"/>
      <c r="H77" s="58"/>
      <c r="I77" s="58"/>
      <c r="J77" s="58"/>
      <c r="K77" s="58"/>
      <c r="L77" s="58"/>
      <c r="M77" s="58"/>
      <c r="N77" s="58"/>
      <c r="O77" s="58"/>
      <c r="P77" s="58"/>
      <c r="Q77" s="58"/>
      <c r="R77" s="58"/>
      <c r="S77" s="58"/>
      <c r="T77" s="58"/>
      <c r="U77" s="58"/>
      <c r="V77" s="58"/>
      <c r="W77" s="58"/>
      <c r="X77" s="58"/>
      <c r="Y77" s="58"/>
      <c r="Z77" s="58"/>
      <c r="AA77" s="58"/>
      <c r="AB77" s="58"/>
      <c r="AC77" s="58"/>
      <c r="AD77" s="58"/>
      <c r="AE77" s="58"/>
      <c r="AF77" s="58"/>
      <c r="AG77" s="58"/>
      <c r="AH77" s="58"/>
      <c r="AI77" s="58"/>
      <c r="AJ77" s="58"/>
      <c r="AK77" s="58"/>
      <c r="AL77" s="58"/>
      <c r="AM77" s="58"/>
      <c r="AN77" s="58"/>
      <c r="AO77" s="58"/>
      <c r="AP77" s="58"/>
      <c r="AQ77" s="58"/>
      <c r="AR77" s="58"/>
      <c r="AS77" s="58"/>
      <c r="AT77" s="58"/>
      <c r="AU77" s="58"/>
      <c r="AV77" s="58"/>
      <c r="AW77" s="58"/>
      <c r="AX77" s="58"/>
      <c r="AY77" s="58"/>
      <c r="AZ77" s="58"/>
      <c r="BA77" s="58"/>
      <c r="BB77" s="58"/>
      <c r="BC77" s="58"/>
      <c r="BD77" s="58"/>
      <c r="BE77" s="58"/>
      <c r="BF77" s="58"/>
      <c r="BG77" s="58"/>
      <c r="BH77" s="58"/>
    </row>
    <row r="78" spans="1:60" x14ac:dyDescent="0.25">
      <c r="A78" s="58"/>
      <c r="B78" s="58"/>
      <c r="C78" s="58"/>
      <c r="D78" s="58"/>
      <c r="E78" s="58"/>
      <c r="F78" s="58"/>
      <c r="G78" s="58"/>
      <c r="H78" s="58"/>
      <c r="I78" s="58"/>
      <c r="J78" s="58"/>
      <c r="K78" s="58"/>
      <c r="L78" s="58"/>
      <c r="M78" s="58"/>
      <c r="N78" s="58"/>
      <c r="O78" s="58"/>
      <c r="P78" s="58"/>
      <c r="Q78" s="58"/>
      <c r="R78" s="58"/>
      <c r="S78" s="58"/>
      <c r="T78" s="58"/>
      <c r="U78" s="58"/>
      <c r="V78" s="58"/>
      <c r="W78" s="58"/>
      <c r="X78" s="58"/>
      <c r="Y78" s="58"/>
      <c r="Z78" s="58"/>
      <c r="AA78" s="58"/>
      <c r="AB78" s="58"/>
      <c r="AC78" s="58"/>
      <c r="AD78" s="58"/>
      <c r="AE78" s="58"/>
      <c r="AF78" s="58"/>
      <c r="AG78" s="58"/>
      <c r="AH78" s="58"/>
      <c r="AI78" s="58"/>
      <c r="AJ78" s="58"/>
      <c r="AK78" s="58"/>
      <c r="AL78" s="58"/>
      <c r="AM78" s="58"/>
      <c r="AN78" s="58"/>
      <c r="AO78" s="58"/>
      <c r="AP78" s="58"/>
      <c r="AQ78" s="58"/>
      <c r="AR78" s="58"/>
      <c r="AS78" s="58"/>
      <c r="AT78" s="58"/>
      <c r="AU78" s="58"/>
      <c r="AV78" s="58"/>
      <c r="AW78" s="58"/>
      <c r="AX78" s="58"/>
      <c r="AY78" s="58"/>
      <c r="AZ78" s="58"/>
      <c r="BA78" s="58"/>
      <c r="BB78" s="58"/>
      <c r="BC78" s="58"/>
      <c r="BD78" s="58"/>
      <c r="BE78" s="58"/>
      <c r="BF78" s="58"/>
      <c r="BG78" s="58"/>
      <c r="BH78" s="58"/>
    </row>
    <row r="79" spans="1:60" x14ac:dyDescent="0.25">
      <c r="A79" s="58"/>
      <c r="B79" s="58"/>
      <c r="C79" s="58"/>
      <c r="D79" s="58"/>
      <c r="E79" s="58"/>
      <c r="F79" s="58"/>
      <c r="G79" s="58"/>
      <c r="H79" s="58"/>
      <c r="I79" s="58"/>
      <c r="J79" s="58"/>
      <c r="K79" s="58"/>
      <c r="L79" s="58"/>
      <c r="M79" s="58"/>
      <c r="N79" s="58"/>
      <c r="O79" s="58"/>
      <c r="P79" s="58"/>
      <c r="Q79" s="58"/>
      <c r="R79" s="58"/>
      <c r="S79" s="58"/>
      <c r="T79" s="58"/>
      <c r="U79" s="58"/>
      <c r="V79" s="58"/>
      <c r="W79" s="58"/>
      <c r="X79" s="58"/>
      <c r="Y79" s="58"/>
      <c r="Z79" s="58"/>
      <c r="AA79" s="58"/>
      <c r="AB79" s="58"/>
      <c r="AC79" s="58"/>
      <c r="AD79" s="58"/>
      <c r="AE79" s="58"/>
      <c r="AF79" s="58"/>
      <c r="AG79" s="58"/>
      <c r="AH79" s="58"/>
      <c r="AI79" s="58"/>
      <c r="AJ79" s="58"/>
      <c r="AK79" s="58"/>
      <c r="AL79" s="58"/>
      <c r="AM79" s="58"/>
      <c r="AN79" s="58"/>
      <c r="AO79" s="58"/>
      <c r="AP79" s="58"/>
      <c r="AQ79" s="58"/>
      <c r="AR79" s="58"/>
      <c r="AS79" s="58"/>
      <c r="AT79" s="58"/>
      <c r="AU79" s="58"/>
      <c r="AV79" s="58"/>
      <c r="AW79" s="58"/>
      <c r="AX79" s="58"/>
      <c r="AY79" s="58"/>
      <c r="AZ79" s="58"/>
      <c r="BA79" s="58"/>
      <c r="BB79" s="58"/>
      <c r="BC79" s="58"/>
      <c r="BD79" s="58"/>
      <c r="BE79" s="58"/>
      <c r="BF79" s="58"/>
      <c r="BG79" s="58"/>
      <c r="BH79" s="58"/>
    </row>
    <row r="80" spans="1:60" x14ac:dyDescent="0.25">
      <c r="A80" s="58"/>
      <c r="B80" s="58"/>
      <c r="C80" s="58"/>
      <c r="D80" s="58"/>
      <c r="E80" s="58"/>
      <c r="F80" s="58"/>
      <c r="G80" s="58"/>
      <c r="H80" s="58"/>
      <c r="I80" s="58"/>
      <c r="J80" s="58"/>
      <c r="K80" s="58"/>
      <c r="L80" s="58"/>
      <c r="M80" s="58"/>
      <c r="N80" s="58"/>
      <c r="O80" s="58"/>
      <c r="P80" s="58"/>
      <c r="Q80" s="58"/>
      <c r="R80" s="58"/>
      <c r="S80" s="58"/>
      <c r="T80" s="58"/>
      <c r="U80" s="58"/>
      <c r="V80" s="58"/>
      <c r="W80" s="58"/>
      <c r="X80" s="58"/>
      <c r="Y80" s="58"/>
      <c r="Z80" s="58"/>
      <c r="AA80" s="58"/>
      <c r="AB80" s="58"/>
      <c r="AC80" s="58"/>
      <c r="AD80" s="58"/>
      <c r="AE80" s="58"/>
      <c r="AF80" s="58"/>
      <c r="AG80" s="58"/>
      <c r="AH80" s="58"/>
      <c r="AI80" s="58"/>
      <c r="AJ80" s="58"/>
      <c r="AK80" s="58"/>
      <c r="AL80" s="58"/>
      <c r="AM80" s="58"/>
      <c r="AN80" s="58"/>
      <c r="AO80" s="58"/>
      <c r="AP80" s="58"/>
      <c r="AQ80" s="58"/>
      <c r="AR80" s="58"/>
      <c r="AS80" s="58"/>
      <c r="AT80" s="58"/>
      <c r="AU80" s="58"/>
      <c r="AV80" s="58"/>
      <c r="AW80" s="58"/>
      <c r="AX80" s="58"/>
      <c r="AY80" s="58"/>
      <c r="AZ80" s="58"/>
      <c r="BA80" s="58"/>
      <c r="BB80" s="58"/>
      <c r="BC80" s="58"/>
      <c r="BD80" s="58"/>
      <c r="BE80" s="58"/>
      <c r="BF80" s="58"/>
      <c r="BG80" s="58"/>
      <c r="BH80" s="58"/>
    </row>
    <row r="81" spans="1:60" x14ac:dyDescent="0.25">
      <c r="A81" s="58"/>
      <c r="B81" s="58"/>
      <c r="C81" s="58"/>
      <c r="D81" s="58"/>
      <c r="E81" s="58"/>
      <c r="F81" s="58"/>
      <c r="G81" s="58"/>
      <c r="H81" s="58"/>
      <c r="I81" s="58"/>
      <c r="J81" s="58"/>
      <c r="K81" s="58"/>
      <c r="L81" s="58"/>
      <c r="M81" s="58"/>
      <c r="N81" s="58"/>
      <c r="O81" s="58"/>
      <c r="P81" s="58"/>
      <c r="Q81" s="58"/>
      <c r="R81" s="58"/>
      <c r="S81" s="58"/>
      <c r="T81" s="58"/>
      <c r="U81" s="58"/>
      <c r="V81" s="58"/>
      <c r="W81" s="58"/>
      <c r="X81" s="58"/>
      <c r="Y81" s="58"/>
      <c r="Z81" s="58"/>
      <c r="AA81" s="58"/>
      <c r="AB81" s="58"/>
      <c r="AC81" s="58"/>
      <c r="AD81" s="58"/>
      <c r="AE81" s="58"/>
      <c r="AF81" s="58"/>
      <c r="AG81" s="58"/>
      <c r="AH81" s="58"/>
      <c r="AI81" s="58"/>
      <c r="AJ81" s="58"/>
      <c r="AK81" s="58"/>
      <c r="AL81" s="58"/>
      <c r="AM81" s="58"/>
      <c r="AN81" s="58"/>
      <c r="AO81" s="58"/>
      <c r="AP81" s="58"/>
      <c r="AQ81" s="58"/>
      <c r="AR81" s="58"/>
      <c r="AS81" s="58"/>
      <c r="AT81" s="58"/>
      <c r="AU81" s="58"/>
      <c r="AV81" s="58"/>
      <c r="AW81" s="58"/>
      <c r="AX81" s="58"/>
      <c r="AY81" s="58"/>
      <c r="AZ81" s="58"/>
      <c r="BA81" s="58"/>
      <c r="BB81" s="58"/>
      <c r="BC81" s="58"/>
      <c r="BD81" s="58"/>
      <c r="BE81" s="58"/>
      <c r="BF81" s="58"/>
      <c r="BG81" s="58"/>
      <c r="BH81" s="58"/>
    </row>
    <row r="82" spans="1:60" x14ac:dyDescent="0.25">
      <c r="A82" s="58"/>
      <c r="B82" s="58"/>
      <c r="C82" s="58"/>
      <c r="D82" s="58"/>
      <c r="E82" s="58"/>
      <c r="F82" s="58"/>
      <c r="G82" s="58"/>
      <c r="H82" s="58"/>
      <c r="I82" s="58"/>
      <c r="J82" s="58"/>
      <c r="K82" s="58"/>
      <c r="L82" s="58"/>
      <c r="M82" s="58"/>
      <c r="N82" s="58"/>
      <c r="O82" s="58"/>
      <c r="P82" s="58"/>
      <c r="Q82" s="58"/>
      <c r="R82" s="58"/>
      <c r="S82" s="58"/>
      <c r="T82" s="58"/>
      <c r="U82" s="58"/>
      <c r="V82" s="58"/>
      <c r="W82" s="58"/>
      <c r="X82" s="58"/>
      <c r="Y82" s="58"/>
      <c r="Z82" s="58"/>
      <c r="AA82" s="58"/>
      <c r="AB82" s="58"/>
      <c r="AC82" s="58"/>
      <c r="AD82" s="58"/>
      <c r="AE82" s="58"/>
      <c r="AF82" s="58"/>
      <c r="AG82" s="58"/>
      <c r="AH82" s="58"/>
      <c r="AI82" s="58"/>
      <c r="AJ82" s="58"/>
      <c r="AK82" s="58"/>
      <c r="AL82" s="58"/>
      <c r="AM82" s="58"/>
      <c r="AN82" s="58"/>
      <c r="AO82" s="58"/>
      <c r="AP82" s="58"/>
      <c r="AQ82" s="58"/>
      <c r="AR82" s="58"/>
      <c r="AS82" s="58"/>
      <c r="AT82" s="58"/>
      <c r="AU82" s="58"/>
      <c r="AV82" s="58"/>
      <c r="AW82" s="58"/>
      <c r="AX82" s="58"/>
      <c r="AY82" s="58"/>
      <c r="AZ82" s="58"/>
      <c r="BA82" s="58"/>
      <c r="BB82" s="58"/>
      <c r="BC82" s="58"/>
      <c r="BD82" s="58"/>
      <c r="BE82" s="58"/>
      <c r="BF82" s="58"/>
      <c r="BG82" s="58"/>
      <c r="BH82" s="58"/>
    </row>
    <row r="83" spans="1:60" x14ac:dyDescent="0.25">
      <c r="A83" s="58"/>
      <c r="B83" s="58"/>
      <c r="C83" s="58"/>
      <c r="D83" s="58"/>
      <c r="E83" s="58"/>
      <c r="F83" s="58"/>
      <c r="G83" s="58"/>
      <c r="H83" s="58"/>
      <c r="I83" s="58"/>
      <c r="J83" s="58"/>
      <c r="K83" s="58"/>
      <c r="L83" s="58"/>
      <c r="M83" s="58"/>
      <c r="N83" s="58"/>
      <c r="O83" s="58"/>
      <c r="P83" s="58"/>
      <c r="Q83" s="58"/>
      <c r="R83" s="58"/>
      <c r="S83" s="58"/>
      <c r="T83" s="58"/>
      <c r="U83" s="58"/>
      <c r="V83" s="58"/>
      <c r="W83" s="58"/>
      <c r="X83" s="58"/>
      <c r="Y83" s="58"/>
      <c r="Z83" s="58"/>
      <c r="AA83" s="58"/>
      <c r="AB83" s="58"/>
      <c r="AC83" s="58"/>
      <c r="AD83" s="58"/>
      <c r="AE83" s="58"/>
      <c r="AF83" s="58"/>
      <c r="AG83" s="58"/>
      <c r="AH83" s="58"/>
      <c r="AI83" s="58"/>
      <c r="AJ83" s="58"/>
      <c r="AK83" s="58"/>
      <c r="AL83" s="58"/>
      <c r="AM83" s="58"/>
      <c r="AN83" s="58"/>
      <c r="AO83" s="58"/>
      <c r="AP83" s="58"/>
      <c r="AQ83" s="58"/>
      <c r="AR83" s="58"/>
      <c r="AS83" s="58"/>
      <c r="AT83" s="58"/>
      <c r="AU83" s="58"/>
      <c r="AV83" s="58"/>
      <c r="AW83" s="58"/>
      <c r="AX83" s="58"/>
      <c r="AY83" s="58"/>
      <c r="AZ83" s="58"/>
      <c r="BA83" s="58"/>
      <c r="BB83" s="58"/>
      <c r="BC83" s="58"/>
      <c r="BD83" s="58"/>
      <c r="BE83" s="58"/>
      <c r="BF83" s="58"/>
      <c r="BG83" s="58"/>
      <c r="BH83" s="58"/>
    </row>
    <row r="84" spans="1:60" x14ac:dyDescent="0.25">
      <c r="A84" s="58"/>
      <c r="B84" s="58"/>
      <c r="C84" s="58"/>
      <c r="D84" s="58"/>
      <c r="E84" s="58"/>
      <c r="F84" s="58"/>
      <c r="G84" s="58"/>
      <c r="H84" s="58"/>
      <c r="I84" s="58"/>
      <c r="J84" s="58"/>
      <c r="K84" s="58"/>
      <c r="L84" s="58"/>
      <c r="M84" s="58"/>
      <c r="N84" s="58"/>
      <c r="O84" s="58"/>
      <c r="P84" s="58"/>
      <c r="Q84" s="58"/>
      <c r="R84" s="58"/>
      <c r="S84" s="58"/>
      <c r="T84" s="58"/>
      <c r="U84" s="58"/>
      <c r="V84" s="58"/>
      <c r="W84" s="58"/>
      <c r="X84" s="58"/>
      <c r="Y84" s="58"/>
      <c r="Z84" s="58"/>
      <c r="AA84" s="58"/>
      <c r="AB84" s="58"/>
      <c r="AC84" s="58"/>
      <c r="AD84" s="58"/>
      <c r="AE84" s="58"/>
      <c r="AF84" s="58"/>
      <c r="AG84" s="58"/>
      <c r="AH84" s="58"/>
      <c r="AI84" s="58"/>
      <c r="AJ84" s="58"/>
      <c r="AK84" s="58"/>
      <c r="AL84" s="58"/>
      <c r="AM84" s="58"/>
      <c r="AN84" s="58"/>
      <c r="AO84" s="58"/>
      <c r="AP84" s="58"/>
      <c r="AQ84" s="58"/>
      <c r="AR84" s="58"/>
      <c r="AS84" s="58"/>
      <c r="AT84" s="58"/>
      <c r="AU84" s="58"/>
      <c r="AV84" s="58"/>
      <c r="AW84" s="58"/>
      <c r="AX84" s="58"/>
      <c r="AY84" s="58"/>
      <c r="AZ84" s="58"/>
      <c r="BA84" s="58"/>
      <c r="BB84" s="58"/>
      <c r="BC84" s="58"/>
      <c r="BD84" s="58"/>
      <c r="BE84" s="58"/>
      <c r="BF84" s="58"/>
      <c r="BG84" s="58"/>
      <c r="BH84" s="58"/>
    </row>
    <row r="85" spans="1:60" x14ac:dyDescent="0.25">
      <c r="A85" s="58"/>
      <c r="B85" s="58"/>
      <c r="C85" s="58"/>
      <c r="D85" s="58"/>
      <c r="E85" s="58"/>
      <c r="F85" s="58"/>
      <c r="G85" s="58"/>
      <c r="H85" s="58"/>
      <c r="I85" s="58"/>
      <c r="J85" s="58"/>
      <c r="K85" s="58"/>
      <c r="L85" s="58"/>
      <c r="M85" s="58"/>
      <c r="N85" s="58"/>
      <c r="O85" s="58"/>
      <c r="P85" s="58"/>
      <c r="Q85" s="58"/>
      <c r="R85" s="58"/>
      <c r="S85" s="58"/>
      <c r="T85" s="58"/>
      <c r="U85" s="58"/>
      <c r="V85" s="58"/>
      <c r="W85" s="58"/>
      <c r="X85" s="58"/>
      <c r="Y85" s="58"/>
      <c r="Z85" s="58"/>
      <c r="AA85" s="58"/>
      <c r="AB85" s="58"/>
      <c r="AC85" s="58"/>
      <c r="AD85" s="58"/>
      <c r="AE85" s="58"/>
      <c r="AF85" s="58"/>
      <c r="AG85" s="58"/>
      <c r="AH85" s="58"/>
      <c r="AI85" s="58"/>
      <c r="AJ85" s="58"/>
      <c r="AK85" s="58"/>
      <c r="AL85" s="58"/>
      <c r="AM85" s="58"/>
      <c r="AN85" s="58"/>
      <c r="AO85" s="58"/>
      <c r="AP85" s="58"/>
      <c r="AQ85" s="58"/>
      <c r="AR85" s="58"/>
      <c r="AS85" s="58"/>
      <c r="AT85" s="58"/>
      <c r="AU85" s="58"/>
      <c r="AV85" s="58"/>
      <c r="AW85" s="58"/>
      <c r="AX85" s="58"/>
      <c r="AY85" s="58"/>
      <c r="AZ85" s="58"/>
      <c r="BA85" s="58"/>
      <c r="BB85" s="58"/>
      <c r="BC85" s="58"/>
      <c r="BD85" s="58"/>
      <c r="BE85" s="58"/>
      <c r="BF85" s="58"/>
      <c r="BG85" s="58"/>
      <c r="BH85" s="58"/>
    </row>
    <row r="86" spans="1:60" x14ac:dyDescent="0.25">
      <c r="A86" s="58"/>
      <c r="B86" s="58"/>
      <c r="C86" s="58"/>
      <c r="D86" s="58"/>
      <c r="E86" s="58"/>
      <c r="F86" s="58"/>
      <c r="G86" s="58"/>
      <c r="H86" s="58"/>
      <c r="I86" s="58"/>
      <c r="J86" s="58"/>
      <c r="K86" s="58"/>
      <c r="L86" s="58"/>
      <c r="M86" s="58"/>
      <c r="N86" s="58"/>
      <c r="O86" s="58"/>
      <c r="P86" s="58"/>
      <c r="Q86" s="58"/>
      <c r="R86" s="58"/>
      <c r="S86" s="58"/>
      <c r="T86" s="58"/>
      <c r="U86" s="58"/>
      <c r="V86" s="58"/>
      <c r="W86" s="58"/>
      <c r="X86" s="58"/>
      <c r="Y86" s="58"/>
      <c r="Z86" s="58"/>
      <c r="AA86" s="58"/>
      <c r="AB86" s="58"/>
      <c r="AC86" s="58"/>
      <c r="AD86" s="58"/>
      <c r="AE86" s="58"/>
      <c r="AF86" s="58"/>
      <c r="AG86" s="58"/>
      <c r="AH86" s="58"/>
      <c r="AI86" s="58"/>
      <c r="AJ86" s="58"/>
      <c r="AK86" s="58"/>
      <c r="AL86" s="58"/>
      <c r="AM86" s="58"/>
      <c r="AN86" s="58"/>
      <c r="AO86" s="58"/>
      <c r="AP86" s="58"/>
      <c r="AQ86" s="58"/>
      <c r="AR86" s="58"/>
      <c r="AS86" s="58"/>
      <c r="AT86" s="58"/>
      <c r="AU86" s="58"/>
      <c r="AV86" s="58"/>
      <c r="AW86" s="58"/>
      <c r="AX86" s="58"/>
      <c r="AY86" s="58"/>
      <c r="AZ86" s="58"/>
      <c r="BA86" s="58"/>
      <c r="BB86" s="58"/>
      <c r="BC86" s="58"/>
      <c r="BD86" s="58"/>
      <c r="BE86" s="58"/>
      <c r="BF86" s="58"/>
      <c r="BG86" s="58"/>
      <c r="BH86" s="58"/>
    </row>
    <row r="87" spans="1:60" x14ac:dyDescent="0.25">
      <c r="A87" s="58"/>
      <c r="B87" s="58"/>
      <c r="C87" s="58"/>
      <c r="D87" s="58"/>
      <c r="E87" s="58"/>
      <c r="F87" s="58"/>
      <c r="G87" s="58"/>
      <c r="H87" s="58"/>
      <c r="I87" s="58"/>
      <c r="J87" s="58"/>
      <c r="K87" s="58"/>
      <c r="L87" s="58"/>
      <c r="M87" s="58"/>
      <c r="N87" s="58"/>
      <c r="O87" s="58"/>
      <c r="P87" s="58"/>
      <c r="Q87" s="58"/>
      <c r="R87" s="58"/>
      <c r="S87" s="58"/>
      <c r="T87" s="58"/>
      <c r="U87" s="58"/>
      <c r="V87" s="58"/>
      <c r="W87" s="58"/>
      <c r="X87" s="58"/>
      <c r="Y87" s="58"/>
      <c r="Z87" s="58"/>
      <c r="AA87" s="58"/>
      <c r="AB87" s="58"/>
      <c r="AC87" s="58"/>
      <c r="AD87" s="58"/>
      <c r="AE87" s="58"/>
      <c r="AF87" s="58"/>
      <c r="AG87" s="58"/>
      <c r="AH87" s="58"/>
      <c r="AI87" s="58"/>
      <c r="AJ87" s="58"/>
      <c r="AK87" s="58"/>
      <c r="AL87" s="58"/>
      <c r="AM87" s="58"/>
      <c r="AN87" s="58"/>
      <c r="AO87" s="58"/>
      <c r="AP87" s="58"/>
      <c r="AQ87" s="58"/>
      <c r="AR87" s="58"/>
      <c r="AS87" s="58"/>
      <c r="AT87" s="58"/>
      <c r="AU87" s="58"/>
      <c r="AV87" s="58"/>
      <c r="AW87" s="58"/>
      <c r="AX87" s="58"/>
      <c r="AY87" s="58"/>
      <c r="AZ87" s="58"/>
      <c r="BA87" s="58"/>
      <c r="BB87" s="58"/>
      <c r="BC87" s="58"/>
      <c r="BD87" s="58"/>
      <c r="BE87" s="58"/>
      <c r="BF87" s="58"/>
      <c r="BG87" s="58"/>
      <c r="BH87" s="58"/>
    </row>
    <row r="88" spans="1:60" x14ac:dyDescent="0.25">
      <c r="A88" s="58"/>
      <c r="B88" s="58"/>
      <c r="C88" s="58"/>
      <c r="D88" s="58"/>
      <c r="E88" s="58"/>
      <c r="F88" s="58"/>
      <c r="G88" s="58"/>
      <c r="H88" s="58"/>
      <c r="I88" s="58"/>
      <c r="J88" s="58"/>
      <c r="K88" s="58"/>
      <c r="L88" s="58"/>
      <c r="M88" s="58"/>
      <c r="N88" s="58"/>
      <c r="O88" s="58"/>
      <c r="P88" s="58"/>
      <c r="Q88" s="58"/>
      <c r="R88" s="58"/>
      <c r="S88" s="58"/>
      <c r="T88" s="58"/>
      <c r="U88" s="58"/>
      <c r="V88" s="58"/>
      <c r="W88" s="58"/>
      <c r="X88" s="58"/>
      <c r="Y88" s="58"/>
      <c r="Z88" s="58"/>
      <c r="AA88" s="58"/>
      <c r="AB88" s="58"/>
      <c r="AC88" s="58"/>
      <c r="AD88" s="58"/>
      <c r="AE88" s="58"/>
      <c r="AF88" s="58"/>
      <c r="AG88" s="58"/>
      <c r="AH88" s="58"/>
      <c r="AI88" s="58"/>
      <c r="AJ88" s="58"/>
      <c r="AK88" s="58"/>
      <c r="AL88" s="58"/>
      <c r="AM88" s="58"/>
      <c r="AN88" s="58"/>
      <c r="AO88" s="58"/>
      <c r="AP88" s="58"/>
      <c r="AQ88" s="58"/>
      <c r="AR88" s="58"/>
      <c r="AS88" s="58"/>
      <c r="AT88" s="58"/>
      <c r="AU88" s="58"/>
      <c r="AV88" s="58"/>
      <c r="AW88" s="58"/>
      <c r="AX88" s="58"/>
      <c r="AY88" s="58"/>
      <c r="AZ88" s="58"/>
      <c r="BA88" s="58"/>
      <c r="BB88" s="58"/>
      <c r="BC88" s="58"/>
      <c r="BD88" s="58"/>
      <c r="BE88" s="58"/>
      <c r="BF88" s="58"/>
      <c r="BG88" s="58"/>
      <c r="BH88" s="58"/>
    </row>
    <row r="89" spans="1:60" x14ac:dyDescent="0.25">
      <c r="A89" s="58"/>
      <c r="B89" s="58"/>
      <c r="C89" s="58"/>
      <c r="D89" s="58"/>
      <c r="E89" s="58"/>
      <c r="F89" s="58"/>
      <c r="G89" s="58"/>
      <c r="H89" s="58"/>
      <c r="I89" s="58"/>
      <c r="J89" s="58"/>
      <c r="K89" s="58"/>
      <c r="L89" s="58"/>
      <c r="M89" s="58"/>
      <c r="N89" s="58"/>
      <c r="O89" s="58"/>
      <c r="P89" s="58"/>
      <c r="Q89" s="58"/>
      <c r="R89" s="58"/>
      <c r="S89" s="58"/>
      <c r="T89" s="58"/>
      <c r="U89" s="58"/>
      <c r="V89" s="58"/>
      <c r="W89" s="58"/>
      <c r="X89" s="58"/>
      <c r="Y89" s="58"/>
      <c r="Z89" s="58"/>
      <c r="AA89" s="58"/>
      <c r="AB89" s="58"/>
      <c r="AC89" s="58"/>
      <c r="AD89" s="58"/>
      <c r="AE89" s="58"/>
      <c r="AF89" s="58"/>
      <c r="AG89" s="58"/>
      <c r="AH89" s="58"/>
      <c r="AI89" s="58"/>
      <c r="AJ89" s="58"/>
      <c r="AK89" s="58"/>
      <c r="AL89" s="58"/>
      <c r="AM89" s="58"/>
      <c r="AN89" s="58"/>
      <c r="AO89" s="58"/>
      <c r="AP89" s="58"/>
      <c r="AQ89" s="58"/>
      <c r="AR89" s="58"/>
      <c r="AS89" s="58"/>
      <c r="AT89" s="58"/>
      <c r="AU89" s="58"/>
      <c r="AV89" s="58"/>
      <c r="AW89" s="58"/>
      <c r="AX89" s="58"/>
      <c r="AY89" s="58"/>
      <c r="AZ89" s="58"/>
      <c r="BA89" s="58"/>
      <c r="BB89" s="58"/>
      <c r="BC89" s="58"/>
      <c r="BD89" s="58"/>
      <c r="BE89" s="58"/>
      <c r="BF89" s="58"/>
      <c r="BG89" s="58"/>
      <c r="BH89" s="58"/>
    </row>
    <row r="90" spans="1:60" x14ac:dyDescent="0.25">
      <c r="A90" s="58"/>
      <c r="B90" s="58"/>
      <c r="C90" s="58"/>
      <c r="D90" s="58"/>
      <c r="E90" s="58"/>
      <c r="F90" s="58"/>
      <c r="G90" s="58"/>
      <c r="H90" s="58"/>
      <c r="I90" s="58"/>
      <c r="J90" s="58"/>
      <c r="K90" s="58"/>
      <c r="L90" s="58"/>
      <c r="M90" s="58"/>
      <c r="N90" s="58"/>
      <c r="O90" s="58"/>
      <c r="P90" s="58"/>
      <c r="Q90" s="58"/>
      <c r="R90" s="58"/>
      <c r="S90" s="58"/>
      <c r="T90" s="58"/>
      <c r="U90" s="58"/>
      <c r="V90" s="58"/>
      <c r="W90" s="58"/>
      <c r="X90" s="58"/>
      <c r="Y90" s="58"/>
      <c r="Z90" s="58"/>
      <c r="AA90" s="58"/>
      <c r="AB90" s="58"/>
      <c r="AC90" s="58"/>
      <c r="AD90" s="58"/>
      <c r="AE90" s="58"/>
      <c r="AF90" s="58"/>
      <c r="AG90" s="58"/>
      <c r="AH90" s="58"/>
      <c r="AI90" s="58"/>
      <c r="AJ90" s="58"/>
      <c r="AK90" s="58"/>
      <c r="AL90" s="58"/>
      <c r="AM90" s="58"/>
      <c r="AN90" s="58"/>
      <c r="AO90" s="58"/>
      <c r="AP90" s="58"/>
      <c r="AQ90" s="58"/>
      <c r="AR90" s="58"/>
      <c r="AS90" s="58"/>
      <c r="AT90" s="58"/>
      <c r="AU90" s="58"/>
      <c r="AV90" s="58"/>
      <c r="AW90" s="58"/>
      <c r="AX90" s="58"/>
      <c r="AY90" s="58"/>
      <c r="AZ90" s="58"/>
      <c r="BA90" s="58"/>
      <c r="BB90" s="58"/>
      <c r="BC90" s="58"/>
      <c r="BD90" s="58"/>
      <c r="BE90" s="58"/>
      <c r="BF90" s="58"/>
      <c r="BG90" s="58"/>
      <c r="BH90" s="58"/>
    </row>
    <row r="91" spans="1:60" x14ac:dyDescent="0.25">
      <c r="A91" s="58"/>
      <c r="B91" s="58"/>
      <c r="C91" s="58"/>
      <c r="D91" s="58"/>
      <c r="E91" s="58"/>
      <c r="F91" s="58"/>
      <c r="G91" s="58"/>
      <c r="H91" s="58"/>
      <c r="I91" s="58"/>
      <c r="J91" s="58"/>
      <c r="K91" s="58"/>
      <c r="L91" s="58"/>
      <c r="M91" s="58"/>
      <c r="N91" s="58"/>
      <c r="O91" s="58"/>
      <c r="P91" s="58"/>
      <c r="Q91" s="58"/>
      <c r="R91" s="58"/>
      <c r="S91" s="58"/>
      <c r="T91" s="58"/>
      <c r="U91" s="58"/>
      <c r="V91" s="58"/>
      <c r="W91" s="58"/>
      <c r="X91" s="58"/>
      <c r="Y91" s="58"/>
      <c r="Z91" s="58"/>
      <c r="AA91" s="58"/>
      <c r="AB91" s="58"/>
      <c r="AC91" s="58"/>
      <c r="AD91" s="58"/>
      <c r="AE91" s="58"/>
      <c r="AF91" s="58"/>
      <c r="AG91" s="58"/>
      <c r="AH91" s="58"/>
      <c r="AI91" s="58"/>
      <c r="AJ91" s="58"/>
      <c r="AK91" s="58"/>
      <c r="AL91" s="58"/>
      <c r="AM91" s="58"/>
      <c r="AN91" s="58"/>
      <c r="AO91" s="58"/>
      <c r="AP91" s="58"/>
      <c r="AQ91" s="58"/>
      <c r="AR91" s="58"/>
      <c r="AS91" s="58"/>
      <c r="AT91" s="58"/>
      <c r="AU91" s="58"/>
      <c r="AV91" s="58"/>
      <c r="AW91" s="58"/>
      <c r="AX91" s="58"/>
      <c r="AY91" s="58"/>
      <c r="AZ91" s="58"/>
      <c r="BA91" s="58"/>
      <c r="BB91" s="58"/>
      <c r="BC91" s="58"/>
      <c r="BD91" s="58"/>
      <c r="BE91" s="58"/>
      <c r="BF91" s="58"/>
      <c r="BG91" s="58"/>
      <c r="BH91" s="58"/>
    </row>
    <row r="92" spans="1:60" x14ac:dyDescent="0.25">
      <c r="A92" s="58"/>
      <c r="B92" s="58"/>
      <c r="C92" s="58"/>
      <c r="D92" s="58"/>
      <c r="E92" s="58"/>
      <c r="F92" s="58"/>
      <c r="G92" s="58"/>
      <c r="H92" s="58"/>
      <c r="I92" s="58"/>
      <c r="J92" s="58"/>
      <c r="K92" s="58"/>
      <c r="L92" s="58"/>
      <c r="M92" s="58"/>
      <c r="N92" s="58"/>
      <c r="O92" s="58"/>
      <c r="P92" s="58"/>
      <c r="Q92" s="58"/>
      <c r="R92" s="58"/>
      <c r="S92" s="58"/>
      <c r="T92" s="58"/>
      <c r="U92" s="58"/>
      <c r="V92" s="58"/>
      <c r="W92" s="58"/>
      <c r="X92" s="58"/>
      <c r="Y92" s="58"/>
      <c r="Z92" s="58"/>
      <c r="AA92" s="58"/>
      <c r="AB92" s="58"/>
      <c r="AC92" s="58"/>
      <c r="AD92" s="58"/>
      <c r="AE92" s="58"/>
      <c r="AF92" s="58"/>
      <c r="AG92" s="58"/>
      <c r="AH92" s="58"/>
      <c r="AI92" s="58"/>
      <c r="AJ92" s="58"/>
      <c r="AK92" s="58"/>
      <c r="AL92" s="58"/>
      <c r="AM92" s="58"/>
      <c r="AN92" s="58"/>
      <c r="AO92" s="58"/>
      <c r="AP92" s="58"/>
      <c r="AQ92" s="58"/>
      <c r="AR92" s="58"/>
      <c r="AS92" s="58"/>
      <c r="AT92" s="58"/>
      <c r="AU92" s="58"/>
      <c r="AV92" s="58"/>
      <c r="AW92" s="58"/>
      <c r="AX92" s="58"/>
      <c r="AY92" s="58"/>
      <c r="AZ92" s="58"/>
      <c r="BA92" s="58"/>
      <c r="BB92" s="58"/>
      <c r="BC92" s="58"/>
      <c r="BD92" s="58"/>
      <c r="BE92" s="58"/>
      <c r="BF92" s="58"/>
      <c r="BG92" s="58"/>
      <c r="BH92" s="58"/>
    </row>
    <row r="93" spans="1:60" x14ac:dyDescent="0.25">
      <c r="A93" s="58"/>
      <c r="B93" s="58"/>
      <c r="C93" s="58"/>
      <c r="D93" s="58"/>
      <c r="E93" s="58"/>
      <c r="F93" s="58"/>
      <c r="G93" s="58"/>
      <c r="H93" s="58"/>
      <c r="I93" s="58"/>
      <c r="J93" s="58"/>
      <c r="K93" s="58"/>
      <c r="L93" s="58"/>
      <c r="M93" s="58"/>
      <c r="N93" s="58"/>
      <c r="O93" s="58"/>
      <c r="P93" s="58"/>
      <c r="Q93" s="58"/>
      <c r="R93" s="58"/>
      <c r="S93" s="58"/>
      <c r="T93" s="58"/>
      <c r="U93" s="58"/>
      <c r="V93" s="58"/>
      <c r="W93" s="58"/>
      <c r="X93" s="58"/>
      <c r="Y93" s="58"/>
      <c r="Z93" s="58"/>
      <c r="AA93" s="58"/>
      <c r="AB93" s="58"/>
      <c r="AC93" s="58"/>
      <c r="AD93" s="58"/>
      <c r="AE93" s="58"/>
      <c r="AF93" s="58"/>
      <c r="AG93" s="58"/>
      <c r="AH93" s="58"/>
      <c r="AI93" s="58"/>
      <c r="AJ93" s="58"/>
      <c r="AK93" s="58"/>
      <c r="AL93" s="58"/>
      <c r="AM93" s="58"/>
      <c r="AN93" s="58"/>
      <c r="AO93" s="58"/>
      <c r="AP93" s="58"/>
      <c r="AQ93" s="58"/>
      <c r="AR93" s="58"/>
      <c r="AS93" s="58"/>
      <c r="AT93" s="58"/>
      <c r="AU93" s="58"/>
      <c r="AV93" s="58"/>
      <c r="AW93" s="58"/>
      <c r="AX93" s="58"/>
      <c r="AY93" s="58"/>
      <c r="AZ93" s="58"/>
      <c r="BA93" s="58"/>
      <c r="BB93" s="58"/>
      <c r="BC93" s="58"/>
      <c r="BD93" s="58"/>
      <c r="BE93" s="58"/>
      <c r="BF93" s="58"/>
      <c r="BG93" s="58"/>
      <c r="BH93" s="58"/>
    </row>
    <row r="94" spans="1:60" x14ac:dyDescent="0.25">
      <c r="A94" s="58"/>
      <c r="B94" s="58"/>
      <c r="C94" s="58"/>
      <c r="D94" s="58"/>
      <c r="E94" s="58"/>
      <c r="F94" s="58"/>
      <c r="G94" s="58"/>
      <c r="H94" s="58"/>
      <c r="I94" s="58"/>
      <c r="J94" s="58"/>
      <c r="K94" s="58"/>
      <c r="L94" s="58"/>
      <c r="M94" s="58"/>
      <c r="N94" s="58"/>
      <c r="O94" s="58"/>
      <c r="P94" s="58"/>
      <c r="Q94" s="58"/>
      <c r="R94" s="58"/>
      <c r="S94" s="58"/>
      <c r="T94" s="58"/>
      <c r="U94" s="58"/>
      <c r="V94" s="58"/>
      <c r="W94" s="58"/>
      <c r="X94" s="58"/>
      <c r="Y94" s="58"/>
      <c r="Z94" s="58"/>
      <c r="AA94" s="58"/>
      <c r="AB94" s="58"/>
      <c r="AC94" s="58"/>
      <c r="AD94" s="58"/>
      <c r="AE94" s="58"/>
      <c r="AF94" s="58"/>
      <c r="AG94" s="58"/>
      <c r="AH94" s="58"/>
      <c r="AI94" s="58"/>
      <c r="AJ94" s="58"/>
      <c r="AK94" s="58"/>
      <c r="AL94" s="58"/>
      <c r="AM94" s="58"/>
      <c r="AN94" s="58"/>
      <c r="AO94" s="58"/>
      <c r="AP94" s="58"/>
      <c r="AQ94" s="58"/>
      <c r="AR94" s="58"/>
      <c r="AS94" s="58"/>
      <c r="AT94" s="58"/>
      <c r="AU94" s="58"/>
      <c r="AV94" s="58"/>
      <c r="AW94" s="58"/>
      <c r="AX94" s="58"/>
      <c r="AY94" s="58"/>
      <c r="AZ94" s="58"/>
      <c r="BA94" s="58"/>
      <c r="BB94" s="58"/>
      <c r="BC94" s="58"/>
      <c r="BD94" s="58"/>
      <c r="BE94" s="58"/>
      <c r="BF94" s="58"/>
      <c r="BG94" s="58"/>
      <c r="BH94" s="58"/>
    </row>
    <row r="95" spans="1:60" x14ac:dyDescent="0.25">
      <c r="A95" s="58"/>
      <c r="B95" s="58"/>
      <c r="C95" s="58"/>
      <c r="D95" s="58"/>
      <c r="E95" s="58"/>
      <c r="F95" s="58"/>
      <c r="G95" s="58"/>
      <c r="H95" s="58"/>
      <c r="I95" s="58"/>
      <c r="J95" s="58"/>
      <c r="K95" s="58"/>
      <c r="L95" s="58"/>
      <c r="M95" s="58"/>
      <c r="N95" s="58"/>
      <c r="O95" s="58"/>
      <c r="P95" s="58"/>
      <c r="Q95" s="58"/>
      <c r="R95" s="58"/>
      <c r="S95" s="58"/>
      <c r="T95" s="58"/>
      <c r="U95" s="58"/>
      <c r="V95" s="58"/>
      <c r="W95" s="58"/>
      <c r="X95" s="58"/>
      <c r="Y95" s="58"/>
      <c r="Z95" s="58"/>
      <c r="AA95" s="58"/>
      <c r="AB95" s="58"/>
      <c r="AC95" s="58"/>
      <c r="AD95" s="58"/>
      <c r="AE95" s="58"/>
      <c r="AF95" s="58"/>
      <c r="AG95" s="58"/>
      <c r="AH95" s="58"/>
      <c r="AI95" s="58"/>
      <c r="AJ95" s="58"/>
      <c r="AK95" s="58"/>
      <c r="AL95" s="58"/>
      <c r="AM95" s="58"/>
      <c r="AN95" s="58"/>
      <c r="AO95" s="58"/>
      <c r="AP95" s="58"/>
      <c r="AQ95" s="58"/>
      <c r="AR95" s="58"/>
      <c r="AS95" s="58"/>
      <c r="AT95" s="58"/>
      <c r="AU95" s="58"/>
      <c r="AV95" s="58"/>
      <c r="AW95" s="58"/>
      <c r="AX95" s="58"/>
      <c r="AY95" s="58"/>
      <c r="AZ95" s="58"/>
      <c r="BA95" s="58"/>
      <c r="BB95" s="58"/>
      <c r="BC95" s="58"/>
      <c r="BD95" s="58"/>
      <c r="BE95" s="58"/>
      <c r="BF95" s="58"/>
      <c r="BG95" s="58"/>
      <c r="BH95" s="58"/>
    </row>
    <row r="96" spans="1:60" x14ac:dyDescent="0.25">
      <c r="A96" s="58"/>
      <c r="B96" s="58"/>
      <c r="C96" s="58"/>
      <c r="D96" s="58"/>
      <c r="E96" s="58"/>
      <c r="F96" s="58"/>
      <c r="G96" s="58"/>
      <c r="H96" s="58"/>
      <c r="I96" s="58"/>
      <c r="J96" s="58"/>
      <c r="K96" s="58"/>
      <c r="L96" s="58"/>
      <c r="M96" s="58"/>
      <c r="N96" s="58"/>
      <c r="O96" s="58"/>
      <c r="P96" s="58"/>
      <c r="Q96" s="58"/>
      <c r="R96" s="58"/>
      <c r="S96" s="58"/>
      <c r="T96" s="58"/>
      <c r="U96" s="58"/>
      <c r="V96" s="58"/>
      <c r="W96" s="58"/>
      <c r="X96" s="58"/>
      <c r="Y96" s="58"/>
      <c r="Z96" s="58"/>
      <c r="AA96" s="58"/>
      <c r="AB96" s="58"/>
      <c r="AC96" s="58"/>
      <c r="AD96" s="58"/>
      <c r="AE96" s="58"/>
      <c r="AF96" s="58"/>
      <c r="AG96" s="58"/>
      <c r="AH96" s="58"/>
      <c r="AI96" s="58"/>
      <c r="AJ96" s="58"/>
      <c r="AK96" s="58"/>
      <c r="AL96" s="58"/>
      <c r="AM96" s="58"/>
      <c r="AN96" s="58"/>
      <c r="AO96" s="58"/>
      <c r="AP96" s="58"/>
      <c r="AQ96" s="58"/>
      <c r="AR96" s="58"/>
      <c r="AS96" s="58"/>
      <c r="AT96" s="58"/>
      <c r="AU96" s="58"/>
      <c r="AV96" s="58"/>
      <c r="AW96" s="58"/>
      <c r="AX96" s="58"/>
      <c r="AY96" s="58"/>
      <c r="AZ96" s="58"/>
      <c r="BA96" s="58"/>
      <c r="BB96" s="58"/>
      <c r="BC96" s="58"/>
      <c r="BD96" s="58"/>
      <c r="BE96" s="58"/>
      <c r="BF96" s="58"/>
      <c r="BG96" s="58"/>
      <c r="BH96" s="58"/>
    </row>
    <row r="97" spans="1:60" x14ac:dyDescent="0.25">
      <c r="A97" s="58"/>
      <c r="B97" s="58"/>
      <c r="C97" s="58"/>
      <c r="D97" s="58"/>
      <c r="E97" s="58"/>
      <c r="F97" s="58"/>
      <c r="G97" s="58"/>
      <c r="H97" s="58"/>
      <c r="I97" s="58"/>
      <c r="J97" s="58"/>
      <c r="K97" s="58"/>
      <c r="L97" s="58"/>
      <c r="M97" s="58"/>
      <c r="N97" s="58"/>
      <c r="O97" s="58"/>
      <c r="P97" s="58"/>
      <c r="Q97" s="58"/>
      <c r="R97" s="58"/>
      <c r="S97" s="58"/>
      <c r="T97" s="58"/>
      <c r="U97" s="58"/>
      <c r="V97" s="58"/>
      <c r="W97" s="58"/>
      <c r="X97" s="58"/>
      <c r="Y97" s="58"/>
      <c r="Z97" s="58"/>
      <c r="AA97" s="58"/>
      <c r="AB97" s="58"/>
      <c r="AC97" s="58"/>
      <c r="AD97" s="58"/>
      <c r="AE97" s="58"/>
      <c r="AF97" s="58"/>
      <c r="AG97" s="58"/>
      <c r="AH97" s="58"/>
      <c r="AI97" s="58"/>
      <c r="AJ97" s="58"/>
      <c r="AK97" s="58"/>
      <c r="AL97" s="58"/>
      <c r="AM97" s="58"/>
      <c r="AN97" s="58"/>
      <c r="AO97" s="58"/>
      <c r="AP97" s="58"/>
      <c r="AQ97" s="58"/>
      <c r="AR97" s="58"/>
      <c r="AS97" s="58"/>
      <c r="AT97" s="58"/>
      <c r="AU97" s="58"/>
      <c r="AV97" s="58"/>
      <c r="AW97" s="58"/>
      <c r="AX97" s="58"/>
      <c r="AY97" s="58"/>
      <c r="AZ97" s="58"/>
      <c r="BA97" s="58"/>
      <c r="BB97" s="58"/>
      <c r="BC97" s="58"/>
      <c r="BD97" s="58"/>
      <c r="BE97" s="58"/>
      <c r="BF97" s="58"/>
      <c r="BG97" s="58"/>
      <c r="BH97" s="58"/>
    </row>
    <row r="98" spans="1:60" x14ac:dyDescent="0.25">
      <c r="A98" s="58"/>
      <c r="B98" s="58"/>
      <c r="C98" s="58"/>
      <c r="D98" s="58"/>
      <c r="E98" s="58"/>
      <c r="F98" s="58"/>
      <c r="G98" s="58"/>
      <c r="H98" s="58"/>
      <c r="I98" s="58"/>
      <c r="J98" s="58"/>
      <c r="K98" s="58"/>
      <c r="L98" s="58"/>
      <c r="M98" s="58"/>
      <c r="N98" s="58"/>
      <c r="O98" s="58"/>
      <c r="P98" s="58"/>
      <c r="Q98" s="58"/>
      <c r="R98" s="58"/>
      <c r="S98" s="58"/>
      <c r="T98" s="58"/>
      <c r="U98" s="58"/>
      <c r="V98" s="58"/>
      <c r="W98" s="58"/>
      <c r="X98" s="58"/>
      <c r="Y98" s="58"/>
      <c r="Z98" s="58"/>
      <c r="AA98" s="58"/>
      <c r="AB98" s="58"/>
      <c r="AC98" s="58"/>
      <c r="AD98" s="58"/>
      <c r="AE98" s="58"/>
      <c r="AF98" s="58"/>
      <c r="AG98" s="58"/>
      <c r="AH98" s="58"/>
      <c r="AI98" s="58"/>
      <c r="AJ98" s="58"/>
      <c r="AK98" s="58"/>
      <c r="AL98" s="58"/>
      <c r="AM98" s="58"/>
      <c r="AN98" s="58"/>
      <c r="AO98" s="58"/>
      <c r="AP98" s="58"/>
      <c r="AQ98" s="58"/>
      <c r="AR98" s="58"/>
      <c r="AS98" s="58"/>
      <c r="AT98" s="58"/>
      <c r="AU98" s="58"/>
      <c r="AV98" s="58"/>
      <c r="AW98" s="58"/>
      <c r="AX98" s="58"/>
      <c r="AY98" s="58"/>
      <c r="AZ98" s="58"/>
      <c r="BA98" s="58"/>
      <c r="BB98" s="58"/>
      <c r="BC98" s="58"/>
      <c r="BD98" s="58"/>
      <c r="BE98" s="58"/>
      <c r="BF98" s="58"/>
      <c r="BG98" s="58"/>
      <c r="BH98" s="58"/>
    </row>
    <row r="99" spans="1:60" x14ac:dyDescent="0.25">
      <c r="A99" s="58"/>
      <c r="B99" s="58"/>
      <c r="C99" s="58"/>
      <c r="D99" s="58"/>
      <c r="E99" s="58"/>
      <c r="F99" s="58"/>
      <c r="G99" s="58"/>
      <c r="H99" s="58"/>
      <c r="I99" s="58"/>
      <c r="J99" s="58"/>
      <c r="K99" s="58"/>
      <c r="L99" s="58"/>
      <c r="M99" s="58"/>
      <c r="N99" s="58"/>
      <c r="O99" s="58"/>
      <c r="P99" s="58"/>
      <c r="Q99" s="58"/>
      <c r="R99" s="58"/>
      <c r="S99" s="58"/>
      <c r="T99" s="58"/>
      <c r="U99" s="58"/>
      <c r="V99" s="58"/>
      <c r="W99" s="58"/>
      <c r="X99" s="58"/>
      <c r="Y99" s="58"/>
      <c r="Z99" s="58"/>
      <c r="AA99" s="58"/>
      <c r="AB99" s="58"/>
      <c r="AC99" s="58"/>
      <c r="AD99" s="58"/>
      <c r="AE99" s="58"/>
      <c r="AF99" s="58"/>
      <c r="AG99" s="58"/>
      <c r="AH99" s="58"/>
      <c r="AI99" s="58"/>
      <c r="AJ99" s="58"/>
      <c r="AK99" s="58"/>
      <c r="AL99" s="58"/>
      <c r="AM99" s="58"/>
      <c r="AN99" s="58"/>
      <c r="AO99" s="58"/>
      <c r="AP99" s="58"/>
      <c r="AQ99" s="58"/>
      <c r="AR99" s="58"/>
      <c r="AS99" s="58"/>
      <c r="AT99" s="58"/>
      <c r="AU99" s="58"/>
      <c r="AV99" s="58"/>
      <c r="AW99" s="58"/>
      <c r="AX99" s="58"/>
      <c r="AY99" s="58"/>
      <c r="AZ99" s="58"/>
      <c r="BA99" s="58"/>
      <c r="BB99" s="58"/>
      <c r="BC99" s="58"/>
      <c r="BD99" s="58"/>
      <c r="BE99" s="58"/>
      <c r="BF99" s="58"/>
      <c r="BG99" s="58"/>
      <c r="BH99" s="58"/>
    </row>
    <row r="100" spans="1:60" x14ac:dyDescent="0.25">
      <c r="A100" s="58"/>
      <c r="B100" s="58"/>
      <c r="C100" s="58"/>
      <c r="D100" s="58"/>
      <c r="E100" s="58"/>
      <c r="F100" s="58"/>
      <c r="G100" s="58"/>
      <c r="H100" s="58"/>
      <c r="I100" s="58"/>
      <c r="J100" s="58"/>
      <c r="K100" s="58"/>
      <c r="L100" s="58"/>
      <c r="M100" s="58"/>
      <c r="N100" s="58"/>
      <c r="O100" s="58"/>
      <c r="P100" s="58"/>
      <c r="Q100" s="58"/>
      <c r="R100" s="58"/>
      <c r="S100" s="58"/>
      <c r="T100" s="58"/>
      <c r="U100" s="58"/>
      <c r="V100" s="58"/>
      <c r="W100" s="58"/>
      <c r="X100" s="58"/>
      <c r="Y100" s="58"/>
      <c r="Z100" s="58"/>
      <c r="AA100" s="58"/>
      <c r="AB100" s="58"/>
      <c r="AC100" s="58"/>
      <c r="AD100" s="58"/>
      <c r="AE100" s="58"/>
      <c r="AF100" s="58"/>
      <c r="AG100" s="58"/>
      <c r="AH100" s="58"/>
      <c r="AI100" s="58"/>
      <c r="AJ100" s="58"/>
      <c r="AK100" s="58"/>
      <c r="AL100" s="58"/>
      <c r="AM100" s="58"/>
      <c r="AN100" s="58"/>
      <c r="AO100" s="58"/>
      <c r="AP100" s="58"/>
      <c r="AQ100" s="58"/>
      <c r="AR100" s="58"/>
      <c r="AS100" s="58"/>
      <c r="AT100" s="58"/>
      <c r="AU100" s="58"/>
      <c r="AV100" s="58"/>
      <c r="AW100" s="58"/>
      <c r="AX100" s="58"/>
      <c r="AY100" s="58"/>
      <c r="AZ100" s="58"/>
      <c r="BA100" s="58"/>
      <c r="BB100" s="58"/>
      <c r="BC100" s="58"/>
      <c r="BD100" s="58"/>
      <c r="BE100" s="58"/>
      <c r="BF100" s="58"/>
      <c r="BG100" s="58"/>
      <c r="BH100" s="58"/>
    </row>
    <row r="101" spans="1:60" x14ac:dyDescent="0.25">
      <c r="A101" s="58"/>
      <c r="B101" s="58"/>
      <c r="C101" s="58"/>
      <c r="D101" s="58"/>
      <c r="E101" s="58"/>
      <c r="F101" s="58"/>
      <c r="G101" s="58"/>
      <c r="H101" s="58"/>
      <c r="I101" s="58"/>
      <c r="J101" s="58"/>
      <c r="K101" s="58"/>
      <c r="L101" s="58"/>
      <c r="M101" s="58"/>
      <c r="N101" s="58"/>
      <c r="O101" s="58"/>
      <c r="P101" s="58"/>
      <c r="Q101" s="58"/>
      <c r="R101" s="58"/>
      <c r="S101" s="58"/>
      <c r="T101" s="58"/>
      <c r="U101" s="58"/>
      <c r="V101" s="58"/>
      <c r="W101" s="58"/>
      <c r="X101" s="58"/>
      <c r="Y101" s="58"/>
      <c r="Z101" s="58"/>
      <c r="AA101" s="58"/>
      <c r="AB101" s="58"/>
      <c r="AC101" s="58"/>
      <c r="AD101" s="58"/>
      <c r="AE101" s="58"/>
      <c r="AF101" s="58"/>
      <c r="AG101" s="58"/>
      <c r="AH101" s="58"/>
      <c r="AI101" s="58"/>
      <c r="AJ101" s="58"/>
      <c r="AK101" s="58"/>
      <c r="AL101" s="58"/>
      <c r="AM101" s="58"/>
      <c r="AN101" s="58"/>
      <c r="AO101" s="58"/>
      <c r="AP101" s="58"/>
      <c r="AQ101" s="58"/>
      <c r="AR101" s="58"/>
      <c r="AS101" s="58"/>
      <c r="AT101" s="58"/>
      <c r="AU101" s="58"/>
      <c r="AV101" s="58"/>
      <c r="AW101" s="58"/>
      <c r="AX101" s="58"/>
      <c r="AY101" s="58"/>
      <c r="AZ101" s="58"/>
      <c r="BA101" s="58"/>
      <c r="BB101" s="58"/>
      <c r="BC101" s="58"/>
      <c r="BD101" s="58"/>
      <c r="BE101" s="58"/>
      <c r="BF101" s="58"/>
      <c r="BG101" s="58"/>
      <c r="BH101" s="58"/>
    </row>
    <row r="102" spans="1:60" x14ac:dyDescent="0.25">
      <c r="A102" s="58"/>
      <c r="B102" s="58"/>
      <c r="C102" s="58"/>
      <c r="D102" s="58"/>
      <c r="E102" s="58"/>
      <c r="F102" s="58"/>
      <c r="G102" s="58"/>
      <c r="H102" s="58"/>
      <c r="I102" s="58"/>
      <c r="J102" s="58"/>
      <c r="K102" s="58"/>
      <c r="L102" s="58"/>
      <c r="M102" s="58"/>
      <c r="N102" s="58"/>
      <c r="O102" s="58"/>
      <c r="P102" s="58"/>
      <c r="Q102" s="58"/>
      <c r="R102" s="58"/>
      <c r="S102" s="58"/>
      <c r="T102" s="58"/>
      <c r="U102" s="58"/>
      <c r="V102" s="58"/>
      <c r="W102" s="58"/>
      <c r="X102" s="58"/>
      <c r="Y102" s="58"/>
      <c r="Z102" s="58"/>
      <c r="AA102" s="58"/>
      <c r="AB102" s="58"/>
      <c r="AC102" s="58"/>
      <c r="AD102" s="58"/>
      <c r="AE102" s="58"/>
      <c r="AF102" s="58"/>
      <c r="AG102" s="58"/>
      <c r="AH102" s="58"/>
      <c r="AI102" s="58"/>
      <c r="AJ102" s="58"/>
      <c r="AK102" s="58"/>
      <c r="AL102" s="58"/>
      <c r="AM102" s="58"/>
      <c r="AN102" s="58"/>
      <c r="AO102" s="58"/>
      <c r="AP102" s="58"/>
      <c r="AQ102" s="58"/>
      <c r="AR102" s="58"/>
      <c r="AS102" s="58"/>
      <c r="AT102" s="58"/>
      <c r="AU102" s="58"/>
      <c r="AV102" s="58"/>
      <c r="AW102" s="58"/>
      <c r="AX102" s="58"/>
      <c r="AY102" s="58"/>
      <c r="AZ102" s="58"/>
      <c r="BA102" s="58"/>
      <c r="BB102" s="58"/>
      <c r="BC102" s="58"/>
      <c r="BD102" s="58"/>
      <c r="BE102" s="58"/>
      <c r="BF102" s="58"/>
      <c r="BG102" s="58"/>
      <c r="BH102" s="58"/>
    </row>
    <row r="103" spans="1:60" x14ac:dyDescent="0.25">
      <c r="A103" s="58"/>
      <c r="B103" s="58"/>
      <c r="C103" s="58"/>
      <c r="D103" s="58"/>
      <c r="E103" s="58"/>
      <c r="F103" s="58"/>
      <c r="G103" s="58"/>
      <c r="H103" s="58"/>
      <c r="I103" s="58"/>
      <c r="J103" s="58"/>
      <c r="K103" s="58"/>
      <c r="L103" s="58"/>
      <c r="M103" s="58"/>
      <c r="N103" s="58"/>
      <c r="O103" s="58"/>
      <c r="P103" s="58"/>
      <c r="Q103" s="58"/>
      <c r="R103" s="58"/>
      <c r="S103" s="58"/>
      <c r="T103" s="58"/>
      <c r="U103" s="58"/>
      <c r="V103" s="58"/>
      <c r="W103" s="58"/>
      <c r="X103" s="58"/>
      <c r="Y103" s="58"/>
      <c r="Z103" s="58"/>
      <c r="AA103" s="58"/>
      <c r="AB103" s="58"/>
      <c r="AC103" s="58"/>
      <c r="AD103" s="58"/>
      <c r="AE103" s="58"/>
      <c r="AF103" s="58"/>
      <c r="AG103" s="58"/>
      <c r="AH103" s="58"/>
      <c r="AI103" s="58"/>
      <c r="AJ103" s="58"/>
      <c r="AK103" s="58"/>
      <c r="AL103" s="58"/>
      <c r="AM103" s="58"/>
      <c r="AN103" s="58"/>
      <c r="AO103" s="58"/>
      <c r="AP103" s="58"/>
      <c r="AQ103" s="58"/>
      <c r="AR103" s="58"/>
      <c r="AS103" s="58"/>
      <c r="AT103" s="58"/>
      <c r="AU103" s="58"/>
      <c r="AV103" s="58"/>
      <c r="AW103" s="58"/>
      <c r="AX103" s="58"/>
      <c r="AY103" s="58"/>
      <c r="AZ103" s="58"/>
      <c r="BA103" s="58"/>
      <c r="BB103" s="58"/>
      <c r="BC103" s="58"/>
      <c r="BD103" s="58"/>
      <c r="BE103" s="58"/>
      <c r="BF103" s="58"/>
      <c r="BG103" s="58"/>
      <c r="BH103" s="58"/>
    </row>
    <row r="104" spans="1:60" x14ac:dyDescent="0.25">
      <c r="A104" s="58"/>
      <c r="B104" s="58"/>
      <c r="C104" s="58"/>
      <c r="D104" s="58"/>
      <c r="E104" s="58"/>
      <c r="F104" s="58"/>
      <c r="G104" s="58"/>
      <c r="H104" s="58"/>
      <c r="I104" s="58"/>
      <c r="J104" s="58"/>
      <c r="K104" s="58"/>
      <c r="L104" s="58"/>
      <c r="M104" s="58"/>
      <c r="N104" s="58"/>
      <c r="O104" s="58"/>
      <c r="P104" s="58"/>
      <c r="Q104" s="58"/>
      <c r="R104" s="58"/>
      <c r="S104" s="58"/>
      <c r="T104" s="58"/>
      <c r="U104" s="58"/>
      <c r="V104" s="58"/>
      <c r="W104" s="58"/>
      <c r="X104" s="58"/>
      <c r="Y104" s="58"/>
      <c r="Z104" s="58"/>
      <c r="AA104" s="58"/>
      <c r="AB104" s="58"/>
      <c r="AC104" s="58"/>
      <c r="AD104" s="58"/>
      <c r="AE104" s="58"/>
      <c r="AF104" s="58"/>
      <c r="AG104" s="58"/>
      <c r="AH104" s="58"/>
      <c r="AI104" s="58"/>
      <c r="AJ104" s="58"/>
      <c r="AK104" s="58"/>
      <c r="AL104" s="58"/>
      <c r="AM104" s="58"/>
      <c r="AN104" s="58"/>
      <c r="AO104" s="58"/>
      <c r="AP104" s="58"/>
      <c r="AQ104" s="58"/>
      <c r="AR104" s="58"/>
      <c r="AS104" s="58"/>
      <c r="AT104" s="58"/>
      <c r="AU104" s="58"/>
      <c r="AV104" s="58"/>
      <c r="AW104" s="58"/>
      <c r="AX104" s="58"/>
      <c r="AY104" s="58"/>
      <c r="AZ104" s="58"/>
      <c r="BA104" s="58"/>
      <c r="BB104" s="58"/>
      <c r="BC104" s="58"/>
      <c r="BD104" s="58"/>
      <c r="BE104" s="58"/>
      <c r="BF104" s="58"/>
      <c r="BG104" s="58"/>
      <c r="BH104" s="58"/>
    </row>
    <row r="105" spans="1:60" x14ac:dyDescent="0.25">
      <c r="A105" s="58"/>
      <c r="B105" s="58"/>
      <c r="C105" s="58"/>
      <c r="D105" s="58"/>
      <c r="E105" s="58"/>
      <c r="F105" s="58"/>
      <c r="G105" s="58"/>
      <c r="H105" s="58"/>
      <c r="I105" s="58"/>
      <c r="J105" s="58"/>
      <c r="K105" s="58"/>
      <c r="L105" s="58"/>
      <c r="M105" s="58"/>
      <c r="N105" s="58"/>
      <c r="O105" s="58"/>
      <c r="P105" s="58"/>
      <c r="Q105" s="58"/>
      <c r="R105" s="58"/>
      <c r="S105" s="58"/>
      <c r="T105" s="58"/>
      <c r="U105" s="58"/>
      <c r="V105" s="58"/>
      <c r="W105" s="58"/>
      <c r="X105" s="58"/>
      <c r="Y105" s="58"/>
      <c r="Z105" s="58"/>
      <c r="AA105" s="58"/>
      <c r="AB105" s="58"/>
      <c r="AC105" s="58"/>
      <c r="AD105" s="58"/>
      <c r="AE105" s="58"/>
      <c r="AF105" s="58"/>
      <c r="AG105" s="58"/>
      <c r="AH105" s="58"/>
      <c r="AI105" s="58"/>
      <c r="AJ105" s="58"/>
      <c r="AK105" s="58"/>
      <c r="AL105" s="58"/>
      <c r="AM105" s="58"/>
      <c r="AN105" s="58"/>
      <c r="AO105" s="58"/>
      <c r="AP105" s="58"/>
      <c r="AQ105" s="58"/>
      <c r="AR105" s="58"/>
      <c r="AS105" s="58"/>
      <c r="AT105" s="58"/>
      <c r="AU105" s="58"/>
      <c r="AV105" s="58"/>
      <c r="AW105" s="58"/>
      <c r="AX105" s="58"/>
      <c r="AY105" s="58"/>
      <c r="AZ105" s="58"/>
      <c r="BA105" s="58"/>
      <c r="BB105" s="58"/>
      <c r="BC105" s="58"/>
      <c r="BD105" s="58"/>
      <c r="BE105" s="58"/>
      <c r="BF105" s="58"/>
      <c r="BG105" s="58"/>
      <c r="BH105" s="58"/>
    </row>
    <row r="106" spans="1:60" x14ac:dyDescent="0.25">
      <c r="A106" s="58"/>
      <c r="B106" s="58"/>
      <c r="C106" s="58"/>
      <c r="D106" s="58"/>
      <c r="E106" s="58"/>
      <c r="F106" s="58"/>
      <c r="G106" s="58"/>
      <c r="H106" s="58"/>
      <c r="I106" s="58"/>
      <c r="J106" s="58"/>
      <c r="K106" s="58"/>
      <c r="L106" s="58"/>
      <c r="M106" s="58"/>
      <c r="N106" s="58"/>
      <c r="O106" s="58"/>
      <c r="P106" s="58"/>
      <c r="Q106" s="58"/>
      <c r="R106" s="58"/>
      <c r="S106" s="58"/>
      <c r="T106" s="58"/>
      <c r="U106" s="58"/>
      <c r="V106" s="58"/>
      <c r="W106" s="58"/>
      <c r="X106" s="58"/>
      <c r="Y106" s="58"/>
      <c r="Z106" s="58"/>
      <c r="AA106" s="58"/>
      <c r="AB106" s="58"/>
      <c r="AC106" s="58"/>
      <c r="AD106" s="58"/>
      <c r="AE106" s="58"/>
      <c r="AF106" s="58"/>
      <c r="AG106" s="58"/>
      <c r="AH106" s="58"/>
      <c r="AI106" s="58"/>
      <c r="AJ106" s="58"/>
      <c r="AK106" s="58"/>
      <c r="AL106" s="58"/>
      <c r="AM106" s="58"/>
      <c r="AN106" s="58"/>
      <c r="AO106" s="58"/>
      <c r="AP106" s="58"/>
      <c r="AQ106" s="58"/>
      <c r="AR106" s="58"/>
      <c r="AS106" s="58"/>
      <c r="AT106" s="58"/>
      <c r="AU106" s="58"/>
      <c r="AV106" s="58"/>
      <c r="AW106" s="58"/>
      <c r="AX106" s="58"/>
      <c r="AY106" s="58"/>
      <c r="AZ106" s="58"/>
      <c r="BA106" s="58"/>
      <c r="BB106" s="58"/>
      <c r="BC106" s="58"/>
      <c r="BD106" s="58"/>
      <c r="BE106" s="58"/>
      <c r="BF106" s="58"/>
      <c r="BG106" s="58"/>
      <c r="BH106" s="58"/>
    </row>
    <row r="107" spans="1:60" x14ac:dyDescent="0.25">
      <c r="A107" s="58"/>
      <c r="B107" s="58"/>
      <c r="C107" s="58"/>
      <c r="D107" s="58"/>
      <c r="E107" s="58"/>
      <c r="F107" s="58"/>
      <c r="G107" s="58"/>
      <c r="H107" s="58"/>
      <c r="I107" s="58"/>
      <c r="J107" s="58"/>
      <c r="K107" s="58"/>
      <c r="L107" s="58"/>
      <c r="M107" s="58"/>
      <c r="N107" s="58"/>
      <c r="O107" s="58"/>
      <c r="P107" s="58"/>
      <c r="Q107" s="58"/>
      <c r="R107" s="58"/>
      <c r="S107" s="58"/>
      <c r="T107" s="58"/>
      <c r="U107" s="58"/>
      <c r="V107" s="58"/>
      <c r="W107" s="58"/>
      <c r="X107" s="58"/>
      <c r="Y107" s="58"/>
      <c r="Z107" s="58"/>
      <c r="AA107" s="58"/>
      <c r="AB107" s="58"/>
      <c r="AC107" s="58"/>
      <c r="AD107" s="58"/>
      <c r="AE107" s="58"/>
      <c r="AF107" s="58"/>
      <c r="AG107" s="58"/>
      <c r="AH107" s="58"/>
      <c r="AI107" s="58"/>
      <c r="AJ107" s="58"/>
      <c r="AK107" s="58"/>
      <c r="AL107" s="58"/>
      <c r="AM107" s="58"/>
      <c r="AN107" s="58"/>
      <c r="AO107" s="58"/>
      <c r="AP107" s="58"/>
      <c r="AQ107" s="58"/>
      <c r="AR107" s="58"/>
      <c r="AS107" s="58"/>
      <c r="AT107" s="58"/>
      <c r="AU107" s="58"/>
      <c r="AV107" s="58"/>
      <c r="AW107" s="58"/>
      <c r="AX107" s="58"/>
      <c r="AY107" s="58"/>
      <c r="AZ107" s="58"/>
      <c r="BA107" s="58"/>
      <c r="BB107" s="58"/>
      <c r="BC107" s="58"/>
      <c r="BD107" s="58"/>
      <c r="BE107" s="58"/>
      <c r="BF107" s="58"/>
      <c r="BG107" s="58"/>
      <c r="BH107" s="58"/>
    </row>
    <row r="108" spans="1:60" x14ac:dyDescent="0.25">
      <c r="A108" s="58"/>
      <c r="B108" s="58"/>
      <c r="C108" s="58"/>
      <c r="D108" s="58"/>
      <c r="E108" s="58"/>
      <c r="F108" s="58"/>
      <c r="G108" s="58"/>
      <c r="H108" s="58"/>
      <c r="I108" s="58"/>
      <c r="J108" s="58"/>
      <c r="K108" s="58"/>
      <c r="L108" s="58"/>
      <c r="M108" s="58"/>
      <c r="N108" s="58"/>
      <c r="O108" s="58"/>
      <c r="P108" s="58"/>
      <c r="Q108" s="58"/>
      <c r="R108" s="58"/>
      <c r="S108" s="58"/>
      <c r="T108" s="58"/>
      <c r="U108" s="58"/>
      <c r="V108" s="58"/>
      <c r="W108" s="58"/>
      <c r="X108" s="58"/>
      <c r="Y108" s="58"/>
      <c r="Z108" s="58"/>
      <c r="AA108" s="58"/>
      <c r="AB108" s="58"/>
      <c r="AC108" s="58"/>
      <c r="AD108" s="58"/>
      <c r="AE108" s="58"/>
      <c r="AF108" s="58"/>
      <c r="AG108" s="58"/>
      <c r="AH108" s="58"/>
      <c r="AI108" s="58"/>
      <c r="AJ108" s="58"/>
      <c r="AK108" s="58"/>
      <c r="AL108" s="58"/>
      <c r="AM108" s="58"/>
      <c r="AN108" s="58"/>
      <c r="AO108" s="58"/>
      <c r="AP108" s="58"/>
      <c r="AQ108" s="58"/>
      <c r="AR108" s="58"/>
      <c r="AS108" s="58"/>
      <c r="AT108" s="58"/>
      <c r="AU108" s="58"/>
      <c r="AV108" s="58"/>
      <c r="AW108" s="58"/>
      <c r="AX108" s="58"/>
      <c r="AY108" s="58"/>
      <c r="AZ108" s="58"/>
      <c r="BA108" s="58"/>
      <c r="BB108" s="58"/>
      <c r="BC108" s="58"/>
      <c r="BD108" s="58"/>
      <c r="BE108" s="58"/>
      <c r="BF108" s="58"/>
      <c r="BG108" s="58"/>
      <c r="BH108" s="58"/>
    </row>
    <row r="109" spans="1:60" x14ac:dyDescent="0.25">
      <c r="A109" s="58"/>
      <c r="B109" s="58"/>
      <c r="C109" s="58"/>
      <c r="D109" s="58"/>
      <c r="E109" s="58"/>
      <c r="F109" s="58"/>
      <c r="G109" s="58"/>
      <c r="H109" s="58"/>
      <c r="I109" s="58"/>
      <c r="J109" s="58"/>
      <c r="K109" s="58"/>
      <c r="L109" s="58"/>
      <c r="M109" s="58"/>
      <c r="N109" s="58"/>
      <c r="O109" s="58"/>
      <c r="P109" s="58"/>
      <c r="Q109" s="58"/>
      <c r="R109" s="58"/>
      <c r="S109" s="58"/>
      <c r="T109" s="58"/>
      <c r="U109" s="58"/>
      <c r="V109" s="58"/>
      <c r="W109" s="58"/>
      <c r="X109" s="58"/>
      <c r="Y109" s="58"/>
      <c r="Z109" s="58"/>
      <c r="AA109" s="58"/>
      <c r="AB109" s="58"/>
      <c r="AC109" s="58"/>
      <c r="AD109" s="58"/>
      <c r="AE109" s="58"/>
      <c r="AF109" s="58"/>
      <c r="AG109" s="58"/>
      <c r="AH109" s="58"/>
      <c r="AI109" s="58"/>
      <c r="AJ109" s="58"/>
      <c r="AK109" s="58"/>
      <c r="AL109" s="58"/>
      <c r="AM109" s="58"/>
      <c r="AN109" s="58"/>
      <c r="AO109" s="58"/>
      <c r="AP109" s="58"/>
      <c r="AQ109" s="58"/>
      <c r="AR109" s="58"/>
      <c r="AS109" s="58"/>
      <c r="AT109" s="58"/>
      <c r="AU109" s="58"/>
      <c r="AV109" s="58"/>
      <c r="AW109" s="58"/>
      <c r="AX109" s="58"/>
      <c r="AY109" s="58"/>
      <c r="AZ109" s="58"/>
      <c r="BA109" s="58"/>
      <c r="BB109" s="58"/>
      <c r="BC109" s="58"/>
      <c r="BD109" s="58"/>
      <c r="BE109" s="58"/>
      <c r="BF109" s="58"/>
      <c r="BG109" s="58"/>
      <c r="BH109" s="58"/>
    </row>
    <row r="110" spans="1:60" x14ac:dyDescent="0.25">
      <c r="A110" s="58"/>
      <c r="B110" s="58"/>
      <c r="C110" s="58"/>
      <c r="D110" s="58"/>
      <c r="E110" s="58"/>
      <c r="F110" s="58"/>
      <c r="G110" s="58"/>
      <c r="H110" s="58"/>
      <c r="I110" s="58"/>
      <c r="J110" s="58"/>
      <c r="K110" s="58"/>
      <c r="L110" s="58"/>
      <c r="M110" s="58"/>
      <c r="N110" s="58"/>
      <c r="O110" s="58"/>
      <c r="P110" s="58"/>
      <c r="Q110" s="58"/>
      <c r="R110" s="58"/>
      <c r="S110" s="58"/>
      <c r="T110" s="58"/>
      <c r="U110" s="58"/>
      <c r="V110" s="58"/>
      <c r="W110" s="58"/>
      <c r="X110" s="58"/>
      <c r="Y110" s="58"/>
      <c r="Z110" s="58"/>
      <c r="AA110" s="58"/>
      <c r="AB110" s="58"/>
      <c r="AC110" s="58"/>
      <c r="AD110" s="58"/>
      <c r="AE110" s="58"/>
      <c r="AF110" s="58"/>
      <c r="AG110" s="58"/>
      <c r="AH110" s="58"/>
      <c r="AI110" s="58"/>
      <c r="AJ110" s="58"/>
      <c r="AK110" s="58"/>
      <c r="AL110" s="58"/>
      <c r="AM110" s="58"/>
      <c r="AN110" s="58"/>
      <c r="AO110" s="58"/>
      <c r="AP110" s="58"/>
      <c r="AQ110" s="58"/>
      <c r="AR110" s="58"/>
      <c r="AS110" s="58"/>
      <c r="AT110" s="58"/>
      <c r="AU110" s="58"/>
      <c r="AV110" s="58"/>
      <c r="AW110" s="58"/>
      <c r="AX110" s="58"/>
      <c r="AY110" s="58"/>
      <c r="AZ110" s="58"/>
      <c r="BA110" s="58"/>
      <c r="BB110" s="58"/>
      <c r="BC110" s="58"/>
      <c r="BD110" s="58"/>
      <c r="BE110" s="58"/>
      <c r="BF110" s="58"/>
      <c r="BG110" s="58"/>
      <c r="BH110" s="58"/>
    </row>
    <row r="111" spans="1:60" x14ac:dyDescent="0.25">
      <c r="A111" s="58"/>
      <c r="B111" s="58"/>
      <c r="C111" s="58"/>
      <c r="D111" s="58"/>
      <c r="E111" s="58"/>
      <c r="F111" s="58"/>
      <c r="G111" s="58"/>
      <c r="H111" s="58"/>
      <c r="I111" s="58"/>
      <c r="J111" s="58"/>
      <c r="K111" s="58"/>
      <c r="L111" s="58"/>
      <c r="M111" s="58"/>
      <c r="N111" s="58"/>
      <c r="O111" s="58"/>
      <c r="P111" s="58"/>
      <c r="Q111" s="58"/>
      <c r="R111" s="58"/>
      <c r="S111" s="58"/>
      <c r="T111" s="58"/>
      <c r="U111" s="58"/>
      <c r="V111" s="58"/>
      <c r="W111" s="58"/>
      <c r="X111" s="58"/>
      <c r="Y111" s="58"/>
      <c r="Z111" s="58"/>
      <c r="AA111" s="58"/>
      <c r="AB111" s="58"/>
      <c r="AC111" s="58"/>
      <c r="AD111" s="58"/>
      <c r="AE111" s="58"/>
      <c r="AF111" s="58"/>
      <c r="AG111" s="58"/>
      <c r="AH111" s="58"/>
      <c r="AI111" s="58"/>
      <c r="AJ111" s="58"/>
      <c r="AK111" s="58"/>
      <c r="AL111" s="58"/>
      <c r="AM111" s="58"/>
      <c r="AN111" s="58"/>
      <c r="AO111" s="58"/>
      <c r="AP111" s="58"/>
      <c r="AQ111" s="58"/>
      <c r="AR111" s="58"/>
      <c r="AS111" s="58"/>
      <c r="AT111" s="58"/>
      <c r="AU111" s="58"/>
      <c r="AV111" s="58"/>
      <c r="AW111" s="58"/>
      <c r="AX111" s="58"/>
      <c r="AY111" s="58"/>
      <c r="AZ111" s="58"/>
      <c r="BA111" s="58"/>
      <c r="BB111" s="58"/>
      <c r="BC111" s="58"/>
      <c r="BD111" s="58"/>
      <c r="BE111" s="58"/>
      <c r="BF111" s="58"/>
      <c r="BG111" s="58"/>
      <c r="BH111" s="58"/>
    </row>
    <row r="112" spans="1:60" x14ac:dyDescent="0.25">
      <c r="A112" s="58"/>
      <c r="B112" s="58"/>
      <c r="C112" s="58"/>
      <c r="D112" s="58"/>
      <c r="E112" s="58"/>
      <c r="F112" s="58"/>
      <c r="G112" s="58"/>
      <c r="H112" s="58"/>
      <c r="I112" s="58"/>
      <c r="J112" s="58"/>
      <c r="K112" s="58"/>
      <c r="L112" s="58"/>
      <c r="M112" s="58"/>
      <c r="N112" s="58"/>
      <c r="O112" s="58"/>
      <c r="P112" s="58"/>
      <c r="Q112" s="58"/>
      <c r="R112" s="58"/>
      <c r="S112" s="58"/>
      <c r="T112" s="58"/>
      <c r="U112" s="58"/>
      <c r="V112" s="58"/>
      <c r="W112" s="58"/>
      <c r="X112" s="58"/>
      <c r="Y112" s="58"/>
      <c r="Z112" s="58"/>
      <c r="AA112" s="58"/>
      <c r="AB112" s="58"/>
      <c r="AC112" s="58"/>
      <c r="AD112" s="58"/>
      <c r="AE112" s="58"/>
      <c r="AF112" s="58"/>
      <c r="AG112" s="58"/>
      <c r="AH112" s="58"/>
      <c r="AI112" s="58"/>
      <c r="AJ112" s="58"/>
      <c r="AK112" s="58"/>
      <c r="AL112" s="58"/>
      <c r="AM112" s="58"/>
      <c r="AN112" s="58"/>
      <c r="AO112" s="58"/>
      <c r="AP112" s="58"/>
      <c r="AQ112" s="58"/>
      <c r="AR112" s="58"/>
      <c r="AS112" s="58"/>
      <c r="AT112" s="58"/>
      <c r="AU112" s="58"/>
      <c r="AV112" s="58"/>
      <c r="AW112" s="58"/>
      <c r="AX112" s="58"/>
      <c r="AY112" s="58"/>
      <c r="AZ112" s="58"/>
      <c r="BA112" s="58"/>
      <c r="BB112" s="58"/>
      <c r="BC112" s="58"/>
      <c r="BD112" s="58"/>
      <c r="BE112" s="58"/>
      <c r="BF112" s="58"/>
      <c r="BG112" s="58"/>
      <c r="BH112" s="58"/>
    </row>
    <row r="113" spans="1:60" x14ac:dyDescent="0.25">
      <c r="A113" s="58"/>
      <c r="B113" s="58"/>
      <c r="C113" s="58"/>
      <c r="D113" s="58"/>
      <c r="E113" s="58"/>
      <c r="F113" s="58"/>
      <c r="G113" s="58"/>
      <c r="H113" s="58"/>
      <c r="I113" s="58"/>
      <c r="J113" s="58"/>
      <c r="K113" s="58"/>
      <c r="L113" s="58"/>
      <c r="M113" s="58"/>
      <c r="N113" s="58"/>
      <c r="O113" s="58"/>
      <c r="P113" s="58"/>
      <c r="Q113" s="58"/>
      <c r="R113" s="58"/>
      <c r="S113" s="58"/>
      <c r="T113" s="58"/>
      <c r="U113" s="58"/>
      <c r="V113" s="58"/>
      <c r="W113" s="58"/>
      <c r="X113" s="58"/>
      <c r="Y113" s="58"/>
      <c r="Z113" s="58"/>
      <c r="AA113" s="58"/>
      <c r="AB113" s="58"/>
      <c r="AC113" s="58"/>
      <c r="AD113" s="58"/>
      <c r="AE113" s="58"/>
      <c r="AF113" s="58"/>
      <c r="AG113" s="58"/>
      <c r="AH113" s="58"/>
      <c r="AI113" s="58"/>
      <c r="AJ113" s="58"/>
      <c r="AK113" s="58"/>
      <c r="AL113" s="58"/>
      <c r="AM113" s="58"/>
      <c r="AN113" s="58"/>
      <c r="AO113" s="58"/>
      <c r="AP113" s="58"/>
      <c r="AQ113" s="58"/>
      <c r="AR113" s="58"/>
      <c r="AS113" s="58"/>
      <c r="AT113" s="58"/>
      <c r="AU113" s="58"/>
      <c r="AV113" s="58"/>
      <c r="AW113" s="58"/>
      <c r="AX113" s="58"/>
      <c r="AY113" s="58"/>
      <c r="AZ113" s="58"/>
      <c r="BA113" s="58"/>
      <c r="BB113" s="58"/>
      <c r="BC113" s="58"/>
      <c r="BD113" s="58"/>
      <c r="BE113" s="58"/>
      <c r="BF113" s="58"/>
      <c r="BG113" s="58"/>
      <c r="BH113" s="58"/>
    </row>
    <row r="114" spans="1:60" x14ac:dyDescent="0.25">
      <c r="A114" s="58"/>
      <c r="B114" s="58"/>
      <c r="C114" s="58"/>
      <c r="D114" s="58"/>
      <c r="E114" s="58"/>
      <c r="F114" s="58"/>
      <c r="G114" s="58"/>
      <c r="H114" s="58"/>
      <c r="I114" s="58"/>
      <c r="J114" s="58"/>
      <c r="K114" s="58"/>
      <c r="L114" s="58"/>
      <c r="M114" s="58"/>
      <c r="N114" s="58"/>
      <c r="O114" s="58"/>
      <c r="P114" s="58"/>
      <c r="Q114" s="58"/>
      <c r="R114" s="58"/>
      <c r="S114" s="58"/>
      <c r="T114" s="58"/>
      <c r="U114" s="58"/>
      <c r="V114" s="58"/>
      <c r="W114" s="58"/>
      <c r="X114" s="58"/>
      <c r="Y114" s="58"/>
      <c r="Z114" s="58"/>
      <c r="AA114" s="58"/>
      <c r="AB114" s="58"/>
      <c r="AC114" s="58"/>
      <c r="AD114" s="58"/>
      <c r="AE114" s="58"/>
      <c r="AF114" s="58"/>
      <c r="AG114" s="58"/>
      <c r="AH114" s="58"/>
      <c r="AI114" s="58"/>
      <c r="AJ114" s="58"/>
      <c r="AK114" s="58"/>
      <c r="AL114" s="58"/>
      <c r="AM114" s="58"/>
      <c r="AN114" s="58"/>
      <c r="AO114" s="58"/>
      <c r="AP114" s="58"/>
      <c r="AQ114" s="58"/>
      <c r="AR114" s="58"/>
      <c r="AS114" s="58"/>
      <c r="AT114" s="58"/>
      <c r="AU114" s="58"/>
      <c r="AV114" s="58"/>
      <c r="AW114" s="58"/>
      <c r="AX114" s="58"/>
      <c r="AY114" s="58"/>
      <c r="AZ114" s="58"/>
      <c r="BA114" s="58"/>
      <c r="BB114" s="58"/>
      <c r="BC114" s="58"/>
      <c r="BD114" s="58"/>
      <c r="BE114" s="58"/>
      <c r="BF114" s="58"/>
      <c r="BG114" s="58"/>
      <c r="BH114" s="58"/>
    </row>
    <row r="115" spans="1:60" x14ac:dyDescent="0.25">
      <c r="A115" s="58"/>
      <c r="B115" s="58"/>
      <c r="C115" s="58"/>
      <c r="D115" s="58"/>
      <c r="E115" s="58"/>
      <c r="F115" s="58"/>
      <c r="G115" s="58"/>
      <c r="H115" s="58"/>
      <c r="I115" s="58"/>
      <c r="J115" s="58"/>
      <c r="K115" s="58"/>
      <c r="L115" s="58"/>
      <c r="M115" s="58"/>
      <c r="N115" s="58"/>
      <c r="O115" s="58"/>
      <c r="P115" s="58"/>
      <c r="Q115" s="58"/>
      <c r="R115" s="58"/>
      <c r="S115" s="58"/>
      <c r="T115" s="58"/>
      <c r="U115" s="58"/>
      <c r="V115" s="58"/>
      <c r="W115" s="58"/>
      <c r="X115" s="58"/>
      <c r="Y115" s="58"/>
      <c r="Z115" s="58"/>
      <c r="AA115" s="58"/>
      <c r="AB115" s="58"/>
      <c r="AC115" s="58"/>
      <c r="AD115" s="58"/>
      <c r="AE115" s="58"/>
      <c r="AF115" s="58"/>
      <c r="AG115" s="58"/>
      <c r="AH115" s="58"/>
      <c r="AI115" s="58"/>
      <c r="AJ115" s="58"/>
      <c r="AK115" s="58"/>
      <c r="AL115" s="58"/>
      <c r="AM115" s="58"/>
      <c r="AN115" s="58"/>
      <c r="AO115" s="58"/>
      <c r="AP115" s="58"/>
      <c r="AQ115" s="58"/>
      <c r="AR115" s="58"/>
      <c r="AS115" s="58"/>
      <c r="AT115" s="58"/>
      <c r="AU115" s="58"/>
      <c r="AV115" s="58"/>
      <c r="AW115" s="58"/>
      <c r="AX115" s="58"/>
      <c r="AY115" s="58"/>
      <c r="AZ115" s="58"/>
      <c r="BA115" s="58"/>
      <c r="BB115" s="58"/>
      <c r="BC115" s="58"/>
      <c r="BD115" s="58"/>
      <c r="BE115" s="58"/>
      <c r="BF115" s="58"/>
      <c r="BG115" s="58"/>
      <c r="BH115" s="58"/>
    </row>
    <row r="116" spans="1:60" x14ac:dyDescent="0.25">
      <c r="A116" s="58"/>
      <c r="B116" s="58"/>
      <c r="C116" s="58"/>
      <c r="D116" s="58"/>
      <c r="E116" s="58"/>
      <c r="F116" s="58"/>
      <c r="G116" s="58"/>
      <c r="H116" s="58"/>
      <c r="I116" s="58"/>
      <c r="J116" s="58"/>
      <c r="K116" s="58"/>
      <c r="L116" s="58"/>
      <c r="M116" s="58"/>
      <c r="N116" s="58"/>
      <c r="O116" s="58"/>
      <c r="P116" s="58"/>
      <c r="Q116" s="58"/>
      <c r="R116" s="58"/>
      <c r="S116" s="58"/>
      <c r="T116" s="58"/>
      <c r="U116" s="58"/>
      <c r="V116" s="58"/>
      <c r="W116" s="58"/>
      <c r="X116" s="58"/>
      <c r="Y116" s="58"/>
      <c r="Z116" s="58"/>
      <c r="AA116" s="58"/>
      <c r="AB116" s="58"/>
      <c r="AC116" s="58"/>
      <c r="AD116" s="58"/>
      <c r="AE116" s="58"/>
      <c r="AF116" s="58"/>
      <c r="AG116" s="58"/>
      <c r="AH116" s="58"/>
      <c r="AI116" s="58"/>
      <c r="AJ116" s="58"/>
      <c r="AK116" s="58"/>
      <c r="AL116" s="58"/>
      <c r="AM116" s="58"/>
      <c r="AN116" s="58"/>
      <c r="AO116" s="58"/>
      <c r="AP116" s="58"/>
      <c r="AQ116" s="58"/>
      <c r="AR116" s="58"/>
      <c r="AS116" s="58"/>
      <c r="AT116" s="58"/>
      <c r="AU116" s="58"/>
      <c r="AV116" s="58"/>
      <c r="AW116" s="58"/>
      <c r="AX116" s="58"/>
      <c r="AY116" s="58"/>
      <c r="AZ116" s="58"/>
      <c r="BA116" s="58"/>
      <c r="BB116" s="58"/>
      <c r="BC116" s="58"/>
      <c r="BD116" s="58"/>
      <c r="BE116" s="58"/>
      <c r="BF116" s="58"/>
      <c r="BG116" s="58"/>
      <c r="BH116" s="58"/>
    </row>
    <row r="117" spans="1:60" x14ac:dyDescent="0.25">
      <c r="A117" s="58"/>
      <c r="B117" s="58"/>
      <c r="C117" s="58"/>
      <c r="D117" s="58"/>
      <c r="E117" s="58"/>
      <c r="F117" s="58"/>
      <c r="G117" s="58"/>
      <c r="H117" s="58"/>
      <c r="I117" s="58"/>
      <c r="J117" s="58"/>
      <c r="K117" s="58"/>
      <c r="L117" s="58"/>
      <c r="M117" s="58"/>
      <c r="N117" s="58"/>
      <c r="O117" s="58"/>
      <c r="P117" s="58"/>
      <c r="Q117" s="58"/>
      <c r="R117" s="58"/>
      <c r="S117" s="58"/>
      <c r="T117" s="58"/>
      <c r="U117" s="58"/>
      <c r="V117" s="58"/>
      <c r="W117" s="58"/>
      <c r="X117" s="58"/>
      <c r="Y117" s="58"/>
      <c r="Z117" s="58"/>
      <c r="AA117" s="58"/>
      <c r="AB117" s="58"/>
      <c r="AC117" s="58"/>
      <c r="AD117" s="58"/>
      <c r="AE117" s="58"/>
      <c r="AF117" s="58"/>
      <c r="AG117" s="58"/>
      <c r="AH117" s="58"/>
      <c r="AI117" s="58"/>
      <c r="AJ117" s="58"/>
      <c r="AK117" s="58"/>
      <c r="AL117" s="58"/>
      <c r="AM117" s="58"/>
      <c r="AN117" s="58"/>
      <c r="AO117" s="58"/>
      <c r="AP117" s="58"/>
      <c r="AQ117" s="58"/>
      <c r="AR117" s="58"/>
      <c r="AS117" s="58"/>
      <c r="AT117" s="58"/>
      <c r="AU117" s="58"/>
      <c r="AV117" s="58"/>
      <c r="AW117" s="58"/>
      <c r="AX117" s="58"/>
      <c r="AY117" s="58"/>
      <c r="AZ117" s="58"/>
      <c r="BA117" s="58"/>
      <c r="BB117" s="58"/>
      <c r="BC117" s="58"/>
      <c r="BD117" s="58"/>
      <c r="BE117" s="58"/>
      <c r="BF117" s="58"/>
      <c r="BG117" s="58"/>
      <c r="BH117" s="58"/>
    </row>
    <row r="118" spans="1:60" x14ac:dyDescent="0.25">
      <c r="A118" s="58"/>
      <c r="B118" s="58"/>
      <c r="C118" s="58"/>
      <c r="D118" s="58"/>
      <c r="E118" s="58"/>
      <c r="F118" s="58"/>
      <c r="G118" s="58"/>
      <c r="H118" s="58"/>
      <c r="I118" s="58"/>
      <c r="J118" s="58"/>
      <c r="K118" s="58"/>
      <c r="L118" s="58"/>
      <c r="M118" s="58"/>
      <c r="N118" s="58"/>
      <c r="O118" s="58"/>
      <c r="P118" s="58"/>
      <c r="Q118" s="58"/>
      <c r="R118" s="58"/>
      <c r="S118" s="58"/>
      <c r="T118" s="58"/>
      <c r="U118" s="58"/>
      <c r="V118" s="58"/>
      <c r="W118" s="58"/>
      <c r="X118" s="58"/>
      <c r="Y118" s="58"/>
      <c r="Z118" s="58"/>
      <c r="AA118" s="58"/>
      <c r="AB118" s="58"/>
      <c r="AC118" s="58"/>
      <c r="AD118" s="58"/>
      <c r="AE118" s="58"/>
      <c r="AF118" s="58"/>
      <c r="AG118" s="58"/>
      <c r="AH118" s="58"/>
      <c r="AI118" s="58"/>
      <c r="AJ118" s="58"/>
      <c r="AK118" s="58"/>
      <c r="AL118" s="58"/>
      <c r="AM118" s="58"/>
      <c r="AN118" s="58"/>
      <c r="AO118" s="58"/>
      <c r="AP118" s="58"/>
      <c r="AQ118" s="58"/>
      <c r="AR118" s="58"/>
      <c r="AS118" s="58"/>
      <c r="AT118" s="58"/>
      <c r="AU118" s="58"/>
      <c r="AV118" s="58"/>
      <c r="AW118" s="58"/>
      <c r="AX118" s="58"/>
      <c r="AY118" s="58"/>
      <c r="AZ118" s="58"/>
      <c r="BA118" s="58"/>
      <c r="BB118" s="58"/>
      <c r="BC118" s="58"/>
      <c r="BD118" s="58"/>
      <c r="BE118" s="58"/>
      <c r="BF118" s="58"/>
      <c r="BG118" s="58"/>
      <c r="BH118" s="58"/>
    </row>
    <row r="119" spans="1:60" x14ac:dyDescent="0.25">
      <c r="A119" s="58"/>
      <c r="B119" s="58"/>
      <c r="C119" s="58"/>
      <c r="D119" s="58"/>
      <c r="E119" s="58"/>
      <c r="F119" s="58"/>
      <c r="G119" s="58"/>
      <c r="H119" s="58"/>
      <c r="I119" s="58"/>
      <c r="J119" s="58"/>
      <c r="K119" s="58"/>
      <c r="L119" s="58"/>
      <c r="M119" s="58"/>
      <c r="N119" s="58"/>
      <c r="O119" s="58"/>
      <c r="P119" s="58"/>
      <c r="Q119" s="58"/>
      <c r="R119" s="58"/>
      <c r="S119" s="58"/>
      <c r="T119" s="58"/>
      <c r="U119" s="58"/>
      <c r="V119" s="58"/>
      <c r="W119" s="58"/>
      <c r="X119" s="58"/>
      <c r="Y119" s="58"/>
      <c r="Z119" s="58"/>
      <c r="AA119" s="58"/>
      <c r="AB119" s="58"/>
      <c r="AC119" s="58"/>
      <c r="AD119" s="58"/>
      <c r="AE119" s="58"/>
      <c r="AF119" s="58"/>
      <c r="AG119" s="58"/>
      <c r="AH119" s="58"/>
      <c r="AI119" s="58"/>
      <c r="AJ119" s="58"/>
      <c r="AK119" s="58"/>
      <c r="AL119" s="58"/>
      <c r="AM119" s="58"/>
      <c r="AN119" s="58"/>
      <c r="AO119" s="58"/>
      <c r="AP119" s="58"/>
      <c r="AQ119" s="58"/>
      <c r="AR119" s="58"/>
      <c r="AS119" s="58"/>
      <c r="AT119" s="58"/>
      <c r="AU119" s="58"/>
      <c r="AV119" s="58"/>
      <c r="AW119" s="58"/>
      <c r="AX119" s="58"/>
      <c r="AY119" s="58"/>
      <c r="AZ119" s="58"/>
      <c r="BA119" s="58"/>
      <c r="BB119" s="58"/>
      <c r="BC119" s="58"/>
      <c r="BD119" s="58"/>
      <c r="BE119" s="58"/>
      <c r="BF119" s="58"/>
      <c r="BG119" s="58"/>
      <c r="BH119" s="58"/>
    </row>
    <row r="120" spans="1:60" x14ac:dyDescent="0.25">
      <c r="A120" s="58"/>
      <c r="B120" s="58"/>
      <c r="C120" s="58"/>
      <c r="D120" s="58"/>
      <c r="E120" s="58"/>
      <c r="F120" s="58"/>
      <c r="G120" s="58"/>
      <c r="H120" s="58"/>
      <c r="I120" s="58"/>
      <c r="J120" s="58"/>
      <c r="K120" s="58"/>
      <c r="L120" s="58"/>
      <c r="M120" s="58"/>
      <c r="N120" s="58"/>
      <c r="O120" s="58"/>
      <c r="P120" s="58"/>
      <c r="Q120" s="58"/>
      <c r="R120" s="58"/>
      <c r="S120" s="58"/>
      <c r="T120" s="58"/>
      <c r="U120" s="58"/>
      <c r="V120" s="58"/>
      <c r="W120" s="58"/>
      <c r="X120" s="58"/>
      <c r="Y120" s="58"/>
      <c r="Z120" s="58"/>
      <c r="AA120" s="58"/>
      <c r="AB120" s="58"/>
      <c r="AC120" s="58"/>
      <c r="AD120" s="58"/>
      <c r="AE120" s="58"/>
      <c r="AF120" s="58"/>
      <c r="AG120" s="58"/>
      <c r="AH120" s="58"/>
      <c r="AI120" s="58"/>
      <c r="AJ120" s="58"/>
      <c r="AK120" s="58"/>
      <c r="AL120" s="58"/>
      <c r="AM120" s="58"/>
      <c r="AN120" s="58"/>
      <c r="AO120" s="58"/>
      <c r="AP120" s="58"/>
      <c r="AQ120" s="58"/>
      <c r="AR120" s="58"/>
      <c r="AS120" s="58"/>
      <c r="AT120" s="58"/>
      <c r="AU120" s="58"/>
      <c r="AV120" s="58"/>
      <c r="AW120" s="58"/>
      <c r="AX120" s="58"/>
      <c r="AY120" s="58"/>
      <c r="AZ120" s="58"/>
      <c r="BA120" s="58"/>
      <c r="BB120" s="58"/>
      <c r="BC120" s="58"/>
      <c r="BD120" s="58"/>
      <c r="BE120" s="58"/>
      <c r="BF120" s="58"/>
      <c r="BG120" s="58"/>
      <c r="BH120" s="58"/>
    </row>
    <row r="121" spans="1:60" x14ac:dyDescent="0.25">
      <c r="A121" s="58"/>
      <c r="B121" s="58"/>
      <c r="C121" s="58"/>
      <c r="D121" s="58"/>
      <c r="E121" s="58"/>
      <c r="F121" s="58"/>
      <c r="G121" s="58"/>
      <c r="H121" s="58"/>
      <c r="I121" s="58"/>
      <c r="J121" s="58"/>
      <c r="K121" s="58"/>
      <c r="L121" s="58"/>
      <c r="M121" s="58"/>
      <c r="N121" s="58"/>
      <c r="O121" s="58"/>
      <c r="P121" s="58"/>
      <c r="Q121" s="58"/>
      <c r="R121" s="58"/>
      <c r="S121" s="58"/>
      <c r="T121" s="58"/>
      <c r="U121" s="58"/>
      <c r="V121" s="58"/>
      <c r="W121" s="58"/>
      <c r="X121" s="58"/>
      <c r="Y121" s="58"/>
      <c r="Z121" s="58"/>
      <c r="AA121" s="58"/>
      <c r="AB121" s="58"/>
      <c r="AC121" s="58"/>
      <c r="AD121" s="58"/>
      <c r="AE121" s="58"/>
      <c r="AF121" s="58"/>
      <c r="AG121" s="58"/>
      <c r="AH121" s="58"/>
      <c r="AI121" s="58"/>
      <c r="AJ121" s="58"/>
      <c r="AK121" s="58"/>
      <c r="AL121" s="58"/>
      <c r="AM121" s="58"/>
      <c r="AN121" s="58"/>
      <c r="AO121" s="58"/>
      <c r="AP121" s="58"/>
      <c r="AQ121" s="58"/>
      <c r="AR121" s="58"/>
      <c r="AS121" s="58"/>
      <c r="AT121" s="58"/>
      <c r="AU121" s="58"/>
      <c r="AV121" s="58"/>
      <c r="AW121" s="58"/>
      <c r="AX121" s="58"/>
      <c r="AY121" s="58"/>
      <c r="AZ121" s="58"/>
      <c r="BA121" s="58"/>
      <c r="BB121" s="58"/>
      <c r="BC121" s="58"/>
      <c r="BD121" s="58"/>
      <c r="BE121" s="58"/>
      <c r="BF121" s="58"/>
      <c r="BG121" s="58"/>
      <c r="BH121" s="58"/>
    </row>
    <row r="122" spans="1:60" x14ac:dyDescent="0.25">
      <c r="A122" s="58"/>
      <c r="B122" s="58"/>
      <c r="C122" s="58"/>
      <c r="D122" s="58"/>
      <c r="E122" s="58"/>
      <c r="F122" s="58"/>
      <c r="G122" s="58"/>
      <c r="H122" s="58"/>
      <c r="I122" s="58"/>
      <c r="J122" s="58"/>
      <c r="K122" s="58"/>
      <c r="L122" s="58"/>
      <c r="M122" s="58"/>
      <c r="N122" s="58"/>
      <c r="O122" s="58"/>
      <c r="P122" s="58"/>
      <c r="Q122" s="58"/>
      <c r="R122" s="58"/>
      <c r="S122" s="58"/>
      <c r="T122" s="58"/>
      <c r="U122" s="58"/>
      <c r="V122" s="58"/>
      <c r="W122" s="58"/>
      <c r="X122" s="58"/>
      <c r="Y122" s="58"/>
      <c r="Z122" s="58"/>
      <c r="AA122" s="58"/>
      <c r="AB122" s="58"/>
      <c r="AC122" s="58"/>
      <c r="AD122" s="58"/>
      <c r="AE122" s="58"/>
      <c r="AF122" s="58"/>
      <c r="AG122" s="58"/>
      <c r="AH122" s="58"/>
      <c r="AI122" s="58"/>
      <c r="AJ122" s="58"/>
      <c r="AK122" s="58"/>
      <c r="AL122" s="58"/>
      <c r="AM122" s="58"/>
      <c r="AN122" s="58"/>
      <c r="AO122" s="58"/>
      <c r="AP122" s="58"/>
      <c r="AQ122" s="58"/>
      <c r="AR122" s="58"/>
      <c r="AS122" s="58"/>
      <c r="AT122" s="58"/>
      <c r="AU122" s="58"/>
      <c r="AV122" s="58"/>
      <c r="AW122" s="58"/>
      <c r="AX122" s="58"/>
      <c r="AY122" s="58"/>
      <c r="AZ122" s="58"/>
      <c r="BA122" s="58"/>
      <c r="BB122" s="58"/>
      <c r="BC122" s="58"/>
      <c r="BD122" s="58"/>
      <c r="BE122" s="58"/>
      <c r="BF122" s="58"/>
      <c r="BG122" s="58"/>
      <c r="BH122" s="58"/>
    </row>
    <row r="123" spans="1:60" x14ac:dyDescent="0.25">
      <c r="A123" s="58"/>
      <c r="B123" s="58"/>
      <c r="C123" s="58"/>
      <c r="D123" s="58"/>
      <c r="E123" s="58"/>
      <c r="F123" s="58"/>
      <c r="G123" s="58"/>
      <c r="H123" s="58"/>
      <c r="I123" s="58"/>
      <c r="J123" s="58"/>
      <c r="K123" s="58"/>
      <c r="L123" s="58"/>
      <c r="M123" s="58"/>
      <c r="N123" s="58"/>
      <c r="O123" s="58"/>
      <c r="P123" s="58"/>
      <c r="Q123" s="58"/>
      <c r="R123" s="58"/>
      <c r="S123" s="58"/>
      <c r="T123" s="58"/>
      <c r="U123" s="58"/>
      <c r="V123" s="58"/>
      <c r="W123" s="58"/>
      <c r="X123" s="58"/>
      <c r="Y123" s="58"/>
      <c r="Z123" s="58"/>
      <c r="AA123" s="58"/>
      <c r="AB123" s="58"/>
      <c r="AC123" s="58"/>
      <c r="AD123" s="58"/>
      <c r="AE123" s="58"/>
      <c r="AF123" s="58"/>
      <c r="AG123" s="58"/>
      <c r="AH123" s="58"/>
      <c r="AI123" s="58"/>
      <c r="AJ123" s="58"/>
      <c r="AK123" s="58"/>
      <c r="AL123" s="58"/>
      <c r="AM123" s="58"/>
      <c r="AN123" s="58"/>
      <c r="AO123" s="58"/>
      <c r="AP123" s="58"/>
      <c r="AQ123" s="58"/>
      <c r="AR123" s="58"/>
      <c r="AS123" s="58"/>
      <c r="AT123" s="58"/>
      <c r="AU123" s="58"/>
      <c r="AV123" s="58"/>
      <c r="AW123" s="58"/>
      <c r="AX123" s="58"/>
      <c r="AY123" s="58"/>
      <c r="AZ123" s="58"/>
      <c r="BA123" s="58"/>
      <c r="BB123" s="58"/>
      <c r="BC123" s="58"/>
      <c r="BD123" s="58"/>
      <c r="BE123" s="58"/>
      <c r="BF123" s="58"/>
      <c r="BG123" s="58"/>
      <c r="BH123" s="58"/>
    </row>
    <row r="124" spans="1:60" x14ac:dyDescent="0.25">
      <c r="A124" s="58"/>
      <c r="B124" s="58"/>
      <c r="C124" s="58"/>
      <c r="D124" s="58"/>
      <c r="E124" s="58"/>
      <c r="F124" s="58"/>
      <c r="G124" s="58"/>
      <c r="H124" s="58"/>
      <c r="I124" s="58"/>
      <c r="J124" s="58"/>
      <c r="K124" s="58"/>
      <c r="L124" s="58"/>
      <c r="M124" s="58"/>
      <c r="N124" s="58"/>
      <c r="O124" s="58"/>
      <c r="P124" s="58"/>
      <c r="Q124" s="58"/>
      <c r="R124" s="58"/>
      <c r="S124" s="58"/>
      <c r="T124" s="58"/>
      <c r="U124" s="58"/>
      <c r="V124" s="58"/>
      <c r="W124" s="58"/>
      <c r="X124" s="58"/>
      <c r="Y124" s="58"/>
      <c r="Z124" s="58"/>
      <c r="AA124" s="58"/>
      <c r="AB124" s="58"/>
      <c r="AC124" s="58"/>
      <c r="AD124" s="58"/>
      <c r="AE124" s="58"/>
      <c r="AF124" s="58"/>
      <c r="AG124" s="58"/>
      <c r="AH124" s="58"/>
      <c r="AI124" s="58"/>
      <c r="AJ124" s="58"/>
      <c r="AK124" s="58"/>
      <c r="AL124" s="58"/>
      <c r="AM124" s="58"/>
      <c r="AN124" s="58"/>
      <c r="AO124" s="58"/>
      <c r="AP124" s="58"/>
      <c r="AQ124" s="58"/>
      <c r="AR124" s="58"/>
      <c r="AS124" s="58"/>
      <c r="AT124" s="58"/>
      <c r="AU124" s="58"/>
      <c r="AV124" s="58"/>
      <c r="AW124" s="58"/>
      <c r="AX124" s="58"/>
      <c r="AY124" s="58"/>
      <c r="AZ124" s="58"/>
      <c r="BA124" s="58"/>
      <c r="BB124" s="58"/>
      <c r="BC124" s="58"/>
      <c r="BD124" s="58"/>
      <c r="BE124" s="58"/>
      <c r="BF124" s="58"/>
      <c r="BG124" s="58"/>
      <c r="BH124" s="58"/>
    </row>
    <row r="125" spans="1:60" x14ac:dyDescent="0.25">
      <c r="A125" s="58"/>
      <c r="B125" s="58"/>
      <c r="C125" s="58"/>
      <c r="D125" s="58"/>
      <c r="E125" s="58"/>
      <c r="F125" s="58"/>
      <c r="G125" s="58"/>
      <c r="H125" s="58"/>
      <c r="I125" s="58"/>
      <c r="J125" s="58"/>
      <c r="K125" s="58"/>
      <c r="L125" s="58"/>
      <c r="M125" s="58"/>
      <c r="N125" s="58"/>
      <c r="O125" s="58"/>
      <c r="P125" s="58"/>
      <c r="Q125" s="58"/>
      <c r="R125" s="58"/>
      <c r="S125" s="58"/>
      <c r="T125" s="58"/>
      <c r="U125" s="58"/>
      <c r="V125" s="58"/>
      <c r="W125" s="58"/>
      <c r="X125" s="58"/>
      <c r="Y125" s="58"/>
      <c r="Z125" s="58"/>
      <c r="AA125" s="58"/>
      <c r="AB125" s="58"/>
      <c r="AC125" s="58"/>
      <c r="AD125" s="58"/>
      <c r="AE125" s="58"/>
      <c r="AF125" s="58"/>
      <c r="AG125" s="58"/>
      <c r="AH125" s="58"/>
      <c r="AI125" s="58"/>
      <c r="AJ125" s="58"/>
      <c r="AK125" s="58"/>
      <c r="AL125" s="58"/>
      <c r="AM125" s="58"/>
      <c r="AN125" s="58"/>
      <c r="AO125" s="58"/>
      <c r="AP125" s="58"/>
      <c r="AQ125" s="58"/>
      <c r="AR125" s="58"/>
      <c r="AS125" s="58"/>
      <c r="AT125" s="58"/>
      <c r="AU125" s="58"/>
      <c r="AV125" s="58"/>
      <c r="AW125" s="58"/>
      <c r="AX125" s="58"/>
      <c r="AY125" s="58"/>
      <c r="AZ125" s="58"/>
      <c r="BA125" s="58"/>
      <c r="BB125" s="58"/>
      <c r="BC125" s="58"/>
      <c r="BD125" s="58"/>
      <c r="BE125" s="58"/>
      <c r="BF125" s="58"/>
      <c r="BG125" s="58"/>
      <c r="BH125" s="58"/>
    </row>
    <row r="126" spans="1:60" x14ac:dyDescent="0.25">
      <c r="A126" s="58"/>
      <c r="B126" s="58"/>
      <c r="C126" s="58"/>
      <c r="D126" s="58"/>
      <c r="E126" s="58"/>
      <c r="F126" s="58"/>
      <c r="G126" s="58"/>
      <c r="H126" s="58"/>
      <c r="I126" s="58"/>
      <c r="J126" s="58"/>
      <c r="K126" s="58"/>
      <c r="L126" s="58"/>
      <c r="M126" s="58"/>
      <c r="N126" s="58"/>
      <c r="O126" s="58"/>
      <c r="P126" s="58"/>
      <c r="Q126" s="58"/>
      <c r="R126" s="58"/>
      <c r="S126" s="58"/>
      <c r="T126" s="58"/>
      <c r="U126" s="58"/>
      <c r="V126" s="58"/>
      <c r="W126" s="58"/>
      <c r="X126" s="58"/>
      <c r="Y126" s="58"/>
      <c r="Z126" s="58"/>
      <c r="AA126" s="58"/>
      <c r="AB126" s="58"/>
      <c r="AC126" s="58"/>
      <c r="AD126" s="58"/>
      <c r="AE126" s="58"/>
      <c r="AF126" s="58"/>
      <c r="AG126" s="58"/>
      <c r="AH126" s="58"/>
      <c r="AI126" s="58"/>
      <c r="AJ126" s="58"/>
      <c r="AK126" s="58"/>
      <c r="AL126" s="58"/>
      <c r="AM126" s="58"/>
      <c r="AN126" s="58"/>
      <c r="AO126" s="58"/>
      <c r="AP126" s="58"/>
      <c r="AQ126" s="58"/>
      <c r="AR126" s="58"/>
      <c r="AS126" s="58"/>
      <c r="AT126" s="58"/>
      <c r="AU126" s="58"/>
      <c r="AV126" s="58"/>
      <c r="AW126" s="58"/>
      <c r="AX126" s="58"/>
      <c r="AY126" s="58"/>
      <c r="AZ126" s="58"/>
      <c r="BA126" s="58"/>
      <c r="BB126" s="58"/>
      <c r="BC126" s="58"/>
      <c r="BD126" s="58"/>
      <c r="BE126" s="58"/>
      <c r="BF126" s="58"/>
      <c r="BG126" s="58"/>
      <c r="BH126" s="58"/>
    </row>
    <row r="127" spans="1:60" x14ac:dyDescent="0.25">
      <c r="A127" s="58"/>
      <c r="B127" s="58"/>
      <c r="C127" s="58"/>
      <c r="D127" s="58"/>
      <c r="E127" s="58"/>
      <c r="F127" s="58"/>
      <c r="G127" s="58"/>
      <c r="H127" s="58"/>
      <c r="I127" s="58"/>
      <c r="J127" s="58"/>
      <c r="K127" s="58"/>
      <c r="L127" s="58"/>
      <c r="M127" s="58"/>
      <c r="N127" s="58"/>
      <c r="O127" s="58"/>
      <c r="P127" s="58"/>
      <c r="Q127" s="58"/>
      <c r="R127" s="58"/>
      <c r="S127" s="58"/>
      <c r="T127" s="58"/>
      <c r="U127" s="58"/>
      <c r="V127" s="58"/>
      <c r="W127" s="58"/>
      <c r="X127" s="58"/>
      <c r="Y127" s="58"/>
      <c r="Z127" s="58"/>
      <c r="AA127" s="58"/>
      <c r="AB127" s="58"/>
      <c r="AC127" s="58"/>
      <c r="AD127" s="58"/>
      <c r="AE127" s="58"/>
      <c r="AF127" s="58"/>
      <c r="AG127" s="58"/>
      <c r="AH127" s="58"/>
      <c r="AI127" s="58"/>
      <c r="AJ127" s="58"/>
      <c r="AK127" s="58"/>
      <c r="AL127" s="58"/>
      <c r="AM127" s="58"/>
      <c r="AN127" s="58"/>
      <c r="AO127" s="58"/>
      <c r="AP127" s="58"/>
      <c r="AQ127" s="58"/>
      <c r="AR127" s="58"/>
      <c r="AS127" s="58"/>
      <c r="AT127" s="58"/>
      <c r="AU127" s="58"/>
      <c r="AV127" s="58"/>
      <c r="AW127" s="58"/>
      <c r="AX127" s="58"/>
      <c r="AY127" s="58"/>
      <c r="AZ127" s="58"/>
      <c r="BA127" s="58"/>
      <c r="BB127" s="58"/>
      <c r="BC127" s="58"/>
      <c r="BD127" s="58"/>
      <c r="BE127" s="58"/>
      <c r="BF127" s="58"/>
      <c r="BG127" s="58"/>
      <c r="BH127" s="58"/>
    </row>
    <row r="128" spans="1:60" x14ac:dyDescent="0.25">
      <c r="A128" s="58"/>
      <c r="B128" s="58"/>
      <c r="C128" s="58"/>
      <c r="D128" s="58"/>
      <c r="E128" s="58"/>
      <c r="F128" s="58"/>
      <c r="G128" s="58"/>
      <c r="H128" s="58"/>
      <c r="I128" s="58"/>
      <c r="J128" s="58"/>
      <c r="K128" s="58"/>
      <c r="L128" s="58"/>
      <c r="M128" s="58"/>
      <c r="N128" s="58"/>
      <c r="O128" s="58"/>
      <c r="P128" s="58"/>
      <c r="Q128" s="58"/>
      <c r="R128" s="58"/>
      <c r="S128" s="58"/>
      <c r="T128" s="58"/>
      <c r="U128" s="58"/>
      <c r="V128" s="58"/>
      <c r="W128" s="58"/>
      <c r="X128" s="58"/>
      <c r="Y128" s="58"/>
      <c r="Z128" s="58"/>
      <c r="AA128" s="58"/>
      <c r="AB128" s="58"/>
      <c r="AC128" s="58"/>
      <c r="AD128" s="58"/>
      <c r="AE128" s="58"/>
      <c r="AF128" s="58"/>
      <c r="AG128" s="58"/>
      <c r="AH128" s="58"/>
      <c r="AI128" s="58"/>
      <c r="AJ128" s="58"/>
      <c r="AK128" s="58"/>
      <c r="AL128" s="58"/>
      <c r="AM128" s="58"/>
      <c r="AN128" s="58"/>
      <c r="AO128" s="58"/>
      <c r="AP128" s="58"/>
      <c r="AQ128" s="58"/>
      <c r="AR128" s="58"/>
      <c r="AS128" s="58"/>
      <c r="AT128" s="58"/>
      <c r="AU128" s="58"/>
      <c r="AV128" s="58"/>
      <c r="AW128" s="58"/>
      <c r="AX128" s="58"/>
      <c r="AY128" s="58"/>
      <c r="AZ128" s="58"/>
      <c r="BA128" s="58"/>
      <c r="BB128" s="58"/>
      <c r="BC128" s="58"/>
      <c r="BD128" s="58"/>
      <c r="BE128" s="58"/>
      <c r="BF128" s="58"/>
      <c r="BG128" s="58"/>
      <c r="BH128" s="58"/>
    </row>
    <row r="129" spans="1:60" x14ac:dyDescent="0.25">
      <c r="A129" s="58"/>
      <c r="B129" s="58"/>
      <c r="C129" s="58"/>
      <c r="D129" s="58"/>
      <c r="E129" s="58"/>
      <c r="F129" s="58"/>
      <c r="G129" s="58"/>
      <c r="H129" s="58"/>
      <c r="I129" s="58"/>
      <c r="J129" s="58"/>
      <c r="K129" s="58"/>
      <c r="L129" s="58"/>
      <c r="M129" s="58"/>
      <c r="N129" s="58"/>
      <c r="O129" s="58"/>
      <c r="P129" s="58"/>
      <c r="Q129" s="58"/>
      <c r="R129" s="58"/>
      <c r="S129" s="58"/>
      <c r="T129" s="58"/>
      <c r="U129" s="58"/>
      <c r="V129" s="58"/>
      <c r="W129" s="58"/>
      <c r="X129" s="58"/>
      <c r="Y129" s="58"/>
      <c r="Z129" s="58"/>
      <c r="AA129" s="58"/>
      <c r="AB129" s="58"/>
      <c r="AC129" s="58"/>
      <c r="AD129" s="58"/>
      <c r="AE129" s="58"/>
      <c r="AF129" s="58"/>
      <c r="AG129" s="58"/>
      <c r="AH129" s="58"/>
      <c r="AI129" s="58"/>
      <c r="AJ129" s="58"/>
      <c r="AK129" s="58"/>
      <c r="AL129" s="58"/>
      <c r="AM129" s="58"/>
      <c r="AN129" s="58"/>
      <c r="AO129" s="58"/>
      <c r="AP129" s="58"/>
      <c r="AQ129" s="58"/>
      <c r="AR129" s="58"/>
      <c r="AS129" s="58"/>
      <c r="AT129" s="58"/>
      <c r="AU129" s="58"/>
      <c r="AV129" s="58"/>
      <c r="AW129" s="58"/>
      <c r="AX129" s="58"/>
      <c r="AY129" s="58"/>
      <c r="AZ129" s="58"/>
      <c r="BA129" s="58"/>
      <c r="BB129" s="58"/>
      <c r="BC129" s="58"/>
      <c r="BD129" s="58"/>
      <c r="BE129" s="58"/>
      <c r="BF129" s="58"/>
      <c r="BG129" s="58"/>
      <c r="BH129" s="58"/>
    </row>
    <row r="130" spans="1:60" x14ac:dyDescent="0.25">
      <c r="A130" s="58"/>
      <c r="B130" s="58"/>
      <c r="C130" s="58"/>
      <c r="D130" s="58"/>
      <c r="E130" s="58"/>
      <c r="F130" s="58"/>
      <c r="G130" s="58"/>
      <c r="H130" s="58"/>
      <c r="I130" s="58"/>
      <c r="J130" s="58"/>
      <c r="K130" s="58"/>
      <c r="L130" s="58"/>
      <c r="M130" s="58"/>
      <c r="N130" s="58"/>
      <c r="O130" s="58"/>
      <c r="P130" s="58"/>
      <c r="Q130" s="58"/>
      <c r="R130" s="58"/>
      <c r="S130" s="58"/>
      <c r="T130" s="58"/>
      <c r="U130" s="58"/>
      <c r="V130" s="58"/>
      <c r="W130" s="58"/>
      <c r="X130" s="58"/>
      <c r="Y130" s="58"/>
      <c r="Z130" s="58"/>
      <c r="AA130" s="58"/>
      <c r="AB130" s="58"/>
      <c r="AC130" s="58"/>
      <c r="AD130" s="58"/>
      <c r="AE130" s="58"/>
      <c r="AF130" s="58"/>
      <c r="AG130" s="58"/>
      <c r="AH130" s="58"/>
      <c r="AI130" s="58"/>
      <c r="AJ130" s="58"/>
      <c r="AK130" s="58"/>
      <c r="AL130" s="58"/>
      <c r="AM130" s="58"/>
      <c r="AN130" s="58"/>
      <c r="AO130" s="58"/>
      <c r="AP130" s="58"/>
      <c r="AQ130" s="58"/>
      <c r="AR130" s="58"/>
      <c r="AS130" s="58"/>
      <c r="AT130" s="58"/>
      <c r="AU130" s="58"/>
      <c r="AV130" s="58"/>
      <c r="AW130" s="58"/>
      <c r="AX130" s="58"/>
      <c r="AY130" s="58"/>
      <c r="AZ130" s="58"/>
      <c r="BA130" s="58"/>
      <c r="BB130" s="58"/>
      <c r="BC130" s="58"/>
      <c r="BD130" s="58"/>
      <c r="BE130" s="58"/>
      <c r="BF130" s="58"/>
      <c r="BG130" s="58"/>
      <c r="BH130" s="58"/>
    </row>
    <row r="131" spans="1:60" x14ac:dyDescent="0.25">
      <c r="A131" s="58"/>
      <c r="B131" s="58"/>
      <c r="C131" s="58"/>
      <c r="D131" s="58"/>
      <c r="E131" s="58"/>
      <c r="F131" s="58"/>
      <c r="G131" s="58"/>
      <c r="H131" s="58"/>
      <c r="I131" s="58"/>
      <c r="J131" s="58"/>
      <c r="K131" s="58"/>
      <c r="L131" s="58"/>
      <c r="M131" s="58"/>
      <c r="N131" s="58"/>
      <c r="O131" s="58"/>
      <c r="P131" s="58"/>
      <c r="Q131" s="58"/>
      <c r="R131" s="58"/>
      <c r="S131" s="58"/>
      <c r="T131" s="58"/>
      <c r="U131" s="58"/>
      <c r="V131" s="58"/>
      <c r="W131" s="58"/>
      <c r="X131" s="58"/>
      <c r="Y131" s="58"/>
      <c r="Z131" s="58"/>
      <c r="AA131" s="58"/>
      <c r="AB131" s="58"/>
      <c r="AC131" s="58"/>
      <c r="AD131" s="58"/>
      <c r="AE131" s="58"/>
      <c r="AF131" s="58"/>
      <c r="AG131" s="58"/>
      <c r="AH131" s="58"/>
      <c r="AI131" s="58"/>
      <c r="AJ131" s="58"/>
      <c r="AK131" s="58"/>
      <c r="AL131" s="58"/>
      <c r="AM131" s="58"/>
      <c r="AN131" s="58"/>
      <c r="AO131" s="58"/>
      <c r="AP131" s="58"/>
      <c r="AQ131" s="58"/>
      <c r="AR131" s="58"/>
      <c r="AS131" s="58"/>
      <c r="AT131" s="58"/>
      <c r="AU131" s="58"/>
      <c r="AV131" s="58"/>
      <c r="AW131" s="58"/>
      <c r="AX131" s="58"/>
      <c r="AY131" s="58"/>
      <c r="AZ131" s="58"/>
      <c r="BA131" s="58"/>
      <c r="BB131" s="58"/>
      <c r="BC131" s="58"/>
      <c r="BD131" s="58"/>
      <c r="BE131" s="58"/>
      <c r="BF131" s="58"/>
      <c r="BG131" s="58"/>
      <c r="BH131" s="58"/>
    </row>
    <row r="132" spans="1:60" x14ac:dyDescent="0.25">
      <c r="A132" s="58"/>
      <c r="B132" s="58"/>
      <c r="C132" s="58"/>
      <c r="D132" s="58"/>
      <c r="E132" s="58"/>
      <c r="F132" s="58"/>
      <c r="G132" s="58"/>
      <c r="H132" s="58"/>
      <c r="I132" s="58"/>
      <c r="J132" s="58"/>
      <c r="K132" s="58"/>
      <c r="L132" s="58"/>
      <c r="M132" s="58"/>
      <c r="N132" s="58"/>
      <c r="O132" s="58"/>
      <c r="P132" s="58"/>
      <c r="Q132" s="58"/>
      <c r="R132" s="58"/>
      <c r="S132" s="58"/>
      <c r="T132" s="58"/>
      <c r="U132" s="58"/>
      <c r="V132" s="58"/>
      <c r="W132" s="58"/>
      <c r="X132" s="58"/>
      <c r="Y132" s="58"/>
      <c r="Z132" s="58"/>
      <c r="AA132" s="58"/>
      <c r="AB132" s="58"/>
      <c r="AC132" s="58"/>
      <c r="AD132" s="58"/>
      <c r="AE132" s="58"/>
      <c r="AF132" s="58"/>
      <c r="AG132" s="58"/>
      <c r="AH132" s="58"/>
      <c r="AI132" s="58"/>
      <c r="AJ132" s="58"/>
      <c r="AK132" s="58"/>
      <c r="AL132" s="58"/>
      <c r="AM132" s="58"/>
      <c r="AN132" s="58"/>
      <c r="AO132" s="58"/>
      <c r="AP132" s="58"/>
      <c r="AQ132" s="58"/>
      <c r="AR132" s="58"/>
      <c r="AS132" s="58"/>
      <c r="AT132" s="58"/>
      <c r="AU132" s="58"/>
      <c r="AV132" s="58"/>
      <c r="AW132" s="58"/>
      <c r="AX132" s="58"/>
      <c r="AY132" s="58"/>
      <c r="AZ132" s="58"/>
      <c r="BA132" s="58"/>
      <c r="BB132" s="58"/>
      <c r="BC132" s="58"/>
      <c r="BD132" s="58"/>
      <c r="BE132" s="58"/>
      <c r="BF132" s="58"/>
      <c r="BG132" s="58"/>
      <c r="BH132" s="58"/>
    </row>
    <row r="133" spans="1:60" x14ac:dyDescent="0.25">
      <c r="A133" s="58"/>
      <c r="B133" s="58"/>
      <c r="C133" s="58"/>
      <c r="D133" s="58"/>
      <c r="E133" s="58"/>
      <c r="F133" s="58"/>
      <c r="G133" s="58"/>
      <c r="H133" s="58"/>
      <c r="I133" s="58"/>
      <c r="J133" s="58"/>
      <c r="K133" s="58"/>
      <c r="L133" s="58"/>
      <c r="M133" s="58"/>
      <c r="N133" s="58"/>
      <c r="O133" s="58"/>
      <c r="P133" s="58"/>
      <c r="Q133" s="58"/>
      <c r="R133" s="58"/>
      <c r="S133" s="58"/>
      <c r="T133" s="58"/>
      <c r="U133" s="58"/>
      <c r="V133" s="58"/>
      <c r="W133" s="58"/>
      <c r="X133" s="58"/>
      <c r="Y133" s="58"/>
      <c r="Z133" s="58"/>
      <c r="AA133" s="58"/>
      <c r="AB133" s="58"/>
      <c r="AC133" s="58"/>
      <c r="AD133" s="58"/>
      <c r="AE133" s="58"/>
      <c r="AF133" s="58"/>
      <c r="AG133" s="58"/>
      <c r="AH133" s="58"/>
      <c r="AI133" s="58"/>
      <c r="AJ133" s="58"/>
      <c r="AK133" s="58"/>
      <c r="AL133" s="58"/>
      <c r="AM133" s="58"/>
      <c r="AN133" s="58"/>
      <c r="AO133" s="58"/>
      <c r="AP133" s="58"/>
      <c r="AQ133" s="58"/>
      <c r="AR133" s="58"/>
      <c r="AS133" s="58"/>
      <c r="AT133" s="58"/>
      <c r="AU133" s="58"/>
      <c r="AV133" s="58"/>
      <c r="AW133" s="58"/>
      <c r="AX133" s="58"/>
      <c r="AY133" s="58"/>
      <c r="AZ133" s="58"/>
      <c r="BA133" s="58"/>
      <c r="BB133" s="58"/>
      <c r="BC133" s="58"/>
      <c r="BD133" s="58"/>
      <c r="BE133" s="58"/>
      <c r="BF133" s="58"/>
      <c r="BG133" s="58"/>
      <c r="BH133" s="58"/>
    </row>
    <row r="134" spans="1:60" x14ac:dyDescent="0.25">
      <c r="A134" s="58"/>
      <c r="B134" s="58"/>
      <c r="C134" s="58"/>
      <c r="D134" s="58"/>
      <c r="E134" s="58"/>
      <c r="F134" s="58"/>
      <c r="G134" s="58"/>
      <c r="H134" s="58"/>
      <c r="I134" s="58"/>
      <c r="J134" s="58"/>
      <c r="K134" s="58"/>
      <c r="L134" s="58"/>
      <c r="M134" s="58"/>
      <c r="N134" s="58"/>
      <c r="O134" s="58"/>
      <c r="P134" s="58"/>
      <c r="Q134" s="58"/>
      <c r="R134" s="58"/>
      <c r="S134" s="58"/>
      <c r="T134" s="58"/>
      <c r="U134" s="58"/>
      <c r="V134" s="58"/>
      <c r="W134" s="58"/>
      <c r="X134" s="58"/>
      <c r="Y134" s="58"/>
      <c r="Z134" s="58"/>
      <c r="AA134" s="58"/>
      <c r="AB134" s="58"/>
      <c r="AC134" s="58"/>
      <c r="AD134" s="58"/>
      <c r="AE134" s="58"/>
      <c r="AF134" s="58"/>
      <c r="AG134" s="58"/>
      <c r="AH134" s="58"/>
      <c r="AI134" s="58"/>
      <c r="AJ134" s="58"/>
      <c r="AK134" s="58"/>
      <c r="AL134" s="58"/>
      <c r="AM134" s="58"/>
      <c r="AN134" s="58"/>
      <c r="AO134" s="58"/>
      <c r="AP134" s="58"/>
      <c r="AQ134" s="58"/>
      <c r="AR134" s="58"/>
      <c r="AS134" s="58"/>
      <c r="AT134" s="58"/>
      <c r="AU134" s="58"/>
      <c r="AV134" s="58"/>
      <c r="AW134" s="58"/>
      <c r="AX134" s="58"/>
      <c r="AY134" s="58"/>
      <c r="AZ134" s="58"/>
      <c r="BA134" s="58"/>
      <c r="BB134" s="58"/>
      <c r="BC134" s="58"/>
      <c r="BD134" s="58"/>
      <c r="BE134" s="58"/>
      <c r="BF134" s="58"/>
      <c r="BG134" s="58"/>
      <c r="BH134" s="58"/>
    </row>
    <row r="135" spans="1:60" x14ac:dyDescent="0.25">
      <c r="A135" s="58"/>
      <c r="B135" s="58"/>
      <c r="C135" s="58"/>
      <c r="D135" s="58"/>
      <c r="E135" s="58"/>
      <c r="F135" s="58"/>
      <c r="G135" s="58"/>
      <c r="H135" s="58"/>
      <c r="I135" s="58"/>
      <c r="J135" s="58"/>
      <c r="K135" s="58"/>
      <c r="L135" s="58"/>
      <c r="M135" s="58"/>
      <c r="N135" s="58"/>
      <c r="O135" s="58"/>
      <c r="P135" s="58"/>
      <c r="Q135" s="58"/>
      <c r="R135" s="58"/>
      <c r="S135" s="58"/>
      <c r="T135" s="58"/>
      <c r="U135" s="58"/>
      <c r="V135" s="58"/>
      <c r="W135" s="58"/>
      <c r="X135" s="58"/>
      <c r="Y135" s="58"/>
      <c r="Z135" s="58"/>
      <c r="AA135" s="58"/>
      <c r="AB135" s="58"/>
      <c r="AC135" s="58"/>
      <c r="AD135" s="58"/>
      <c r="AE135" s="58"/>
      <c r="AF135" s="58"/>
      <c r="AG135" s="58"/>
      <c r="AH135" s="58"/>
      <c r="AI135" s="58"/>
      <c r="AJ135" s="58"/>
      <c r="AK135" s="58"/>
      <c r="AL135" s="58"/>
      <c r="AM135" s="58"/>
      <c r="AN135" s="58"/>
      <c r="AO135" s="58"/>
      <c r="AP135" s="58"/>
      <c r="AQ135" s="58"/>
      <c r="AR135" s="58"/>
      <c r="AS135" s="58"/>
      <c r="AT135" s="58"/>
      <c r="AU135" s="58"/>
      <c r="AV135" s="58"/>
      <c r="AW135" s="58"/>
      <c r="AX135" s="58"/>
      <c r="AY135" s="58"/>
      <c r="AZ135" s="58"/>
      <c r="BA135" s="58"/>
      <c r="BB135" s="58"/>
      <c r="BC135" s="58"/>
      <c r="BD135" s="58"/>
      <c r="BE135" s="58"/>
      <c r="BF135" s="58"/>
      <c r="BG135" s="58"/>
      <c r="BH135" s="58"/>
    </row>
    <row r="136" spans="1:60" x14ac:dyDescent="0.25">
      <c r="A136" s="58"/>
      <c r="B136" s="58"/>
      <c r="C136" s="58"/>
      <c r="D136" s="58"/>
      <c r="E136" s="58"/>
      <c r="F136" s="58"/>
      <c r="G136" s="58"/>
      <c r="H136" s="58"/>
      <c r="I136" s="58"/>
      <c r="J136" s="58"/>
      <c r="K136" s="58"/>
      <c r="L136" s="58"/>
      <c r="M136" s="58"/>
      <c r="N136" s="58"/>
      <c r="O136" s="58"/>
      <c r="P136" s="58"/>
      <c r="Q136" s="58"/>
      <c r="R136" s="58"/>
      <c r="S136" s="58"/>
      <c r="T136" s="58"/>
      <c r="U136" s="58"/>
      <c r="V136" s="58"/>
      <c r="W136" s="58"/>
      <c r="X136" s="58"/>
      <c r="Y136" s="58"/>
      <c r="Z136" s="58"/>
      <c r="AA136" s="58"/>
      <c r="AB136" s="58"/>
      <c r="AC136" s="58"/>
      <c r="AD136" s="58"/>
      <c r="AE136" s="58"/>
      <c r="AF136" s="58"/>
      <c r="AG136" s="58"/>
      <c r="AH136" s="58"/>
      <c r="AI136" s="58"/>
      <c r="AJ136" s="58"/>
      <c r="AK136" s="58"/>
      <c r="AL136" s="58"/>
      <c r="AM136" s="58"/>
      <c r="AN136" s="58"/>
      <c r="AO136" s="58"/>
      <c r="AP136" s="58"/>
      <c r="AQ136" s="58"/>
      <c r="AR136" s="58"/>
      <c r="AS136" s="58"/>
      <c r="AT136" s="58"/>
      <c r="AU136" s="58"/>
      <c r="AV136" s="58"/>
      <c r="AW136" s="58"/>
      <c r="AX136" s="58"/>
      <c r="AY136" s="58"/>
      <c r="AZ136" s="58"/>
      <c r="BA136" s="58"/>
      <c r="BB136" s="58"/>
      <c r="BC136" s="58"/>
      <c r="BD136" s="58"/>
      <c r="BE136" s="58"/>
      <c r="BF136" s="58"/>
      <c r="BG136" s="58"/>
      <c r="BH136" s="58"/>
    </row>
    <row r="137" spans="1:60" x14ac:dyDescent="0.25">
      <c r="A137" s="58"/>
      <c r="B137" s="58"/>
      <c r="C137" s="58"/>
      <c r="D137" s="58"/>
      <c r="E137" s="58"/>
      <c r="F137" s="58"/>
      <c r="G137" s="58"/>
      <c r="H137" s="58"/>
      <c r="I137" s="58"/>
      <c r="J137" s="58"/>
      <c r="K137" s="58"/>
      <c r="L137" s="58"/>
      <c r="M137" s="58"/>
      <c r="N137" s="58"/>
      <c r="O137" s="58"/>
      <c r="P137" s="58"/>
      <c r="Q137" s="58"/>
      <c r="R137" s="58"/>
      <c r="S137" s="58"/>
      <c r="T137" s="58"/>
      <c r="U137" s="58"/>
      <c r="V137" s="58"/>
      <c r="W137" s="58"/>
      <c r="X137" s="58"/>
      <c r="Y137" s="58"/>
      <c r="Z137" s="58"/>
      <c r="AA137" s="58"/>
      <c r="AB137" s="58"/>
      <c r="AC137" s="58"/>
      <c r="AD137" s="58"/>
      <c r="AE137" s="58"/>
      <c r="AF137" s="58"/>
      <c r="AG137" s="58"/>
      <c r="AH137" s="58"/>
      <c r="AI137" s="58"/>
      <c r="AJ137" s="58"/>
      <c r="AK137" s="58"/>
      <c r="AL137" s="58"/>
      <c r="AM137" s="58"/>
      <c r="AN137" s="58"/>
      <c r="AO137" s="58"/>
      <c r="AP137" s="58"/>
      <c r="AQ137" s="58"/>
      <c r="AR137" s="58"/>
      <c r="AS137" s="58"/>
      <c r="AT137" s="58"/>
      <c r="AU137" s="58"/>
      <c r="AV137" s="58"/>
      <c r="AW137" s="58"/>
      <c r="AX137" s="58"/>
      <c r="AY137" s="58"/>
      <c r="AZ137" s="58"/>
      <c r="BA137" s="58"/>
      <c r="BB137" s="58"/>
      <c r="BC137" s="58"/>
      <c r="BD137" s="58"/>
      <c r="BE137" s="58"/>
      <c r="BF137" s="58"/>
      <c r="BG137" s="58"/>
      <c r="BH137" s="58"/>
    </row>
    <row r="138" spans="1:60" x14ac:dyDescent="0.25">
      <c r="A138" s="58"/>
      <c r="B138" s="58"/>
      <c r="C138" s="58"/>
      <c r="D138" s="58"/>
      <c r="E138" s="58"/>
      <c r="F138" s="58"/>
      <c r="G138" s="58"/>
      <c r="H138" s="58"/>
      <c r="I138" s="58"/>
      <c r="J138" s="58"/>
      <c r="K138" s="58"/>
      <c r="L138" s="58"/>
      <c r="M138" s="58"/>
      <c r="N138" s="58"/>
      <c r="O138" s="58"/>
      <c r="P138" s="58"/>
      <c r="Q138" s="58"/>
      <c r="R138" s="58"/>
      <c r="S138" s="58"/>
      <c r="T138" s="58"/>
      <c r="U138" s="58"/>
      <c r="V138" s="58"/>
      <c r="W138" s="58"/>
      <c r="X138" s="58"/>
      <c r="Y138" s="58"/>
      <c r="Z138" s="58"/>
      <c r="AA138" s="58"/>
      <c r="AB138" s="58"/>
      <c r="AC138" s="58"/>
      <c r="AD138" s="58"/>
      <c r="AE138" s="58"/>
      <c r="AF138" s="58"/>
      <c r="AG138" s="58"/>
      <c r="AH138" s="58"/>
      <c r="AI138" s="58"/>
      <c r="AJ138" s="58"/>
      <c r="AK138" s="58"/>
      <c r="AL138" s="58"/>
      <c r="AM138" s="58"/>
      <c r="AN138" s="58"/>
      <c r="AO138" s="58"/>
      <c r="AP138" s="58"/>
      <c r="AQ138" s="58"/>
      <c r="AR138" s="58"/>
      <c r="AS138" s="58"/>
      <c r="AT138" s="58"/>
      <c r="AU138" s="58"/>
      <c r="AV138" s="58"/>
      <c r="AW138" s="58"/>
      <c r="AX138" s="58"/>
      <c r="AY138" s="58"/>
      <c r="AZ138" s="58"/>
      <c r="BA138" s="58"/>
      <c r="BB138" s="58"/>
      <c r="BC138" s="58"/>
      <c r="BD138" s="58"/>
      <c r="BE138" s="58"/>
      <c r="BF138" s="58"/>
      <c r="BG138" s="58"/>
      <c r="BH138" s="58"/>
    </row>
    <row r="139" spans="1:60" x14ac:dyDescent="0.25">
      <c r="A139" s="58"/>
      <c r="B139" s="58"/>
      <c r="C139" s="58"/>
      <c r="D139" s="58"/>
      <c r="E139" s="58"/>
      <c r="F139" s="58"/>
      <c r="G139" s="58"/>
      <c r="H139" s="58"/>
      <c r="I139" s="58"/>
      <c r="J139" s="58"/>
      <c r="K139" s="58"/>
      <c r="L139" s="58"/>
      <c r="M139" s="58"/>
      <c r="N139" s="58"/>
      <c r="O139" s="58"/>
      <c r="P139" s="58"/>
      <c r="Q139" s="58"/>
      <c r="R139" s="58"/>
      <c r="S139" s="58"/>
      <c r="T139" s="58"/>
      <c r="U139" s="58"/>
      <c r="V139" s="58"/>
      <c r="W139" s="58"/>
      <c r="X139" s="58"/>
      <c r="Y139" s="58"/>
      <c r="Z139" s="58"/>
      <c r="AA139" s="58"/>
      <c r="AB139" s="58"/>
      <c r="AC139" s="58"/>
      <c r="AD139" s="58"/>
      <c r="AE139" s="58"/>
      <c r="AF139" s="58"/>
      <c r="AG139" s="58"/>
      <c r="AH139" s="58"/>
      <c r="AI139" s="58"/>
      <c r="AJ139" s="58"/>
      <c r="AK139" s="58"/>
      <c r="AL139" s="58"/>
      <c r="AM139" s="58"/>
      <c r="AN139" s="58"/>
      <c r="AO139" s="58"/>
      <c r="AP139" s="58"/>
      <c r="AQ139" s="58"/>
      <c r="AR139" s="58"/>
      <c r="AS139" s="58"/>
      <c r="AT139" s="58"/>
      <c r="AU139" s="58"/>
      <c r="AV139" s="58"/>
      <c r="AW139" s="58"/>
      <c r="AX139" s="58"/>
      <c r="AY139" s="58"/>
      <c r="AZ139" s="58"/>
      <c r="BA139" s="58"/>
      <c r="BB139" s="58"/>
      <c r="BC139" s="58"/>
      <c r="BD139" s="58"/>
      <c r="BE139" s="58"/>
      <c r="BF139" s="58"/>
      <c r="BG139" s="58"/>
      <c r="BH139" s="58"/>
    </row>
    <row r="140" spans="1:60" x14ac:dyDescent="0.25">
      <c r="A140" s="58"/>
      <c r="B140" s="58"/>
      <c r="C140" s="58"/>
      <c r="D140" s="58"/>
      <c r="E140" s="58"/>
      <c r="F140" s="58"/>
      <c r="G140" s="58"/>
      <c r="H140" s="58"/>
      <c r="I140" s="58"/>
      <c r="J140" s="58"/>
      <c r="K140" s="58"/>
      <c r="L140" s="58"/>
      <c r="M140" s="58"/>
      <c r="N140" s="58"/>
      <c r="O140" s="58"/>
      <c r="P140" s="58"/>
      <c r="Q140" s="58"/>
      <c r="R140" s="58"/>
      <c r="S140" s="58"/>
      <c r="T140" s="58"/>
      <c r="U140" s="58"/>
      <c r="V140" s="58"/>
      <c r="W140" s="58"/>
      <c r="X140" s="58"/>
      <c r="Y140" s="58"/>
      <c r="Z140" s="58"/>
      <c r="AA140" s="58"/>
      <c r="AB140" s="58"/>
      <c r="AC140" s="58"/>
      <c r="AD140" s="58"/>
      <c r="AE140" s="58"/>
      <c r="AF140" s="58"/>
      <c r="AG140" s="58"/>
      <c r="AH140" s="58"/>
      <c r="AI140" s="58"/>
      <c r="AJ140" s="58"/>
      <c r="AK140" s="58"/>
      <c r="AL140" s="58"/>
      <c r="AM140" s="58"/>
      <c r="AN140" s="58"/>
      <c r="AO140" s="58"/>
      <c r="AP140" s="58"/>
      <c r="AQ140" s="58"/>
      <c r="AR140" s="58"/>
      <c r="AS140" s="58"/>
      <c r="AT140" s="58"/>
      <c r="AU140" s="58"/>
      <c r="AV140" s="58"/>
      <c r="AW140" s="58"/>
      <c r="AX140" s="58"/>
      <c r="AY140" s="58"/>
      <c r="AZ140" s="58"/>
      <c r="BA140" s="58"/>
      <c r="BB140" s="58"/>
      <c r="BC140" s="58"/>
      <c r="BD140" s="58"/>
      <c r="BE140" s="58"/>
      <c r="BF140" s="58"/>
      <c r="BG140" s="58"/>
      <c r="BH140" s="58"/>
    </row>
    <row r="141" spans="1:60" x14ac:dyDescent="0.25">
      <c r="A141" s="58"/>
      <c r="B141" s="58"/>
      <c r="C141" s="58"/>
      <c r="D141" s="58"/>
      <c r="E141" s="58"/>
      <c r="F141" s="58"/>
      <c r="G141" s="58"/>
      <c r="H141" s="58"/>
      <c r="I141" s="58"/>
      <c r="J141" s="58"/>
      <c r="K141" s="58"/>
      <c r="L141" s="58"/>
      <c r="M141" s="58"/>
      <c r="N141" s="58"/>
      <c r="O141" s="58"/>
      <c r="P141" s="58"/>
      <c r="Q141" s="58"/>
      <c r="R141" s="58"/>
      <c r="S141" s="58"/>
      <c r="T141" s="58"/>
      <c r="U141" s="58"/>
      <c r="V141" s="58"/>
      <c r="W141" s="58"/>
      <c r="X141" s="58"/>
      <c r="Y141" s="58"/>
      <c r="Z141" s="58"/>
      <c r="AA141" s="58"/>
      <c r="AB141" s="58"/>
      <c r="AC141" s="58"/>
      <c r="AD141" s="58"/>
      <c r="AE141" s="58"/>
      <c r="AF141" s="58"/>
      <c r="AG141" s="58"/>
      <c r="AH141" s="58"/>
      <c r="AI141" s="58"/>
      <c r="AJ141" s="58"/>
      <c r="AK141" s="58"/>
      <c r="AL141" s="58"/>
      <c r="AM141" s="58"/>
      <c r="AN141" s="58"/>
      <c r="AO141" s="58"/>
      <c r="AP141" s="58"/>
      <c r="AQ141" s="58"/>
      <c r="AR141" s="58"/>
      <c r="AS141" s="58"/>
      <c r="AT141" s="58"/>
      <c r="AU141" s="58"/>
      <c r="AV141" s="58"/>
      <c r="AW141" s="58"/>
      <c r="AX141" s="58"/>
      <c r="AY141" s="58"/>
      <c r="AZ141" s="58"/>
      <c r="BA141" s="58"/>
      <c r="BB141" s="58"/>
      <c r="BC141" s="58"/>
      <c r="BD141" s="58"/>
      <c r="BE141" s="58"/>
      <c r="BF141" s="58"/>
      <c r="BG141" s="58"/>
      <c r="BH141" s="58"/>
    </row>
    <row r="142" spans="1:60" x14ac:dyDescent="0.25">
      <c r="A142" s="58"/>
      <c r="B142" s="58"/>
      <c r="C142" s="58"/>
      <c r="D142" s="58"/>
      <c r="E142" s="58"/>
      <c r="F142" s="58"/>
      <c r="G142" s="58"/>
      <c r="H142" s="58"/>
      <c r="I142" s="58"/>
      <c r="J142" s="58"/>
      <c r="K142" s="58"/>
      <c r="L142" s="58"/>
      <c r="M142" s="58"/>
      <c r="N142" s="58"/>
      <c r="O142" s="58"/>
      <c r="P142" s="58"/>
      <c r="Q142" s="58"/>
      <c r="R142" s="58"/>
      <c r="S142" s="58"/>
      <c r="T142" s="58"/>
      <c r="U142" s="58"/>
      <c r="V142" s="58"/>
      <c r="W142" s="58"/>
      <c r="X142" s="58"/>
      <c r="Y142" s="58"/>
      <c r="Z142" s="58"/>
      <c r="AA142" s="58"/>
      <c r="AB142" s="58"/>
      <c r="AC142" s="58"/>
      <c r="AD142" s="58"/>
      <c r="AE142" s="58"/>
      <c r="AF142" s="58"/>
      <c r="AG142" s="58"/>
      <c r="AH142" s="58"/>
      <c r="AI142" s="58"/>
      <c r="AJ142" s="58"/>
      <c r="AK142" s="58"/>
      <c r="AL142" s="58"/>
      <c r="AM142" s="58"/>
      <c r="AN142" s="58"/>
      <c r="AO142" s="58"/>
      <c r="AP142" s="58"/>
      <c r="AQ142" s="58"/>
      <c r="AR142" s="58"/>
      <c r="AS142" s="58"/>
      <c r="AT142" s="58"/>
      <c r="AU142" s="58"/>
      <c r="AV142" s="58"/>
      <c r="AW142" s="58"/>
      <c r="AX142" s="58"/>
      <c r="AY142" s="58"/>
      <c r="AZ142" s="58"/>
      <c r="BA142" s="58"/>
      <c r="BB142" s="58"/>
      <c r="BC142" s="58"/>
      <c r="BD142" s="58"/>
      <c r="BE142" s="58"/>
      <c r="BF142" s="58"/>
      <c r="BG142" s="58"/>
      <c r="BH142" s="58"/>
    </row>
    <row r="143" spans="1:60" x14ac:dyDescent="0.25">
      <c r="A143" s="58"/>
      <c r="B143" s="58"/>
      <c r="C143" s="58"/>
      <c r="D143" s="58"/>
      <c r="E143" s="58"/>
      <c r="F143" s="58"/>
      <c r="G143" s="58"/>
      <c r="H143" s="58"/>
      <c r="I143" s="58"/>
      <c r="J143" s="58"/>
      <c r="K143" s="58"/>
      <c r="L143" s="58"/>
      <c r="M143" s="58"/>
      <c r="N143" s="58"/>
      <c r="O143" s="58"/>
      <c r="P143" s="58"/>
      <c r="Q143" s="58"/>
      <c r="R143" s="58"/>
      <c r="S143" s="58"/>
      <c r="T143" s="58"/>
      <c r="U143" s="58"/>
      <c r="V143" s="58"/>
      <c r="W143" s="58"/>
      <c r="X143" s="58"/>
      <c r="Y143" s="58"/>
      <c r="Z143" s="58"/>
      <c r="AA143" s="58"/>
      <c r="AB143" s="58"/>
      <c r="AC143" s="58"/>
      <c r="AD143" s="58"/>
      <c r="AE143" s="58"/>
      <c r="AF143" s="58"/>
      <c r="AG143" s="58"/>
      <c r="AH143" s="58"/>
      <c r="AI143" s="58"/>
      <c r="AJ143" s="58"/>
      <c r="AK143" s="58"/>
      <c r="AL143" s="58"/>
      <c r="AM143" s="58"/>
      <c r="AN143" s="58"/>
      <c r="AO143" s="58"/>
      <c r="AP143" s="58"/>
      <c r="AQ143" s="58"/>
      <c r="AR143" s="58"/>
      <c r="AS143" s="58"/>
      <c r="AT143" s="58"/>
      <c r="AU143" s="58"/>
      <c r="AV143" s="58"/>
      <c r="AW143" s="58"/>
      <c r="AX143" s="58"/>
      <c r="AY143" s="58"/>
      <c r="AZ143" s="58"/>
      <c r="BA143" s="58"/>
      <c r="BB143" s="58"/>
      <c r="BC143" s="58"/>
      <c r="BD143" s="58"/>
      <c r="BE143" s="58"/>
      <c r="BF143" s="58"/>
      <c r="BG143" s="58"/>
      <c r="BH143" s="58"/>
    </row>
    <row r="144" spans="1:60" x14ac:dyDescent="0.25">
      <c r="A144" s="58"/>
      <c r="B144" s="58"/>
      <c r="C144" s="58"/>
      <c r="D144" s="58"/>
      <c r="E144" s="58"/>
      <c r="F144" s="58"/>
      <c r="G144" s="58"/>
      <c r="H144" s="58"/>
      <c r="I144" s="58"/>
      <c r="J144" s="58"/>
      <c r="K144" s="58"/>
      <c r="L144" s="58"/>
      <c r="M144" s="58"/>
      <c r="N144" s="58"/>
      <c r="O144" s="58"/>
      <c r="P144" s="58"/>
      <c r="Q144" s="58"/>
      <c r="R144" s="58"/>
      <c r="S144" s="58"/>
      <c r="T144" s="58"/>
      <c r="U144" s="58"/>
      <c r="V144" s="58"/>
      <c r="W144" s="58"/>
      <c r="X144" s="58"/>
      <c r="Y144" s="58"/>
      <c r="Z144" s="58"/>
      <c r="AA144" s="58"/>
      <c r="AB144" s="58"/>
      <c r="AC144" s="58"/>
      <c r="AD144" s="58"/>
      <c r="AE144" s="58"/>
      <c r="AF144" s="58"/>
      <c r="AG144" s="58"/>
      <c r="AH144" s="58"/>
      <c r="AI144" s="58"/>
      <c r="AJ144" s="58"/>
      <c r="AK144" s="58"/>
      <c r="AL144" s="58"/>
      <c r="AM144" s="58"/>
      <c r="AN144" s="58"/>
      <c r="AO144" s="58"/>
      <c r="AP144" s="58"/>
      <c r="AQ144" s="58"/>
      <c r="AR144" s="58"/>
      <c r="AS144" s="58"/>
      <c r="AT144" s="58"/>
      <c r="AU144" s="58"/>
      <c r="AV144" s="58"/>
      <c r="AW144" s="58"/>
      <c r="AX144" s="58"/>
      <c r="AY144" s="58"/>
      <c r="AZ144" s="58"/>
      <c r="BA144" s="58"/>
      <c r="BB144" s="58"/>
      <c r="BC144" s="58"/>
      <c r="BD144" s="58"/>
      <c r="BE144" s="58"/>
      <c r="BF144" s="58"/>
      <c r="BG144" s="58"/>
      <c r="BH144" s="58"/>
    </row>
    <row r="145" spans="1:60" x14ac:dyDescent="0.25">
      <c r="A145" s="58"/>
      <c r="B145" s="58"/>
      <c r="C145" s="58"/>
      <c r="D145" s="58"/>
      <c r="E145" s="58"/>
      <c r="F145" s="58"/>
      <c r="G145" s="58"/>
      <c r="H145" s="58"/>
      <c r="I145" s="58"/>
      <c r="J145" s="58"/>
      <c r="K145" s="58"/>
      <c r="L145" s="58"/>
      <c r="M145" s="58"/>
      <c r="N145" s="58"/>
      <c r="O145" s="58"/>
      <c r="P145" s="58"/>
      <c r="Q145" s="58"/>
      <c r="R145" s="58"/>
      <c r="S145" s="58"/>
      <c r="T145" s="58"/>
      <c r="U145" s="58"/>
      <c r="V145" s="58"/>
      <c r="W145" s="58"/>
      <c r="X145" s="58"/>
      <c r="Y145" s="58"/>
      <c r="Z145" s="58"/>
      <c r="AA145" s="58"/>
      <c r="AB145" s="58"/>
      <c r="AC145" s="58"/>
      <c r="AD145" s="58"/>
      <c r="AE145" s="58"/>
      <c r="AF145" s="58"/>
      <c r="AG145" s="58"/>
      <c r="AH145" s="58"/>
      <c r="AI145" s="58"/>
      <c r="AJ145" s="58"/>
      <c r="AK145" s="58"/>
      <c r="AL145" s="58"/>
      <c r="AM145" s="58"/>
      <c r="AN145" s="58"/>
      <c r="AO145" s="58"/>
      <c r="AP145" s="58"/>
      <c r="AQ145" s="58"/>
      <c r="AR145" s="58"/>
      <c r="AS145" s="58"/>
      <c r="AT145" s="58"/>
      <c r="AU145" s="58"/>
      <c r="AV145" s="58"/>
      <c r="AW145" s="58"/>
      <c r="AX145" s="58"/>
      <c r="AY145" s="58"/>
      <c r="AZ145" s="58"/>
      <c r="BA145" s="58"/>
      <c r="BB145" s="58"/>
      <c r="BC145" s="58"/>
      <c r="BD145" s="58"/>
      <c r="BE145" s="58"/>
      <c r="BF145" s="58"/>
      <c r="BG145" s="58"/>
      <c r="BH145" s="58"/>
    </row>
    <row r="146" spans="1:60" x14ac:dyDescent="0.25">
      <c r="A146" s="58"/>
      <c r="B146" s="58"/>
      <c r="C146" s="58"/>
      <c r="D146" s="58"/>
      <c r="E146" s="58"/>
      <c r="F146" s="58"/>
      <c r="G146" s="58"/>
      <c r="H146" s="58"/>
      <c r="I146" s="58"/>
      <c r="J146" s="58"/>
      <c r="K146" s="58"/>
      <c r="L146" s="58"/>
      <c r="M146" s="58"/>
      <c r="N146" s="58"/>
      <c r="O146" s="58"/>
      <c r="P146" s="58"/>
      <c r="Q146" s="58"/>
      <c r="R146" s="58"/>
      <c r="S146" s="58"/>
      <c r="T146" s="58"/>
      <c r="U146" s="58"/>
      <c r="V146" s="58"/>
      <c r="W146" s="58"/>
      <c r="X146" s="58"/>
      <c r="Y146" s="58"/>
      <c r="Z146" s="58"/>
      <c r="AA146" s="58"/>
      <c r="AB146" s="58"/>
      <c r="AC146" s="58"/>
      <c r="AD146" s="58"/>
      <c r="AE146" s="58"/>
      <c r="AF146" s="58"/>
      <c r="AG146" s="58"/>
      <c r="AH146" s="58"/>
      <c r="AI146" s="58"/>
      <c r="AJ146" s="58"/>
      <c r="AK146" s="58"/>
      <c r="AL146" s="58"/>
      <c r="AM146" s="58"/>
      <c r="AN146" s="58"/>
      <c r="AO146" s="58"/>
      <c r="AP146" s="58"/>
      <c r="AQ146" s="58"/>
      <c r="AR146" s="58"/>
      <c r="AS146" s="58"/>
      <c r="AT146" s="58"/>
      <c r="AU146" s="58"/>
      <c r="AV146" s="58"/>
      <c r="AW146" s="58"/>
      <c r="AX146" s="58"/>
      <c r="AY146" s="58"/>
      <c r="AZ146" s="58"/>
      <c r="BA146" s="58"/>
      <c r="BB146" s="58"/>
      <c r="BC146" s="58"/>
      <c r="BD146" s="58"/>
      <c r="BE146" s="58"/>
      <c r="BF146" s="58"/>
      <c r="BG146" s="58"/>
      <c r="BH146" s="58"/>
    </row>
    <row r="147" spans="1:60" x14ac:dyDescent="0.25">
      <c r="A147" s="58"/>
      <c r="B147" s="58"/>
      <c r="C147" s="58"/>
      <c r="D147" s="58"/>
      <c r="E147" s="58"/>
      <c r="F147" s="58"/>
      <c r="G147" s="58"/>
      <c r="H147" s="58"/>
      <c r="I147" s="58"/>
      <c r="J147" s="58"/>
      <c r="K147" s="58"/>
      <c r="L147" s="58"/>
      <c r="M147" s="58"/>
      <c r="N147" s="58"/>
      <c r="O147" s="58"/>
      <c r="P147" s="58"/>
      <c r="Q147" s="58"/>
      <c r="R147" s="58"/>
      <c r="S147" s="58"/>
      <c r="T147" s="58"/>
      <c r="U147" s="58"/>
      <c r="V147" s="58"/>
      <c r="W147" s="58"/>
      <c r="X147" s="58"/>
      <c r="Y147" s="58"/>
      <c r="Z147" s="58"/>
      <c r="AA147" s="58"/>
      <c r="AB147" s="58"/>
      <c r="AC147" s="58"/>
      <c r="AD147" s="58"/>
      <c r="AE147" s="58"/>
      <c r="AF147" s="58"/>
      <c r="AG147" s="58"/>
      <c r="AH147" s="58"/>
      <c r="AI147" s="58"/>
      <c r="AJ147" s="58"/>
      <c r="AK147" s="58"/>
      <c r="AL147" s="58"/>
      <c r="AM147" s="58"/>
      <c r="AN147" s="58"/>
      <c r="AO147" s="58"/>
      <c r="AP147" s="58"/>
      <c r="AQ147" s="58"/>
      <c r="AR147" s="58"/>
      <c r="AS147" s="58"/>
      <c r="AT147" s="58"/>
      <c r="AU147" s="58"/>
      <c r="AV147" s="58"/>
      <c r="AW147" s="58"/>
      <c r="AX147" s="58"/>
      <c r="AY147" s="58"/>
      <c r="AZ147" s="58"/>
      <c r="BA147" s="58"/>
      <c r="BB147" s="58"/>
      <c r="BC147" s="58"/>
      <c r="BD147" s="58"/>
      <c r="BE147" s="58"/>
      <c r="BF147" s="58"/>
      <c r="BG147" s="58"/>
      <c r="BH147" s="58"/>
    </row>
    <row r="148" spans="1:60" x14ac:dyDescent="0.25">
      <c r="A148" s="58"/>
      <c r="B148" s="58"/>
      <c r="C148" s="58"/>
      <c r="D148" s="58"/>
      <c r="E148" s="58"/>
      <c r="F148" s="58"/>
      <c r="G148" s="58"/>
      <c r="H148" s="58"/>
      <c r="I148" s="58"/>
      <c r="J148" s="58"/>
      <c r="K148" s="58"/>
      <c r="L148" s="58"/>
      <c r="M148" s="58"/>
      <c r="N148" s="58"/>
      <c r="O148" s="58"/>
      <c r="P148" s="58"/>
      <c r="Q148" s="58"/>
      <c r="R148" s="58"/>
      <c r="S148" s="58"/>
      <c r="T148" s="58"/>
      <c r="U148" s="58"/>
      <c r="V148" s="58"/>
      <c r="W148" s="58"/>
      <c r="X148" s="58"/>
      <c r="Y148" s="58"/>
      <c r="Z148" s="58"/>
      <c r="AA148" s="58"/>
      <c r="AB148" s="58"/>
      <c r="AC148" s="58"/>
      <c r="AD148" s="58"/>
      <c r="AE148" s="58"/>
      <c r="AF148" s="58"/>
      <c r="AG148" s="58"/>
      <c r="AH148" s="58"/>
      <c r="AI148" s="58"/>
      <c r="AJ148" s="58"/>
      <c r="AK148" s="58"/>
      <c r="AL148" s="58"/>
      <c r="AM148" s="58"/>
      <c r="AN148" s="58"/>
      <c r="AO148" s="58"/>
      <c r="AP148" s="58"/>
      <c r="AQ148" s="58"/>
      <c r="AR148" s="58"/>
      <c r="AS148" s="58"/>
      <c r="AT148" s="58"/>
      <c r="AU148" s="58"/>
      <c r="AV148" s="58"/>
      <c r="AW148" s="58"/>
      <c r="AX148" s="58"/>
      <c r="AY148" s="58"/>
      <c r="AZ148" s="58"/>
      <c r="BA148" s="58"/>
      <c r="BB148" s="58"/>
      <c r="BC148" s="58"/>
      <c r="BD148" s="58"/>
      <c r="BE148" s="58"/>
      <c r="BF148" s="58"/>
      <c r="BG148" s="58"/>
      <c r="BH148" s="58"/>
    </row>
    <row r="149" spans="1:60" x14ac:dyDescent="0.25">
      <c r="A149" s="58"/>
      <c r="B149" s="58"/>
      <c r="C149" s="58"/>
      <c r="D149" s="58"/>
      <c r="E149" s="58"/>
      <c r="F149" s="58"/>
      <c r="G149" s="58"/>
      <c r="H149" s="58"/>
      <c r="I149" s="58"/>
      <c r="J149" s="58"/>
      <c r="K149" s="58"/>
      <c r="L149" s="58"/>
      <c r="M149" s="58"/>
      <c r="N149" s="58"/>
      <c r="O149" s="58"/>
      <c r="P149" s="58"/>
      <c r="Q149" s="58"/>
      <c r="R149" s="58"/>
      <c r="S149" s="58"/>
      <c r="T149" s="58"/>
      <c r="U149" s="58"/>
      <c r="V149" s="58"/>
      <c r="W149" s="58"/>
      <c r="X149" s="58"/>
      <c r="Y149" s="58"/>
      <c r="Z149" s="58"/>
      <c r="AA149" s="58"/>
      <c r="AB149" s="58"/>
      <c r="AC149" s="58"/>
      <c r="AD149" s="58"/>
      <c r="AE149" s="58"/>
      <c r="AF149" s="58"/>
      <c r="AG149" s="58"/>
      <c r="AH149" s="58"/>
      <c r="AI149" s="58"/>
      <c r="AJ149" s="58"/>
      <c r="AK149" s="58"/>
      <c r="AL149" s="58"/>
      <c r="AM149" s="58"/>
      <c r="AN149" s="58"/>
      <c r="AO149" s="58"/>
      <c r="AP149" s="58"/>
      <c r="AQ149" s="58"/>
      <c r="AR149" s="58"/>
      <c r="AS149" s="58"/>
      <c r="AT149" s="58"/>
      <c r="AU149" s="58"/>
      <c r="AV149" s="58"/>
      <c r="AW149" s="58"/>
      <c r="AX149" s="58"/>
      <c r="AY149" s="58"/>
      <c r="AZ149" s="58"/>
      <c r="BA149" s="58"/>
      <c r="BB149" s="58"/>
      <c r="BC149" s="58"/>
      <c r="BD149" s="58"/>
      <c r="BE149" s="58"/>
      <c r="BF149" s="58"/>
      <c r="BG149" s="58"/>
      <c r="BH149" s="58"/>
    </row>
    <row r="150" spans="1:60" x14ac:dyDescent="0.25">
      <c r="A150" s="58"/>
      <c r="B150" s="58"/>
      <c r="C150" s="58"/>
      <c r="D150" s="58"/>
      <c r="E150" s="58"/>
      <c r="F150" s="58"/>
      <c r="G150" s="58"/>
      <c r="H150" s="58"/>
      <c r="I150" s="58"/>
      <c r="J150" s="58"/>
      <c r="K150" s="58"/>
      <c r="L150" s="58"/>
      <c r="M150" s="58"/>
      <c r="N150" s="58"/>
      <c r="O150" s="58"/>
      <c r="P150" s="58"/>
      <c r="Q150" s="58"/>
      <c r="R150" s="58"/>
      <c r="S150" s="58"/>
      <c r="T150" s="58"/>
      <c r="U150" s="58"/>
      <c r="V150" s="58"/>
      <c r="W150" s="58"/>
      <c r="X150" s="58"/>
      <c r="Y150" s="58"/>
      <c r="Z150" s="58"/>
      <c r="AA150" s="58"/>
      <c r="AB150" s="58"/>
      <c r="AC150" s="58"/>
      <c r="AD150" s="58"/>
      <c r="AE150" s="58"/>
      <c r="AF150" s="58"/>
      <c r="AG150" s="58"/>
      <c r="AH150" s="58"/>
      <c r="AI150" s="58"/>
      <c r="AJ150" s="58"/>
      <c r="AK150" s="58"/>
      <c r="AL150" s="58"/>
      <c r="AM150" s="58"/>
      <c r="AN150" s="58"/>
      <c r="AO150" s="58"/>
      <c r="AP150" s="58"/>
      <c r="AQ150" s="58"/>
      <c r="AR150" s="58"/>
      <c r="AS150" s="58"/>
      <c r="AT150" s="58"/>
      <c r="AU150" s="58"/>
      <c r="AV150" s="58"/>
      <c r="AW150" s="58"/>
      <c r="AX150" s="58"/>
      <c r="AY150" s="58"/>
      <c r="AZ150" s="58"/>
      <c r="BA150" s="58"/>
      <c r="BB150" s="58"/>
      <c r="BC150" s="58"/>
      <c r="BD150" s="58"/>
      <c r="BE150" s="58"/>
      <c r="BF150" s="58"/>
      <c r="BG150" s="58"/>
      <c r="BH150" s="58"/>
    </row>
    <row r="151" spans="1:60" x14ac:dyDescent="0.25">
      <c r="A151" s="58"/>
      <c r="B151" s="58"/>
      <c r="C151" s="58"/>
      <c r="D151" s="58"/>
      <c r="E151" s="58"/>
      <c r="F151" s="58"/>
      <c r="G151" s="58"/>
      <c r="H151" s="58"/>
      <c r="I151" s="58"/>
      <c r="J151" s="58"/>
      <c r="K151" s="58"/>
      <c r="L151" s="58"/>
      <c r="M151" s="58"/>
      <c r="N151" s="58"/>
      <c r="O151" s="58"/>
      <c r="P151" s="58"/>
      <c r="Q151" s="58"/>
      <c r="R151" s="58"/>
      <c r="S151" s="58"/>
      <c r="T151" s="58"/>
      <c r="U151" s="58"/>
      <c r="V151" s="58"/>
      <c r="W151" s="58"/>
      <c r="X151" s="58"/>
      <c r="Y151" s="58"/>
      <c r="Z151" s="58"/>
      <c r="AA151" s="58"/>
      <c r="AB151" s="58"/>
      <c r="AC151" s="58"/>
      <c r="AD151" s="58"/>
      <c r="AE151" s="58"/>
      <c r="AF151" s="58"/>
      <c r="AG151" s="58"/>
      <c r="AH151" s="58"/>
      <c r="AI151" s="58"/>
      <c r="AJ151" s="58"/>
      <c r="AK151" s="58"/>
      <c r="AL151" s="58"/>
      <c r="AM151" s="58"/>
      <c r="AN151" s="58"/>
      <c r="AO151" s="58"/>
      <c r="AP151" s="58"/>
      <c r="AQ151" s="58"/>
      <c r="AR151" s="58"/>
      <c r="AS151" s="58"/>
      <c r="AT151" s="58"/>
      <c r="AU151" s="58"/>
      <c r="AV151" s="58"/>
      <c r="AW151" s="58"/>
      <c r="AX151" s="58"/>
      <c r="AY151" s="58"/>
      <c r="AZ151" s="58"/>
      <c r="BA151" s="58"/>
      <c r="BB151" s="58"/>
      <c r="BC151" s="58"/>
      <c r="BD151" s="58"/>
      <c r="BE151" s="58"/>
      <c r="BF151" s="58"/>
      <c r="BG151" s="58"/>
      <c r="BH151" s="58"/>
    </row>
    <row r="152" spans="1:60" x14ac:dyDescent="0.25">
      <c r="A152" s="58"/>
      <c r="B152" s="58"/>
      <c r="C152" s="58"/>
      <c r="D152" s="58"/>
      <c r="E152" s="58"/>
      <c r="F152" s="58"/>
      <c r="G152" s="58"/>
      <c r="H152" s="58"/>
      <c r="I152" s="58"/>
      <c r="J152" s="58"/>
      <c r="K152" s="58"/>
      <c r="L152" s="58"/>
      <c r="M152" s="58"/>
      <c r="N152" s="58"/>
      <c r="O152" s="58"/>
      <c r="P152" s="58"/>
      <c r="Q152" s="58"/>
      <c r="R152" s="58"/>
      <c r="S152" s="58"/>
      <c r="T152" s="58"/>
      <c r="U152" s="58"/>
      <c r="V152" s="58"/>
      <c r="W152" s="58"/>
      <c r="X152" s="58"/>
      <c r="Y152" s="58"/>
      <c r="Z152" s="58"/>
      <c r="AA152" s="58"/>
      <c r="AB152" s="58"/>
      <c r="AC152" s="58"/>
      <c r="AD152" s="58"/>
      <c r="AE152" s="58"/>
      <c r="AF152" s="58"/>
      <c r="AG152" s="58"/>
      <c r="AH152" s="58"/>
      <c r="AI152" s="58"/>
      <c r="AJ152" s="58"/>
      <c r="AK152" s="58"/>
      <c r="AL152" s="58"/>
      <c r="AM152" s="58"/>
      <c r="AN152" s="58"/>
      <c r="AO152" s="58"/>
      <c r="AP152" s="58"/>
      <c r="AQ152" s="58"/>
      <c r="AR152" s="58"/>
      <c r="AS152" s="58"/>
      <c r="AT152" s="58"/>
      <c r="AU152" s="58"/>
      <c r="AV152" s="58"/>
      <c r="AW152" s="58"/>
      <c r="AX152" s="58"/>
      <c r="AY152" s="58"/>
      <c r="AZ152" s="58"/>
      <c r="BA152" s="58"/>
      <c r="BB152" s="58"/>
      <c r="BC152" s="58"/>
      <c r="BD152" s="58"/>
      <c r="BE152" s="58"/>
      <c r="BF152" s="58"/>
      <c r="BG152" s="58"/>
      <c r="BH152" s="58"/>
    </row>
    <row r="153" spans="1:60" x14ac:dyDescent="0.25">
      <c r="A153" s="58"/>
      <c r="B153" s="58"/>
      <c r="C153" s="58"/>
      <c r="D153" s="58"/>
      <c r="E153" s="58"/>
      <c r="F153" s="58"/>
      <c r="G153" s="58"/>
      <c r="H153" s="58"/>
      <c r="I153" s="58"/>
      <c r="J153" s="58"/>
      <c r="K153" s="58"/>
      <c r="L153" s="58"/>
      <c r="M153" s="58"/>
      <c r="N153" s="58"/>
      <c r="O153" s="58"/>
      <c r="P153" s="58"/>
      <c r="Q153" s="58"/>
      <c r="R153" s="58"/>
      <c r="S153" s="58"/>
      <c r="T153" s="58"/>
      <c r="U153" s="58"/>
      <c r="V153" s="58"/>
      <c r="W153" s="58"/>
      <c r="X153" s="58"/>
      <c r="Y153" s="58"/>
      <c r="Z153" s="58"/>
      <c r="AA153" s="58"/>
      <c r="AB153" s="58"/>
      <c r="AC153" s="58"/>
      <c r="AD153" s="58"/>
      <c r="AE153" s="58"/>
      <c r="AF153" s="58"/>
      <c r="AG153" s="58"/>
      <c r="AH153" s="58"/>
      <c r="AI153" s="58"/>
      <c r="AJ153" s="58"/>
      <c r="AK153" s="58"/>
      <c r="AL153" s="58"/>
      <c r="AM153" s="58"/>
      <c r="AN153" s="58"/>
      <c r="AO153" s="58"/>
      <c r="AP153" s="58"/>
      <c r="AQ153" s="58"/>
      <c r="AR153" s="58"/>
      <c r="AS153" s="58"/>
      <c r="AT153" s="58"/>
      <c r="AU153" s="58"/>
      <c r="AV153" s="58"/>
      <c r="AW153" s="58"/>
      <c r="AX153" s="58"/>
      <c r="AY153" s="58"/>
      <c r="AZ153" s="58"/>
      <c r="BA153" s="58"/>
      <c r="BB153" s="58"/>
      <c r="BC153" s="58"/>
      <c r="BD153" s="58"/>
      <c r="BE153" s="58"/>
      <c r="BF153" s="58"/>
      <c r="BG153" s="58"/>
      <c r="BH153" s="58"/>
    </row>
    <row r="154" spans="1:60" x14ac:dyDescent="0.25">
      <c r="A154" s="58"/>
      <c r="B154" s="58"/>
      <c r="C154" s="58"/>
      <c r="D154" s="58"/>
      <c r="E154" s="58"/>
      <c r="F154" s="58"/>
      <c r="G154" s="58"/>
      <c r="H154" s="58"/>
      <c r="I154" s="58"/>
      <c r="J154" s="58"/>
      <c r="K154" s="58"/>
      <c r="L154" s="58"/>
      <c r="M154" s="58"/>
      <c r="N154" s="58"/>
      <c r="O154" s="58"/>
      <c r="P154" s="58"/>
      <c r="Q154" s="58"/>
      <c r="R154" s="58"/>
      <c r="S154" s="58"/>
      <c r="T154" s="58"/>
      <c r="U154" s="58"/>
      <c r="V154" s="58"/>
      <c r="W154" s="58"/>
      <c r="X154" s="58"/>
      <c r="Y154" s="58"/>
      <c r="Z154" s="58"/>
      <c r="AA154" s="58"/>
      <c r="AB154" s="58"/>
      <c r="AC154" s="58"/>
      <c r="AD154" s="58"/>
      <c r="AE154" s="58"/>
      <c r="AF154" s="58"/>
      <c r="AG154" s="58"/>
      <c r="AH154" s="58"/>
      <c r="AI154" s="58"/>
      <c r="AJ154" s="58"/>
      <c r="AK154" s="58"/>
      <c r="AL154" s="58"/>
      <c r="AM154" s="58"/>
      <c r="AN154" s="58"/>
      <c r="AO154" s="58"/>
      <c r="AP154" s="58"/>
      <c r="AQ154" s="58"/>
      <c r="AR154" s="58"/>
      <c r="AS154" s="58"/>
      <c r="AT154" s="58"/>
      <c r="AU154" s="58"/>
      <c r="AV154" s="58"/>
      <c r="AW154" s="58"/>
      <c r="AX154" s="58"/>
      <c r="AY154" s="58"/>
      <c r="AZ154" s="58"/>
      <c r="BA154" s="58"/>
      <c r="BB154" s="58"/>
      <c r="BC154" s="58"/>
      <c r="BD154" s="58"/>
      <c r="BE154" s="58"/>
      <c r="BF154" s="58"/>
      <c r="BG154" s="58"/>
      <c r="BH154" s="58"/>
    </row>
    <row r="155" spans="1:60" x14ac:dyDescent="0.25">
      <c r="A155" s="58"/>
      <c r="B155" s="58"/>
      <c r="C155" s="58"/>
      <c r="D155" s="58"/>
      <c r="E155" s="58"/>
      <c r="F155" s="58"/>
      <c r="G155" s="58"/>
      <c r="H155" s="58"/>
      <c r="I155" s="58"/>
      <c r="J155" s="58"/>
      <c r="K155" s="58"/>
      <c r="L155" s="58"/>
      <c r="M155" s="58"/>
      <c r="N155" s="58"/>
      <c r="O155" s="58"/>
      <c r="P155" s="58"/>
      <c r="Q155" s="58"/>
      <c r="R155" s="58"/>
      <c r="S155" s="58"/>
      <c r="T155" s="58"/>
      <c r="U155" s="58"/>
      <c r="V155" s="58"/>
      <c r="W155" s="58"/>
      <c r="X155" s="58"/>
      <c r="Y155" s="58"/>
      <c r="Z155" s="58"/>
      <c r="AA155" s="58"/>
      <c r="AB155" s="58"/>
      <c r="AC155" s="58"/>
      <c r="AD155" s="58"/>
      <c r="AE155" s="58"/>
      <c r="AF155" s="58"/>
      <c r="AG155" s="58"/>
      <c r="AH155" s="58"/>
      <c r="AI155" s="58"/>
      <c r="AJ155" s="58"/>
      <c r="AK155" s="58"/>
      <c r="AL155" s="58"/>
      <c r="AM155" s="58"/>
      <c r="AN155" s="58"/>
      <c r="AO155" s="58"/>
      <c r="AP155" s="58"/>
      <c r="AQ155" s="58"/>
      <c r="AR155" s="58"/>
      <c r="AS155" s="58"/>
      <c r="AT155" s="58"/>
      <c r="AU155" s="58"/>
      <c r="AV155" s="58"/>
      <c r="AW155" s="58"/>
      <c r="AX155" s="58"/>
      <c r="AY155" s="58"/>
      <c r="AZ155" s="58"/>
      <c r="BA155" s="58"/>
      <c r="BB155" s="58"/>
      <c r="BC155" s="58"/>
      <c r="BD155" s="58"/>
      <c r="BE155" s="58"/>
      <c r="BF155" s="58"/>
      <c r="BG155" s="58"/>
      <c r="BH155" s="58"/>
    </row>
    <row r="156" spans="1:60" x14ac:dyDescent="0.25">
      <c r="A156" s="58"/>
      <c r="B156" s="58"/>
      <c r="C156" s="58"/>
      <c r="D156" s="58"/>
      <c r="E156" s="58"/>
      <c r="F156" s="58"/>
      <c r="G156" s="58"/>
      <c r="H156" s="58"/>
      <c r="I156" s="58"/>
      <c r="J156" s="58"/>
      <c r="K156" s="58"/>
      <c r="L156" s="58"/>
      <c r="M156" s="58"/>
      <c r="N156" s="58"/>
      <c r="O156" s="58"/>
      <c r="P156" s="58"/>
      <c r="Q156" s="58"/>
      <c r="R156" s="58"/>
      <c r="S156" s="58"/>
      <c r="T156" s="58"/>
      <c r="U156" s="58"/>
      <c r="V156" s="58"/>
      <c r="W156" s="58"/>
      <c r="X156" s="58"/>
      <c r="Y156" s="58"/>
      <c r="Z156" s="58"/>
      <c r="AA156" s="58"/>
      <c r="AB156" s="58"/>
      <c r="AC156" s="58"/>
      <c r="AD156" s="58"/>
      <c r="AE156" s="58"/>
      <c r="AF156" s="58"/>
      <c r="AG156" s="58"/>
      <c r="AH156" s="58"/>
      <c r="AI156" s="58"/>
      <c r="AJ156" s="58"/>
      <c r="AK156" s="58"/>
      <c r="AL156" s="58"/>
      <c r="AM156" s="58"/>
      <c r="AN156" s="58"/>
      <c r="AO156" s="58"/>
      <c r="AP156" s="58"/>
      <c r="AQ156" s="58"/>
      <c r="AR156" s="58"/>
      <c r="AS156" s="58"/>
      <c r="AT156" s="58"/>
      <c r="AU156" s="58"/>
      <c r="AV156" s="58"/>
      <c r="AW156" s="58"/>
      <c r="AX156" s="58"/>
      <c r="AY156" s="58"/>
      <c r="AZ156" s="58"/>
      <c r="BA156" s="58"/>
      <c r="BB156" s="58"/>
      <c r="BC156" s="58"/>
      <c r="BD156" s="58"/>
      <c r="BE156" s="58"/>
      <c r="BF156" s="58"/>
      <c r="BG156" s="58"/>
      <c r="BH156" s="58"/>
    </row>
    <row r="157" spans="1:60" x14ac:dyDescent="0.25">
      <c r="A157" s="58"/>
      <c r="B157" s="58"/>
      <c r="C157" s="58"/>
      <c r="D157" s="58"/>
      <c r="E157" s="58"/>
      <c r="F157" s="58"/>
      <c r="G157" s="58"/>
      <c r="H157" s="58"/>
      <c r="I157" s="58"/>
      <c r="J157" s="58"/>
      <c r="K157" s="58"/>
      <c r="L157" s="58"/>
      <c r="M157" s="58"/>
      <c r="N157" s="58"/>
      <c r="O157" s="58"/>
      <c r="P157" s="58"/>
      <c r="Q157" s="58"/>
      <c r="R157" s="58"/>
      <c r="S157" s="58"/>
      <c r="T157" s="58"/>
      <c r="U157" s="58"/>
      <c r="V157" s="58"/>
      <c r="W157" s="58"/>
      <c r="X157" s="58"/>
      <c r="Y157" s="58"/>
      <c r="Z157" s="58"/>
      <c r="AA157" s="58"/>
      <c r="AB157" s="58"/>
      <c r="AC157" s="58"/>
      <c r="AD157" s="58"/>
      <c r="AE157" s="58"/>
      <c r="AF157" s="58"/>
      <c r="AG157" s="58"/>
      <c r="AH157" s="58"/>
      <c r="AI157" s="58"/>
      <c r="AJ157" s="58"/>
      <c r="AK157" s="58"/>
      <c r="AL157" s="58"/>
      <c r="AM157" s="58"/>
      <c r="AN157" s="58"/>
      <c r="AO157" s="58"/>
      <c r="AP157" s="58"/>
      <c r="AQ157" s="58"/>
      <c r="AR157" s="58"/>
      <c r="AS157" s="58"/>
      <c r="AT157" s="58"/>
      <c r="AU157" s="58"/>
      <c r="AV157" s="58"/>
      <c r="AW157" s="58"/>
      <c r="AX157" s="58"/>
      <c r="AY157" s="58"/>
      <c r="AZ157" s="58"/>
      <c r="BA157" s="58"/>
      <c r="BB157" s="58"/>
      <c r="BC157" s="58"/>
      <c r="BD157" s="58"/>
      <c r="BE157" s="58"/>
      <c r="BF157" s="58"/>
      <c r="BG157" s="58"/>
      <c r="BH157" s="58"/>
    </row>
    <row r="158" spans="1:60" x14ac:dyDescent="0.25">
      <c r="A158" s="58"/>
      <c r="B158" s="58"/>
      <c r="C158" s="58"/>
      <c r="D158" s="58"/>
      <c r="E158" s="58"/>
      <c r="F158" s="58"/>
      <c r="G158" s="58"/>
      <c r="H158" s="58"/>
      <c r="I158" s="58"/>
      <c r="J158" s="58"/>
      <c r="K158" s="58"/>
      <c r="L158" s="58"/>
      <c r="M158" s="58"/>
      <c r="N158" s="58"/>
      <c r="O158" s="58"/>
      <c r="P158" s="58"/>
      <c r="Q158" s="58"/>
      <c r="R158" s="58"/>
      <c r="S158" s="58"/>
      <c r="T158" s="58"/>
      <c r="U158" s="58"/>
      <c r="V158" s="58"/>
      <c r="W158" s="58"/>
      <c r="X158" s="58"/>
      <c r="Y158" s="58"/>
      <c r="Z158" s="58"/>
      <c r="AA158" s="58"/>
      <c r="AB158" s="58"/>
      <c r="AC158" s="58"/>
      <c r="AD158" s="58"/>
      <c r="AE158" s="58"/>
      <c r="AF158" s="58"/>
      <c r="AG158" s="58"/>
      <c r="AH158" s="58"/>
      <c r="AI158" s="58"/>
      <c r="AJ158" s="58"/>
      <c r="AK158" s="58"/>
      <c r="AL158" s="58"/>
      <c r="AM158" s="58"/>
      <c r="AN158" s="58"/>
      <c r="AO158" s="58"/>
      <c r="AP158" s="58"/>
      <c r="AQ158" s="58"/>
      <c r="AR158" s="58"/>
      <c r="AS158" s="58"/>
      <c r="AT158" s="58"/>
      <c r="AU158" s="58"/>
      <c r="AV158" s="58"/>
      <c r="AW158" s="58"/>
      <c r="AX158" s="58"/>
      <c r="AY158" s="58"/>
      <c r="AZ158" s="58"/>
      <c r="BA158" s="58"/>
      <c r="BB158" s="58"/>
      <c r="BC158" s="58"/>
      <c r="BD158" s="58"/>
      <c r="BE158" s="58"/>
      <c r="BF158" s="58"/>
      <c r="BG158" s="58"/>
      <c r="BH158" s="58"/>
    </row>
    <row r="159" spans="1:60" x14ac:dyDescent="0.25">
      <c r="A159" s="58"/>
      <c r="B159" s="58"/>
      <c r="C159" s="58"/>
      <c r="D159" s="58"/>
      <c r="E159" s="58"/>
      <c r="F159" s="58"/>
      <c r="G159" s="58"/>
      <c r="H159" s="58"/>
      <c r="I159" s="58"/>
      <c r="J159" s="58"/>
      <c r="K159" s="58"/>
      <c r="L159" s="58"/>
      <c r="M159" s="58"/>
      <c r="N159" s="58"/>
      <c r="O159" s="58"/>
      <c r="P159" s="58"/>
      <c r="Q159" s="58"/>
      <c r="R159" s="58"/>
      <c r="S159" s="58"/>
      <c r="T159" s="58"/>
      <c r="U159" s="58"/>
      <c r="V159" s="58"/>
      <c r="W159" s="58"/>
      <c r="X159" s="58"/>
      <c r="Y159" s="58"/>
      <c r="Z159" s="58"/>
      <c r="AA159" s="58"/>
      <c r="AB159" s="58"/>
      <c r="AC159" s="58"/>
      <c r="AD159" s="58"/>
      <c r="AE159" s="58"/>
      <c r="AF159" s="58"/>
      <c r="AG159" s="58"/>
      <c r="AH159" s="58"/>
      <c r="AI159" s="58"/>
      <c r="AJ159" s="58"/>
      <c r="AK159" s="58"/>
      <c r="AL159" s="58"/>
      <c r="AM159" s="58"/>
      <c r="AN159" s="58"/>
      <c r="AO159" s="58"/>
      <c r="AP159" s="58"/>
      <c r="AQ159" s="58"/>
      <c r="AR159" s="58"/>
      <c r="AS159" s="58"/>
      <c r="AT159" s="58"/>
      <c r="AU159" s="58"/>
      <c r="AV159" s="58"/>
      <c r="AW159" s="58"/>
      <c r="AX159" s="58"/>
      <c r="AY159" s="58"/>
      <c r="AZ159" s="58"/>
      <c r="BA159" s="58"/>
      <c r="BB159" s="58"/>
      <c r="BC159" s="58"/>
      <c r="BD159" s="58"/>
      <c r="BE159" s="58"/>
      <c r="BF159" s="58"/>
      <c r="BG159" s="58"/>
      <c r="BH159" s="58"/>
    </row>
    <row r="160" spans="1:60" x14ac:dyDescent="0.25">
      <c r="A160" s="58"/>
      <c r="B160" s="58"/>
      <c r="C160" s="58"/>
      <c r="D160" s="58"/>
      <c r="E160" s="58"/>
      <c r="F160" s="58"/>
      <c r="G160" s="58"/>
      <c r="H160" s="58"/>
      <c r="I160" s="58"/>
      <c r="J160" s="58"/>
      <c r="K160" s="58"/>
      <c r="L160" s="58"/>
      <c r="M160" s="58"/>
      <c r="N160" s="58"/>
      <c r="O160" s="58"/>
      <c r="P160" s="58"/>
      <c r="Q160" s="58"/>
      <c r="R160" s="58"/>
      <c r="S160" s="58"/>
      <c r="T160" s="58"/>
      <c r="U160" s="58"/>
      <c r="V160" s="58"/>
      <c r="W160" s="58"/>
      <c r="X160" s="58"/>
      <c r="Y160" s="58"/>
      <c r="Z160" s="58"/>
      <c r="AA160" s="58"/>
      <c r="AB160" s="58"/>
      <c r="AC160" s="58"/>
      <c r="AD160" s="58"/>
      <c r="AE160" s="58"/>
      <c r="AF160" s="58"/>
      <c r="AG160" s="58"/>
      <c r="AH160" s="58"/>
      <c r="AI160" s="58"/>
      <c r="AJ160" s="58"/>
      <c r="AK160" s="58"/>
      <c r="AL160" s="58"/>
      <c r="AM160" s="58"/>
      <c r="AN160" s="58"/>
      <c r="AO160" s="58"/>
      <c r="AP160" s="58"/>
      <c r="AQ160" s="58"/>
      <c r="AR160" s="58"/>
      <c r="AS160" s="58"/>
      <c r="AT160" s="58"/>
      <c r="AU160" s="58"/>
      <c r="AV160" s="58"/>
      <c r="AW160" s="58"/>
      <c r="AX160" s="58"/>
      <c r="AY160" s="58"/>
      <c r="AZ160" s="58"/>
      <c r="BA160" s="58"/>
      <c r="BB160" s="58"/>
      <c r="BC160" s="58"/>
      <c r="BD160" s="58"/>
      <c r="BE160" s="58"/>
      <c r="BF160" s="58"/>
      <c r="BG160" s="58"/>
      <c r="BH160" s="58"/>
    </row>
    <row r="161" spans="1:60" x14ac:dyDescent="0.25">
      <c r="A161" s="58"/>
      <c r="B161" s="58"/>
      <c r="C161" s="58"/>
      <c r="D161" s="58"/>
      <c r="E161" s="58"/>
      <c r="F161" s="58"/>
      <c r="G161" s="58"/>
      <c r="H161" s="58"/>
      <c r="I161" s="58"/>
      <c r="J161" s="58"/>
      <c r="K161" s="58"/>
      <c r="L161" s="58"/>
      <c r="M161" s="58"/>
      <c r="N161" s="58"/>
      <c r="O161" s="58"/>
      <c r="P161" s="58"/>
      <c r="Q161" s="58"/>
      <c r="R161" s="58"/>
      <c r="S161" s="58"/>
      <c r="T161" s="58"/>
      <c r="U161" s="58"/>
      <c r="V161" s="58"/>
      <c r="W161" s="58"/>
      <c r="X161" s="58"/>
      <c r="Y161" s="58"/>
      <c r="Z161" s="58"/>
      <c r="AA161" s="58"/>
      <c r="AB161" s="58"/>
      <c r="AC161" s="58"/>
      <c r="AD161" s="58"/>
      <c r="AE161" s="58"/>
      <c r="AF161" s="58"/>
      <c r="AG161" s="58"/>
      <c r="AH161" s="58"/>
      <c r="AI161" s="58"/>
      <c r="AJ161" s="58"/>
      <c r="AK161" s="58"/>
      <c r="AL161" s="58"/>
      <c r="AM161" s="58"/>
      <c r="AN161" s="58"/>
      <c r="AO161" s="58"/>
      <c r="AP161" s="58"/>
      <c r="AQ161" s="58"/>
      <c r="AR161" s="58"/>
      <c r="AS161" s="58"/>
      <c r="AT161" s="58"/>
      <c r="AU161" s="58"/>
      <c r="AV161" s="58"/>
      <c r="AW161" s="58"/>
      <c r="AX161" s="58"/>
      <c r="AY161" s="58"/>
      <c r="AZ161" s="58"/>
      <c r="BA161" s="58"/>
      <c r="BB161" s="58"/>
      <c r="BC161" s="58"/>
      <c r="BD161" s="58"/>
      <c r="BE161" s="58"/>
      <c r="BF161" s="58"/>
      <c r="BG161" s="58"/>
      <c r="BH161" s="58"/>
    </row>
    <row r="162" spans="1:60" x14ac:dyDescent="0.25">
      <c r="A162" s="58"/>
      <c r="B162" s="58"/>
      <c r="C162" s="58"/>
      <c r="D162" s="58"/>
      <c r="E162" s="58"/>
      <c r="F162" s="58"/>
      <c r="G162" s="58"/>
      <c r="H162" s="58"/>
      <c r="I162" s="58"/>
      <c r="J162" s="58"/>
      <c r="K162" s="58"/>
      <c r="L162" s="58"/>
      <c r="M162" s="58"/>
      <c r="N162" s="58"/>
      <c r="O162" s="58"/>
      <c r="P162" s="58"/>
      <c r="Q162" s="58"/>
      <c r="R162" s="58"/>
      <c r="S162" s="58"/>
      <c r="T162" s="58"/>
      <c r="U162" s="58"/>
      <c r="V162" s="58"/>
      <c r="W162" s="58"/>
      <c r="X162" s="58"/>
      <c r="Y162" s="58"/>
      <c r="Z162" s="58"/>
      <c r="AA162" s="58"/>
      <c r="AB162" s="58"/>
      <c r="AC162" s="58"/>
      <c r="AD162" s="58"/>
      <c r="AE162" s="58"/>
      <c r="AF162" s="58"/>
      <c r="AG162" s="58"/>
      <c r="AH162" s="58"/>
      <c r="AI162" s="58"/>
      <c r="AJ162" s="58"/>
      <c r="AK162" s="58"/>
      <c r="AL162" s="58"/>
      <c r="AM162" s="58"/>
      <c r="AN162" s="58"/>
      <c r="AO162" s="58"/>
      <c r="AP162" s="58"/>
      <c r="AQ162" s="58"/>
      <c r="AR162" s="58"/>
      <c r="AS162" s="58"/>
      <c r="AT162" s="58"/>
      <c r="AU162" s="58"/>
      <c r="AV162" s="58"/>
      <c r="AW162" s="58"/>
      <c r="AX162" s="58"/>
      <c r="AY162" s="58"/>
      <c r="AZ162" s="58"/>
      <c r="BA162" s="58"/>
      <c r="BB162" s="58"/>
      <c r="BC162" s="58"/>
      <c r="BD162" s="58"/>
      <c r="BE162" s="58"/>
      <c r="BF162" s="58"/>
      <c r="BG162" s="58"/>
      <c r="BH162" s="58"/>
    </row>
    <row r="163" spans="1:60" x14ac:dyDescent="0.25">
      <c r="A163" s="58"/>
      <c r="B163" s="58"/>
      <c r="C163" s="58"/>
      <c r="D163" s="58"/>
      <c r="E163" s="58"/>
      <c r="F163" s="58"/>
      <c r="G163" s="58"/>
      <c r="H163" s="58"/>
      <c r="I163" s="58"/>
      <c r="J163" s="58"/>
      <c r="K163" s="58"/>
      <c r="L163" s="58"/>
      <c r="M163" s="58"/>
      <c r="N163" s="58"/>
      <c r="O163" s="58"/>
      <c r="P163" s="58"/>
      <c r="Q163" s="58"/>
      <c r="R163" s="58"/>
      <c r="S163" s="58"/>
      <c r="T163" s="58"/>
      <c r="U163" s="58"/>
      <c r="V163" s="58"/>
      <c r="W163" s="58"/>
      <c r="X163" s="58"/>
      <c r="Y163" s="58"/>
      <c r="Z163" s="58"/>
      <c r="AA163" s="58"/>
      <c r="AB163" s="58"/>
      <c r="AC163" s="58"/>
      <c r="AD163" s="58"/>
      <c r="AE163" s="58"/>
      <c r="AF163" s="58"/>
      <c r="AG163" s="58"/>
      <c r="AH163" s="58"/>
      <c r="AI163" s="58"/>
      <c r="AJ163" s="58"/>
      <c r="AK163" s="58"/>
      <c r="AL163" s="58"/>
      <c r="AM163" s="58"/>
      <c r="AN163" s="58"/>
      <c r="AO163" s="58"/>
      <c r="AP163" s="58"/>
      <c r="AQ163" s="58"/>
      <c r="AR163" s="58"/>
      <c r="AS163" s="58"/>
      <c r="AT163" s="58"/>
      <c r="AU163" s="58"/>
      <c r="AV163" s="58"/>
      <c r="AW163" s="58"/>
      <c r="AX163" s="58"/>
      <c r="AY163" s="58"/>
      <c r="AZ163" s="58"/>
      <c r="BA163" s="58"/>
      <c r="BB163" s="58"/>
      <c r="BC163" s="58"/>
      <c r="BD163" s="58"/>
      <c r="BE163" s="58"/>
      <c r="BF163" s="58"/>
      <c r="BG163" s="58"/>
      <c r="BH163" s="58"/>
    </row>
    <row r="164" spans="1:60" x14ac:dyDescent="0.25">
      <c r="A164" s="58"/>
      <c r="B164" s="58"/>
      <c r="C164" s="58"/>
      <c r="D164" s="58"/>
      <c r="E164" s="58"/>
      <c r="F164" s="58"/>
      <c r="G164" s="58"/>
      <c r="H164" s="58"/>
      <c r="I164" s="58"/>
      <c r="J164" s="58"/>
      <c r="K164" s="58"/>
      <c r="L164" s="58"/>
      <c r="M164" s="58"/>
      <c r="N164" s="58"/>
      <c r="O164" s="58"/>
      <c r="P164" s="58"/>
      <c r="Q164" s="58"/>
      <c r="R164" s="58"/>
      <c r="S164" s="58"/>
      <c r="T164" s="58"/>
      <c r="U164" s="58"/>
      <c r="V164" s="58"/>
      <c r="W164" s="58"/>
      <c r="X164" s="58"/>
      <c r="Y164" s="58"/>
      <c r="Z164" s="58"/>
      <c r="AA164" s="58"/>
      <c r="AB164" s="58"/>
      <c r="AC164" s="58"/>
      <c r="AD164" s="58"/>
      <c r="AE164" s="58"/>
      <c r="AF164" s="58"/>
      <c r="AG164" s="58"/>
      <c r="AH164" s="58"/>
      <c r="AI164" s="58"/>
      <c r="AJ164" s="58"/>
      <c r="AK164" s="58"/>
      <c r="AL164" s="58"/>
      <c r="AM164" s="58"/>
      <c r="AN164" s="58"/>
      <c r="AO164" s="58"/>
      <c r="AP164" s="58"/>
      <c r="AQ164" s="58"/>
      <c r="AR164" s="58"/>
      <c r="AS164" s="58"/>
      <c r="AT164" s="58"/>
      <c r="AU164" s="58"/>
      <c r="AV164" s="58"/>
      <c r="AW164" s="58"/>
      <c r="AX164" s="58"/>
      <c r="AY164" s="58"/>
      <c r="AZ164" s="58"/>
      <c r="BA164" s="58"/>
      <c r="BB164" s="58"/>
      <c r="BC164" s="58"/>
      <c r="BD164" s="58"/>
      <c r="BE164" s="58"/>
      <c r="BF164" s="58"/>
      <c r="BG164" s="58"/>
      <c r="BH164" s="58"/>
    </row>
    <row r="165" spans="1:60" x14ac:dyDescent="0.25">
      <c r="A165" s="58"/>
      <c r="B165" s="58"/>
      <c r="C165" s="58"/>
      <c r="D165" s="58"/>
      <c r="E165" s="58"/>
      <c r="F165" s="58"/>
      <c r="G165" s="58"/>
      <c r="H165" s="58"/>
      <c r="I165" s="58"/>
      <c r="J165" s="58"/>
      <c r="K165" s="58"/>
      <c r="L165" s="58"/>
      <c r="M165" s="58"/>
      <c r="N165" s="58"/>
      <c r="O165" s="58"/>
      <c r="P165" s="58"/>
      <c r="Q165" s="58"/>
      <c r="R165" s="58"/>
      <c r="S165" s="58"/>
      <c r="T165" s="58"/>
      <c r="U165" s="58"/>
      <c r="V165" s="58"/>
      <c r="W165" s="58"/>
      <c r="X165" s="58"/>
      <c r="Y165" s="58"/>
      <c r="Z165" s="58"/>
      <c r="AA165" s="58"/>
      <c r="AB165" s="58"/>
      <c r="AC165" s="58"/>
      <c r="AD165" s="58"/>
      <c r="AE165" s="58"/>
      <c r="AF165" s="58"/>
      <c r="AG165" s="58"/>
      <c r="AH165" s="58"/>
      <c r="AI165" s="58"/>
      <c r="AJ165" s="58"/>
      <c r="AK165" s="58"/>
      <c r="AL165" s="58"/>
      <c r="AM165" s="58"/>
      <c r="AN165" s="58"/>
      <c r="AO165" s="58"/>
      <c r="AP165" s="58"/>
      <c r="AQ165" s="58"/>
      <c r="AR165" s="58"/>
      <c r="AS165" s="58"/>
      <c r="AT165" s="58"/>
      <c r="AU165" s="58"/>
      <c r="AV165" s="58"/>
      <c r="AW165" s="58"/>
      <c r="AX165" s="58"/>
      <c r="AY165" s="58"/>
      <c r="AZ165" s="58"/>
      <c r="BA165" s="58"/>
      <c r="BB165" s="58"/>
      <c r="BC165" s="58"/>
      <c r="BD165" s="58"/>
      <c r="BE165" s="58"/>
      <c r="BF165" s="58"/>
      <c r="BG165" s="58"/>
      <c r="BH165" s="58"/>
    </row>
    <row r="166" spans="1:60" x14ac:dyDescent="0.25">
      <c r="A166" s="58"/>
      <c r="B166" s="58"/>
      <c r="C166" s="58"/>
      <c r="D166" s="58"/>
      <c r="E166" s="58"/>
      <c r="F166" s="58"/>
      <c r="G166" s="58"/>
      <c r="H166" s="58"/>
      <c r="I166" s="58"/>
      <c r="J166" s="58"/>
      <c r="K166" s="58"/>
      <c r="L166" s="58"/>
      <c r="M166" s="58"/>
      <c r="N166" s="58"/>
      <c r="O166" s="58"/>
      <c r="P166" s="58"/>
      <c r="Q166" s="58"/>
      <c r="R166" s="58"/>
      <c r="S166" s="58"/>
      <c r="T166" s="58"/>
      <c r="U166" s="58"/>
      <c r="V166" s="58"/>
      <c r="W166" s="58"/>
      <c r="X166" s="58"/>
      <c r="Y166" s="58"/>
      <c r="Z166" s="58"/>
      <c r="AA166" s="58"/>
      <c r="AB166" s="58"/>
      <c r="AC166" s="58"/>
      <c r="AD166" s="58"/>
      <c r="AE166" s="58"/>
      <c r="AF166" s="58"/>
      <c r="AG166" s="58"/>
      <c r="AH166" s="58"/>
      <c r="AI166" s="58"/>
      <c r="AJ166" s="58"/>
      <c r="AK166" s="58"/>
      <c r="AL166" s="58"/>
      <c r="AM166" s="58"/>
      <c r="AN166" s="58"/>
      <c r="AO166" s="58"/>
      <c r="AP166" s="58"/>
      <c r="AQ166" s="58"/>
      <c r="AR166" s="58"/>
      <c r="AS166" s="58"/>
      <c r="AT166" s="58"/>
      <c r="AU166" s="58"/>
      <c r="AV166" s="58"/>
      <c r="AW166" s="58"/>
      <c r="AX166" s="58"/>
      <c r="AY166" s="58"/>
      <c r="AZ166" s="58"/>
      <c r="BA166" s="58"/>
      <c r="BB166" s="58"/>
      <c r="BC166" s="58"/>
      <c r="BD166" s="58"/>
      <c r="BE166" s="58"/>
      <c r="BF166" s="58"/>
      <c r="BG166" s="58"/>
      <c r="BH166" s="58"/>
    </row>
    <row r="167" spans="1:60" x14ac:dyDescent="0.25">
      <c r="A167" s="58"/>
      <c r="B167" s="58"/>
      <c r="C167" s="58"/>
      <c r="D167" s="58"/>
      <c r="E167" s="58"/>
      <c r="F167" s="58"/>
      <c r="G167" s="58"/>
      <c r="H167" s="58"/>
      <c r="I167" s="58"/>
      <c r="J167" s="58"/>
      <c r="K167" s="58"/>
      <c r="L167" s="58"/>
      <c r="M167" s="58"/>
      <c r="N167" s="58"/>
      <c r="O167" s="58"/>
      <c r="P167" s="58"/>
      <c r="Q167" s="58"/>
      <c r="R167" s="58"/>
      <c r="S167" s="58"/>
      <c r="T167" s="58"/>
      <c r="U167" s="58"/>
      <c r="V167" s="58"/>
      <c r="W167" s="58"/>
      <c r="X167" s="58"/>
      <c r="Y167" s="58"/>
      <c r="Z167" s="58"/>
      <c r="AA167" s="58"/>
      <c r="AB167" s="58"/>
      <c r="AC167" s="58"/>
      <c r="AD167" s="58"/>
      <c r="AE167" s="58"/>
      <c r="AF167" s="58"/>
      <c r="AG167" s="58"/>
      <c r="AH167" s="58"/>
      <c r="AI167" s="58"/>
      <c r="AJ167" s="58"/>
      <c r="AK167" s="58"/>
      <c r="AL167" s="58"/>
      <c r="AM167" s="58"/>
      <c r="AN167" s="58"/>
      <c r="AO167" s="58"/>
      <c r="AP167" s="58"/>
      <c r="AQ167" s="58"/>
      <c r="AR167" s="58"/>
      <c r="AS167" s="58"/>
      <c r="AT167" s="58"/>
      <c r="AU167" s="58"/>
      <c r="AV167" s="58"/>
      <c r="AW167" s="58"/>
      <c r="AX167" s="58"/>
      <c r="AY167" s="58"/>
      <c r="AZ167" s="58"/>
      <c r="BA167" s="58"/>
      <c r="BB167" s="58"/>
      <c r="BC167" s="58"/>
      <c r="BD167" s="58"/>
      <c r="BE167" s="58"/>
      <c r="BF167" s="58"/>
      <c r="BG167" s="58"/>
      <c r="BH167" s="58"/>
    </row>
    <row r="168" spans="1:60" x14ac:dyDescent="0.25">
      <c r="A168" s="58"/>
      <c r="B168" s="58"/>
      <c r="C168" s="58"/>
      <c r="D168" s="58"/>
      <c r="E168" s="58"/>
      <c r="F168" s="58"/>
      <c r="G168" s="58"/>
      <c r="H168" s="58"/>
      <c r="I168" s="58"/>
      <c r="J168" s="58"/>
      <c r="K168" s="58"/>
      <c r="L168" s="58"/>
      <c r="M168" s="58"/>
      <c r="N168" s="58"/>
      <c r="O168" s="58"/>
      <c r="P168" s="58"/>
      <c r="Q168" s="58"/>
      <c r="R168" s="58"/>
      <c r="S168" s="58"/>
      <c r="T168" s="58"/>
      <c r="U168" s="58"/>
      <c r="V168" s="58"/>
      <c r="W168" s="58"/>
      <c r="X168" s="58"/>
      <c r="Y168" s="58"/>
      <c r="Z168" s="58"/>
      <c r="AA168" s="58"/>
      <c r="AB168" s="58"/>
      <c r="AC168" s="58"/>
      <c r="AD168" s="58"/>
      <c r="AE168" s="58"/>
      <c r="AF168" s="58"/>
      <c r="AG168" s="58"/>
      <c r="AH168" s="58"/>
      <c r="AI168" s="58"/>
      <c r="AJ168" s="58"/>
      <c r="AK168" s="58"/>
      <c r="AL168" s="58"/>
      <c r="AM168" s="58"/>
      <c r="AN168" s="58"/>
      <c r="AO168" s="58"/>
      <c r="AP168" s="58"/>
      <c r="AQ168" s="58"/>
      <c r="AR168" s="58"/>
      <c r="AS168" s="58"/>
      <c r="AT168" s="58"/>
      <c r="AU168" s="58"/>
      <c r="AV168" s="58"/>
      <c r="AW168" s="58"/>
      <c r="AX168" s="58"/>
      <c r="AY168" s="58"/>
      <c r="AZ168" s="58"/>
      <c r="BA168" s="58"/>
      <c r="BB168" s="58"/>
      <c r="BC168" s="58"/>
      <c r="BD168" s="58"/>
      <c r="BE168" s="58"/>
      <c r="BF168" s="58"/>
      <c r="BG168" s="58"/>
      <c r="BH168" s="58"/>
    </row>
    <row r="169" spans="1:60" x14ac:dyDescent="0.25">
      <c r="A169" s="58"/>
      <c r="B169" s="58"/>
      <c r="C169" s="58"/>
      <c r="D169" s="58"/>
      <c r="E169" s="58"/>
      <c r="F169" s="58"/>
      <c r="G169" s="58"/>
      <c r="H169" s="58"/>
      <c r="I169" s="58"/>
      <c r="J169" s="58"/>
      <c r="K169" s="58"/>
      <c r="L169" s="58"/>
      <c r="M169" s="58"/>
      <c r="N169" s="58"/>
      <c r="O169" s="58"/>
      <c r="P169" s="58"/>
      <c r="Q169" s="58"/>
      <c r="R169" s="58"/>
      <c r="S169" s="58"/>
      <c r="T169" s="58"/>
      <c r="U169" s="58"/>
      <c r="V169" s="58"/>
      <c r="W169" s="58"/>
      <c r="X169" s="58"/>
      <c r="Y169" s="58"/>
      <c r="Z169" s="58"/>
      <c r="AA169" s="58"/>
      <c r="AB169" s="58"/>
      <c r="AC169" s="58"/>
      <c r="AD169" s="58"/>
      <c r="AE169" s="58"/>
      <c r="AF169" s="58"/>
      <c r="AG169" s="58"/>
      <c r="AH169" s="58"/>
      <c r="AI169" s="58"/>
      <c r="AJ169" s="58"/>
      <c r="AK169" s="58"/>
      <c r="AL169" s="58"/>
      <c r="AM169" s="58"/>
      <c r="AN169" s="58"/>
      <c r="AO169" s="58"/>
      <c r="AP169" s="58"/>
      <c r="AQ169" s="58"/>
      <c r="AR169" s="58"/>
      <c r="AS169" s="58"/>
      <c r="AT169" s="58"/>
      <c r="AU169" s="58"/>
      <c r="AV169" s="58"/>
      <c r="AW169" s="58"/>
      <c r="AX169" s="58"/>
      <c r="AY169" s="58"/>
      <c r="AZ169" s="58"/>
      <c r="BA169" s="58"/>
      <c r="BB169" s="58"/>
      <c r="BC169" s="58"/>
      <c r="BD169" s="58"/>
      <c r="BE169" s="58"/>
      <c r="BF169" s="58"/>
      <c r="BG169" s="58"/>
      <c r="BH169" s="58"/>
    </row>
    <row r="170" spans="1:60" x14ac:dyDescent="0.25">
      <c r="A170" s="58"/>
      <c r="B170" s="58"/>
      <c r="C170" s="58"/>
      <c r="D170" s="58"/>
      <c r="E170" s="58"/>
      <c r="F170" s="58"/>
      <c r="G170" s="58"/>
      <c r="H170" s="58"/>
      <c r="I170" s="58"/>
      <c r="J170" s="58"/>
      <c r="K170" s="58"/>
      <c r="L170" s="58"/>
      <c r="M170" s="58"/>
      <c r="N170" s="58"/>
      <c r="O170" s="58"/>
      <c r="P170" s="58"/>
      <c r="Q170" s="58"/>
      <c r="R170" s="58"/>
      <c r="S170" s="58"/>
      <c r="T170" s="58"/>
      <c r="U170" s="58"/>
      <c r="V170" s="58"/>
      <c r="W170" s="58"/>
      <c r="X170" s="58"/>
      <c r="Y170" s="58"/>
      <c r="Z170" s="58"/>
      <c r="AA170" s="58"/>
      <c r="AB170" s="58"/>
      <c r="AC170" s="58"/>
      <c r="AD170" s="58"/>
      <c r="AE170" s="58"/>
      <c r="AF170" s="58"/>
      <c r="AG170" s="58"/>
      <c r="AH170" s="58"/>
      <c r="AI170" s="58"/>
      <c r="AJ170" s="58"/>
      <c r="AK170" s="58"/>
      <c r="AL170" s="58"/>
      <c r="AM170" s="58"/>
      <c r="AN170" s="58"/>
      <c r="AO170" s="58"/>
      <c r="AP170" s="58"/>
      <c r="AQ170" s="58"/>
      <c r="AR170" s="58"/>
      <c r="AS170" s="58"/>
      <c r="AT170" s="58"/>
      <c r="AU170" s="58"/>
      <c r="AV170" s="58"/>
      <c r="AW170" s="58"/>
      <c r="AX170" s="58"/>
      <c r="AY170" s="58"/>
      <c r="AZ170" s="58"/>
      <c r="BA170" s="58"/>
      <c r="BB170" s="58"/>
      <c r="BC170" s="58"/>
      <c r="BD170" s="58"/>
      <c r="BE170" s="58"/>
      <c r="BF170" s="58"/>
      <c r="BG170" s="58"/>
      <c r="BH170" s="58"/>
    </row>
    <row r="171" spans="1:60" x14ac:dyDescent="0.25">
      <c r="A171" s="58"/>
      <c r="B171" s="58"/>
      <c r="C171" s="58"/>
      <c r="D171" s="58"/>
      <c r="E171" s="58"/>
      <c r="F171" s="58"/>
      <c r="G171" s="58"/>
      <c r="H171" s="58"/>
      <c r="I171" s="58"/>
      <c r="J171" s="58"/>
      <c r="K171" s="58"/>
      <c r="L171" s="58"/>
      <c r="M171" s="58"/>
      <c r="N171" s="58"/>
      <c r="O171" s="58"/>
      <c r="P171" s="58"/>
      <c r="Q171" s="58"/>
      <c r="R171" s="58"/>
      <c r="S171" s="58"/>
      <c r="T171" s="58"/>
      <c r="U171" s="58"/>
      <c r="V171" s="58"/>
      <c r="W171" s="58"/>
      <c r="X171" s="58"/>
      <c r="Y171" s="58"/>
      <c r="Z171" s="58"/>
      <c r="AA171" s="58"/>
      <c r="AB171" s="58"/>
      <c r="AC171" s="58"/>
      <c r="AD171" s="58"/>
      <c r="AE171" s="58"/>
      <c r="AF171" s="58"/>
      <c r="AG171" s="58"/>
      <c r="AH171" s="58"/>
      <c r="AI171" s="58"/>
      <c r="AJ171" s="58"/>
      <c r="AK171" s="58"/>
      <c r="AL171" s="58"/>
      <c r="AM171" s="58"/>
      <c r="AN171" s="58"/>
      <c r="AO171" s="58"/>
      <c r="AP171" s="58"/>
      <c r="AQ171" s="58"/>
      <c r="AR171" s="58"/>
      <c r="AS171" s="58"/>
      <c r="AT171" s="58"/>
      <c r="AU171" s="58"/>
      <c r="AV171" s="58"/>
      <c r="AW171" s="58"/>
      <c r="AX171" s="58"/>
      <c r="AY171" s="58"/>
      <c r="AZ171" s="58"/>
      <c r="BA171" s="58"/>
      <c r="BB171" s="58"/>
      <c r="BC171" s="58"/>
      <c r="BD171" s="58"/>
      <c r="BE171" s="58"/>
      <c r="BF171" s="58"/>
      <c r="BG171" s="58"/>
      <c r="BH171" s="58"/>
    </row>
    <row r="172" spans="1:60" x14ac:dyDescent="0.25">
      <c r="A172" s="58"/>
      <c r="B172" s="58"/>
      <c r="C172" s="58"/>
      <c r="D172" s="58"/>
      <c r="E172" s="58"/>
      <c r="F172" s="58"/>
      <c r="G172" s="58"/>
      <c r="H172" s="58"/>
      <c r="I172" s="58"/>
      <c r="J172" s="58"/>
      <c r="K172" s="58"/>
      <c r="L172" s="58"/>
      <c r="M172" s="58"/>
      <c r="N172" s="58"/>
      <c r="O172" s="58"/>
      <c r="P172" s="58"/>
      <c r="Q172" s="58"/>
      <c r="R172" s="58"/>
      <c r="S172" s="58"/>
      <c r="T172" s="58"/>
      <c r="U172" s="58"/>
      <c r="V172" s="58"/>
      <c r="W172" s="58"/>
      <c r="X172" s="58"/>
      <c r="Y172" s="58"/>
      <c r="Z172" s="58"/>
      <c r="AA172" s="58"/>
      <c r="AB172" s="58"/>
      <c r="AC172" s="58"/>
      <c r="AD172" s="58"/>
      <c r="AE172" s="58"/>
      <c r="AF172" s="58"/>
      <c r="AG172" s="58"/>
      <c r="AH172" s="58"/>
      <c r="AI172" s="58"/>
      <c r="AJ172" s="58"/>
      <c r="AK172" s="58"/>
      <c r="AL172" s="58"/>
      <c r="AM172" s="58"/>
      <c r="AN172" s="58"/>
      <c r="AO172" s="58"/>
      <c r="AP172" s="58"/>
      <c r="AQ172" s="58"/>
      <c r="AR172" s="58"/>
      <c r="AS172" s="58"/>
      <c r="AT172" s="58"/>
      <c r="AU172" s="58"/>
      <c r="AV172" s="58"/>
      <c r="AW172" s="58"/>
      <c r="AX172" s="58"/>
      <c r="AY172" s="58"/>
      <c r="AZ172" s="58"/>
      <c r="BA172" s="58"/>
      <c r="BB172" s="58"/>
      <c r="BC172" s="58"/>
      <c r="BD172" s="58"/>
      <c r="BE172" s="58"/>
      <c r="BF172" s="58"/>
      <c r="BG172" s="58"/>
      <c r="BH172" s="58"/>
    </row>
    <row r="173" spans="1:60" x14ac:dyDescent="0.25">
      <c r="A173" s="58"/>
      <c r="B173" s="58"/>
      <c r="C173" s="58"/>
      <c r="D173" s="58"/>
      <c r="E173" s="58"/>
      <c r="F173" s="58"/>
      <c r="G173" s="58"/>
      <c r="H173" s="58"/>
      <c r="I173" s="58"/>
      <c r="J173" s="58"/>
      <c r="K173" s="58"/>
      <c r="L173" s="58"/>
      <c r="M173" s="58"/>
      <c r="N173" s="58"/>
      <c r="O173" s="58"/>
      <c r="P173" s="58"/>
      <c r="Q173" s="58"/>
      <c r="R173" s="58"/>
      <c r="S173" s="58"/>
      <c r="T173" s="58"/>
      <c r="U173" s="58"/>
      <c r="V173" s="58"/>
      <c r="W173" s="58"/>
      <c r="X173" s="58"/>
      <c r="Y173" s="58"/>
      <c r="Z173" s="58"/>
      <c r="AA173" s="58"/>
      <c r="AB173" s="58"/>
      <c r="AC173" s="58"/>
      <c r="AD173" s="58"/>
      <c r="AE173" s="58"/>
      <c r="AF173" s="58"/>
      <c r="AG173" s="58"/>
      <c r="AH173" s="58"/>
      <c r="AI173" s="58"/>
      <c r="AJ173" s="58"/>
      <c r="AK173" s="58"/>
      <c r="AL173" s="58"/>
      <c r="AM173" s="58"/>
      <c r="AN173" s="58"/>
      <c r="AO173" s="58"/>
      <c r="AP173" s="58"/>
      <c r="AQ173" s="58"/>
      <c r="AR173" s="58"/>
      <c r="AS173" s="58"/>
      <c r="AT173" s="58"/>
      <c r="AU173" s="58"/>
      <c r="AV173" s="58"/>
      <c r="AW173" s="58"/>
      <c r="AX173" s="58"/>
      <c r="AY173" s="58"/>
      <c r="AZ173" s="58"/>
      <c r="BA173" s="58"/>
      <c r="BB173" s="58"/>
      <c r="BC173" s="58"/>
      <c r="BD173" s="58"/>
      <c r="BE173" s="58"/>
      <c r="BF173" s="58"/>
      <c r="BG173" s="58"/>
      <c r="BH173" s="58"/>
    </row>
    <row r="174" spans="1:60" x14ac:dyDescent="0.25">
      <c r="A174" s="58"/>
      <c r="B174" s="58"/>
      <c r="C174" s="58"/>
      <c r="D174" s="58"/>
      <c r="E174" s="58"/>
      <c r="F174" s="58"/>
      <c r="G174" s="58"/>
      <c r="H174" s="58"/>
      <c r="I174" s="58"/>
      <c r="J174" s="58"/>
      <c r="K174" s="58"/>
      <c r="L174" s="58"/>
      <c r="M174" s="58"/>
      <c r="N174" s="58"/>
      <c r="O174" s="58"/>
      <c r="P174" s="58"/>
      <c r="Q174" s="58"/>
      <c r="R174" s="58"/>
      <c r="S174" s="58"/>
      <c r="T174" s="58"/>
      <c r="U174" s="58"/>
      <c r="V174" s="58"/>
      <c r="W174" s="58"/>
      <c r="X174" s="58"/>
      <c r="Y174" s="58"/>
      <c r="Z174" s="58"/>
      <c r="AA174" s="58"/>
      <c r="AB174" s="58"/>
      <c r="AC174" s="58"/>
      <c r="AD174" s="58"/>
      <c r="AE174" s="58"/>
      <c r="AF174" s="58"/>
      <c r="AG174" s="58"/>
      <c r="AH174" s="58"/>
      <c r="AI174" s="58"/>
      <c r="AJ174" s="58"/>
      <c r="AK174" s="58"/>
      <c r="AL174" s="58"/>
      <c r="AM174" s="58"/>
      <c r="AN174" s="58"/>
      <c r="AO174" s="58"/>
      <c r="AP174" s="58"/>
      <c r="AQ174" s="58"/>
      <c r="AR174" s="58"/>
      <c r="AS174" s="58"/>
      <c r="AT174" s="58"/>
      <c r="AU174" s="58"/>
      <c r="AV174" s="58"/>
      <c r="AW174" s="58"/>
      <c r="AX174" s="58"/>
      <c r="AY174" s="58"/>
      <c r="AZ174" s="58"/>
      <c r="BA174" s="58"/>
      <c r="BB174" s="58"/>
      <c r="BC174" s="58"/>
      <c r="BD174" s="58"/>
      <c r="BE174" s="58"/>
      <c r="BF174" s="58"/>
      <c r="BG174" s="58"/>
      <c r="BH174" s="58"/>
    </row>
    <row r="175" spans="1:60" x14ac:dyDescent="0.25">
      <c r="A175" s="58"/>
      <c r="B175" s="58"/>
      <c r="C175" s="58"/>
      <c r="D175" s="58"/>
      <c r="E175" s="58"/>
      <c r="F175" s="58"/>
      <c r="G175" s="58"/>
      <c r="H175" s="58"/>
      <c r="I175" s="58"/>
      <c r="J175" s="58"/>
      <c r="K175" s="58"/>
      <c r="L175" s="58"/>
      <c r="M175" s="58"/>
      <c r="N175" s="58"/>
      <c r="O175" s="58"/>
      <c r="P175" s="58"/>
      <c r="Q175" s="58"/>
      <c r="R175" s="58"/>
      <c r="S175" s="58"/>
      <c r="T175" s="58"/>
      <c r="U175" s="58"/>
      <c r="V175" s="58"/>
      <c r="W175" s="58"/>
      <c r="X175" s="58"/>
      <c r="Y175" s="58"/>
      <c r="Z175" s="58"/>
      <c r="AA175" s="58"/>
      <c r="AB175" s="58"/>
      <c r="AC175" s="58"/>
      <c r="AD175" s="58"/>
      <c r="AE175" s="58"/>
      <c r="AF175" s="58"/>
      <c r="AG175" s="58"/>
      <c r="AH175" s="58"/>
      <c r="AI175" s="58"/>
      <c r="AJ175" s="58"/>
      <c r="AK175" s="58"/>
      <c r="AL175" s="58"/>
      <c r="AM175" s="58"/>
      <c r="AN175" s="58"/>
      <c r="AO175" s="58"/>
      <c r="AP175" s="58"/>
      <c r="AQ175" s="58"/>
      <c r="AR175" s="58"/>
      <c r="AS175" s="58"/>
      <c r="AT175" s="58"/>
      <c r="AU175" s="58"/>
      <c r="AV175" s="58"/>
      <c r="AW175" s="58"/>
      <c r="AX175" s="58"/>
      <c r="AY175" s="58"/>
      <c r="AZ175" s="58"/>
      <c r="BA175" s="58"/>
      <c r="BB175" s="58"/>
      <c r="BC175" s="58"/>
      <c r="BD175" s="58"/>
      <c r="BE175" s="58"/>
      <c r="BF175" s="58"/>
      <c r="BG175" s="58"/>
      <c r="BH175" s="58"/>
    </row>
    <row r="176" spans="1:60" x14ac:dyDescent="0.25">
      <c r="A176" s="58"/>
      <c r="B176" s="58"/>
      <c r="C176" s="58"/>
      <c r="D176" s="58"/>
      <c r="E176" s="58"/>
      <c r="F176" s="58"/>
      <c r="G176" s="58"/>
      <c r="H176" s="58"/>
      <c r="I176" s="58"/>
      <c r="J176" s="58"/>
      <c r="K176" s="58"/>
      <c r="L176" s="58"/>
      <c r="M176" s="58"/>
      <c r="N176" s="58"/>
      <c r="O176" s="58"/>
      <c r="P176" s="58"/>
      <c r="Q176" s="58"/>
      <c r="R176" s="58"/>
      <c r="S176" s="58"/>
      <c r="T176" s="58"/>
      <c r="U176" s="58"/>
      <c r="V176" s="58"/>
      <c r="W176" s="58"/>
      <c r="X176" s="58"/>
      <c r="Y176" s="58"/>
      <c r="Z176" s="58"/>
      <c r="AA176" s="58"/>
      <c r="AB176" s="58"/>
      <c r="AC176" s="58"/>
      <c r="AD176" s="58"/>
      <c r="AE176" s="58"/>
      <c r="AF176" s="58"/>
      <c r="AG176" s="58"/>
      <c r="AH176" s="58"/>
      <c r="AI176" s="58"/>
      <c r="AJ176" s="58"/>
      <c r="AK176" s="58"/>
      <c r="AL176" s="58"/>
      <c r="AM176" s="58"/>
      <c r="AN176" s="58"/>
      <c r="AO176" s="58"/>
      <c r="AP176" s="58"/>
      <c r="AQ176" s="58"/>
      <c r="AR176" s="58"/>
      <c r="AS176" s="58"/>
      <c r="AT176" s="58"/>
      <c r="AU176" s="58"/>
      <c r="AV176" s="58"/>
      <c r="AW176" s="58"/>
      <c r="AX176" s="58"/>
      <c r="AY176" s="58"/>
      <c r="AZ176" s="58"/>
      <c r="BA176" s="58"/>
      <c r="BB176" s="58"/>
      <c r="BC176" s="58"/>
      <c r="BD176" s="58"/>
      <c r="BE176" s="58"/>
      <c r="BF176" s="58"/>
      <c r="BG176" s="58"/>
      <c r="BH176" s="58"/>
    </row>
    <row r="177" spans="1:60" x14ac:dyDescent="0.25">
      <c r="A177" s="58"/>
      <c r="B177" s="58"/>
      <c r="C177" s="58"/>
      <c r="D177" s="58"/>
      <c r="E177" s="58"/>
      <c r="F177" s="58"/>
      <c r="G177" s="58"/>
      <c r="H177" s="58"/>
      <c r="I177" s="58"/>
      <c r="J177" s="58"/>
      <c r="K177" s="58"/>
      <c r="L177" s="58"/>
      <c r="M177" s="58"/>
      <c r="N177" s="58"/>
      <c r="O177" s="58"/>
      <c r="P177" s="58"/>
      <c r="Q177" s="58"/>
      <c r="R177" s="58"/>
      <c r="S177" s="58"/>
      <c r="T177" s="58"/>
      <c r="U177" s="58"/>
      <c r="V177" s="58"/>
      <c r="W177" s="58"/>
      <c r="X177" s="58"/>
      <c r="Y177" s="58"/>
      <c r="Z177" s="58"/>
      <c r="AA177" s="58"/>
      <c r="AB177" s="58"/>
      <c r="AC177" s="58"/>
      <c r="AD177" s="58"/>
      <c r="AE177" s="58"/>
      <c r="AF177" s="58"/>
      <c r="AG177" s="58"/>
      <c r="AH177" s="58"/>
      <c r="AI177" s="58"/>
      <c r="AJ177" s="58"/>
      <c r="AK177" s="58"/>
      <c r="AL177" s="58"/>
      <c r="AM177" s="58"/>
      <c r="AN177" s="58"/>
      <c r="AO177" s="58"/>
      <c r="AP177" s="58"/>
      <c r="AQ177" s="58"/>
      <c r="AR177" s="58"/>
      <c r="AS177" s="58"/>
      <c r="AT177" s="58"/>
      <c r="AU177" s="58"/>
      <c r="AV177" s="58"/>
      <c r="AW177" s="58"/>
      <c r="AX177" s="58"/>
      <c r="AY177" s="58"/>
      <c r="AZ177" s="58"/>
      <c r="BA177" s="58"/>
      <c r="BB177" s="58"/>
      <c r="BC177" s="58"/>
      <c r="BD177" s="58"/>
      <c r="BE177" s="58"/>
      <c r="BF177" s="58"/>
      <c r="BG177" s="58"/>
      <c r="BH177" s="58"/>
    </row>
    <row r="178" spans="1:60" x14ac:dyDescent="0.25">
      <c r="A178" s="58"/>
      <c r="B178" s="58"/>
      <c r="C178" s="58"/>
      <c r="D178" s="58"/>
      <c r="E178" s="58"/>
      <c r="F178" s="58"/>
      <c r="G178" s="58"/>
      <c r="H178" s="58"/>
      <c r="I178" s="58"/>
      <c r="J178" s="58"/>
      <c r="K178" s="58"/>
      <c r="L178" s="58"/>
      <c r="M178" s="58"/>
      <c r="N178" s="58"/>
      <c r="O178" s="58"/>
      <c r="P178" s="58"/>
      <c r="Q178" s="58"/>
      <c r="R178" s="58"/>
      <c r="S178" s="58"/>
      <c r="T178" s="58"/>
      <c r="U178" s="58"/>
      <c r="V178" s="58"/>
      <c r="W178" s="58"/>
      <c r="X178" s="58"/>
      <c r="Y178" s="58"/>
      <c r="Z178" s="58"/>
      <c r="AA178" s="58"/>
      <c r="AB178" s="58"/>
      <c r="AC178" s="58"/>
      <c r="AD178" s="58"/>
      <c r="AE178" s="58"/>
      <c r="AF178" s="58"/>
      <c r="AG178" s="58"/>
      <c r="AH178" s="58"/>
      <c r="AI178" s="58"/>
      <c r="AJ178" s="58"/>
      <c r="AK178" s="58"/>
      <c r="AL178" s="58"/>
      <c r="AM178" s="58"/>
      <c r="AN178" s="58"/>
      <c r="AO178" s="58"/>
      <c r="AP178" s="58"/>
      <c r="AQ178" s="58"/>
      <c r="AR178" s="58"/>
      <c r="AS178" s="58"/>
      <c r="AT178" s="58"/>
      <c r="AU178" s="58"/>
      <c r="AV178" s="58"/>
      <c r="AW178" s="58"/>
      <c r="AX178" s="58"/>
      <c r="AY178" s="58"/>
      <c r="AZ178" s="58"/>
      <c r="BA178" s="58"/>
      <c r="BB178" s="58"/>
      <c r="BC178" s="58"/>
      <c r="BD178" s="58"/>
      <c r="BE178" s="58"/>
      <c r="BF178" s="58"/>
      <c r="BG178" s="58"/>
      <c r="BH178" s="58"/>
    </row>
    <row r="179" spans="1:60" x14ac:dyDescent="0.25">
      <c r="A179" s="58"/>
      <c r="B179" s="58"/>
      <c r="C179" s="58"/>
      <c r="D179" s="58"/>
      <c r="E179" s="58"/>
      <c r="F179" s="58"/>
      <c r="G179" s="58"/>
      <c r="H179" s="58"/>
      <c r="I179" s="58"/>
      <c r="J179" s="58"/>
      <c r="K179" s="58"/>
      <c r="L179" s="58"/>
      <c r="M179" s="58"/>
      <c r="N179" s="58"/>
      <c r="O179" s="58"/>
      <c r="P179" s="58"/>
      <c r="Q179" s="58"/>
      <c r="R179" s="58"/>
      <c r="S179" s="58"/>
      <c r="T179" s="58"/>
      <c r="U179" s="58"/>
      <c r="V179" s="58"/>
      <c r="W179" s="58"/>
      <c r="X179" s="58"/>
      <c r="Y179" s="58"/>
      <c r="Z179" s="58"/>
      <c r="AA179" s="58"/>
      <c r="AB179" s="58"/>
      <c r="AC179" s="58"/>
      <c r="AD179" s="58"/>
      <c r="AE179" s="58"/>
      <c r="AF179" s="58"/>
      <c r="AG179" s="58"/>
      <c r="AH179" s="58"/>
      <c r="AI179" s="58"/>
      <c r="AJ179" s="58"/>
      <c r="AK179" s="58"/>
      <c r="AL179" s="58"/>
      <c r="AM179" s="58"/>
      <c r="AN179" s="58"/>
      <c r="AO179" s="58"/>
      <c r="AP179" s="58"/>
      <c r="AQ179" s="58"/>
      <c r="AR179" s="58"/>
      <c r="AS179" s="58"/>
      <c r="AT179" s="58"/>
      <c r="AU179" s="58"/>
      <c r="AV179" s="58"/>
      <c r="AW179" s="58"/>
      <c r="AX179" s="58"/>
      <c r="AY179" s="58"/>
      <c r="AZ179" s="58"/>
      <c r="BA179" s="58"/>
      <c r="BB179" s="58"/>
      <c r="BC179" s="58"/>
      <c r="BD179" s="58"/>
      <c r="BE179" s="58"/>
      <c r="BF179" s="58"/>
      <c r="BG179" s="58"/>
      <c r="BH179" s="58"/>
    </row>
    <row r="180" spans="1:60" x14ac:dyDescent="0.25">
      <c r="A180" s="58"/>
      <c r="B180" s="58"/>
      <c r="C180" s="58"/>
      <c r="D180" s="58"/>
      <c r="E180" s="58"/>
      <c r="F180" s="58"/>
      <c r="G180" s="58"/>
      <c r="H180" s="58"/>
      <c r="I180" s="58"/>
      <c r="J180" s="58"/>
      <c r="K180" s="58"/>
      <c r="L180" s="58"/>
      <c r="M180" s="58"/>
      <c r="N180" s="58"/>
      <c r="O180" s="58"/>
      <c r="P180" s="58"/>
      <c r="Q180" s="58"/>
      <c r="R180" s="58"/>
      <c r="S180" s="58"/>
      <c r="T180" s="58"/>
      <c r="U180" s="58"/>
      <c r="V180" s="58"/>
      <c r="W180" s="58"/>
      <c r="X180" s="58"/>
      <c r="Y180" s="58"/>
      <c r="Z180" s="58"/>
      <c r="AA180" s="58"/>
      <c r="AB180" s="58"/>
      <c r="AC180" s="58"/>
      <c r="AD180" s="58"/>
      <c r="AE180" s="58"/>
      <c r="AF180" s="58"/>
      <c r="AG180" s="58"/>
      <c r="AH180" s="58"/>
      <c r="AI180" s="58"/>
      <c r="AJ180" s="58"/>
      <c r="AK180" s="58"/>
      <c r="AL180" s="58"/>
      <c r="AM180" s="58"/>
      <c r="AN180" s="58"/>
      <c r="AO180" s="58"/>
      <c r="AP180" s="58"/>
      <c r="AQ180" s="58"/>
      <c r="AR180" s="58"/>
      <c r="AS180" s="58"/>
      <c r="AT180" s="58"/>
      <c r="AU180" s="58"/>
      <c r="AV180" s="58"/>
      <c r="AW180" s="58"/>
      <c r="AX180" s="58"/>
      <c r="AY180" s="58"/>
      <c r="AZ180" s="58"/>
      <c r="BA180" s="58"/>
      <c r="BB180" s="58"/>
      <c r="BC180" s="58"/>
      <c r="BD180" s="58"/>
      <c r="BE180" s="58"/>
      <c r="BF180" s="58"/>
      <c r="BG180" s="58"/>
      <c r="BH180" s="58"/>
    </row>
    <row r="181" spans="1:60" x14ac:dyDescent="0.25">
      <c r="A181" s="58"/>
      <c r="B181" s="58"/>
      <c r="C181" s="58"/>
      <c r="D181" s="58"/>
      <c r="E181" s="58"/>
      <c r="F181" s="58"/>
      <c r="G181" s="58"/>
      <c r="H181" s="58"/>
      <c r="I181" s="58"/>
      <c r="J181" s="58"/>
      <c r="K181" s="58"/>
      <c r="L181" s="58"/>
      <c r="M181" s="58"/>
      <c r="N181" s="58"/>
      <c r="O181" s="58"/>
      <c r="P181" s="58"/>
      <c r="Q181" s="58"/>
      <c r="R181" s="58"/>
      <c r="S181" s="58"/>
      <c r="T181" s="58"/>
      <c r="U181" s="58"/>
      <c r="V181" s="58"/>
      <c r="W181" s="58"/>
      <c r="X181" s="58"/>
      <c r="Y181" s="58"/>
      <c r="Z181" s="58"/>
      <c r="AA181" s="58"/>
      <c r="AB181" s="58"/>
      <c r="AC181" s="58"/>
      <c r="AD181" s="58"/>
      <c r="AE181" s="58"/>
      <c r="AF181" s="58"/>
      <c r="AG181" s="58"/>
      <c r="AH181" s="58"/>
      <c r="AI181" s="58"/>
      <c r="AJ181" s="58"/>
      <c r="AK181" s="58"/>
      <c r="AL181" s="58"/>
      <c r="AM181" s="58"/>
      <c r="AN181" s="58"/>
      <c r="AO181" s="58"/>
      <c r="AP181" s="58"/>
      <c r="AQ181" s="58"/>
      <c r="AR181" s="58"/>
      <c r="AS181" s="58"/>
      <c r="AT181" s="58"/>
      <c r="AU181" s="58"/>
      <c r="AV181" s="58"/>
      <c r="AW181" s="58"/>
      <c r="AX181" s="58"/>
      <c r="AY181" s="58"/>
      <c r="AZ181" s="58"/>
      <c r="BA181" s="58"/>
      <c r="BB181" s="58"/>
      <c r="BC181" s="58"/>
      <c r="BD181" s="58"/>
      <c r="BE181" s="58"/>
      <c r="BF181" s="58"/>
      <c r="BG181" s="58"/>
      <c r="BH181" s="58"/>
    </row>
    <row r="182" spans="1:60" x14ac:dyDescent="0.25">
      <c r="A182" s="58"/>
      <c r="B182" s="58"/>
      <c r="C182" s="58"/>
      <c r="D182" s="58"/>
      <c r="E182" s="58"/>
      <c r="F182" s="58"/>
      <c r="G182" s="58"/>
      <c r="H182" s="58"/>
      <c r="I182" s="58"/>
      <c r="J182" s="58"/>
      <c r="K182" s="58"/>
      <c r="L182" s="58"/>
      <c r="M182" s="58"/>
      <c r="N182" s="58"/>
      <c r="O182" s="58"/>
      <c r="P182" s="58"/>
      <c r="Q182" s="58"/>
      <c r="R182" s="58"/>
      <c r="S182" s="58"/>
      <c r="T182" s="58"/>
      <c r="U182" s="58"/>
      <c r="V182" s="58"/>
      <c r="W182" s="58"/>
      <c r="X182" s="58"/>
      <c r="Y182" s="58"/>
      <c r="Z182" s="58"/>
      <c r="AA182" s="58"/>
      <c r="AB182" s="58"/>
      <c r="AC182" s="58"/>
      <c r="AD182" s="58"/>
      <c r="AE182" s="58"/>
      <c r="AF182" s="58"/>
      <c r="AG182" s="58"/>
      <c r="AH182" s="58"/>
      <c r="AI182" s="58"/>
      <c r="AJ182" s="58"/>
      <c r="AK182" s="58"/>
      <c r="AL182" s="58"/>
      <c r="AM182" s="58"/>
      <c r="AN182" s="58"/>
      <c r="AO182" s="58"/>
      <c r="AP182" s="58"/>
      <c r="AQ182" s="58"/>
      <c r="AR182" s="58"/>
      <c r="AS182" s="58"/>
      <c r="AT182" s="58"/>
      <c r="AU182" s="58"/>
      <c r="AV182" s="58"/>
      <c r="AW182" s="58"/>
      <c r="AX182" s="58"/>
      <c r="AY182" s="58"/>
      <c r="AZ182" s="58"/>
      <c r="BA182" s="58"/>
      <c r="BB182" s="58"/>
      <c r="BC182" s="58"/>
      <c r="BD182" s="58"/>
      <c r="BE182" s="58"/>
      <c r="BF182" s="58"/>
      <c r="BG182" s="58"/>
      <c r="BH182" s="58"/>
    </row>
    <row r="183" spans="1:60" x14ac:dyDescent="0.25">
      <c r="A183" s="58"/>
      <c r="B183" s="58"/>
      <c r="C183" s="58"/>
      <c r="D183" s="58"/>
      <c r="E183" s="58"/>
      <c r="F183" s="58"/>
      <c r="G183" s="58"/>
      <c r="H183" s="58"/>
      <c r="I183" s="58"/>
      <c r="J183" s="58"/>
      <c r="K183" s="58"/>
      <c r="L183" s="58"/>
      <c r="M183" s="58"/>
      <c r="N183" s="58"/>
      <c r="O183" s="58"/>
      <c r="P183" s="58"/>
      <c r="Q183" s="58"/>
      <c r="R183" s="58"/>
      <c r="S183" s="58"/>
      <c r="T183" s="58"/>
      <c r="U183" s="58"/>
      <c r="V183" s="58"/>
      <c r="W183" s="58"/>
      <c r="X183" s="58"/>
      <c r="Y183" s="58"/>
      <c r="Z183" s="58"/>
      <c r="AA183" s="58"/>
      <c r="AB183" s="58"/>
      <c r="AC183" s="58"/>
      <c r="AD183" s="58"/>
      <c r="AE183" s="58"/>
      <c r="AF183" s="58"/>
      <c r="AG183" s="58"/>
      <c r="AH183" s="58"/>
      <c r="AI183" s="58"/>
      <c r="AJ183" s="58"/>
      <c r="AK183" s="58"/>
      <c r="AL183" s="58"/>
      <c r="AM183" s="58"/>
      <c r="AN183" s="58"/>
      <c r="AO183" s="58"/>
      <c r="AP183" s="58"/>
      <c r="AQ183" s="58"/>
      <c r="AR183" s="58"/>
      <c r="AS183" s="58"/>
      <c r="AT183" s="58"/>
      <c r="AU183" s="58"/>
      <c r="AV183" s="58"/>
      <c r="AW183" s="58"/>
      <c r="AX183" s="58"/>
      <c r="AY183" s="58"/>
      <c r="AZ183" s="58"/>
      <c r="BA183" s="58"/>
      <c r="BB183" s="58"/>
      <c r="BC183" s="58"/>
      <c r="BD183" s="58"/>
      <c r="BE183" s="58"/>
      <c r="BF183" s="58"/>
      <c r="BG183" s="58"/>
      <c r="BH183" s="58"/>
    </row>
    <row r="184" spans="1:60" x14ac:dyDescent="0.25">
      <c r="A184" s="58"/>
      <c r="B184" s="58"/>
      <c r="C184" s="58"/>
      <c r="D184" s="58"/>
      <c r="E184" s="58"/>
      <c r="F184" s="58"/>
      <c r="G184" s="58"/>
      <c r="H184" s="58"/>
      <c r="I184" s="58"/>
      <c r="J184" s="58"/>
      <c r="K184" s="58"/>
      <c r="L184" s="58"/>
      <c r="M184" s="58"/>
      <c r="N184" s="58"/>
      <c r="O184" s="58"/>
      <c r="P184" s="58"/>
      <c r="Q184" s="58"/>
      <c r="R184" s="58"/>
      <c r="S184" s="58"/>
      <c r="T184" s="58"/>
      <c r="U184" s="58"/>
      <c r="V184" s="58"/>
      <c r="W184" s="58"/>
      <c r="X184" s="58"/>
      <c r="Y184" s="58"/>
      <c r="Z184" s="58"/>
      <c r="AA184" s="58"/>
      <c r="AB184" s="58"/>
      <c r="AC184" s="58"/>
      <c r="AD184" s="58"/>
      <c r="AE184" s="58"/>
      <c r="AF184" s="58"/>
      <c r="AG184" s="58"/>
      <c r="AH184" s="58"/>
      <c r="AI184" s="58"/>
      <c r="AJ184" s="58"/>
      <c r="AK184" s="58"/>
      <c r="AL184" s="58"/>
      <c r="AM184" s="58"/>
      <c r="AN184" s="58"/>
      <c r="AO184" s="58"/>
      <c r="AP184" s="58"/>
      <c r="AQ184" s="58"/>
      <c r="AR184" s="58"/>
      <c r="AS184" s="58"/>
      <c r="AT184" s="58"/>
      <c r="AU184" s="58"/>
      <c r="AV184" s="58"/>
      <c r="AW184" s="58"/>
      <c r="AX184" s="58"/>
      <c r="AY184" s="58"/>
      <c r="AZ184" s="58"/>
      <c r="BA184" s="58"/>
      <c r="BB184" s="58"/>
      <c r="BC184" s="58"/>
      <c r="BD184" s="58"/>
      <c r="BE184" s="58"/>
      <c r="BF184" s="58"/>
      <c r="BG184" s="58"/>
      <c r="BH184" s="58"/>
    </row>
    <row r="185" spans="1:60" x14ac:dyDescent="0.25">
      <c r="A185" s="58"/>
      <c r="B185" s="58"/>
      <c r="C185" s="58"/>
      <c r="D185" s="58"/>
      <c r="E185" s="58"/>
      <c r="F185" s="58"/>
      <c r="G185" s="58"/>
      <c r="H185" s="58"/>
      <c r="I185" s="58"/>
      <c r="J185" s="58"/>
      <c r="K185" s="58"/>
      <c r="L185" s="58"/>
      <c r="M185" s="58"/>
      <c r="N185" s="58"/>
      <c r="O185" s="58"/>
      <c r="P185" s="58"/>
      <c r="Q185" s="58"/>
      <c r="R185" s="58"/>
      <c r="S185" s="58"/>
      <c r="T185" s="58"/>
      <c r="U185" s="58"/>
      <c r="V185" s="58"/>
      <c r="W185" s="58"/>
      <c r="X185" s="58"/>
      <c r="Y185" s="58"/>
      <c r="Z185" s="58"/>
      <c r="AA185" s="58"/>
      <c r="AB185" s="58"/>
      <c r="AC185" s="58"/>
      <c r="AD185" s="58"/>
      <c r="AE185" s="58"/>
      <c r="AF185" s="58"/>
      <c r="AG185" s="58"/>
      <c r="AH185" s="58"/>
      <c r="AI185" s="58"/>
      <c r="AJ185" s="58"/>
      <c r="AK185" s="58"/>
      <c r="AL185" s="58"/>
      <c r="AM185" s="58"/>
      <c r="AN185" s="58"/>
      <c r="AO185" s="58"/>
      <c r="AP185" s="58"/>
      <c r="AQ185" s="58"/>
      <c r="AR185" s="58"/>
      <c r="AS185" s="58"/>
      <c r="AT185" s="58"/>
      <c r="AU185" s="58"/>
      <c r="AV185" s="58"/>
      <c r="AW185" s="58"/>
      <c r="AX185" s="58"/>
      <c r="AY185" s="58"/>
      <c r="AZ185" s="58"/>
      <c r="BA185" s="58"/>
      <c r="BB185" s="58"/>
      <c r="BC185" s="58"/>
      <c r="BD185" s="58"/>
      <c r="BE185" s="58"/>
      <c r="BF185" s="58"/>
      <c r="BG185" s="58"/>
      <c r="BH185" s="58"/>
    </row>
    <row r="186" spans="1:60" x14ac:dyDescent="0.25">
      <c r="A186" s="58"/>
      <c r="B186" s="58"/>
      <c r="C186" s="58"/>
      <c r="D186" s="58"/>
      <c r="E186" s="58"/>
      <c r="F186" s="58"/>
      <c r="G186" s="58"/>
      <c r="H186" s="58"/>
      <c r="I186" s="58"/>
      <c r="J186" s="58"/>
      <c r="K186" s="58"/>
      <c r="L186" s="58"/>
      <c r="M186" s="58"/>
      <c r="N186" s="58"/>
      <c r="O186" s="58"/>
      <c r="P186" s="58"/>
      <c r="Q186" s="58"/>
      <c r="R186" s="58"/>
      <c r="S186" s="58"/>
      <c r="T186" s="58"/>
      <c r="U186" s="58"/>
      <c r="V186" s="58"/>
      <c r="W186" s="58"/>
      <c r="X186" s="58"/>
      <c r="Y186" s="58"/>
      <c r="Z186" s="58"/>
      <c r="AA186" s="58"/>
      <c r="AB186" s="58"/>
      <c r="AC186" s="58"/>
      <c r="AD186" s="58"/>
      <c r="AE186" s="58"/>
      <c r="AF186" s="58"/>
      <c r="AG186" s="58"/>
      <c r="AH186" s="58"/>
      <c r="AI186" s="58"/>
      <c r="AJ186" s="58"/>
      <c r="AK186" s="58"/>
      <c r="AL186" s="58"/>
      <c r="AM186" s="58"/>
      <c r="AN186" s="58"/>
      <c r="AO186" s="58"/>
      <c r="AP186" s="58"/>
      <c r="AQ186" s="58"/>
      <c r="AR186" s="58"/>
      <c r="AS186" s="58"/>
      <c r="AT186" s="58"/>
      <c r="AU186" s="58"/>
      <c r="AV186" s="58"/>
      <c r="AW186" s="58"/>
      <c r="AX186" s="58"/>
      <c r="AY186" s="58"/>
      <c r="AZ186" s="58"/>
      <c r="BA186" s="58"/>
      <c r="BB186" s="58"/>
      <c r="BC186" s="58"/>
      <c r="BD186" s="58"/>
      <c r="BE186" s="58"/>
      <c r="BF186" s="58"/>
      <c r="BG186" s="58"/>
      <c r="BH186" s="58"/>
    </row>
    <row r="187" spans="1:60" x14ac:dyDescent="0.25">
      <c r="A187" s="58"/>
      <c r="B187" s="58"/>
      <c r="C187" s="58"/>
      <c r="D187" s="58"/>
      <c r="E187" s="58"/>
      <c r="F187" s="58"/>
      <c r="G187" s="58"/>
      <c r="H187" s="58"/>
      <c r="I187" s="58"/>
      <c r="J187" s="58"/>
      <c r="K187" s="58"/>
      <c r="L187" s="58"/>
      <c r="M187" s="58"/>
      <c r="N187" s="58"/>
      <c r="O187" s="58"/>
      <c r="P187" s="58"/>
      <c r="Q187" s="58"/>
      <c r="R187" s="58"/>
      <c r="S187" s="58"/>
      <c r="T187" s="58"/>
      <c r="U187" s="58"/>
      <c r="V187" s="58"/>
      <c r="W187" s="58"/>
      <c r="X187" s="58"/>
      <c r="Y187" s="58"/>
      <c r="Z187" s="58"/>
      <c r="AA187" s="58"/>
      <c r="AB187" s="58"/>
      <c r="AC187" s="58"/>
      <c r="AD187" s="58"/>
      <c r="AE187" s="58"/>
      <c r="AF187" s="58"/>
      <c r="AG187" s="58"/>
      <c r="AH187" s="58"/>
      <c r="AI187" s="58"/>
      <c r="AJ187" s="58"/>
      <c r="AK187" s="58"/>
      <c r="AL187" s="58"/>
      <c r="AM187" s="58"/>
      <c r="AN187" s="58"/>
      <c r="AO187" s="58"/>
      <c r="AP187" s="58"/>
      <c r="AQ187" s="58"/>
      <c r="AR187" s="58"/>
      <c r="AS187" s="58"/>
      <c r="AT187" s="58"/>
      <c r="AU187" s="58"/>
      <c r="AV187" s="58"/>
      <c r="AW187" s="58"/>
      <c r="AX187" s="58"/>
      <c r="AY187" s="58"/>
      <c r="AZ187" s="58"/>
      <c r="BA187" s="58"/>
      <c r="BB187" s="58"/>
      <c r="BC187" s="58"/>
      <c r="BD187" s="58"/>
      <c r="BE187" s="58"/>
      <c r="BF187" s="58"/>
      <c r="BG187" s="58"/>
      <c r="BH187" s="58"/>
    </row>
    <row r="188" spans="1:60" x14ac:dyDescent="0.25">
      <c r="A188" s="58"/>
      <c r="B188" s="58"/>
      <c r="C188" s="58"/>
      <c r="D188" s="58"/>
      <c r="E188" s="58"/>
      <c r="F188" s="58"/>
      <c r="G188" s="58"/>
      <c r="H188" s="58"/>
      <c r="I188" s="58"/>
      <c r="J188" s="58"/>
      <c r="K188" s="58"/>
      <c r="L188" s="58"/>
      <c r="M188" s="58"/>
      <c r="N188" s="58"/>
      <c r="O188" s="58"/>
      <c r="P188" s="58"/>
      <c r="Q188" s="58"/>
      <c r="R188" s="58"/>
      <c r="S188" s="58"/>
      <c r="T188" s="58"/>
      <c r="U188" s="58"/>
      <c r="V188" s="58"/>
      <c r="W188" s="58"/>
      <c r="X188" s="58"/>
      <c r="Y188" s="58"/>
      <c r="Z188" s="58"/>
      <c r="AA188" s="58"/>
      <c r="AB188" s="58"/>
      <c r="AC188" s="58"/>
      <c r="AD188" s="58"/>
      <c r="AE188" s="58"/>
      <c r="AF188" s="58"/>
      <c r="AG188" s="58"/>
      <c r="AH188" s="58"/>
      <c r="AI188" s="58"/>
      <c r="AJ188" s="58"/>
      <c r="AK188" s="58"/>
      <c r="AL188" s="58"/>
      <c r="AM188" s="58"/>
      <c r="AN188" s="58"/>
      <c r="AO188" s="58"/>
      <c r="AP188" s="58"/>
      <c r="AQ188" s="58"/>
      <c r="AR188" s="58"/>
      <c r="AS188" s="58"/>
      <c r="AT188" s="58"/>
      <c r="AU188" s="58"/>
      <c r="AV188" s="58"/>
      <c r="AW188" s="58"/>
      <c r="AX188" s="58"/>
      <c r="AY188" s="58"/>
      <c r="AZ188" s="58"/>
      <c r="BA188" s="58"/>
      <c r="BB188" s="58"/>
      <c r="BC188" s="58"/>
      <c r="BD188" s="58"/>
      <c r="BE188" s="58"/>
      <c r="BF188" s="58"/>
      <c r="BG188" s="58"/>
      <c r="BH188" s="58"/>
    </row>
    <row r="189" spans="1:60" x14ac:dyDescent="0.25">
      <c r="A189" s="58"/>
      <c r="B189" s="58"/>
      <c r="C189" s="58"/>
      <c r="D189" s="58"/>
      <c r="E189" s="58"/>
      <c r="F189" s="58"/>
      <c r="G189" s="58"/>
      <c r="H189" s="58"/>
      <c r="I189" s="58"/>
      <c r="J189" s="58"/>
      <c r="K189" s="58"/>
      <c r="L189" s="58"/>
      <c r="M189" s="58"/>
      <c r="N189" s="58"/>
      <c r="O189" s="58"/>
      <c r="P189" s="58"/>
      <c r="Q189" s="58"/>
      <c r="R189" s="58"/>
      <c r="S189" s="58"/>
      <c r="T189" s="58"/>
      <c r="U189" s="58"/>
      <c r="V189" s="58"/>
      <c r="W189" s="58"/>
      <c r="X189" s="58"/>
      <c r="Y189" s="58"/>
      <c r="Z189" s="58"/>
      <c r="AA189" s="58"/>
      <c r="AB189" s="58"/>
      <c r="AC189" s="58"/>
      <c r="AD189" s="58"/>
      <c r="AE189" s="58"/>
      <c r="AF189" s="58"/>
      <c r="AG189" s="58"/>
      <c r="AH189" s="58"/>
      <c r="AI189" s="58"/>
      <c r="AJ189" s="58"/>
      <c r="AK189" s="58"/>
      <c r="AL189" s="58"/>
      <c r="AM189" s="58"/>
      <c r="AN189" s="58"/>
      <c r="AO189" s="58"/>
      <c r="AP189" s="58"/>
      <c r="AQ189" s="58"/>
      <c r="AR189" s="58"/>
      <c r="AS189" s="58"/>
      <c r="AT189" s="58"/>
      <c r="AU189" s="58"/>
      <c r="AV189" s="58"/>
      <c r="AW189" s="58"/>
      <c r="AX189" s="58"/>
      <c r="AY189" s="58"/>
      <c r="AZ189" s="58"/>
      <c r="BA189" s="58"/>
      <c r="BB189" s="58"/>
      <c r="BC189" s="58"/>
      <c r="BD189" s="58"/>
      <c r="BE189" s="58"/>
      <c r="BF189" s="58"/>
      <c r="BG189" s="58"/>
      <c r="BH189" s="58"/>
    </row>
    <row r="190" spans="1:60" x14ac:dyDescent="0.25">
      <c r="A190" s="58"/>
      <c r="B190" s="58"/>
      <c r="C190" s="58"/>
      <c r="D190" s="58"/>
      <c r="E190" s="58"/>
      <c r="F190" s="58"/>
      <c r="G190" s="58"/>
      <c r="H190" s="58"/>
      <c r="I190" s="58"/>
      <c r="J190" s="58"/>
      <c r="K190" s="58"/>
      <c r="L190" s="58"/>
      <c r="M190" s="58"/>
      <c r="N190" s="58"/>
      <c r="O190" s="58"/>
      <c r="P190" s="58"/>
      <c r="Q190" s="58"/>
      <c r="R190" s="58"/>
      <c r="S190" s="58"/>
      <c r="T190" s="58"/>
      <c r="U190" s="58"/>
      <c r="V190" s="58"/>
      <c r="W190" s="58"/>
      <c r="X190" s="58"/>
      <c r="Y190" s="58"/>
      <c r="Z190" s="58"/>
      <c r="AA190" s="58"/>
      <c r="AB190" s="58"/>
      <c r="AC190" s="58"/>
      <c r="AD190" s="58"/>
      <c r="AE190" s="58"/>
      <c r="AF190" s="58"/>
      <c r="AG190" s="58"/>
      <c r="AH190" s="58"/>
      <c r="AI190" s="58"/>
      <c r="AJ190" s="58"/>
      <c r="AK190" s="58"/>
      <c r="AL190" s="58"/>
      <c r="AM190" s="58"/>
      <c r="AN190" s="58"/>
      <c r="AO190" s="58"/>
      <c r="AP190" s="58"/>
      <c r="AQ190" s="58"/>
      <c r="AR190" s="58"/>
      <c r="AS190" s="58"/>
      <c r="AT190" s="58"/>
      <c r="AU190" s="58"/>
      <c r="AV190" s="58"/>
      <c r="AW190" s="58"/>
      <c r="AX190" s="58"/>
      <c r="AY190" s="58"/>
      <c r="AZ190" s="58"/>
      <c r="BA190" s="58"/>
      <c r="BB190" s="58"/>
      <c r="BC190" s="58"/>
      <c r="BD190" s="58"/>
      <c r="BE190" s="58"/>
      <c r="BF190" s="58"/>
      <c r="BG190" s="58"/>
      <c r="BH190" s="58"/>
    </row>
    <row r="191" spans="1:60" x14ac:dyDescent="0.25">
      <c r="A191" s="58"/>
      <c r="J191" s="58"/>
      <c r="K191" s="58"/>
      <c r="L191" s="58"/>
      <c r="M191" s="58"/>
      <c r="N191" s="58"/>
      <c r="O191" s="58"/>
      <c r="P191" s="58"/>
      <c r="Q191" s="58"/>
      <c r="R191" s="58"/>
      <c r="S191" s="58"/>
      <c r="T191" s="58"/>
      <c r="U191" s="58"/>
      <c r="V191" s="58"/>
      <c r="W191" s="58"/>
      <c r="X191" s="58"/>
      <c r="Y191" s="58"/>
      <c r="Z191" s="58"/>
      <c r="AA191" s="58"/>
      <c r="AB191" s="58"/>
      <c r="AC191" s="58"/>
      <c r="AD191" s="58"/>
      <c r="AE191" s="58"/>
      <c r="AF191" s="58"/>
      <c r="AG191" s="58"/>
      <c r="AH191" s="58"/>
      <c r="AI191" s="58"/>
      <c r="AJ191" s="58"/>
      <c r="AK191" s="58"/>
      <c r="AL191" s="58"/>
      <c r="AM191" s="58"/>
      <c r="AN191" s="58"/>
      <c r="AO191" s="58"/>
      <c r="AP191" s="58"/>
      <c r="AQ191" s="58"/>
      <c r="AR191" s="58"/>
      <c r="AS191" s="58"/>
      <c r="AT191" s="58"/>
      <c r="AU191" s="58"/>
      <c r="AV191" s="58"/>
      <c r="AW191" s="58"/>
      <c r="AX191" s="58"/>
      <c r="AY191" s="58"/>
      <c r="AZ191" s="58"/>
      <c r="BA191" s="58"/>
      <c r="BB191" s="58"/>
      <c r="BC191" s="58"/>
      <c r="BD191" s="58"/>
      <c r="BE191" s="58"/>
      <c r="BF191" s="58"/>
      <c r="BG191" s="58"/>
      <c r="BH191" s="58"/>
    </row>
    <row r="192" spans="1:60" x14ac:dyDescent="0.25">
      <c r="A192" s="58"/>
      <c r="J192" s="58"/>
      <c r="K192" s="58"/>
      <c r="L192" s="58"/>
      <c r="M192" s="58"/>
      <c r="N192" s="58"/>
      <c r="O192" s="58"/>
      <c r="P192" s="58"/>
      <c r="Q192" s="58"/>
      <c r="R192" s="58"/>
      <c r="S192" s="58"/>
      <c r="T192" s="58"/>
      <c r="U192" s="58"/>
      <c r="V192" s="58"/>
      <c r="W192" s="58"/>
      <c r="X192" s="58"/>
      <c r="Y192" s="58"/>
      <c r="Z192" s="58"/>
      <c r="AA192" s="58"/>
      <c r="AB192" s="58"/>
      <c r="AC192" s="58"/>
      <c r="AD192" s="58"/>
      <c r="AE192" s="58"/>
      <c r="AF192" s="58"/>
      <c r="AG192" s="58"/>
      <c r="AH192" s="58"/>
      <c r="AI192" s="58"/>
      <c r="AJ192" s="58"/>
      <c r="AK192" s="58"/>
      <c r="AL192" s="58"/>
      <c r="AM192" s="58"/>
      <c r="AN192" s="58"/>
      <c r="AO192" s="58"/>
      <c r="AP192" s="58"/>
      <c r="AQ192" s="58"/>
      <c r="AR192" s="58"/>
      <c r="AS192" s="58"/>
      <c r="AT192" s="58"/>
      <c r="AU192" s="58"/>
      <c r="AV192" s="58"/>
      <c r="AW192" s="58"/>
      <c r="AX192" s="58"/>
      <c r="AY192" s="58"/>
      <c r="AZ192" s="58"/>
      <c r="BA192" s="58"/>
      <c r="BB192" s="58"/>
      <c r="BC192" s="58"/>
      <c r="BD192" s="58"/>
      <c r="BE192" s="58"/>
      <c r="BF192" s="58"/>
      <c r="BG192" s="58"/>
      <c r="BH192" s="58"/>
    </row>
    <row r="193" spans="1:60" x14ac:dyDescent="0.25">
      <c r="A193" s="58"/>
      <c r="J193" s="58"/>
      <c r="K193" s="58"/>
      <c r="L193" s="58"/>
      <c r="M193" s="58"/>
      <c r="N193" s="58"/>
      <c r="O193" s="58"/>
      <c r="P193" s="58"/>
      <c r="Q193" s="58"/>
      <c r="R193" s="58"/>
      <c r="S193" s="58"/>
      <c r="T193" s="58"/>
      <c r="U193" s="58"/>
      <c r="V193" s="58"/>
      <c r="W193" s="58"/>
      <c r="X193" s="58"/>
      <c r="Y193" s="58"/>
      <c r="Z193" s="58"/>
      <c r="AA193" s="58"/>
      <c r="AB193" s="58"/>
      <c r="AC193" s="58"/>
      <c r="AD193" s="58"/>
      <c r="AE193" s="58"/>
      <c r="AF193" s="58"/>
      <c r="AG193" s="58"/>
      <c r="AH193" s="58"/>
      <c r="AI193" s="58"/>
      <c r="AJ193" s="58"/>
      <c r="AK193" s="58"/>
      <c r="AL193" s="58"/>
      <c r="AM193" s="58"/>
      <c r="AN193" s="58"/>
      <c r="AO193" s="58"/>
      <c r="AP193" s="58"/>
      <c r="AQ193" s="58"/>
      <c r="AR193" s="58"/>
      <c r="AS193" s="58"/>
      <c r="AT193" s="58"/>
      <c r="AU193" s="58"/>
      <c r="AV193" s="58"/>
      <c r="AW193" s="58"/>
      <c r="AX193" s="58"/>
      <c r="AY193" s="58"/>
      <c r="AZ193" s="58"/>
      <c r="BA193" s="58"/>
      <c r="BB193" s="58"/>
      <c r="BC193" s="58"/>
      <c r="BD193" s="58"/>
      <c r="BE193" s="58"/>
      <c r="BF193" s="58"/>
      <c r="BG193" s="58"/>
      <c r="BH193" s="58"/>
    </row>
    <row r="194" spans="1:60" x14ac:dyDescent="0.25">
      <c r="A194" s="58"/>
      <c r="J194" s="58"/>
      <c r="K194" s="58"/>
      <c r="L194" s="58"/>
      <c r="M194" s="58"/>
      <c r="N194" s="58"/>
      <c r="O194" s="58"/>
      <c r="P194" s="58"/>
      <c r="Q194" s="58"/>
      <c r="R194" s="58"/>
      <c r="S194" s="58"/>
      <c r="T194" s="58"/>
      <c r="U194" s="58"/>
      <c r="V194" s="58"/>
      <c r="W194" s="58"/>
      <c r="X194" s="58"/>
      <c r="Y194" s="58"/>
      <c r="Z194" s="58"/>
      <c r="AA194" s="58"/>
      <c r="AB194" s="58"/>
      <c r="AC194" s="58"/>
      <c r="AD194" s="58"/>
      <c r="AE194" s="58"/>
      <c r="AF194" s="58"/>
      <c r="AG194" s="58"/>
      <c r="AH194" s="58"/>
      <c r="AI194" s="58"/>
      <c r="AJ194" s="58"/>
      <c r="AK194" s="58"/>
      <c r="AL194" s="58"/>
      <c r="AM194" s="58"/>
      <c r="AN194" s="58"/>
      <c r="AO194" s="58"/>
      <c r="AP194" s="58"/>
      <c r="AQ194" s="58"/>
      <c r="AR194" s="58"/>
      <c r="AS194" s="58"/>
      <c r="AT194" s="58"/>
      <c r="AU194" s="58"/>
      <c r="AV194" s="58"/>
      <c r="AW194" s="58"/>
      <c r="AX194" s="58"/>
      <c r="AY194" s="58"/>
      <c r="AZ194" s="58"/>
      <c r="BA194" s="58"/>
      <c r="BB194" s="58"/>
      <c r="BC194" s="58"/>
      <c r="BD194" s="58"/>
      <c r="BE194" s="58"/>
      <c r="BF194" s="58"/>
      <c r="BG194" s="58"/>
      <c r="BH194" s="58"/>
    </row>
    <row r="195" spans="1:60" x14ac:dyDescent="0.25">
      <c r="A195" s="58"/>
      <c r="J195" s="58"/>
      <c r="K195" s="58"/>
      <c r="L195" s="58"/>
      <c r="M195" s="58"/>
      <c r="N195" s="58"/>
      <c r="O195" s="58"/>
      <c r="P195" s="58"/>
      <c r="Q195" s="58"/>
      <c r="R195" s="58"/>
      <c r="S195" s="58"/>
      <c r="T195" s="58"/>
      <c r="U195" s="58"/>
      <c r="V195" s="58"/>
      <c r="W195" s="58"/>
      <c r="X195" s="58"/>
      <c r="Y195" s="58"/>
      <c r="Z195" s="58"/>
      <c r="AA195" s="58"/>
      <c r="AB195" s="58"/>
      <c r="AC195" s="58"/>
      <c r="AD195" s="58"/>
      <c r="AE195" s="58"/>
      <c r="AF195" s="58"/>
      <c r="AG195" s="58"/>
      <c r="AH195" s="58"/>
      <c r="AI195" s="58"/>
      <c r="AJ195" s="58"/>
      <c r="AK195" s="58"/>
      <c r="AL195" s="58"/>
      <c r="AM195" s="58"/>
      <c r="AN195" s="58"/>
      <c r="AO195" s="58"/>
      <c r="AP195" s="58"/>
      <c r="AQ195" s="58"/>
      <c r="AR195" s="58"/>
      <c r="AS195" s="58"/>
      <c r="AT195" s="58"/>
      <c r="AU195" s="58"/>
      <c r="AV195" s="58"/>
      <c r="AW195" s="58"/>
      <c r="AX195" s="58"/>
      <c r="AY195" s="58"/>
      <c r="AZ195" s="58"/>
      <c r="BA195" s="58"/>
      <c r="BB195" s="58"/>
      <c r="BC195" s="58"/>
      <c r="BD195" s="58"/>
      <c r="BE195" s="58"/>
      <c r="BF195" s="58"/>
      <c r="BG195" s="58"/>
      <c r="BH195" s="58"/>
    </row>
    <row r="196" spans="1:60" x14ac:dyDescent="0.25">
      <c r="A196" s="58"/>
      <c r="J196" s="58"/>
      <c r="K196" s="58"/>
      <c r="L196" s="58"/>
      <c r="M196" s="58"/>
      <c r="N196" s="58"/>
      <c r="O196" s="58"/>
      <c r="P196" s="58"/>
      <c r="Q196" s="58"/>
      <c r="R196" s="58"/>
      <c r="S196" s="58"/>
      <c r="T196" s="58"/>
      <c r="U196" s="58"/>
      <c r="V196" s="58"/>
      <c r="W196" s="58"/>
      <c r="X196" s="58"/>
      <c r="Y196" s="58"/>
      <c r="Z196" s="58"/>
      <c r="AA196" s="58"/>
      <c r="AB196" s="58"/>
      <c r="AC196" s="58"/>
      <c r="AD196" s="58"/>
      <c r="AE196" s="58"/>
      <c r="AF196" s="58"/>
      <c r="AG196" s="58"/>
      <c r="AH196" s="58"/>
      <c r="AI196" s="58"/>
      <c r="AJ196" s="58"/>
      <c r="AK196" s="58"/>
      <c r="AL196" s="58"/>
      <c r="AM196" s="58"/>
      <c r="AN196" s="58"/>
      <c r="AO196" s="58"/>
      <c r="AP196" s="58"/>
      <c r="AQ196" s="58"/>
      <c r="AR196" s="58"/>
      <c r="AS196" s="58"/>
      <c r="AT196" s="58"/>
      <c r="AU196" s="58"/>
      <c r="AV196" s="58"/>
      <c r="AW196" s="58"/>
      <c r="AX196" s="58"/>
      <c r="AY196" s="58"/>
      <c r="AZ196" s="58"/>
      <c r="BA196" s="58"/>
      <c r="BB196" s="58"/>
      <c r="BC196" s="58"/>
      <c r="BD196" s="58"/>
      <c r="BE196" s="58"/>
      <c r="BF196" s="58"/>
      <c r="BG196" s="58"/>
      <c r="BH196" s="58"/>
    </row>
    <row r="197" spans="1:60" x14ac:dyDescent="0.25">
      <c r="A197" s="58"/>
      <c r="J197" s="58"/>
      <c r="K197" s="58"/>
      <c r="L197" s="58"/>
      <c r="M197" s="58"/>
      <c r="N197" s="58"/>
      <c r="O197" s="58"/>
      <c r="P197" s="58"/>
      <c r="Q197" s="58"/>
      <c r="R197" s="58"/>
      <c r="S197" s="58"/>
      <c r="T197" s="58"/>
      <c r="U197" s="58"/>
      <c r="V197" s="58"/>
      <c r="W197" s="58"/>
      <c r="X197" s="58"/>
      <c r="Y197" s="58"/>
      <c r="Z197" s="58"/>
      <c r="AA197" s="58"/>
      <c r="AB197" s="58"/>
      <c r="AC197" s="58"/>
      <c r="AD197" s="58"/>
      <c r="AE197" s="58"/>
      <c r="AF197" s="58"/>
      <c r="AG197" s="58"/>
      <c r="AH197" s="58"/>
      <c r="AI197" s="58"/>
      <c r="AJ197" s="58"/>
      <c r="AK197" s="58"/>
      <c r="AL197" s="58"/>
      <c r="AM197" s="58"/>
      <c r="AN197" s="58"/>
      <c r="AO197" s="58"/>
      <c r="AP197" s="58"/>
      <c r="AQ197" s="58"/>
      <c r="AR197" s="58"/>
      <c r="AS197" s="58"/>
      <c r="AT197" s="58"/>
      <c r="AU197" s="58"/>
      <c r="AV197" s="58"/>
      <c r="AW197" s="58"/>
      <c r="AX197" s="58"/>
      <c r="AY197" s="58"/>
      <c r="AZ197" s="58"/>
      <c r="BA197" s="58"/>
      <c r="BB197" s="58"/>
      <c r="BC197" s="58"/>
      <c r="BD197" s="58"/>
      <c r="BE197" s="58"/>
      <c r="BF197" s="58"/>
      <c r="BG197" s="58"/>
      <c r="BH197" s="58"/>
    </row>
    <row r="198" spans="1:60" x14ac:dyDescent="0.25">
      <c r="A198" s="58"/>
      <c r="J198" s="58"/>
      <c r="K198" s="58"/>
      <c r="L198" s="58"/>
      <c r="M198" s="58"/>
      <c r="N198" s="58"/>
      <c r="O198" s="58"/>
      <c r="P198" s="58"/>
      <c r="Q198" s="58"/>
      <c r="R198" s="58"/>
      <c r="S198" s="58"/>
      <c r="T198" s="58"/>
      <c r="U198" s="58"/>
      <c r="V198" s="58"/>
      <c r="W198" s="58"/>
      <c r="X198" s="58"/>
      <c r="Y198" s="58"/>
      <c r="Z198" s="58"/>
      <c r="AA198" s="58"/>
      <c r="AB198" s="58"/>
      <c r="AC198" s="58"/>
      <c r="AD198" s="58"/>
      <c r="AE198" s="58"/>
      <c r="AF198" s="58"/>
      <c r="AG198" s="58"/>
      <c r="AH198" s="58"/>
      <c r="AI198" s="58"/>
      <c r="AJ198" s="58"/>
      <c r="AK198" s="58"/>
      <c r="AL198" s="58"/>
      <c r="AM198" s="58"/>
      <c r="AN198" s="58"/>
      <c r="AO198" s="58"/>
      <c r="AP198" s="58"/>
      <c r="AQ198" s="58"/>
      <c r="AR198" s="58"/>
      <c r="AS198" s="58"/>
      <c r="AT198" s="58"/>
      <c r="AU198" s="58"/>
      <c r="AV198" s="58"/>
      <c r="AW198" s="58"/>
      <c r="AX198" s="58"/>
      <c r="AY198" s="58"/>
      <c r="AZ198" s="58"/>
      <c r="BA198" s="58"/>
      <c r="BB198" s="58"/>
      <c r="BC198" s="58"/>
      <c r="BD198" s="58"/>
      <c r="BE198" s="58"/>
      <c r="BF198" s="58"/>
      <c r="BG198" s="58"/>
      <c r="BH198" s="58"/>
    </row>
    <row r="199" spans="1:60" x14ac:dyDescent="0.25">
      <c r="A199" s="58"/>
      <c r="J199" s="58"/>
      <c r="K199" s="58"/>
      <c r="L199" s="58"/>
      <c r="M199" s="58"/>
      <c r="N199" s="58"/>
      <c r="O199" s="58"/>
      <c r="P199" s="58"/>
      <c r="Q199" s="58"/>
      <c r="R199" s="58"/>
      <c r="S199" s="58"/>
      <c r="T199" s="58"/>
      <c r="U199" s="58"/>
      <c r="V199" s="58"/>
      <c r="W199" s="58"/>
      <c r="X199" s="58"/>
      <c r="Y199" s="58"/>
      <c r="Z199" s="58"/>
      <c r="AA199" s="58"/>
      <c r="AB199" s="58"/>
      <c r="AC199" s="58"/>
      <c r="AD199" s="58"/>
      <c r="AE199" s="58"/>
      <c r="AF199" s="58"/>
      <c r="AG199" s="58"/>
      <c r="AH199" s="58"/>
      <c r="AI199" s="58"/>
      <c r="AJ199" s="58"/>
      <c r="AK199" s="58"/>
      <c r="AL199" s="58"/>
      <c r="AM199" s="58"/>
      <c r="AN199" s="58"/>
      <c r="AO199" s="58"/>
      <c r="AP199" s="58"/>
      <c r="AQ199" s="58"/>
      <c r="AR199" s="58"/>
      <c r="AS199" s="58"/>
      <c r="AT199" s="58"/>
      <c r="AU199" s="58"/>
      <c r="AV199" s="58"/>
      <c r="AW199" s="58"/>
      <c r="AX199" s="58"/>
      <c r="AY199" s="58"/>
      <c r="AZ199" s="58"/>
      <c r="BA199" s="58"/>
      <c r="BB199" s="58"/>
      <c r="BC199" s="58"/>
      <c r="BD199" s="58"/>
      <c r="BE199" s="58"/>
      <c r="BF199" s="58"/>
      <c r="BG199" s="58"/>
      <c r="BH199" s="58"/>
    </row>
    <row r="200" spans="1:60" x14ac:dyDescent="0.25">
      <c r="A200" s="58"/>
      <c r="J200" s="58"/>
      <c r="K200" s="58"/>
      <c r="L200" s="58"/>
      <c r="M200" s="58"/>
      <c r="N200" s="58"/>
      <c r="O200" s="58"/>
      <c r="P200" s="58"/>
      <c r="Q200" s="58"/>
      <c r="R200" s="58"/>
      <c r="S200" s="58"/>
      <c r="T200" s="58"/>
      <c r="U200" s="58"/>
      <c r="V200" s="58"/>
      <c r="W200" s="58"/>
      <c r="X200" s="58"/>
      <c r="Y200" s="58"/>
      <c r="Z200" s="58"/>
      <c r="AA200" s="58"/>
      <c r="AB200" s="58"/>
      <c r="AC200" s="58"/>
      <c r="AD200" s="58"/>
      <c r="AE200" s="58"/>
      <c r="AF200" s="58"/>
      <c r="AG200" s="58"/>
      <c r="AH200" s="58"/>
      <c r="AI200" s="58"/>
      <c r="AJ200" s="58"/>
      <c r="AK200" s="58"/>
      <c r="AL200" s="58"/>
      <c r="AM200" s="58"/>
      <c r="AN200" s="58"/>
      <c r="AO200" s="58"/>
      <c r="AP200" s="58"/>
      <c r="AQ200" s="58"/>
      <c r="AR200" s="58"/>
      <c r="AS200" s="58"/>
      <c r="AT200" s="58"/>
      <c r="AU200" s="58"/>
      <c r="AV200" s="58"/>
      <c r="AW200" s="58"/>
      <c r="AX200" s="58"/>
      <c r="AY200" s="58"/>
      <c r="AZ200" s="58"/>
      <c r="BA200" s="58"/>
      <c r="BB200" s="58"/>
      <c r="BC200" s="58"/>
      <c r="BD200" s="58"/>
      <c r="BE200" s="58"/>
      <c r="BF200" s="58"/>
      <c r="BG200" s="58"/>
      <c r="BH200" s="58"/>
    </row>
    <row r="201" spans="1:60" x14ac:dyDescent="0.25">
      <c r="A201" s="58"/>
      <c r="J201" s="58"/>
      <c r="K201" s="58"/>
      <c r="L201" s="58"/>
      <c r="M201" s="58"/>
      <c r="N201" s="58"/>
      <c r="O201" s="58"/>
      <c r="P201" s="58"/>
      <c r="Q201" s="58"/>
      <c r="R201" s="58"/>
      <c r="S201" s="58"/>
      <c r="T201" s="58"/>
      <c r="U201" s="58"/>
      <c r="V201" s="58"/>
      <c r="W201" s="58"/>
      <c r="X201" s="58"/>
      <c r="Y201" s="58"/>
      <c r="Z201" s="58"/>
      <c r="AA201" s="58"/>
      <c r="AB201" s="58"/>
      <c r="AC201" s="58"/>
      <c r="AD201" s="58"/>
      <c r="AE201" s="58"/>
      <c r="AF201" s="58"/>
      <c r="AG201" s="58"/>
      <c r="AH201" s="58"/>
      <c r="AI201" s="58"/>
      <c r="AJ201" s="58"/>
      <c r="AK201" s="58"/>
      <c r="AL201" s="58"/>
      <c r="AM201" s="58"/>
      <c r="AN201" s="58"/>
      <c r="AO201" s="58"/>
      <c r="AP201" s="58"/>
      <c r="AQ201" s="58"/>
      <c r="AR201" s="58"/>
      <c r="AS201" s="58"/>
      <c r="AT201" s="58"/>
      <c r="AU201" s="58"/>
      <c r="AV201" s="58"/>
      <c r="AW201" s="58"/>
      <c r="AX201" s="58"/>
      <c r="AY201" s="58"/>
      <c r="AZ201" s="58"/>
      <c r="BA201" s="58"/>
      <c r="BB201" s="58"/>
      <c r="BC201" s="58"/>
      <c r="BD201" s="58"/>
      <c r="BE201" s="58"/>
      <c r="BF201" s="58"/>
      <c r="BG201" s="58"/>
      <c r="BH201" s="58"/>
    </row>
    <row r="202" spans="1:60" x14ac:dyDescent="0.25">
      <c r="A202" s="58"/>
      <c r="J202" s="58"/>
      <c r="K202" s="58"/>
      <c r="L202" s="58"/>
      <c r="M202" s="58"/>
      <c r="N202" s="58"/>
      <c r="O202" s="58"/>
      <c r="P202" s="58"/>
      <c r="Q202" s="58"/>
      <c r="R202" s="58"/>
      <c r="S202" s="58"/>
      <c r="T202" s="58"/>
      <c r="U202" s="58"/>
      <c r="V202" s="58"/>
      <c r="W202" s="58"/>
      <c r="X202" s="58"/>
      <c r="Y202" s="58"/>
      <c r="Z202" s="58"/>
      <c r="AA202" s="58"/>
      <c r="AB202" s="58"/>
      <c r="AC202" s="58"/>
      <c r="AD202" s="58"/>
      <c r="AE202" s="58"/>
      <c r="AF202" s="58"/>
      <c r="AG202" s="58"/>
      <c r="AH202" s="58"/>
      <c r="AI202" s="58"/>
      <c r="AJ202" s="58"/>
      <c r="AK202" s="58"/>
      <c r="AL202" s="58"/>
      <c r="AM202" s="58"/>
      <c r="AN202" s="58"/>
      <c r="AO202" s="58"/>
      <c r="AP202" s="58"/>
      <c r="AQ202" s="58"/>
      <c r="AR202" s="58"/>
      <c r="AS202" s="58"/>
      <c r="AT202" s="58"/>
      <c r="AU202" s="58"/>
      <c r="AV202" s="58"/>
      <c r="AW202" s="58"/>
      <c r="AX202" s="58"/>
      <c r="AY202" s="58"/>
      <c r="AZ202" s="58"/>
      <c r="BA202" s="58"/>
      <c r="BB202" s="58"/>
      <c r="BC202" s="58"/>
      <c r="BD202" s="58"/>
      <c r="BE202" s="58"/>
      <c r="BF202" s="58"/>
      <c r="BG202" s="58"/>
      <c r="BH202" s="58"/>
    </row>
    <row r="203" spans="1:60" x14ac:dyDescent="0.25">
      <c r="A203" s="58"/>
      <c r="J203" s="58"/>
      <c r="K203" s="58"/>
      <c r="L203" s="58"/>
      <c r="M203" s="58"/>
      <c r="N203" s="58"/>
      <c r="O203" s="58"/>
      <c r="P203" s="58"/>
      <c r="Q203" s="58"/>
      <c r="R203" s="58"/>
      <c r="S203" s="58"/>
      <c r="T203" s="58"/>
      <c r="U203" s="58"/>
      <c r="V203" s="58"/>
      <c r="W203" s="58"/>
      <c r="X203" s="58"/>
      <c r="Y203" s="58"/>
      <c r="Z203" s="58"/>
      <c r="AA203" s="58"/>
      <c r="AB203" s="58"/>
      <c r="AC203" s="58"/>
      <c r="AD203" s="58"/>
      <c r="AE203" s="58"/>
      <c r="AF203" s="58"/>
      <c r="AG203" s="58"/>
      <c r="AH203" s="58"/>
      <c r="AI203" s="58"/>
      <c r="AJ203" s="58"/>
      <c r="AK203" s="58"/>
      <c r="AL203" s="58"/>
      <c r="AM203" s="58"/>
      <c r="AN203" s="58"/>
      <c r="AO203" s="58"/>
      <c r="AP203" s="58"/>
      <c r="AQ203" s="58"/>
      <c r="AR203" s="58"/>
      <c r="AS203" s="58"/>
      <c r="AT203" s="58"/>
      <c r="AU203" s="58"/>
      <c r="AV203" s="58"/>
      <c r="AW203" s="58"/>
      <c r="AX203" s="58"/>
      <c r="AY203" s="58"/>
      <c r="AZ203" s="58"/>
      <c r="BA203" s="58"/>
      <c r="BB203" s="58"/>
      <c r="BC203" s="58"/>
      <c r="BD203" s="58"/>
      <c r="BE203" s="58"/>
      <c r="BF203" s="58"/>
      <c r="BG203" s="58"/>
      <c r="BH203" s="58"/>
    </row>
    <row r="204" spans="1:60" x14ac:dyDescent="0.25">
      <c r="A204" s="58"/>
      <c r="J204" s="58"/>
      <c r="K204" s="58"/>
      <c r="L204" s="58"/>
      <c r="M204" s="58"/>
      <c r="N204" s="58"/>
      <c r="O204" s="58"/>
      <c r="P204" s="58"/>
      <c r="Q204" s="58"/>
      <c r="R204" s="58"/>
      <c r="S204" s="58"/>
      <c r="T204" s="58"/>
      <c r="U204" s="58"/>
      <c r="V204" s="58"/>
      <c r="W204" s="58"/>
      <c r="X204" s="58"/>
      <c r="Y204" s="58"/>
      <c r="Z204" s="58"/>
      <c r="AA204" s="58"/>
      <c r="AB204" s="58"/>
      <c r="AC204" s="58"/>
      <c r="AD204" s="58"/>
      <c r="AE204" s="58"/>
      <c r="AF204" s="58"/>
      <c r="AG204" s="58"/>
      <c r="AH204" s="58"/>
      <c r="AI204" s="58"/>
      <c r="AJ204" s="58"/>
      <c r="AK204" s="58"/>
      <c r="AL204" s="58"/>
      <c r="AM204" s="58"/>
      <c r="AN204" s="58"/>
      <c r="AO204" s="58"/>
      <c r="AP204" s="58"/>
      <c r="AQ204" s="58"/>
      <c r="AR204" s="58"/>
      <c r="AS204" s="58"/>
      <c r="AT204" s="58"/>
      <c r="AU204" s="58"/>
      <c r="AV204" s="58"/>
      <c r="AW204" s="58"/>
      <c r="AX204" s="58"/>
      <c r="AY204" s="58"/>
      <c r="AZ204" s="58"/>
      <c r="BA204" s="58"/>
      <c r="BB204" s="58"/>
      <c r="BC204" s="58"/>
      <c r="BD204" s="58"/>
      <c r="BE204" s="58"/>
      <c r="BF204" s="58"/>
      <c r="BG204" s="58"/>
      <c r="BH204" s="58"/>
    </row>
    <row r="205" spans="1:60" x14ac:dyDescent="0.25">
      <c r="A205" s="58"/>
      <c r="J205" s="58"/>
      <c r="K205" s="58"/>
      <c r="L205" s="58"/>
      <c r="M205" s="58"/>
      <c r="N205" s="58"/>
      <c r="O205" s="58"/>
      <c r="P205" s="58"/>
      <c r="Q205" s="58"/>
      <c r="R205" s="58"/>
      <c r="S205" s="58"/>
      <c r="T205" s="58"/>
      <c r="U205" s="58"/>
      <c r="V205" s="58"/>
      <c r="W205" s="58"/>
      <c r="X205" s="58"/>
      <c r="Y205" s="58"/>
      <c r="Z205" s="58"/>
      <c r="AA205" s="58"/>
      <c r="AB205" s="58"/>
      <c r="AC205" s="58"/>
      <c r="AD205" s="58"/>
      <c r="AE205" s="58"/>
      <c r="AF205" s="58"/>
      <c r="AG205" s="58"/>
      <c r="AH205" s="58"/>
      <c r="AI205" s="58"/>
      <c r="AJ205" s="58"/>
      <c r="AK205" s="58"/>
      <c r="AL205" s="58"/>
      <c r="AM205" s="58"/>
      <c r="AN205" s="58"/>
      <c r="AO205" s="58"/>
      <c r="AP205" s="58"/>
      <c r="AQ205" s="58"/>
      <c r="AR205" s="58"/>
      <c r="AS205" s="58"/>
      <c r="AT205" s="58"/>
      <c r="AU205" s="58"/>
      <c r="AV205" s="58"/>
      <c r="AW205" s="58"/>
      <c r="AX205" s="58"/>
      <c r="AY205" s="58"/>
      <c r="AZ205" s="58"/>
      <c r="BA205" s="58"/>
      <c r="BB205" s="58"/>
      <c r="BC205" s="58"/>
      <c r="BD205" s="58"/>
      <c r="BE205" s="58"/>
      <c r="BF205" s="58"/>
      <c r="BG205" s="58"/>
      <c r="BH205" s="58"/>
    </row>
    <row r="206" spans="1:60" x14ac:dyDescent="0.25">
      <c r="A206" s="58"/>
      <c r="J206" s="58"/>
      <c r="K206" s="58"/>
      <c r="L206" s="58"/>
      <c r="M206" s="58"/>
      <c r="N206" s="58"/>
      <c r="O206" s="58"/>
      <c r="P206" s="58"/>
      <c r="Q206" s="58"/>
      <c r="R206" s="58"/>
      <c r="S206" s="58"/>
      <c r="T206" s="58"/>
      <c r="U206" s="58"/>
      <c r="V206" s="58"/>
      <c r="W206" s="58"/>
      <c r="X206" s="58"/>
      <c r="Y206" s="58"/>
      <c r="Z206" s="58"/>
      <c r="AA206" s="58"/>
      <c r="AB206" s="58"/>
      <c r="AC206" s="58"/>
      <c r="AD206" s="58"/>
      <c r="AE206" s="58"/>
      <c r="AF206" s="58"/>
      <c r="AG206" s="58"/>
      <c r="AH206" s="58"/>
      <c r="AI206" s="58"/>
      <c r="AJ206" s="58"/>
      <c r="AK206" s="58"/>
      <c r="AL206" s="58"/>
      <c r="AM206" s="58"/>
      <c r="AN206" s="58"/>
      <c r="AO206" s="58"/>
      <c r="AP206" s="58"/>
      <c r="AQ206" s="58"/>
      <c r="AR206" s="58"/>
      <c r="AS206" s="58"/>
      <c r="AT206" s="58"/>
      <c r="AU206" s="58"/>
      <c r="AV206" s="58"/>
      <c r="AW206" s="58"/>
      <c r="AX206" s="58"/>
      <c r="AY206" s="58"/>
      <c r="AZ206" s="58"/>
      <c r="BA206" s="58"/>
      <c r="BB206" s="58"/>
      <c r="BC206" s="58"/>
      <c r="BD206" s="58"/>
      <c r="BE206" s="58"/>
      <c r="BF206" s="58"/>
      <c r="BG206" s="58"/>
      <c r="BH206" s="58"/>
    </row>
    <row r="207" spans="1:60" x14ac:dyDescent="0.25">
      <c r="A207" s="58"/>
      <c r="J207" s="58"/>
      <c r="K207" s="58"/>
      <c r="L207" s="58"/>
      <c r="M207" s="58"/>
      <c r="N207" s="58"/>
      <c r="O207" s="58"/>
      <c r="P207" s="58"/>
      <c r="Q207" s="58"/>
      <c r="R207" s="58"/>
      <c r="S207" s="58"/>
      <c r="T207" s="58"/>
      <c r="U207" s="58"/>
      <c r="V207" s="58"/>
      <c r="W207" s="58"/>
      <c r="X207" s="58"/>
      <c r="Y207" s="58"/>
      <c r="Z207" s="58"/>
      <c r="AA207" s="58"/>
      <c r="AB207" s="58"/>
      <c r="AC207" s="58"/>
      <c r="AD207" s="58"/>
      <c r="AE207" s="58"/>
      <c r="AF207" s="58"/>
      <c r="AG207" s="58"/>
      <c r="AH207" s="58"/>
      <c r="AI207" s="58"/>
      <c r="AJ207" s="58"/>
      <c r="AK207" s="58"/>
      <c r="AL207" s="58"/>
      <c r="AM207" s="58"/>
      <c r="AN207" s="58"/>
      <c r="AO207" s="58"/>
      <c r="AP207" s="58"/>
      <c r="AQ207" s="58"/>
      <c r="AR207" s="58"/>
      <c r="AS207" s="58"/>
      <c r="AT207" s="58"/>
      <c r="AU207" s="58"/>
      <c r="AV207" s="58"/>
      <c r="AW207" s="58"/>
      <c r="AX207" s="58"/>
      <c r="AY207" s="58"/>
      <c r="AZ207" s="58"/>
      <c r="BA207" s="58"/>
      <c r="BB207" s="58"/>
      <c r="BC207" s="58"/>
      <c r="BD207" s="58"/>
      <c r="BE207" s="58"/>
      <c r="BF207" s="58"/>
      <c r="BG207" s="58"/>
      <c r="BH207" s="58"/>
    </row>
    <row r="208" spans="1:60" x14ac:dyDescent="0.25">
      <c r="A208" s="58"/>
      <c r="J208" s="58"/>
      <c r="K208" s="58"/>
      <c r="L208" s="58"/>
      <c r="M208" s="58"/>
      <c r="N208" s="58"/>
      <c r="O208" s="58"/>
      <c r="P208" s="58"/>
      <c r="Q208" s="58"/>
      <c r="R208" s="58"/>
      <c r="S208" s="58"/>
      <c r="T208" s="58"/>
      <c r="U208" s="58"/>
      <c r="V208" s="58"/>
      <c r="W208" s="58"/>
      <c r="X208" s="58"/>
      <c r="Y208" s="58"/>
      <c r="Z208" s="58"/>
      <c r="AA208" s="58"/>
      <c r="AB208" s="58"/>
      <c r="AC208" s="58"/>
      <c r="AD208" s="58"/>
      <c r="AE208" s="58"/>
      <c r="AF208" s="58"/>
      <c r="AG208" s="58"/>
      <c r="AH208" s="58"/>
      <c r="AI208" s="58"/>
      <c r="AJ208" s="58"/>
      <c r="AK208" s="58"/>
      <c r="AL208" s="58"/>
      <c r="AM208" s="58"/>
      <c r="AN208" s="58"/>
      <c r="AO208" s="58"/>
      <c r="AP208" s="58"/>
      <c r="AQ208" s="58"/>
      <c r="AR208" s="58"/>
      <c r="AS208" s="58"/>
      <c r="AT208" s="58"/>
      <c r="AU208" s="58"/>
      <c r="AV208" s="58"/>
      <c r="AW208" s="58"/>
      <c r="AX208" s="58"/>
      <c r="AY208" s="58"/>
      <c r="AZ208" s="58"/>
      <c r="BA208" s="58"/>
      <c r="BB208" s="58"/>
      <c r="BC208" s="58"/>
      <c r="BD208" s="58"/>
      <c r="BE208" s="58"/>
      <c r="BF208" s="58"/>
      <c r="BG208" s="58"/>
      <c r="BH208" s="58"/>
    </row>
    <row r="209" spans="1:60" x14ac:dyDescent="0.25">
      <c r="A209" s="58"/>
      <c r="J209" s="58"/>
      <c r="K209" s="58"/>
      <c r="L209" s="58"/>
      <c r="M209" s="58"/>
      <c r="N209" s="58"/>
      <c r="O209" s="58"/>
      <c r="P209" s="58"/>
      <c r="Q209" s="58"/>
      <c r="R209" s="58"/>
      <c r="S209" s="58"/>
      <c r="T209" s="58"/>
      <c r="U209" s="58"/>
      <c r="V209" s="58"/>
      <c r="W209" s="58"/>
      <c r="X209" s="58"/>
      <c r="Y209" s="58"/>
      <c r="Z209" s="58"/>
      <c r="AA209" s="58"/>
      <c r="AB209" s="58"/>
      <c r="AC209" s="58"/>
      <c r="AD209" s="58"/>
      <c r="AE209" s="58"/>
      <c r="AF209" s="58"/>
      <c r="AG209" s="58"/>
      <c r="AH209" s="58"/>
      <c r="AI209" s="58"/>
      <c r="AJ209" s="58"/>
      <c r="AK209" s="58"/>
      <c r="AL209" s="58"/>
      <c r="AM209" s="58"/>
      <c r="AN209" s="58"/>
      <c r="AO209" s="58"/>
      <c r="AP209" s="58"/>
      <c r="AQ209" s="58"/>
      <c r="AR209" s="58"/>
      <c r="AS209" s="58"/>
      <c r="AT209" s="58"/>
      <c r="AU209" s="58"/>
      <c r="AV209" s="58"/>
      <c r="AW209" s="58"/>
      <c r="AX209" s="58"/>
      <c r="AY209" s="58"/>
      <c r="AZ209" s="58"/>
      <c r="BA209" s="58"/>
      <c r="BB209" s="58"/>
      <c r="BC209" s="58"/>
      <c r="BD209" s="58"/>
      <c r="BE209" s="58"/>
      <c r="BF209" s="58"/>
      <c r="BG209" s="58"/>
      <c r="BH209" s="58"/>
    </row>
    <row r="210" spans="1:60" x14ac:dyDescent="0.25">
      <c r="A210" s="58"/>
      <c r="J210" s="58"/>
      <c r="K210" s="58"/>
      <c r="L210" s="58"/>
      <c r="M210" s="58"/>
      <c r="N210" s="58"/>
      <c r="O210" s="58"/>
      <c r="P210" s="58"/>
      <c r="Q210" s="58"/>
      <c r="R210" s="58"/>
      <c r="S210" s="58"/>
      <c r="T210" s="58"/>
      <c r="U210" s="58"/>
      <c r="V210" s="58"/>
      <c r="W210" s="58"/>
      <c r="X210" s="58"/>
      <c r="Y210" s="58"/>
      <c r="Z210" s="58"/>
      <c r="AA210" s="58"/>
      <c r="AB210" s="58"/>
      <c r="AC210" s="58"/>
      <c r="AD210" s="58"/>
      <c r="AE210" s="58"/>
      <c r="AF210" s="58"/>
      <c r="AG210" s="58"/>
      <c r="AH210" s="58"/>
      <c r="AI210" s="58"/>
      <c r="AJ210" s="58"/>
      <c r="AK210" s="58"/>
      <c r="AL210" s="58"/>
      <c r="AM210" s="58"/>
      <c r="AN210" s="58"/>
      <c r="AO210" s="58"/>
      <c r="AP210" s="58"/>
      <c r="AQ210" s="58"/>
      <c r="AR210" s="58"/>
      <c r="AS210" s="58"/>
      <c r="AT210" s="58"/>
      <c r="AU210" s="58"/>
      <c r="AV210" s="58"/>
      <c r="AW210" s="58"/>
      <c r="AX210" s="58"/>
      <c r="AY210" s="58"/>
      <c r="AZ210" s="58"/>
      <c r="BA210" s="58"/>
      <c r="BB210" s="58"/>
      <c r="BC210" s="58"/>
      <c r="BD210" s="58"/>
      <c r="BE210" s="58"/>
      <c r="BF210" s="58"/>
      <c r="BG210" s="58"/>
      <c r="BH210" s="58"/>
    </row>
    <row r="211" spans="1:60" x14ac:dyDescent="0.25">
      <c r="A211" s="58"/>
      <c r="J211" s="58"/>
      <c r="K211" s="58"/>
      <c r="L211" s="58"/>
      <c r="M211" s="58"/>
      <c r="N211" s="58"/>
      <c r="O211" s="58"/>
      <c r="P211" s="58"/>
      <c r="Q211" s="58"/>
      <c r="R211" s="58"/>
      <c r="S211" s="58"/>
      <c r="T211" s="58"/>
      <c r="U211" s="58"/>
      <c r="V211" s="58"/>
      <c r="W211" s="58"/>
      <c r="X211" s="58"/>
      <c r="Y211" s="58"/>
      <c r="Z211" s="58"/>
      <c r="AA211" s="58"/>
      <c r="AB211" s="58"/>
      <c r="AC211" s="58"/>
      <c r="AD211" s="58"/>
      <c r="AE211" s="58"/>
      <c r="AF211" s="58"/>
      <c r="AG211" s="58"/>
      <c r="AH211" s="58"/>
      <c r="AI211" s="58"/>
      <c r="AJ211" s="58"/>
      <c r="AK211" s="58"/>
      <c r="AL211" s="58"/>
      <c r="AM211" s="58"/>
      <c r="AN211" s="58"/>
      <c r="AO211" s="58"/>
      <c r="AP211" s="58"/>
      <c r="AQ211" s="58"/>
      <c r="AR211" s="58"/>
      <c r="AS211" s="58"/>
      <c r="AT211" s="58"/>
      <c r="AU211" s="58"/>
      <c r="AV211" s="58"/>
      <c r="AW211" s="58"/>
      <c r="AX211" s="58"/>
      <c r="AY211" s="58"/>
      <c r="AZ211" s="58"/>
      <c r="BA211" s="58"/>
      <c r="BB211" s="58"/>
      <c r="BC211" s="58"/>
      <c r="BD211" s="58"/>
      <c r="BE211" s="58"/>
      <c r="BF211" s="58"/>
      <c r="BG211" s="58"/>
      <c r="BH211" s="58"/>
    </row>
    <row r="212" spans="1:60" x14ac:dyDescent="0.25">
      <c r="A212" s="58"/>
      <c r="J212" s="58"/>
      <c r="K212" s="58"/>
      <c r="L212" s="58"/>
      <c r="M212" s="58"/>
      <c r="N212" s="58"/>
      <c r="O212" s="58"/>
      <c r="P212" s="58"/>
      <c r="Q212" s="58"/>
      <c r="R212" s="58"/>
      <c r="S212" s="58"/>
      <c r="T212" s="58"/>
      <c r="U212" s="58"/>
      <c r="V212" s="58"/>
      <c r="W212" s="58"/>
      <c r="X212" s="58"/>
      <c r="Y212" s="58"/>
      <c r="Z212" s="58"/>
      <c r="AA212" s="58"/>
      <c r="AB212" s="58"/>
      <c r="AC212" s="58"/>
      <c r="AD212" s="58"/>
      <c r="AE212" s="58"/>
      <c r="AF212" s="58"/>
      <c r="AG212" s="58"/>
      <c r="AH212" s="58"/>
      <c r="AI212" s="58"/>
      <c r="AJ212" s="58"/>
      <c r="AK212" s="58"/>
      <c r="AL212" s="58"/>
      <c r="AM212" s="58"/>
      <c r="AN212" s="58"/>
      <c r="AO212" s="58"/>
      <c r="AP212" s="58"/>
      <c r="AQ212" s="58"/>
      <c r="AR212" s="58"/>
      <c r="AS212" s="58"/>
      <c r="AT212" s="58"/>
      <c r="AU212" s="58"/>
      <c r="AV212" s="58"/>
      <c r="AW212" s="58"/>
      <c r="AX212" s="58"/>
      <c r="AY212" s="58"/>
      <c r="AZ212" s="58"/>
      <c r="BA212" s="58"/>
      <c r="BB212" s="58"/>
      <c r="BC212" s="58"/>
      <c r="BD212" s="58"/>
      <c r="BE212" s="58"/>
      <c r="BF212" s="58"/>
      <c r="BG212" s="58"/>
      <c r="BH212" s="58"/>
    </row>
    <row r="213" spans="1:60" x14ac:dyDescent="0.25">
      <c r="A213" s="58"/>
      <c r="J213" s="58"/>
      <c r="K213" s="58"/>
      <c r="L213" s="58"/>
      <c r="M213" s="58"/>
      <c r="N213" s="58"/>
      <c r="O213" s="58"/>
      <c r="P213" s="58"/>
      <c r="Q213" s="58"/>
      <c r="R213" s="58"/>
      <c r="S213" s="58"/>
      <c r="T213" s="58"/>
      <c r="U213" s="58"/>
      <c r="V213" s="58"/>
      <c r="W213" s="58"/>
      <c r="X213" s="58"/>
      <c r="Y213" s="58"/>
      <c r="Z213" s="58"/>
      <c r="AA213" s="58"/>
      <c r="AB213" s="58"/>
      <c r="AC213" s="58"/>
      <c r="AD213" s="58"/>
      <c r="AE213" s="58"/>
      <c r="AF213" s="58"/>
      <c r="AG213" s="58"/>
      <c r="AH213" s="58"/>
      <c r="AI213" s="58"/>
      <c r="AJ213" s="58"/>
      <c r="AK213" s="58"/>
      <c r="AL213" s="58"/>
      <c r="AM213" s="58"/>
      <c r="AN213" s="58"/>
      <c r="AO213" s="58"/>
      <c r="AP213" s="58"/>
      <c r="AQ213" s="58"/>
      <c r="AR213" s="58"/>
      <c r="AS213" s="58"/>
      <c r="AT213" s="58"/>
      <c r="AU213" s="58"/>
      <c r="AV213" s="58"/>
      <c r="AW213" s="58"/>
      <c r="AX213" s="58"/>
      <c r="AY213" s="58"/>
      <c r="AZ213" s="58"/>
      <c r="BA213" s="58"/>
      <c r="BB213" s="58"/>
      <c r="BC213" s="58"/>
      <c r="BD213" s="58"/>
      <c r="BE213" s="58"/>
      <c r="BF213" s="58"/>
      <c r="BG213" s="58"/>
      <c r="BH213" s="58"/>
    </row>
    <row r="214" spans="1:60" x14ac:dyDescent="0.25">
      <c r="A214" s="58"/>
      <c r="J214" s="58"/>
      <c r="K214" s="58"/>
      <c r="L214" s="58"/>
      <c r="M214" s="58"/>
      <c r="N214" s="58"/>
      <c r="O214" s="58"/>
      <c r="P214" s="58"/>
      <c r="Q214" s="58"/>
      <c r="R214" s="58"/>
      <c r="S214" s="58"/>
      <c r="T214" s="58"/>
      <c r="U214" s="58"/>
      <c r="V214" s="58"/>
      <c r="W214" s="58"/>
      <c r="X214" s="58"/>
      <c r="Y214" s="58"/>
      <c r="Z214" s="58"/>
      <c r="AA214" s="58"/>
      <c r="AB214" s="58"/>
      <c r="AC214" s="58"/>
      <c r="AD214" s="58"/>
      <c r="AE214" s="58"/>
      <c r="AF214" s="58"/>
      <c r="AG214" s="58"/>
      <c r="AH214" s="58"/>
      <c r="AI214" s="58"/>
      <c r="AJ214" s="58"/>
      <c r="AK214" s="58"/>
      <c r="AL214" s="58"/>
      <c r="AM214" s="58"/>
      <c r="AN214" s="58"/>
      <c r="AO214" s="58"/>
      <c r="AP214" s="58"/>
      <c r="AQ214" s="58"/>
      <c r="AR214" s="58"/>
      <c r="AS214" s="58"/>
      <c r="AT214" s="58"/>
      <c r="AU214" s="58"/>
      <c r="AV214" s="58"/>
      <c r="AW214" s="58"/>
      <c r="AX214" s="58"/>
      <c r="AY214" s="58"/>
      <c r="AZ214" s="58"/>
      <c r="BA214" s="58"/>
      <c r="BB214" s="58"/>
      <c r="BC214" s="58"/>
      <c r="BD214" s="58"/>
      <c r="BE214" s="58"/>
      <c r="BF214" s="58"/>
      <c r="BG214" s="58"/>
      <c r="BH214" s="58"/>
    </row>
    <row r="215" spans="1:60" x14ac:dyDescent="0.25">
      <c r="A215" s="58"/>
      <c r="J215" s="58"/>
      <c r="K215" s="58"/>
      <c r="L215" s="58"/>
      <c r="M215" s="58"/>
      <c r="N215" s="58"/>
      <c r="O215" s="58"/>
      <c r="P215" s="58"/>
      <c r="Q215" s="58"/>
      <c r="R215" s="58"/>
      <c r="S215" s="58"/>
      <c r="T215" s="58"/>
      <c r="U215" s="58"/>
      <c r="V215" s="58"/>
      <c r="W215" s="58"/>
      <c r="X215" s="58"/>
      <c r="Y215" s="58"/>
      <c r="Z215" s="58"/>
      <c r="AA215" s="58"/>
      <c r="AB215" s="58"/>
      <c r="AC215" s="58"/>
      <c r="AD215" s="58"/>
      <c r="AE215" s="58"/>
      <c r="AF215" s="58"/>
      <c r="AG215" s="58"/>
      <c r="AH215" s="58"/>
      <c r="AI215" s="58"/>
      <c r="AJ215" s="58"/>
      <c r="AK215" s="58"/>
      <c r="AL215" s="58"/>
      <c r="AM215" s="58"/>
      <c r="AN215" s="58"/>
      <c r="AO215" s="58"/>
      <c r="AP215" s="58"/>
      <c r="AQ215" s="58"/>
      <c r="AR215" s="58"/>
      <c r="AS215" s="58"/>
      <c r="AT215" s="58"/>
      <c r="AU215" s="58"/>
      <c r="AV215" s="58"/>
      <c r="AW215" s="58"/>
      <c r="AX215" s="58"/>
      <c r="AY215" s="58"/>
      <c r="AZ215" s="58"/>
      <c r="BA215" s="58"/>
      <c r="BB215" s="58"/>
      <c r="BC215" s="58"/>
      <c r="BD215" s="58"/>
      <c r="BE215" s="58"/>
      <c r="BF215" s="58"/>
      <c r="BG215" s="58"/>
      <c r="BH215" s="58"/>
    </row>
    <row r="216" spans="1:60" x14ac:dyDescent="0.25">
      <c r="A216" s="58"/>
      <c r="J216" s="58"/>
      <c r="K216" s="58"/>
      <c r="L216" s="58"/>
      <c r="M216" s="58"/>
      <c r="N216" s="58"/>
      <c r="O216" s="58"/>
      <c r="P216" s="58"/>
      <c r="Q216" s="58"/>
      <c r="R216" s="58"/>
      <c r="S216" s="58"/>
      <c r="T216" s="58"/>
      <c r="U216" s="58"/>
      <c r="V216" s="58"/>
      <c r="W216" s="58"/>
      <c r="X216" s="58"/>
      <c r="Y216" s="58"/>
      <c r="Z216" s="58"/>
      <c r="AA216" s="58"/>
      <c r="AB216" s="58"/>
      <c r="AC216" s="58"/>
      <c r="AD216" s="58"/>
      <c r="AE216" s="58"/>
      <c r="AF216" s="58"/>
      <c r="AG216" s="58"/>
      <c r="AH216" s="58"/>
      <c r="AI216" s="58"/>
      <c r="AJ216" s="58"/>
      <c r="AK216" s="58"/>
      <c r="AL216" s="58"/>
      <c r="AM216" s="58"/>
      <c r="AN216" s="58"/>
      <c r="AO216" s="58"/>
      <c r="AP216" s="58"/>
      <c r="AQ216" s="58"/>
      <c r="AR216" s="58"/>
      <c r="AS216" s="58"/>
      <c r="AT216" s="58"/>
      <c r="AU216" s="58"/>
      <c r="AV216" s="58"/>
      <c r="AW216" s="58"/>
      <c r="AX216" s="58"/>
      <c r="AY216" s="58"/>
      <c r="AZ216" s="58"/>
      <c r="BA216" s="58"/>
      <c r="BB216" s="58"/>
      <c r="BC216" s="58"/>
      <c r="BD216" s="58"/>
      <c r="BE216" s="58"/>
      <c r="BF216" s="58"/>
      <c r="BG216" s="58"/>
      <c r="BH216" s="58"/>
    </row>
    <row r="217" spans="1:60" x14ac:dyDescent="0.25">
      <c r="A217" s="58"/>
      <c r="J217" s="58"/>
      <c r="K217" s="58"/>
      <c r="L217" s="58"/>
      <c r="M217" s="58"/>
      <c r="N217" s="58"/>
      <c r="O217" s="58"/>
      <c r="P217" s="58"/>
      <c r="Q217" s="58"/>
      <c r="R217" s="58"/>
      <c r="S217" s="58"/>
      <c r="T217" s="58"/>
      <c r="U217" s="58"/>
      <c r="V217" s="58"/>
      <c r="W217" s="58"/>
      <c r="X217" s="58"/>
      <c r="Y217" s="58"/>
      <c r="Z217" s="58"/>
      <c r="AA217" s="58"/>
      <c r="AB217" s="58"/>
      <c r="AC217" s="58"/>
      <c r="AD217" s="58"/>
      <c r="AE217" s="58"/>
      <c r="AF217" s="58"/>
      <c r="AG217" s="58"/>
      <c r="AH217" s="58"/>
      <c r="AI217" s="58"/>
      <c r="AJ217" s="58"/>
      <c r="AK217" s="58"/>
      <c r="AL217" s="58"/>
      <c r="AM217" s="58"/>
      <c r="AN217" s="58"/>
      <c r="AO217" s="58"/>
      <c r="AP217" s="58"/>
      <c r="AQ217" s="58"/>
      <c r="AR217" s="58"/>
      <c r="AS217" s="58"/>
      <c r="AT217" s="58"/>
      <c r="AU217" s="58"/>
      <c r="AV217" s="58"/>
      <c r="AW217" s="58"/>
      <c r="AX217" s="58"/>
      <c r="AY217" s="58"/>
      <c r="AZ217" s="58"/>
      <c r="BA217" s="58"/>
      <c r="BB217" s="58"/>
      <c r="BC217" s="58"/>
      <c r="BD217" s="58"/>
      <c r="BE217" s="58"/>
      <c r="BF217" s="58"/>
      <c r="BG217" s="58"/>
      <c r="BH217" s="58"/>
    </row>
    <row r="218" spans="1:60" x14ac:dyDescent="0.25">
      <c r="A218" s="58"/>
      <c r="J218" s="58"/>
      <c r="K218" s="58"/>
      <c r="L218" s="58"/>
      <c r="M218" s="58"/>
      <c r="N218" s="58"/>
      <c r="O218" s="58"/>
      <c r="P218" s="58"/>
      <c r="Q218" s="58"/>
      <c r="R218" s="58"/>
      <c r="S218" s="58"/>
      <c r="T218" s="58"/>
      <c r="U218" s="58"/>
      <c r="V218" s="58"/>
      <c r="W218" s="58"/>
      <c r="X218" s="58"/>
      <c r="Y218" s="58"/>
      <c r="Z218" s="58"/>
      <c r="AA218" s="58"/>
      <c r="AB218" s="58"/>
      <c r="AC218" s="58"/>
      <c r="AD218" s="58"/>
      <c r="AE218" s="58"/>
      <c r="AF218" s="58"/>
      <c r="AG218" s="58"/>
      <c r="AH218" s="58"/>
      <c r="AI218" s="58"/>
      <c r="AJ218" s="58"/>
      <c r="AK218" s="58"/>
      <c r="AL218" s="58"/>
      <c r="AM218" s="58"/>
      <c r="AN218" s="58"/>
      <c r="AO218" s="58"/>
      <c r="AP218" s="58"/>
      <c r="AQ218" s="58"/>
      <c r="AR218" s="58"/>
      <c r="AS218" s="58"/>
      <c r="AT218" s="58"/>
      <c r="AU218" s="58"/>
      <c r="AV218" s="58"/>
      <c r="AW218" s="58"/>
      <c r="AX218" s="58"/>
      <c r="AY218" s="58"/>
      <c r="AZ218" s="58"/>
      <c r="BA218" s="58"/>
      <c r="BB218" s="58"/>
      <c r="BC218" s="58"/>
      <c r="BD218" s="58"/>
      <c r="BE218" s="58"/>
      <c r="BF218" s="58"/>
      <c r="BG218" s="58"/>
      <c r="BH218" s="58"/>
    </row>
    <row r="219" spans="1:60" x14ac:dyDescent="0.25">
      <c r="A219" s="58"/>
      <c r="J219" s="58"/>
      <c r="K219" s="58"/>
      <c r="L219" s="58"/>
      <c r="M219" s="58"/>
      <c r="N219" s="58"/>
      <c r="O219" s="58"/>
      <c r="P219" s="58"/>
      <c r="Q219" s="58"/>
      <c r="R219" s="58"/>
      <c r="S219" s="58"/>
      <c r="T219" s="58"/>
      <c r="U219" s="58"/>
      <c r="V219" s="58"/>
      <c r="W219" s="58"/>
      <c r="X219" s="58"/>
      <c r="Y219" s="58"/>
      <c r="Z219" s="58"/>
      <c r="AA219" s="58"/>
      <c r="AB219" s="58"/>
      <c r="AC219" s="58"/>
      <c r="AD219" s="58"/>
      <c r="AE219" s="58"/>
      <c r="AF219" s="58"/>
      <c r="AG219" s="58"/>
      <c r="AH219" s="58"/>
      <c r="AI219" s="58"/>
      <c r="AJ219" s="58"/>
      <c r="AK219" s="58"/>
      <c r="AL219" s="58"/>
      <c r="AM219" s="58"/>
      <c r="AN219" s="58"/>
      <c r="AO219" s="58"/>
      <c r="AP219" s="58"/>
      <c r="AQ219" s="58"/>
      <c r="AR219" s="58"/>
      <c r="AS219" s="58"/>
      <c r="AT219" s="58"/>
      <c r="AU219" s="58"/>
      <c r="AV219" s="58"/>
      <c r="AW219" s="58"/>
      <c r="AX219" s="58"/>
      <c r="AY219" s="58"/>
      <c r="AZ219" s="58"/>
      <c r="BA219" s="58"/>
      <c r="BB219" s="58"/>
      <c r="BC219" s="58"/>
      <c r="BD219" s="58"/>
      <c r="BE219" s="58"/>
      <c r="BF219" s="58"/>
      <c r="BG219" s="58"/>
      <c r="BH219" s="58"/>
    </row>
    <row r="220" spans="1:60" x14ac:dyDescent="0.25">
      <c r="A220" s="58"/>
      <c r="J220" s="58"/>
      <c r="K220" s="58"/>
      <c r="L220" s="58"/>
      <c r="M220" s="58"/>
      <c r="N220" s="58"/>
      <c r="O220" s="58"/>
      <c r="P220" s="58"/>
      <c r="Q220" s="58"/>
      <c r="R220" s="58"/>
      <c r="S220" s="58"/>
      <c r="T220" s="58"/>
      <c r="U220" s="58"/>
      <c r="V220" s="58"/>
      <c r="W220" s="58"/>
      <c r="X220" s="58"/>
      <c r="Y220" s="58"/>
      <c r="Z220" s="58"/>
      <c r="AA220" s="58"/>
      <c r="AB220" s="58"/>
      <c r="AC220" s="58"/>
      <c r="AD220" s="58"/>
      <c r="AE220" s="58"/>
      <c r="AF220" s="58"/>
      <c r="AG220" s="58"/>
      <c r="AH220" s="58"/>
      <c r="AI220" s="58"/>
      <c r="AJ220" s="58"/>
      <c r="AK220" s="58"/>
      <c r="AL220" s="58"/>
      <c r="AM220" s="58"/>
      <c r="AN220" s="58"/>
      <c r="AO220" s="58"/>
      <c r="AP220" s="58"/>
      <c r="AQ220" s="58"/>
      <c r="AR220" s="58"/>
      <c r="AS220" s="58"/>
      <c r="AT220" s="58"/>
      <c r="AU220" s="58"/>
      <c r="AV220" s="58"/>
      <c r="AW220" s="58"/>
      <c r="AX220" s="58"/>
      <c r="AY220" s="58"/>
      <c r="AZ220" s="58"/>
      <c r="BA220" s="58"/>
      <c r="BB220" s="58"/>
      <c r="BC220" s="58"/>
      <c r="BD220" s="58"/>
      <c r="BE220" s="58"/>
      <c r="BF220" s="58"/>
      <c r="BG220" s="58"/>
      <c r="BH220" s="58"/>
    </row>
    <row r="221" spans="1:60" x14ac:dyDescent="0.25">
      <c r="A221" s="58"/>
      <c r="J221" s="58"/>
      <c r="K221" s="58"/>
      <c r="L221" s="58"/>
      <c r="M221" s="58"/>
      <c r="N221" s="58"/>
      <c r="O221" s="58"/>
      <c r="P221" s="58"/>
      <c r="Q221" s="58"/>
      <c r="R221" s="58"/>
      <c r="S221" s="58"/>
      <c r="T221" s="58"/>
      <c r="U221" s="58"/>
      <c r="V221" s="58"/>
      <c r="W221" s="58"/>
      <c r="X221" s="58"/>
      <c r="Y221" s="58"/>
      <c r="Z221" s="58"/>
      <c r="AA221" s="58"/>
      <c r="AB221" s="58"/>
      <c r="AC221" s="58"/>
      <c r="AD221" s="58"/>
      <c r="AE221" s="58"/>
      <c r="AF221" s="58"/>
      <c r="AG221" s="58"/>
      <c r="AH221" s="58"/>
      <c r="AI221" s="58"/>
      <c r="AJ221" s="58"/>
      <c r="AK221" s="58"/>
      <c r="AL221" s="58"/>
      <c r="AM221" s="58"/>
      <c r="AN221" s="58"/>
      <c r="AO221" s="58"/>
      <c r="AP221" s="58"/>
      <c r="AQ221" s="58"/>
      <c r="AR221" s="58"/>
      <c r="AS221" s="58"/>
      <c r="AT221" s="58"/>
      <c r="AU221" s="58"/>
      <c r="AV221" s="58"/>
      <c r="AW221" s="58"/>
      <c r="AX221" s="58"/>
      <c r="AY221" s="58"/>
      <c r="AZ221" s="58"/>
      <c r="BA221" s="58"/>
      <c r="BB221" s="58"/>
      <c r="BC221" s="58"/>
      <c r="BD221" s="58"/>
      <c r="BE221" s="58"/>
      <c r="BF221" s="58"/>
      <c r="BG221" s="58"/>
      <c r="BH221" s="58"/>
    </row>
    <row r="222" spans="1:60" x14ac:dyDescent="0.25">
      <c r="A222" s="58"/>
      <c r="J222" s="58"/>
      <c r="K222" s="58"/>
      <c r="L222" s="58"/>
      <c r="M222" s="58"/>
      <c r="N222" s="58"/>
      <c r="O222" s="58"/>
      <c r="P222" s="58"/>
      <c r="Q222" s="58"/>
      <c r="R222" s="58"/>
      <c r="S222" s="58"/>
      <c r="T222" s="58"/>
      <c r="U222" s="58"/>
      <c r="V222" s="58"/>
      <c r="W222" s="58"/>
      <c r="X222" s="58"/>
      <c r="Y222" s="58"/>
      <c r="Z222" s="58"/>
      <c r="AA222" s="58"/>
      <c r="AB222" s="58"/>
      <c r="AC222" s="58"/>
      <c r="AD222" s="58"/>
      <c r="AE222" s="58"/>
      <c r="AF222" s="58"/>
      <c r="AG222" s="58"/>
      <c r="AH222" s="58"/>
      <c r="AI222" s="58"/>
      <c r="AJ222" s="58"/>
      <c r="AK222" s="58"/>
      <c r="AL222" s="58"/>
      <c r="AM222" s="58"/>
      <c r="AN222" s="58"/>
      <c r="AO222" s="58"/>
      <c r="AP222" s="58"/>
      <c r="AQ222" s="58"/>
      <c r="AR222" s="58"/>
      <c r="AS222" s="58"/>
      <c r="AT222" s="58"/>
      <c r="AU222" s="58"/>
      <c r="AV222" s="58"/>
      <c r="AW222" s="58"/>
      <c r="AX222" s="58"/>
      <c r="AY222" s="58"/>
      <c r="AZ222" s="58"/>
      <c r="BA222" s="58"/>
      <c r="BB222" s="58"/>
      <c r="BC222" s="58"/>
      <c r="BD222" s="58"/>
      <c r="BE222" s="58"/>
      <c r="BF222" s="58"/>
      <c r="BG222" s="58"/>
      <c r="BH222" s="58"/>
    </row>
    <row r="223" spans="1:60" x14ac:dyDescent="0.25">
      <c r="A223" s="58"/>
      <c r="J223" s="58"/>
      <c r="K223" s="58"/>
      <c r="L223" s="58"/>
      <c r="M223" s="58"/>
      <c r="N223" s="58"/>
      <c r="O223" s="58"/>
      <c r="P223" s="58"/>
      <c r="Q223" s="58"/>
      <c r="R223" s="58"/>
      <c r="S223" s="58"/>
      <c r="T223" s="58"/>
      <c r="U223" s="58"/>
      <c r="V223" s="58"/>
      <c r="W223" s="58"/>
      <c r="X223" s="58"/>
      <c r="Y223" s="58"/>
      <c r="Z223" s="58"/>
      <c r="AA223" s="58"/>
      <c r="AB223" s="58"/>
      <c r="AC223" s="58"/>
      <c r="AD223" s="58"/>
      <c r="AE223" s="58"/>
      <c r="AF223" s="58"/>
      <c r="AG223" s="58"/>
      <c r="AH223" s="58"/>
      <c r="AI223" s="58"/>
      <c r="AJ223" s="58"/>
      <c r="AK223" s="58"/>
      <c r="AL223" s="58"/>
      <c r="AM223" s="58"/>
      <c r="AN223" s="58"/>
      <c r="AO223" s="58"/>
      <c r="AP223" s="58"/>
      <c r="AQ223" s="58"/>
      <c r="AR223" s="58"/>
      <c r="AS223" s="58"/>
      <c r="AT223" s="58"/>
      <c r="AU223" s="58"/>
      <c r="AV223" s="58"/>
      <c r="AW223" s="58"/>
      <c r="AX223" s="58"/>
      <c r="AY223" s="58"/>
      <c r="AZ223" s="58"/>
      <c r="BA223" s="58"/>
      <c r="BB223" s="58"/>
      <c r="BC223" s="58"/>
      <c r="BD223" s="58"/>
      <c r="BE223" s="58"/>
      <c r="BF223" s="58"/>
      <c r="BG223" s="58"/>
      <c r="BH223" s="58"/>
    </row>
    <row r="224" spans="1:60" x14ac:dyDescent="0.25">
      <c r="A224" s="58"/>
      <c r="J224" s="58"/>
      <c r="K224" s="58"/>
      <c r="L224" s="58"/>
      <c r="M224" s="58"/>
      <c r="N224" s="58"/>
      <c r="O224" s="58"/>
      <c r="P224" s="58"/>
      <c r="Q224" s="58"/>
      <c r="R224" s="58"/>
      <c r="S224" s="58"/>
      <c r="T224" s="58"/>
      <c r="U224" s="58"/>
      <c r="V224" s="58"/>
      <c r="W224" s="58"/>
      <c r="X224" s="58"/>
      <c r="Y224" s="58"/>
      <c r="Z224" s="58"/>
      <c r="AA224" s="58"/>
      <c r="AB224" s="58"/>
      <c r="AC224" s="58"/>
      <c r="AD224" s="58"/>
      <c r="AE224" s="58"/>
      <c r="AF224" s="58"/>
      <c r="AG224" s="58"/>
      <c r="AH224" s="58"/>
      <c r="AI224" s="58"/>
      <c r="AJ224" s="58"/>
      <c r="AK224" s="58"/>
      <c r="AL224" s="58"/>
      <c r="AM224" s="58"/>
      <c r="AN224" s="58"/>
      <c r="AO224" s="58"/>
      <c r="AP224" s="58"/>
      <c r="AQ224" s="58"/>
      <c r="AR224" s="58"/>
      <c r="AS224" s="58"/>
      <c r="AT224" s="58"/>
      <c r="AU224" s="58"/>
      <c r="AV224" s="58"/>
      <c r="AW224" s="58"/>
      <c r="AX224" s="58"/>
      <c r="AY224" s="58"/>
      <c r="AZ224" s="58"/>
      <c r="BA224" s="58"/>
      <c r="BB224" s="58"/>
      <c r="BC224" s="58"/>
      <c r="BD224" s="58"/>
      <c r="BE224" s="58"/>
      <c r="BF224" s="58"/>
      <c r="BG224" s="58"/>
      <c r="BH224" s="58"/>
    </row>
    <row r="225" spans="1:60" x14ac:dyDescent="0.25">
      <c r="A225" s="58"/>
      <c r="J225" s="58"/>
      <c r="K225" s="58"/>
      <c r="L225" s="58"/>
      <c r="M225" s="58"/>
      <c r="N225" s="58"/>
      <c r="O225" s="58"/>
      <c r="P225" s="58"/>
      <c r="Q225" s="58"/>
      <c r="R225" s="58"/>
      <c r="S225" s="58"/>
      <c r="T225" s="58"/>
      <c r="U225" s="58"/>
      <c r="V225" s="58"/>
      <c r="W225" s="58"/>
      <c r="X225" s="58"/>
      <c r="Y225" s="58"/>
      <c r="Z225" s="58"/>
      <c r="AA225" s="58"/>
      <c r="AB225" s="58"/>
      <c r="AC225" s="58"/>
      <c r="AD225" s="58"/>
      <c r="AE225" s="58"/>
      <c r="AF225" s="58"/>
      <c r="AG225" s="58"/>
      <c r="AH225" s="58"/>
      <c r="AI225" s="58"/>
      <c r="AJ225" s="58"/>
      <c r="AK225" s="58"/>
      <c r="AL225" s="58"/>
      <c r="AM225" s="58"/>
      <c r="AN225" s="58"/>
      <c r="AO225" s="58"/>
      <c r="AP225" s="58"/>
      <c r="AQ225" s="58"/>
      <c r="AR225" s="58"/>
      <c r="AS225" s="58"/>
      <c r="AT225" s="58"/>
      <c r="AU225" s="58"/>
      <c r="AV225" s="58"/>
      <c r="AW225" s="58"/>
      <c r="AX225" s="58"/>
      <c r="AY225" s="58"/>
      <c r="AZ225" s="58"/>
      <c r="BA225" s="58"/>
      <c r="BB225" s="58"/>
      <c r="BC225" s="58"/>
      <c r="BD225" s="58"/>
      <c r="BE225" s="58"/>
      <c r="BF225" s="58"/>
      <c r="BG225" s="58"/>
      <c r="BH225" s="58"/>
    </row>
    <row r="226" spans="1:60" x14ac:dyDescent="0.25">
      <c r="A226" s="58"/>
      <c r="J226" s="58"/>
      <c r="K226" s="58"/>
      <c r="L226" s="58"/>
      <c r="M226" s="58"/>
      <c r="N226" s="58"/>
      <c r="O226" s="58"/>
      <c r="P226" s="58"/>
      <c r="Q226" s="58"/>
      <c r="R226" s="58"/>
      <c r="S226" s="58"/>
      <c r="T226" s="58"/>
      <c r="U226" s="58"/>
      <c r="V226" s="58"/>
      <c r="W226" s="58"/>
      <c r="X226" s="58"/>
      <c r="Y226" s="58"/>
      <c r="Z226" s="58"/>
      <c r="AA226" s="58"/>
      <c r="AB226" s="58"/>
      <c r="AC226" s="58"/>
      <c r="AD226" s="58"/>
      <c r="AE226" s="58"/>
      <c r="AF226" s="58"/>
      <c r="AG226" s="58"/>
      <c r="AH226" s="58"/>
      <c r="AI226" s="58"/>
      <c r="AJ226" s="58"/>
      <c r="AK226" s="58"/>
      <c r="AL226" s="58"/>
      <c r="AM226" s="58"/>
      <c r="AN226" s="58"/>
      <c r="AO226" s="58"/>
      <c r="AP226" s="58"/>
      <c r="AQ226" s="58"/>
      <c r="AR226" s="58"/>
      <c r="AS226" s="58"/>
      <c r="AT226" s="58"/>
      <c r="AU226" s="58"/>
      <c r="AV226" s="58"/>
      <c r="AW226" s="58"/>
      <c r="AX226" s="58"/>
      <c r="AY226" s="58"/>
      <c r="AZ226" s="58"/>
      <c r="BA226" s="58"/>
      <c r="BB226" s="58"/>
      <c r="BC226" s="58"/>
      <c r="BD226" s="58"/>
      <c r="BE226" s="58"/>
      <c r="BF226" s="58"/>
      <c r="BG226" s="58"/>
      <c r="BH226" s="58"/>
    </row>
    <row r="227" spans="1:60" x14ac:dyDescent="0.25">
      <c r="A227" s="58"/>
      <c r="J227" s="58"/>
      <c r="K227" s="58"/>
      <c r="L227" s="58"/>
      <c r="M227" s="58"/>
      <c r="N227" s="58"/>
      <c r="O227" s="58"/>
      <c r="P227" s="58"/>
      <c r="Q227" s="58"/>
      <c r="R227" s="58"/>
      <c r="S227" s="58"/>
      <c r="T227" s="58"/>
      <c r="U227" s="58"/>
      <c r="V227" s="58"/>
      <c r="W227" s="58"/>
      <c r="X227" s="58"/>
      <c r="Y227" s="58"/>
      <c r="Z227" s="58"/>
      <c r="AA227" s="58"/>
      <c r="AB227" s="58"/>
      <c r="AC227" s="58"/>
      <c r="AD227" s="58"/>
      <c r="AE227" s="58"/>
      <c r="AF227" s="58"/>
      <c r="AG227" s="58"/>
      <c r="AH227" s="58"/>
      <c r="AI227" s="58"/>
      <c r="AJ227" s="58"/>
      <c r="AK227" s="58"/>
      <c r="AL227" s="58"/>
      <c r="AM227" s="58"/>
      <c r="AN227" s="58"/>
      <c r="AO227" s="58"/>
      <c r="AP227" s="58"/>
      <c r="AQ227" s="58"/>
      <c r="AR227" s="58"/>
      <c r="AS227" s="58"/>
      <c r="AT227" s="58"/>
      <c r="AU227" s="58"/>
      <c r="AV227" s="58"/>
      <c r="AW227" s="58"/>
      <c r="AX227" s="58"/>
      <c r="AY227" s="58"/>
      <c r="AZ227" s="58"/>
      <c r="BA227" s="58"/>
      <c r="BB227" s="58"/>
      <c r="BC227" s="58"/>
      <c r="BD227" s="58"/>
      <c r="BE227" s="58"/>
      <c r="BF227" s="58"/>
      <c r="BG227" s="58"/>
      <c r="BH227" s="58"/>
    </row>
    <row r="228" spans="1:60" x14ac:dyDescent="0.25">
      <c r="A228" s="58"/>
      <c r="J228" s="58"/>
      <c r="K228" s="58"/>
      <c r="L228" s="58"/>
      <c r="M228" s="58"/>
      <c r="N228" s="58"/>
      <c r="O228" s="58"/>
      <c r="P228" s="58"/>
      <c r="Q228" s="58"/>
      <c r="R228" s="58"/>
      <c r="S228" s="58"/>
      <c r="T228" s="58"/>
      <c r="U228" s="58"/>
      <c r="V228" s="58"/>
      <c r="W228" s="58"/>
      <c r="X228" s="58"/>
      <c r="Y228" s="58"/>
      <c r="Z228" s="58"/>
      <c r="AA228" s="58"/>
      <c r="AB228" s="58"/>
      <c r="AC228" s="58"/>
      <c r="AD228" s="58"/>
      <c r="AE228" s="58"/>
      <c r="AF228" s="58"/>
      <c r="AG228" s="58"/>
      <c r="AH228" s="58"/>
      <c r="AI228" s="58"/>
      <c r="AJ228" s="58"/>
      <c r="AK228" s="58"/>
      <c r="AL228" s="58"/>
      <c r="AM228" s="58"/>
      <c r="AN228" s="58"/>
      <c r="AO228" s="58"/>
      <c r="AP228" s="58"/>
      <c r="AQ228" s="58"/>
      <c r="AR228" s="58"/>
      <c r="AS228" s="58"/>
      <c r="AT228" s="58"/>
      <c r="AU228" s="58"/>
      <c r="AV228" s="58"/>
      <c r="AW228" s="58"/>
      <c r="AX228" s="58"/>
      <c r="AY228" s="58"/>
      <c r="AZ228" s="58"/>
      <c r="BA228" s="58"/>
      <c r="BB228" s="58"/>
      <c r="BC228" s="58"/>
      <c r="BD228" s="58"/>
      <c r="BE228" s="58"/>
      <c r="BF228" s="58"/>
      <c r="BG228" s="58"/>
      <c r="BH228" s="58"/>
    </row>
    <row r="229" spans="1:60" x14ac:dyDescent="0.25">
      <c r="A229" s="58"/>
      <c r="J229" s="58"/>
      <c r="K229" s="58"/>
      <c r="L229" s="58"/>
      <c r="M229" s="58"/>
      <c r="N229" s="58"/>
      <c r="O229" s="58"/>
      <c r="P229" s="58"/>
      <c r="Q229" s="58"/>
      <c r="R229" s="58"/>
      <c r="S229" s="58"/>
      <c r="T229" s="58"/>
      <c r="U229" s="58"/>
      <c r="V229" s="58"/>
      <c r="W229" s="58"/>
      <c r="X229" s="58"/>
      <c r="Y229" s="58"/>
      <c r="Z229" s="58"/>
      <c r="AA229" s="58"/>
      <c r="AB229" s="58"/>
      <c r="AC229" s="58"/>
      <c r="AD229" s="58"/>
      <c r="AE229" s="58"/>
      <c r="AF229" s="58"/>
      <c r="AG229" s="58"/>
      <c r="AH229" s="58"/>
      <c r="AI229" s="58"/>
      <c r="AJ229" s="58"/>
      <c r="AK229" s="58"/>
      <c r="AL229" s="58"/>
      <c r="AM229" s="58"/>
      <c r="AN229" s="58"/>
      <c r="AO229" s="58"/>
      <c r="AP229" s="58"/>
      <c r="AQ229" s="58"/>
      <c r="AR229" s="58"/>
      <c r="AS229" s="58"/>
      <c r="AT229" s="58"/>
      <c r="AU229" s="58"/>
      <c r="AV229" s="58"/>
      <c r="AW229" s="58"/>
      <c r="AX229" s="58"/>
      <c r="AY229" s="58"/>
      <c r="AZ229" s="58"/>
      <c r="BA229" s="58"/>
      <c r="BB229" s="58"/>
      <c r="BC229" s="58"/>
      <c r="BD229" s="58"/>
      <c r="BE229" s="58"/>
      <c r="BF229" s="58"/>
      <c r="BG229" s="58"/>
      <c r="BH229" s="58"/>
    </row>
    <row r="230" spans="1:60" x14ac:dyDescent="0.25">
      <c r="A230" s="58"/>
      <c r="J230" s="58"/>
      <c r="K230" s="58"/>
      <c r="L230" s="58"/>
      <c r="M230" s="58"/>
      <c r="N230" s="58"/>
      <c r="O230" s="58"/>
      <c r="P230" s="58"/>
      <c r="Q230" s="58"/>
      <c r="R230" s="58"/>
      <c r="S230" s="58"/>
      <c r="T230" s="58"/>
      <c r="U230" s="58"/>
      <c r="V230" s="58"/>
      <c r="W230" s="58"/>
      <c r="X230" s="58"/>
      <c r="Y230" s="58"/>
      <c r="Z230" s="58"/>
      <c r="AA230" s="58"/>
      <c r="AB230" s="58"/>
      <c r="AC230" s="58"/>
      <c r="AD230" s="58"/>
      <c r="AE230" s="58"/>
      <c r="AF230" s="58"/>
      <c r="AG230" s="58"/>
      <c r="AH230" s="58"/>
      <c r="AI230" s="58"/>
      <c r="AJ230" s="58"/>
      <c r="AK230" s="58"/>
      <c r="AL230" s="58"/>
      <c r="AM230" s="58"/>
      <c r="AN230" s="58"/>
      <c r="AO230" s="58"/>
      <c r="AP230" s="58"/>
      <c r="AQ230" s="58"/>
      <c r="AR230" s="58"/>
      <c r="AS230" s="58"/>
      <c r="AT230" s="58"/>
      <c r="AU230" s="58"/>
      <c r="AV230" s="58"/>
      <c r="AW230" s="58"/>
      <c r="AX230" s="58"/>
      <c r="AY230" s="58"/>
      <c r="AZ230" s="58"/>
      <c r="BA230" s="58"/>
      <c r="BB230" s="58"/>
      <c r="BC230" s="58"/>
      <c r="BD230" s="58"/>
      <c r="BE230" s="58"/>
      <c r="BF230" s="58"/>
      <c r="BG230" s="58"/>
      <c r="BH230" s="58"/>
    </row>
    <row r="231" spans="1:60" x14ac:dyDescent="0.25">
      <c r="A231" s="58"/>
      <c r="J231" s="58"/>
      <c r="K231" s="58"/>
      <c r="L231" s="58"/>
      <c r="M231" s="58"/>
      <c r="N231" s="58"/>
      <c r="O231" s="58"/>
      <c r="P231" s="58"/>
      <c r="Q231" s="58"/>
      <c r="R231" s="58"/>
      <c r="S231" s="58"/>
      <c r="T231" s="58"/>
      <c r="U231" s="58"/>
      <c r="V231" s="58"/>
      <c r="W231" s="58"/>
      <c r="X231" s="58"/>
      <c r="Y231" s="58"/>
      <c r="Z231" s="58"/>
      <c r="AA231" s="58"/>
      <c r="AB231" s="58"/>
      <c r="AC231" s="58"/>
      <c r="AD231" s="58"/>
      <c r="AE231" s="58"/>
      <c r="AF231" s="58"/>
      <c r="AG231" s="58"/>
      <c r="AH231" s="58"/>
      <c r="AI231" s="58"/>
      <c r="AJ231" s="58"/>
      <c r="AK231" s="58"/>
      <c r="AL231" s="58"/>
      <c r="AM231" s="58"/>
      <c r="AN231" s="58"/>
      <c r="AO231" s="58"/>
      <c r="AP231" s="58"/>
      <c r="AQ231" s="58"/>
      <c r="AR231" s="58"/>
      <c r="AS231" s="58"/>
      <c r="AT231" s="58"/>
      <c r="AU231" s="58"/>
      <c r="AV231" s="58"/>
      <c r="AW231" s="58"/>
      <c r="AX231" s="58"/>
      <c r="AY231" s="58"/>
      <c r="AZ231" s="58"/>
      <c r="BA231" s="58"/>
      <c r="BB231" s="58"/>
      <c r="BC231" s="58"/>
      <c r="BD231" s="58"/>
      <c r="BE231" s="58"/>
      <c r="BF231" s="58"/>
      <c r="BG231" s="58"/>
      <c r="BH231" s="58"/>
    </row>
    <row r="232" spans="1:60" x14ac:dyDescent="0.25">
      <c r="A232" s="58"/>
      <c r="J232" s="58"/>
      <c r="K232" s="58"/>
      <c r="L232" s="58"/>
      <c r="M232" s="58"/>
      <c r="N232" s="58"/>
      <c r="O232" s="58"/>
      <c r="P232" s="58"/>
      <c r="Q232" s="58"/>
      <c r="R232" s="58"/>
      <c r="S232" s="58"/>
      <c r="T232" s="58"/>
      <c r="U232" s="58"/>
      <c r="V232" s="58"/>
      <c r="W232" s="58"/>
      <c r="X232" s="58"/>
      <c r="Y232" s="58"/>
      <c r="Z232" s="58"/>
      <c r="AA232" s="58"/>
      <c r="AB232" s="58"/>
      <c r="AC232" s="58"/>
      <c r="AD232" s="58"/>
      <c r="AE232" s="58"/>
      <c r="AF232" s="58"/>
      <c r="AG232" s="58"/>
      <c r="AH232" s="58"/>
      <c r="AI232" s="58"/>
      <c r="AJ232" s="58"/>
      <c r="AK232" s="58"/>
      <c r="AL232" s="58"/>
      <c r="AM232" s="58"/>
      <c r="AN232" s="58"/>
      <c r="AO232" s="58"/>
      <c r="AP232" s="58"/>
      <c r="AQ232" s="58"/>
      <c r="AR232" s="58"/>
      <c r="AS232" s="58"/>
      <c r="AT232" s="58"/>
      <c r="AU232" s="58"/>
      <c r="AV232" s="58"/>
      <c r="AW232" s="58"/>
      <c r="AX232" s="58"/>
      <c r="AY232" s="58"/>
      <c r="AZ232" s="58"/>
      <c r="BA232" s="58"/>
      <c r="BB232" s="58"/>
      <c r="BC232" s="58"/>
      <c r="BD232" s="58"/>
      <c r="BE232" s="58"/>
      <c r="BF232" s="58"/>
      <c r="BG232" s="58"/>
      <c r="BH232" s="58"/>
    </row>
    <row r="233" spans="1:60" x14ac:dyDescent="0.25">
      <c r="A233" s="58"/>
      <c r="J233" s="58"/>
      <c r="K233" s="58"/>
      <c r="L233" s="58"/>
      <c r="M233" s="58"/>
      <c r="N233" s="58"/>
      <c r="O233" s="58"/>
      <c r="P233" s="58"/>
      <c r="Q233" s="58"/>
      <c r="R233" s="58"/>
      <c r="S233" s="58"/>
      <c r="T233" s="58"/>
      <c r="U233" s="58"/>
      <c r="V233" s="58"/>
      <c r="W233" s="58"/>
      <c r="X233" s="58"/>
      <c r="Y233" s="58"/>
      <c r="Z233" s="58"/>
      <c r="AA233" s="58"/>
      <c r="AB233" s="58"/>
      <c r="AC233" s="58"/>
      <c r="AD233" s="58"/>
      <c r="AE233" s="58"/>
      <c r="AF233" s="58"/>
      <c r="AG233" s="58"/>
      <c r="AH233" s="58"/>
      <c r="AI233" s="58"/>
      <c r="AJ233" s="58"/>
      <c r="AK233" s="58"/>
      <c r="AL233" s="58"/>
      <c r="AM233" s="58"/>
      <c r="AN233" s="58"/>
      <c r="AO233" s="58"/>
      <c r="AP233" s="58"/>
      <c r="AQ233" s="58"/>
      <c r="AR233" s="58"/>
      <c r="AS233" s="58"/>
      <c r="AT233" s="58"/>
      <c r="AU233" s="58"/>
      <c r="AV233" s="58"/>
      <c r="AW233" s="58"/>
      <c r="AX233" s="58"/>
      <c r="AY233" s="58"/>
      <c r="AZ233" s="58"/>
      <c r="BA233" s="58"/>
      <c r="BB233" s="58"/>
      <c r="BC233" s="58"/>
      <c r="BD233" s="58"/>
      <c r="BE233" s="58"/>
      <c r="BF233" s="58"/>
      <c r="BG233" s="58"/>
      <c r="BH233" s="58"/>
    </row>
    <row r="234" spans="1:60" x14ac:dyDescent="0.25">
      <c r="A234" s="58"/>
      <c r="J234" s="58"/>
      <c r="K234" s="58"/>
      <c r="L234" s="58"/>
      <c r="M234" s="58"/>
      <c r="N234" s="58"/>
      <c r="O234" s="58"/>
      <c r="P234" s="58"/>
      <c r="Q234" s="58"/>
      <c r="R234" s="58"/>
      <c r="S234" s="58"/>
      <c r="T234" s="58"/>
      <c r="U234" s="58"/>
      <c r="V234" s="58"/>
      <c r="W234" s="58"/>
      <c r="X234" s="58"/>
      <c r="Y234" s="58"/>
      <c r="Z234" s="58"/>
      <c r="AA234" s="58"/>
      <c r="AB234" s="58"/>
      <c r="AC234" s="58"/>
      <c r="AD234" s="58"/>
      <c r="AE234" s="58"/>
      <c r="AF234" s="58"/>
      <c r="AG234" s="58"/>
      <c r="AH234" s="58"/>
      <c r="AI234" s="58"/>
      <c r="AJ234" s="58"/>
      <c r="AK234" s="58"/>
      <c r="AL234" s="58"/>
      <c r="AM234" s="58"/>
      <c r="AN234" s="58"/>
      <c r="AO234" s="58"/>
      <c r="AP234" s="58"/>
      <c r="AQ234" s="58"/>
      <c r="AR234" s="58"/>
      <c r="AS234" s="58"/>
      <c r="AT234" s="58"/>
      <c r="AU234" s="58"/>
      <c r="AV234" s="58"/>
      <c r="AW234" s="58"/>
      <c r="AX234" s="58"/>
      <c r="AY234" s="58"/>
      <c r="AZ234" s="58"/>
      <c r="BA234" s="58"/>
      <c r="BB234" s="58"/>
      <c r="BC234" s="58"/>
      <c r="BD234" s="58"/>
      <c r="BE234" s="58"/>
      <c r="BF234" s="58"/>
      <c r="BG234" s="58"/>
      <c r="BH234" s="58"/>
    </row>
    <row r="235" spans="1:60" x14ac:dyDescent="0.25">
      <c r="A235" s="58"/>
      <c r="J235" s="58"/>
      <c r="K235" s="58"/>
      <c r="L235" s="58"/>
      <c r="M235" s="58"/>
      <c r="N235" s="58"/>
      <c r="O235" s="58"/>
      <c r="P235" s="58"/>
      <c r="Q235" s="58"/>
      <c r="R235" s="58"/>
      <c r="S235" s="58"/>
      <c r="T235" s="58"/>
      <c r="U235" s="58"/>
      <c r="V235" s="58"/>
      <c r="W235" s="58"/>
      <c r="X235" s="58"/>
      <c r="Y235" s="58"/>
      <c r="Z235" s="58"/>
      <c r="AA235" s="58"/>
      <c r="AB235" s="58"/>
      <c r="AC235" s="58"/>
      <c r="AD235" s="58"/>
      <c r="AE235" s="58"/>
      <c r="AF235" s="58"/>
      <c r="AG235" s="58"/>
      <c r="AH235" s="58"/>
      <c r="AI235" s="58"/>
      <c r="AJ235" s="58"/>
      <c r="AK235" s="58"/>
      <c r="AL235" s="58"/>
      <c r="AM235" s="58"/>
      <c r="AN235" s="58"/>
      <c r="AO235" s="58"/>
      <c r="AP235" s="58"/>
      <c r="AQ235" s="58"/>
      <c r="AR235" s="58"/>
      <c r="AS235" s="58"/>
      <c r="AT235" s="58"/>
      <c r="AU235" s="58"/>
      <c r="AV235" s="58"/>
      <c r="AW235" s="58"/>
      <c r="AX235" s="58"/>
      <c r="AY235" s="58"/>
      <c r="AZ235" s="58"/>
      <c r="BA235" s="58"/>
      <c r="BB235" s="58"/>
      <c r="BC235" s="58"/>
      <c r="BD235" s="58"/>
      <c r="BE235" s="58"/>
      <c r="BF235" s="58"/>
      <c r="BG235" s="58"/>
      <c r="BH235" s="58"/>
    </row>
    <row r="236" spans="1:60" x14ac:dyDescent="0.25">
      <c r="A236" s="58"/>
      <c r="J236" s="58"/>
      <c r="K236" s="58"/>
      <c r="L236" s="58"/>
      <c r="M236" s="58"/>
      <c r="N236" s="58"/>
      <c r="O236" s="58"/>
      <c r="P236" s="58"/>
      <c r="Q236" s="58"/>
      <c r="R236" s="58"/>
      <c r="S236" s="58"/>
      <c r="T236" s="58"/>
      <c r="U236" s="58"/>
      <c r="V236" s="58"/>
      <c r="W236" s="58"/>
      <c r="X236" s="58"/>
      <c r="Y236" s="58"/>
      <c r="Z236" s="58"/>
      <c r="AA236" s="58"/>
      <c r="AB236" s="58"/>
      <c r="AC236" s="58"/>
      <c r="AD236" s="58"/>
      <c r="AE236" s="58"/>
      <c r="AF236" s="58"/>
      <c r="AG236" s="58"/>
      <c r="AH236" s="58"/>
      <c r="AI236" s="58"/>
      <c r="AJ236" s="58"/>
      <c r="AK236" s="58"/>
      <c r="AL236" s="58"/>
      <c r="AM236" s="58"/>
      <c r="AN236" s="58"/>
      <c r="AO236" s="58"/>
      <c r="AP236" s="58"/>
      <c r="AQ236" s="58"/>
      <c r="AR236" s="58"/>
      <c r="AS236" s="58"/>
      <c r="AT236" s="58"/>
      <c r="AU236" s="58"/>
      <c r="AV236" s="58"/>
      <c r="AW236" s="58"/>
      <c r="AX236" s="58"/>
      <c r="AY236" s="58"/>
      <c r="AZ236" s="58"/>
      <c r="BA236" s="58"/>
      <c r="BB236" s="58"/>
      <c r="BC236" s="58"/>
      <c r="BD236" s="58"/>
      <c r="BE236" s="58"/>
      <c r="BF236" s="58"/>
      <c r="BG236" s="58"/>
      <c r="BH236" s="58"/>
    </row>
    <row r="237" spans="1:60" x14ac:dyDescent="0.25">
      <c r="A237" s="58"/>
      <c r="J237" s="58"/>
      <c r="K237" s="58"/>
      <c r="L237" s="58"/>
      <c r="M237" s="58"/>
      <c r="N237" s="58"/>
      <c r="O237" s="58"/>
      <c r="P237" s="58"/>
      <c r="Q237" s="58"/>
      <c r="R237" s="58"/>
      <c r="S237" s="58"/>
      <c r="T237" s="58"/>
      <c r="U237" s="58"/>
      <c r="V237" s="58"/>
      <c r="W237" s="58"/>
      <c r="X237" s="58"/>
      <c r="Y237" s="58"/>
      <c r="Z237" s="58"/>
      <c r="AA237" s="58"/>
      <c r="AB237" s="58"/>
      <c r="AC237" s="58"/>
      <c r="AD237" s="58"/>
      <c r="AE237" s="58"/>
      <c r="AF237" s="58"/>
      <c r="AG237" s="58"/>
      <c r="AH237" s="58"/>
      <c r="AI237" s="58"/>
      <c r="AJ237" s="58"/>
      <c r="AK237" s="58"/>
      <c r="AL237" s="58"/>
      <c r="AM237" s="58"/>
      <c r="AN237" s="58"/>
      <c r="AO237" s="58"/>
      <c r="AP237" s="58"/>
      <c r="AQ237" s="58"/>
      <c r="AR237" s="58"/>
      <c r="AS237" s="58"/>
      <c r="AT237" s="58"/>
      <c r="AU237" s="58"/>
      <c r="AV237" s="58"/>
      <c r="AW237" s="58"/>
      <c r="AX237" s="58"/>
      <c r="AY237" s="58"/>
      <c r="AZ237" s="58"/>
      <c r="BA237" s="58"/>
      <c r="BB237" s="58"/>
      <c r="BC237" s="58"/>
      <c r="BD237" s="58"/>
      <c r="BE237" s="58"/>
      <c r="BF237" s="58"/>
      <c r="BG237" s="58"/>
      <c r="BH237" s="58"/>
    </row>
    <row r="238" spans="1:60" x14ac:dyDescent="0.25">
      <c r="A238" s="58"/>
      <c r="J238" s="58"/>
      <c r="K238" s="58"/>
      <c r="L238" s="58"/>
      <c r="M238" s="58"/>
      <c r="N238" s="58"/>
      <c r="O238" s="58"/>
      <c r="P238" s="58"/>
      <c r="Q238" s="58"/>
      <c r="R238" s="58"/>
      <c r="S238" s="58"/>
      <c r="T238" s="58"/>
      <c r="U238" s="58"/>
      <c r="V238" s="58"/>
      <c r="W238" s="58"/>
      <c r="X238" s="58"/>
      <c r="Y238" s="58"/>
      <c r="Z238" s="58"/>
      <c r="AA238" s="58"/>
      <c r="AB238" s="58"/>
      <c r="AC238" s="58"/>
      <c r="AD238" s="58"/>
      <c r="AE238" s="58"/>
      <c r="AF238" s="58"/>
      <c r="AG238" s="58"/>
      <c r="AH238" s="58"/>
      <c r="AI238" s="58"/>
      <c r="AJ238" s="58"/>
      <c r="AK238" s="58"/>
      <c r="AL238" s="58"/>
      <c r="AM238" s="58"/>
      <c r="AN238" s="58"/>
      <c r="AO238" s="58"/>
      <c r="AP238" s="58"/>
      <c r="AQ238" s="58"/>
      <c r="AR238" s="58"/>
      <c r="AS238" s="58"/>
      <c r="AT238" s="58"/>
      <c r="AU238" s="58"/>
      <c r="AV238" s="58"/>
      <c r="AW238" s="58"/>
      <c r="AX238" s="58"/>
      <c r="AY238" s="58"/>
      <c r="AZ238" s="58"/>
      <c r="BA238" s="58"/>
      <c r="BB238" s="58"/>
      <c r="BC238" s="58"/>
      <c r="BD238" s="58"/>
      <c r="BE238" s="58"/>
      <c r="BF238" s="58"/>
      <c r="BG238" s="58"/>
      <c r="BH238" s="58"/>
    </row>
    <row r="239" spans="1:60" x14ac:dyDescent="0.25">
      <c r="A239" s="58"/>
      <c r="J239" s="58"/>
      <c r="K239" s="58"/>
      <c r="L239" s="58"/>
      <c r="M239" s="58"/>
      <c r="N239" s="58"/>
      <c r="O239" s="58"/>
      <c r="P239" s="58"/>
      <c r="Q239" s="58"/>
      <c r="R239" s="58"/>
      <c r="S239" s="58"/>
      <c r="T239" s="58"/>
      <c r="U239" s="58"/>
      <c r="V239" s="58"/>
      <c r="W239" s="58"/>
      <c r="X239" s="58"/>
      <c r="Y239" s="58"/>
      <c r="Z239" s="58"/>
      <c r="AA239" s="58"/>
      <c r="AB239" s="58"/>
      <c r="AC239" s="58"/>
      <c r="AD239" s="58"/>
      <c r="AE239" s="58"/>
      <c r="AF239" s="58"/>
      <c r="AG239" s="58"/>
      <c r="AH239" s="58"/>
      <c r="AI239" s="58"/>
      <c r="AJ239" s="58"/>
      <c r="AK239" s="58"/>
      <c r="AL239" s="58"/>
      <c r="AM239" s="58"/>
      <c r="AN239" s="58"/>
      <c r="AO239" s="58"/>
      <c r="AP239" s="58"/>
      <c r="AQ239" s="58"/>
      <c r="AR239" s="58"/>
      <c r="AS239" s="58"/>
      <c r="AT239" s="58"/>
      <c r="AU239" s="58"/>
      <c r="AV239" s="58"/>
      <c r="AW239" s="58"/>
      <c r="AX239" s="58"/>
      <c r="AY239" s="58"/>
      <c r="AZ239" s="58"/>
      <c r="BA239" s="58"/>
      <c r="BB239" s="58"/>
      <c r="BC239" s="58"/>
      <c r="BD239" s="58"/>
      <c r="BE239" s="58"/>
      <c r="BF239" s="58"/>
      <c r="BG239" s="58"/>
      <c r="BH239" s="58"/>
    </row>
    <row r="240" spans="1:60" x14ac:dyDescent="0.25">
      <c r="A240" s="58"/>
      <c r="J240" s="58"/>
      <c r="K240" s="58"/>
      <c r="L240" s="58"/>
      <c r="M240" s="58"/>
      <c r="N240" s="58"/>
      <c r="O240" s="58"/>
      <c r="P240" s="58"/>
      <c r="Q240" s="58"/>
      <c r="R240" s="58"/>
      <c r="S240" s="58"/>
      <c r="T240" s="58"/>
      <c r="U240" s="58"/>
      <c r="V240" s="58"/>
      <c r="W240" s="58"/>
      <c r="X240" s="58"/>
      <c r="Y240" s="58"/>
      <c r="Z240" s="58"/>
      <c r="AA240" s="58"/>
      <c r="AB240" s="58"/>
      <c r="AC240" s="58"/>
      <c r="AD240" s="58"/>
      <c r="AE240" s="58"/>
      <c r="AF240" s="58"/>
      <c r="AG240" s="58"/>
      <c r="AH240" s="58"/>
      <c r="AI240" s="58"/>
      <c r="AJ240" s="58"/>
      <c r="AK240" s="58"/>
      <c r="AL240" s="58"/>
      <c r="AM240" s="58"/>
      <c r="AN240" s="58"/>
      <c r="AO240" s="58"/>
      <c r="AP240" s="58"/>
      <c r="AQ240" s="58"/>
      <c r="AR240" s="58"/>
      <c r="AS240" s="58"/>
      <c r="AT240" s="58"/>
      <c r="AU240" s="58"/>
      <c r="AV240" s="58"/>
      <c r="AW240" s="58"/>
      <c r="AX240" s="58"/>
      <c r="AY240" s="58"/>
      <c r="AZ240" s="58"/>
      <c r="BA240" s="58"/>
      <c r="BB240" s="58"/>
      <c r="BC240" s="58"/>
      <c r="BD240" s="58"/>
      <c r="BE240" s="58"/>
      <c r="BF240" s="58"/>
      <c r="BG240" s="58"/>
      <c r="BH240" s="58"/>
    </row>
    <row r="241" spans="1:60" x14ac:dyDescent="0.25">
      <c r="A241" s="58"/>
      <c r="J241" s="58"/>
      <c r="K241" s="58"/>
      <c r="L241" s="58"/>
      <c r="M241" s="58"/>
      <c r="N241" s="58"/>
      <c r="O241" s="58"/>
      <c r="P241" s="58"/>
      <c r="Q241" s="58"/>
      <c r="R241" s="58"/>
      <c r="S241" s="58"/>
      <c r="T241" s="58"/>
      <c r="U241" s="58"/>
      <c r="V241" s="58"/>
      <c r="W241" s="58"/>
      <c r="X241" s="58"/>
      <c r="Y241" s="58"/>
      <c r="Z241" s="58"/>
      <c r="AA241" s="58"/>
      <c r="AB241" s="58"/>
      <c r="AC241" s="58"/>
      <c r="AD241" s="58"/>
      <c r="AE241" s="58"/>
      <c r="AF241" s="58"/>
      <c r="AG241" s="58"/>
      <c r="AH241" s="58"/>
      <c r="AI241" s="58"/>
      <c r="AJ241" s="58"/>
      <c r="AK241" s="58"/>
      <c r="AL241" s="58"/>
      <c r="AM241" s="58"/>
      <c r="AN241" s="58"/>
      <c r="AO241" s="58"/>
      <c r="AP241" s="58"/>
      <c r="AQ241" s="58"/>
      <c r="AR241" s="58"/>
      <c r="AS241" s="58"/>
      <c r="AT241" s="58"/>
      <c r="AU241" s="58"/>
      <c r="AV241" s="58"/>
      <c r="AW241" s="58"/>
      <c r="AX241" s="58"/>
      <c r="AY241" s="58"/>
      <c r="AZ241" s="58"/>
      <c r="BA241" s="58"/>
      <c r="BB241" s="58"/>
      <c r="BC241" s="58"/>
      <c r="BD241" s="58"/>
      <c r="BE241" s="58"/>
      <c r="BF241" s="58"/>
      <c r="BG241" s="58"/>
      <c r="BH241" s="58"/>
    </row>
    <row r="242" spans="1:60" x14ac:dyDescent="0.25">
      <c r="A242" s="58"/>
      <c r="J242" s="58"/>
      <c r="K242" s="58"/>
      <c r="L242" s="58"/>
      <c r="M242" s="58"/>
      <c r="N242" s="58"/>
      <c r="O242" s="58"/>
      <c r="P242" s="58"/>
      <c r="Q242" s="58"/>
      <c r="R242" s="58"/>
      <c r="S242" s="58"/>
      <c r="T242" s="58"/>
      <c r="U242" s="58"/>
      <c r="V242" s="58"/>
      <c r="W242" s="58"/>
      <c r="X242" s="58"/>
      <c r="Y242" s="58"/>
      <c r="Z242" s="58"/>
      <c r="AA242" s="58"/>
      <c r="AB242" s="58"/>
      <c r="AC242" s="58"/>
      <c r="AD242" s="58"/>
      <c r="AE242" s="58"/>
      <c r="AF242" s="58"/>
      <c r="AG242" s="58"/>
      <c r="AH242" s="58"/>
      <c r="AI242" s="58"/>
      <c r="AJ242" s="58"/>
      <c r="AK242" s="58"/>
      <c r="AL242" s="58"/>
      <c r="AM242" s="58"/>
      <c r="AN242" s="58"/>
      <c r="AO242" s="58"/>
      <c r="AP242" s="58"/>
      <c r="AQ242" s="58"/>
      <c r="AR242" s="58"/>
      <c r="AS242" s="58"/>
      <c r="AT242" s="58"/>
      <c r="AU242" s="58"/>
      <c r="AV242" s="58"/>
      <c r="AW242" s="58"/>
      <c r="AX242" s="58"/>
      <c r="AY242" s="58"/>
      <c r="AZ242" s="58"/>
      <c r="BA242" s="58"/>
      <c r="BB242" s="58"/>
      <c r="BC242" s="58"/>
      <c r="BD242" s="58"/>
      <c r="BE242" s="58"/>
      <c r="BF242" s="58"/>
      <c r="BG242" s="58"/>
      <c r="BH242" s="58"/>
    </row>
    <row r="243" spans="1:60" x14ac:dyDescent="0.25">
      <c r="A243" s="58"/>
      <c r="J243" s="58"/>
      <c r="K243" s="58"/>
      <c r="L243" s="58"/>
      <c r="M243" s="58"/>
      <c r="N243" s="58"/>
      <c r="O243" s="58"/>
      <c r="P243" s="58"/>
      <c r="Q243" s="58"/>
      <c r="R243" s="58"/>
      <c r="S243" s="58"/>
      <c r="T243" s="58"/>
      <c r="U243" s="58"/>
      <c r="V243" s="58"/>
      <c r="W243" s="58"/>
      <c r="X243" s="58"/>
      <c r="Y243" s="58"/>
      <c r="Z243" s="58"/>
      <c r="AA243" s="58"/>
      <c r="AB243" s="58"/>
      <c r="AC243" s="58"/>
      <c r="AD243" s="58"/>
      <c r="AE243" s="58"/>
      <c r="AF243" s="58"/>
      <c r="AG243" s="58"/>
      <c r="AH243" s="58"/>
      <c r="AI243" s="58"/>
      <c r="AJ243" s="58"/>
      <c r="AK243" s="58"/>
      <c r="AL243" s="58"/>
      <c r="AM243" s="58"/>
      <c r="AN243" s="58"/>
      <c r="AO243" s="58"/>
      <c r="AP243" s="58"/>
      <c r="AQ243" s="58"/>
      <c r="AR243" s="58"/>
      <c r="AS243" s="58"/>
      <c r="AT243" s="58"/>
      <c r="AU243" s="58"/>
      <c r="AV243" s="58"/>
      <c r="AW243" s="58"/>
      <c r="AX243" s="58"/>
      <c r="AY243" s="58"/>
      <c r="AZ243" s="58"/>
      <c r="BA243" s="58"/>
      <c r="BB243" s="58"/>
      <c r="BC243" s="58"/>
      <c r="BD243" s="58"/>
      <c r="BE243" s="58"/>
      <c r="BF243" s="58"/>
      <c r="BG243" s="58"/>
      <c r="BH243" s="58"/>
    </row>
    <row r="244" spans="1:60" x14ac:dyDescent="0.25">
      <c r="A244" s="58"/>
      <c r="J244" s="58"/>
      <c r="K244" s="58"/>
      <c r="L244" s="58"/>
      <c r="M244" s="58"/>
      <c r="N244" s="58"/>
      <c r="O244" s="58"/>
      <c r="P244" s="58"/>
      <c r="Q244" s="58"/>
      <c r="R244" s="58"/>
      <c r="S244" s="58"/>
      <c r="T244" s="58"/>
      <c r="U244" s="58"/>
      <c r="V244" s="58"/>
      <c r="W244" s="58"/>
      <c r="X244" s="58"/>
      <c r="Y244" s="58"/>
      <c r="Z244" s="58"/>
      <c r="AA244" s="58"/>
      <c r="AB244" s="58"/>
      <c r="AC244" s="58"/>
      <c r="AD244" s="58"/>
      <c r="AE244" s="58"/>
      <c r="AF244" s="58"/>
      <c r="AG244" s="58"/>
      <c r="AH244" s="58"/>
      <c r="AI244" s="58"/>
      <c r="AJ244" s="58"/>
      <c r="AK244" s="58"/>
      <c r="AL244" s="58"/>
      <c r="AM244" s="58"/>
      <c r="AN244" s="58"/>
      <c r="AO244" s="58"/>
      <c r="AP244" s="58"/>
      <c r="AQ244" s="58"/>
      <c r="AR244" s="58"/>
      <c r="AS244" s="58"/>
      <c r="AT244" s="58"/>
      <c r="AU244" s="58"/>
      <c r="AV244" s="58"/>
      <c r="AW244" s="58"/>
      <c r="AX244" s="58"/>
      <c r="AY244" s="58"/>
      <c r="AZ244" s="58"/>
      <c r="BA244" s="58"/>
      <c r="BB244" s="58"/>
      <c r="BC244" s="58"/>
      <c r="BD244" s="58"/>
      <c r="BE244" s="58"/>
      <c r="BF244" s="58"/>
      <c r="BG244" s="58"/>
      <c r="BH244" s="58"/>
    </row>
    <row r="245" spans="1:60" x14ac:dyDescent="0.25">
      <c r="A245" s="58"/>
    </row>
    <row r="246" spans="1:60" x14ac:dyDescent="0.25">
      <c r="A246" s="58"/>
    </row>
    <row r="247" spans="1:60" x14ac:dyDescent="0.25">
      <c r="A247" s="58"/>
    </row>
    <row r="248" spans="1:60" x14ac:dyDescent="0.25">
      <c r="A248" s="58"/>
    </row>
  </sheetData>
  <mergeCells count="17">
    <mergeCell ref="AO16:AT25"/>
    <mergeCell ref="E16:I25"/>
    <mergeCell ref="AO6:AT15"/>
    <mergeCell ref="B2:I4"/>
    <mergeCell ref="J2:AM4"/>
    <mergeCell ref="B6:D55"/>
    <mergeCell ref="E6:I15"/>
    <mergeCell ref="E46:I55"/>
    <mergeCell ref="AO36:AT45"/>
    <mergeCell ref="E36:I45"/>
    <mergeCell ref="AO26:AT35"/>
    <mergeCell ref="E26:I35"/>
    <mergeCell ref="J56:O61"/>
    <mergeCell ref="P56:U61"/>
    <mergeCell ref="V56:AA61"/>
    <mergeCell ref="AB56:AG61"/>
    <mergeCell ref="AH56:AM61"/>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F0"/>
  </sheetPr>
  <dimension ref="A1:AK55"/>
  <sheetViews>
    <sheetView zoomScale="90" zoomScaleNormal="90" workbookViewId="0">
      <selection activeCell="C7" sqref="C7"/>
    </sheetView>
  </sheetViews>
  <sheetFormatPr baseColWidth="10" defaultRowHeight="15" x14ac:dyDescent="0.25"/>
  <cols>
    <col min="2" max="2" width="24.140625" customWidth="1"/>
    <col min="3" max="3" width="70.140625" customWidth="1"/>
    <col min="4" max="4" width="29.85546875" customWidth="1"/>
  </cols>
  <sheetData>
    <row r="1" spans="1:37" ht="23.25" x14ac:dyDescent="0.25">
      <c r="A1" s="58"/>
      <c r="B1" s="549" t="s">
        <v>49</v>
      </c>
      <c r="C1" s="549"/>
      <c r="D1" s="549"/>
      <c r="E1" s="58"/>
      <c r="F1" s="58"/>
      <c r="G1" s="58"/>
      <c r="H1" s="58"/>
      <c r="I1" s="58"/>
      <c r="J1" s="58"/>
      <c r="K1" s="58"/>
      <c r="L1" s="58"/>
      <c r="M1" s="58"/>
      <c r="N1" s="58"/>
      <c r="O1" s="58"/>
      <c r="P1" s="58"/>
      <c r="Q1" s="58"/>
      <c r="R1" s="58"/>
      <c r="S1" s="58"/>
      <c r="T1" s="58"/>
      <c r="U1" s="58"/>
      <c r="V1" s="58"/>
      <c r="W1" s="58"/>
      <c r="X1" s="58"/>
      <c r="Y1" s="58"/>
      <c r="Z1" s="58"/>
      <c r="AA1" s="58"/>
      <c r="AB1" s="58"/>
      <c r="AC1" s="58"/>
      <c r="AD1" s="58"/>
      <c r="AE1" s="58"/>
    </row>
    <row r="2" spans="1:37" x14ac:dyDescent="0.25">
      <c r="A2" s="58"/>
      <c r="B2" s="58"/>
      <c r="C2" s="58"/>
      <c r="D2" s="58"/>
      <c r="E2" s="58"/>
      <c r="F2" s="58"/>
      <c r="G2" s="58"/>
      <c r="H2" s="58"/>
      <c r="I2" s="58"/>
      <c r="J2" s="58"/>
      <c r="K2" s="58"/>
      <c r="L2" s="58"/>
      <c r="M2" s="58"/>
      <c r="N2" s="58"/>
      <c r="O2" s="58"/>
      <c r="P2" s="58"/>
      <c r="Q2" s="58"/>
      <c r="R2" s="58"/>
      <c r="S2" s="58"/>
      <c r="T2" s="58"/>
      <c r="U2" s="58"/>
      <c r="V2" s="58"/>
      <c r="W2" s="58"/>
      <c r="X2" s="58"/>
      <c r="Y2" s="58"/>
      <c r="Z2" s="58"/>
      <c r="AA2" s="58"/>
      <c r="AB2" s="58"/>
      <c r="AC2" s="58"/>
      <c r="AD2" s="58"/>
      <c r="AE2" s="58"/>
    </row>
    <row r="3" spans="1:37" ht="25.5" x14ac:dyDescent="0.25">
      <c r="A3" s="58"/>
      <c r="B3" s="6"/>
      <c r="C3" s="7" t="s">
        <v>46</v>
      </c>
      <c r="D3" s="7" t="s">
        <v>4</v>
      </c>
      <c r="E3" s="58"/>
      <c r="F3" s="58"/>
      <c r="G3" s="58"/>
      <c r="H3" s="58"/>
      <c r="I3" s="58"/>
      <c r="J3" s="58"/>
      <c r="K3" s="58"/>
      <c r="L3" s="58"/>
      <c r="M3" s="58"/>
      <c r="N3" s="58"/>
      <c r="O3" s="58"/>
      <c r="P3" s="58"/>
      <c r="Q3" s="58"/>
      <c r="R3" s="58"/>
      <c r="S3" s="58"/>
      <c r="T3" s="58"/>
      <c r="U3" s="58"/>
      <c r="V3" s="58"/>
      <c r="W3" s="58"/>
      <c r="X3" s="58"/>
      <c r="Y3" s="58"/>
      <c r="Z3" s="58"/>
      <c r="AA3" s="58"/>
      <c r="AB3" s="58"/>
      <c r="AC3" s="58"/>
      <c r="AD3" s="58"/>
      <c r="AE3" s="58"/>
    </row>
    <row r="4" spans="1:37" ht="51" x14ac:dyDescent="0.25">
      <c r="A4" s="58"/>
      <c r="B4" s="8" t="s">
        <v>45</v>
      </c>
      <c r="C4" s="9" t="s">
        <v>96</v>
      </c>
      <c r="D4" s="10">
        <v>0.2</v>
      </c>
      <c r="E4" s="58"/>
      <c r="F4" s="58"/>
      <c r="G4" s="58"/>
      <c r="H4" s="58"/>
      <c r="I4" s="58"/>
      <c r="J4" s="58"/>
      <c r="K4" s="58"/>
      <c r="L4" s="58"/>
      <c r="M4" s="58"/>
      <c r="N4" s="58"/>
      <c r="O4" s="58"/>
      <c r="P4" s="58"/>
      <c r="Q4" s="58"/>
      <c r="R4" s="58"/>
      <c r="S4" s="58"/>
      <c r="T4" s="58"/>
      <c r="U4" s="58"/>
      <c r="V4" s="58"/>
      <c r="W4" s="58"/>
      <c r="X4" s="58"/>
      <c r="Y4" s="58"/>
      <c r="Z4" s="58"/>
      <c r="AA4" s="58"/>
      <c r="AB4" s="58"/>
      <c r="AC4" s="58"/>
      <c r="AD4" s="58"/>
      <c r="AE4" s="58"/>
    </row>
    <row r="5" spans="1:37" ht="51" x14ac:dyDescent="0.25">
      <c r="A5" s="58"/>
      <c r="B5" s="11" t="s">
        <v>47</v>
      </c>
      <c r="C5" s="12" t="s">
        <v>97</v>
      </c>
      <c r="D5" s="13">
        <v>0.4</v>
      </c>
      <c r="E5" s="58"/>
      <c r="F5" s="58"/>
      <c r="G5" s="58"/>
      <c r="H5" s="58"/>
      <c r="I5" s="58"/>
      <c r="J5" s="58"/>
      <c r="K5" s="58"/>
      <c r="L5" s="58"/>
      <c r="M5" s="58"/>
      <c r="N5" s="58"/>
      <c r="O5" s="58"/>
      <c r="P5" s="58"/>
      <c r="Q5" s="58"/>
      <c r="R5" s="58"/>
      <c r="S5" s="58"/>
      <c r="T5" s="58"/>
      <c r="U5" s="58"/>
      <c r="V5" s="58"/>
      <c r="W5" s="58"/>
      <c r="X5" s="58"/>
      <c r="Y5" s="58"/>
      <c r="Z5" s="58"/>
      <c r="AA5" s="58"/>
      <c r="AB5" s="58"/>
      <c r="AC5" s="58"/>
      <c r="AD5" s="58"/>
      <c r="AE5" s="58"/>
    </row>
    <row r="6" spans="1:37" ht="51" x14ac:dyDescent="0.25">
      <c r="A6" s="58"/>
      <c r="B6" s="14" t="s">
        <v>101</v>
      </c>
      <c r="C6" s="12" t="s">
        <v>98</v>
      </c>
      <c r="D6" s="13">
        <v>0.6</v>
      </c>
      <c r="E6" s="58"/>
      <c r="F6" s="58"/>
      <c r="G6" s="58"/>
      <c r="H6" s="58"/>
      <c r="I6" s="58"/>
      <c r="J6" s="58"/>
      <c r="K6" s="58"/>
      <c r="L6" s="58"/>
      <c r="M6" s="58"/>
      <c r="N6" s="58"/>
      <c r="O6" s="58"/>
      <c r="P6" s="58"/>
      <c r="Q6" s="58"/>
      <c r="R6" s="58"/>
      <c r="S6" s="58"/>
      <c r="T6" s="58"/>
      <c r="U6" s="58"/>
      <c r="V6" s="58"/>
      <c r="W6" s="58"/>
      <c r="X6" s="58"/>
      <c r="Y6" s="58"/>
      <c r="Z6" s="58"/>
      <c r="AA6" s="58"/>
      <c r="AB6" s="58"/>
      <c r="AC6" s="58"/>
      <c r="AD6" s="58"/>
      <c r="AE6" s="58"/>
    </row>
    <row r="7" spans="1:37" ht="76.5" x14ac:dyDescent="0.25">
      <c r="A7" s="58"/>
      <c r="B7" s="15" t="s">
        <v>6</v>
      </c>
      <c r="C7" s="12" t="s">
        <v>99</v>
      </c>
      <c r="D7" s="13">
        <v>0.8</v>
      </c>
      <c r="E7" s="58"/>
      <c r="F7" s="58"/>
      <c r="G7" s="58"/>
      <c r="H7" s="58"/>
      <c r="I7" s="58"/>
      <c r="J7" s="58"/>
      <c r="K7" s="58"/>
      <c r="L7" s="58"/>
      <c r="M7" s="58"/>
      <c r="N7" s="58"/>
      <c r="O7" s="58"/>
      <c r="P7" s="58"/>
      <c r="Q7" s="58"/>
      <c r="R7" s="58"/>
      <c r="S7" s="58"/>
      <c r="T7" s="58"/>
      <c r="U7" s="58"/>
      <c r="V7" s="58"/>
      <c r="W7" s="58"/>
      <c r="X7" s="58"/>
      <c r="Y7" s="58"/>
      <c r="Z7" s="58"/>
      <c r="AA7" s="58"/>
      <c r="AB7" s="58"/>
      <c r="AC7" s="58"/>
      <c r="AD7" s="58"/>
      <c r="AE7" s="58"/>
    </row>
    <row r="8" spans="1:37" ht="51" x14ac:dyDescent="0.25">
      <c r="A8" s="58"/>
      <c r="B8" s="16" t="s">
        <v>48</v>
      </c>
      <c r="C8" s="12" t="s">
        <v>100</v>
      </c>
      <c r="D8" s="13">
        <v>1</v>
      </c>
      <c r="E8" s="58"/>
      <c r="F8" s="58"/>
      <c r="G8" s="58"/>
      <c r="H8" s="58"/>
      <c r="I8" s="58"/>
      <c r="J8" s="58"/>
      <c r="K8" s="58"/>
      <c r="L8" s="58"/>
      <c r="M8" s="58"/>
      <c r="N8" s="58"/>
      <c r="O8" s="58"/>
      <c r="P8" s="58"/>
      <c r="Q8" s="58"/>
      <c r="R8" s="58"/>
      <c r="S8" s="58"/>
      <c r="T8" s="58"/>
      <c r="U8" s="58"/>
      <c r="V8" s="58"/>
      <c r="W8" s="58"/>
      <c r="X8" s="58"/>
      <c r="Y8" s="58"/>
      <c r="Z8" s="58"/>
      <c r="AA8" s="58"/>
      <c r="AB8" s="58"/>
      <c r="AC8" s="58"/>
      <c r="AD8" s="58"/>
      <c r="AE8" s="58"/>
    </row>
    <row r="9" spans="1:37" x14ac:dyDescent="0.25">
      <c r="A9" s="58"/>
      <c r="B9" s="78"/>
      <c r="C9" s="78"/>
      <c r="D9" s="78"/>
      <c r="E9" s="58"/>
      <c r="F9" s="58"/>
      <c r="G9" s="58"/>
      <c r="H9" s="58"/>
      <c r="I9" s="58"/>
      <c r="J9" s="58"/>
      <c r="K9" s="58"/>
      <c r="L9" s="58"/>
      <c r="M9" s="58"/>
      <c r="N9" s="58"/>
      <c r="O9" s="58"/>
      <c r="P9" s="58"/>
      <c r="Q9" s="58"/>
      <c r="R9" s="58"/>
      <c r="S9" s="58"/>
      <c r="T9" s="58"/>
      <c r="U9" s="58"/>
      <c r="V9" s="58"/>
      <c r="W9" s="58"/>
      <c r="X9" s="58"/>
      <c r="Y9" s="58"/>
      <c r="Z9" s="58"/>
      <c r="AA9" s="58"/>
      <c r="AB9" s="58"/>
      <c r="AC9" s="58"/>
      <c r="AD9" s="58"/>
      <c r="AE9" s="58"/>
      <c r="AF9" s="58"/>
      <c r="AG9" s="58"/>
      <c r="AH9" s="58"/>
      <c r="AI9" s="58"/>
      <c r="AJ9" s="58"/>
      <c r="AK9" s="58"/>
    </row>
    <row r="10" spans="1:37" ht="16.5" x14ac:dyDescent="0.25">
      <c r="A10" s="58"/>
      <c r="B10" s="79"/>
      <c r="C10" s="78"/>
      <c r="D10" s="78"/>
      <c r="E10" s="58"/>
      <c r="F10" s="58"/>
      <c r="G10" s="58"/>
      <c r="H10" s="58"/>
      <c r="I10" s="58"/>
      <c r="J10" s="58"/>
      <c r="K10" s="58"/>
      <c r="L10" s="58"/>
      <c r="M10" s="58"/>
      <c r="N10" s="58"/>
      <c r="O10" s="58"/>
      <c r="P10" s="58"/>
      <c r="Q10" s="58"/>
      <c r="R10" s="58"/>
      <c r="S10" s="58"/>
      <c r="T10" s="58"/>
      <c r="U10" s="58"/>
      <c r="V10" s="58"/>
      <c r="W10" s="58"/>
      <c r="X10" s="58"/>
      <c r="Y10" s="58"/>
      <c r="Z10" s="58"/>
      <c r="AA10" s="58"/>
      <c r="AB10" s="58"/>
      <c r="AC10" s="58"/>
      <c r="AD10" s="58"/>
      <c r="AE10" s="58"/>
      <c r="AF10" s="58"/>
      <c r="AG10" s="58"/>
      <c r="AH10" s="58"/>
      <c r="AI10" s="58"/>
      <c r="AJ10" s="58"/>
      <c r="AK10" s="58"/>
    </row>
    <row r="11" spans="1:37" x14ac:dyDescent="0.25">
      <c r="A11" s="58"/>
      <c r="B11" s="78"/>
      <c r="C11" s="78"/>
      <c r="D11" s="78"/>
      <c r="E11" s="58"/>
      <c r="F11" s="58"/>
      <c r="G11" s="58"/>
      <c r="H11" s="58"/>
      <c r="I11" s="58"/>
      <c r="J11" s="58"/>
      <c r="K11" s="58"/>
      <c r="L11" s="58"/>
      <c r="M11" s="58"/>
      <c r="N11" s="58"/>
      <c r="O11" s="58"/>
      <c r="P11" s="58"/>
      <c r="Q11" s="58"/>
      <c r="R11" s="58"/>
      <c r="S11" s="58"/>
      <c r="T11" s="58"/>
      <c r="U11" s="58"/>
      <c r="V11" s="58"/>
      <c r="W11" s="58"/>
      <c r="X11" s="58"/>
      <c r="Y11" s="58"/>
      <c r="Z11" s="58"/>
      <c r="AA11" s="58"/>
      <c r="AB11" s="58"/>
      <c r="AC11" s="58"/>
      <c r="AD11" s="58"/>
      <c r="AE11" s="58"/>
      <c r="AF11" s="58"/>
      <c r="AG11" s="58"/>
      <c r="AH11" s="58"/>
      <c r="AI11" s="58"/>
      <c r="AJ11" s="58"/>
      <c r="AK11" s="58"/>
    </row>
    <row r="12" spans="1:37" x14ac:dyDescent="0.25">
      <c r="A12" s="58"/>
      <c r="B12" s="78"/>
      <c r="C12" s="78"/>
      <c r="D12" s="78"/>
      <c r="E12" s="58"/>
      <c r="F12" s="58"/>
      <c r="G12" s="58"/>
      <c r="H12" s="58"/>
      <c r="I12" s="58"/>
      <c r="J12" s="58"/>
      <c r="K12" s="58"/>
      <c r="L12" s="58"/>
      <c r="M12" s="58"/>
      <c r="N12" s="58"/>
      <c r="O12" s="58"/>
      <c r="P12" s="58"/>
      <c r="Q12" s="58"/>
      <c r="R12" s="58"/>
      <c r="S12" s="58"/>
      <c r="T12" s="58"/>
      <c r="U12" s="58"/>
      <c r="V12" s="58"/>
      <c r="W12" s="58"/>
      <c r="X12" s="58"/>
      <c r="Y12" s="58"/>
      <c r="Z12" s="58"/>
      <c r="AA12" s="58"/>
      <c r="AB12" s="58"/>
      <c r="AC12" s="58"/>
      <c r="AD12" s="58"/>
      <c r="AE12" s="58"/>
      <c r="AF12" s="58"/>
      <c r="AG12" s="58"/>
      <c r="AH12" s="58"/>
      <c r="AI12" s="58"/>
      <c r="AJ12" s="58"/>
      <c r="AK12" s="58"/>
    </row>
    <row r="13" spans="1:37" x14ac:dyDescent="0.25">
      <c r="A13" s="58"/>
      <c r="B13" s="78"/>
      <c r="C13" s="78"/>
      <c r="D13" s="78"/>
      <c r="E13" s="58"/>
      <c r="F13" s="58"/>
      <c r="G13" s="58"/>
      <c r="H13" s="58"/>
      <c r="I13" s="58"/>
      <c r="J13" s="58"/>
      <c r="K13" s="58"/>
      <c r="L13" s="58"/>
      <c r="M13" s="58"/>
      <c r="N13" s="58"/>
      <c r="O13" s="58"/>
      <c r="P13" s="58"/>
      <c r="Q13" s="58"/>
      <c r="R13" s="58"/>
      <c r="S13" s="58"/>
      <c r="T13" s="58"/>
      <c r="U13" s="58"/>
      <c r="V13" s="58"/>
      <c r="W13" s="58"/>
      <c r="X13" s="58"/>
      <c r="Y13" s="58"/>
      <c r="Z13" s="58"/>
      <c r="AA13" s="58"/>
      <c r="AB13" s="58"/>
      <c r="AC13" s="58"/>
      <c r="AD13" s="58"/>
      <c r="AE13" s="58"/>
      <c r="AF13" s="58"/>
      <c r="AG13" s="58"/>
      <c r="AH13" s="58"/>
      <c r="AI13" s="58"/>
      <c r="AJ13" s="58"/>
      <c r="AK13" s="58"/>
    </row>
    <row r="14" spans="1:37" x14ac:dyDescent="0.25">
      <c r="A14" s="58"/>
      <c r="B14" s="78"/>
      <c r="C14" s="78"/>
      <c r="D14" s="7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row>
    <row r="15" spans="1:37" x14ac:dyDescent="0.25">
      <c r="A15" s="58"/>
      <c r="B15" s="78"/>
      <c r="C15" s="78"/>
      <c r="D15" s="7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row>
    <row r="16" spans="1:37" x14ac:dyDescent="0.25">
      <c r="A16" s="58"/>
      <c r="B16" s="78"/>
      <c r="C16" s="78"/>
      <c r="D16" s="78"/>
      <c r="E16" s="58"/>
      <c r="F16" s="58"/>
      <c r="G16" s="58"/>
      <c r="H16" s="58"/>
      <c r="I16" s="58"/>
      <c r="J16" s="58"/>
      <c r="K16" s="58"/>
      <c r="L16" s="58"/>
      <c r="M16" s="58"/>
      <c r="N16" s="58"/>
      <c r="O16" s="58"/>
      <c r="P16" s="58"/>
      <c r="Q16" s="58"/>
      <c r="R16" s="58"/>
      <c r="S16" s="58"/>
      <c r="T16" s="58"/>
      <c r="U16" s="58"/>
      <c r="V16" s="58"/>
      <c r="W16" s="58"/>
      <c r="X16" s="58"/>
      <c r="Y16" s="58"/>
      <c r="Z16" s="58"/>
      <c r="AA16" s="58"/>
      <c r="AB16" s="58"/>
      <c r="AC16" s="58"/>
      <c r="AD16" s="58"/>
      <c r="AE16" s="58"/>
      <c r="AF16" s="58"/>
      <c r="AG16" s="58"/>
      <c r="AH16" s="58"/>
      <c r="AI16" s="58"/>
      <c r="AJ16" s="58"/>
      <c r="AK16" s="58"/>
    </row>
    <row r="17" spans="1:37" x14ac:dyDescent="0.25">
      <c r="A17" s="58"/>
      <c r="B17" s="78"/>
      <c r="C17" s="78"/>
      <c r="D17" s="78"/>
      <c r="E17" s="58"/>
      <c r="F17" s="58"/>
      <c r="G17" s="58"/>
      <c r="H17" s="58"/>
      <c r="I17" s="58"/>
      <c r="J17" s="58"/>
      <c r="K17" s="58"/>
      <c r="L17" s="58"/>
      <c r="M17" s="58"/>
      <c r="N17" s="58"/>
      <c r="O17" s="58"/>
      <c r="P17" s="58"/>
      <c r="Q17" s="58"/>
      <c r="R17" s="58"/>
      <c r="S17" s="58"/>
      <c r="T17" s="58"/>
      <c r="U17" s="58"/>
      <c r="V17" s="58"/>
      <c r="W17" s="58"/>
      <c r="X17" s="58"/>
      <c r="Y17" s="58"/>
      <c r="Z17" s="58"/>
      <c r="AA17" s="58"/>
      <c r="AB17" s="58"/>
      <c r="AC17" s="58"/>
      <c r="AD17" s="58"/>
      <c r="AE17" s="58"/>
      <c r="AF17" s="58"/>
      <c r="AG17" s="58"/>
      <c r="AH17" s="58"/>
      <c r="AI17" s="58"/>
      <c r="AJ17" s="58"/>
      <c r="AK17" s="58"/>
    </row>
    <row r="18" spans="1:37" x14ac:dyDescent="0.25">
      <c r="A18" s="58"/>
      <c r="B18" s="78"/>
      <c r="C18" s="78"/>
      <c r="D18" s="78"/>
      <c r="E18" s="58"/>
      <c r="F18" s="58"/>
      <c r="G18" s="58"/>
      <c r="H18" s="58"/>
      <c r="I18" s="58"/>
      <c r="J18" s="58"/>
      <c r="K18" s="58"/>
      <c r="L18" s="58"/>
      <c r="M18" s="58"/>
      <c r="N18" s="58"/>
      <c r="O18" s="58"/>
      <c r="P18" s="58"/>
      <c r="Q18" s="58"/>
      <c r="R18" s="58"/>
      <c r="S18" s="58"/>
      <c r="T18" s="58"/>
      <c r="U18" s="58"/>
      <c r="V18" s="58"/>
      <c r="W18" s="58"/>
      <c r="X18" s="58"/>
      <c r="Y18" s="58"/>
      <c r="Z18" s="58"/>
      <c r="AA18" s="58"/>
      <c r="AB18" s="58"/>
      <c r="AC18" s="58"/>
      <c r="AD18" s="58"/>
      <c r="AE18" s="58"/>
      <c r="AF18" s="58"/>
      <c r="AG18" s="58"/>
      <c r="AH18" s="58"/>
      <c r="AI18" s="58"/>
      <c r="AJ18" s="58"/>
      <c r="AK18" s="58"/>
    </row>
    <row r="19" spans="1:37" x14ac:dyDescent="0.25">
      <c r="A19" s="58"/>
      <c r="B19" s="58"/>
      <c r="C19" s="58"/>
      <c r="D19" s="58"/>
      <c r="E19" s="58"/>
      <c r="F19" s="58"/>
      <c r="G19" s="58"/>
      <c r="H19" s="58"/>
      <c r="I19" s="58"/>
      <c r="J19" s="58"/>
      <c r="K19" s="58"/>
      <c r="L19" s="58"/>
      <c r="M19" s="58"/>
      <c r="N19" s="58"/>
      <c r="O19" s="58"/>
      <c r="P19" s="58"/>
      <c r="Q19" s="58"/>
      <c r="R19" s="58"/>
      <c r="S19" s="58"/>
      <c r="T19" s="58"/>
      <c r="U19" s="58"/>
      <c r="V19" s="58"/>
      <c r="W19" s="58"/>
      <c r="X19" s="58"/>
      <c r="Y19" s="58"/>
      <c r="Z19" s="58"/>
      <c r="AA19" s="58"/>
      <c r="AB19" s="58"/>
      <c r="AC19" s="58"/>
      <c r="AD19" s="58"/>
      <c r="AE19" s="58"/>
      <c r="AF19" s="58"/>
      <c r="AG19" s="58"/>
      <c r="AH19" s="58"/>
      <c r="AI19" s="58"/>
      <c r="AJ19" s="58"/>
      <c r="AK19" s="58"/>
    </row>
    <row r="20" spans="1:37" x14ac:dyDescent="0.25">
      <c r="A20" s="58"/>
      <c r="B20" s="58"/>
      <c r="C20" s="58"/>
      <c r="D20" s="58"/>
      <c r="E20" s="58"/>
      <c r="F20" s="58"/>
      <c r="G20" s="58"/>
      <c r="H20" s="58"/>
      <c r="I20" s="58"/>
      <c r="J20" s="58"/>
      <c r="K20" s="58"/>
      <c r="L20" s="58"/>
      <c r="M20" s="58"/>
      <c r="N20" s="58"/>
      <c r="O20" s="58"/>
      <c r="P20" s="58"/>
      <c r="Q20" s="58"/>
      <c r="R20" s="58"/>
      <c r="S20" s="58"/>
      <c r="T20" s="58"/>
      <c r="U20" s="58"/>
      <c r="V20" s="58"/>
      <c r="W20" s="58"/>
      <c r="X20" s="58"/>
      <c r="Y20" s="58"/>
      <c r="Z20" s="58"/>
      <c r="AA20" s="58"/>
      <c r="AB20" s="58"/>
      <c r="AC20" s="58"/>
      <c r="AD20" s="58"/>
      <c r="AE20" s="58"/>
      <c r="AF20" s="58"/>
      <c r="AG20" s="58"/>
      <c r="AH20" s="58"/>
      <c r="AI20" s="58"/>
      <c r="AJ20" s="58"/>
      <c r="AK20" s="58"/>
    </row>
    <row r="21" spans="1:37" x14ac:dyDescent="0.25">
      <c r="A21" s="58"/>
      <c r="B21" s="58"/>
      <c r="C21" s="58"/>
      <c r="D21" s="58"/>
      <c r="E21" s="58"/>
      <c r="F21" s="58"/>
      <c r="G21" s="58"/>
      <c r="H21" s="58"/>
      <c r="I21" s="58"/>
      <c r="J21" s="58"/>
      <c r="K21" s="58"/>
      <c r="L21" s="58"/>
      <c r="M21" s="58"/>
      <c r="N21" s="58"/>
      <c r="O21" s="58"/>
      <c r="P21" s="58"/>
      <c r="Q21" s="58"/>
      <c r="R21" s="58"/>
      <c r="S21" s="58"/>
      <c r="T21" s="58"/>
      <c r="U21" s="58"/>
      <c r="V21" s="58"/>
      <c r="W21" s="58"/>
      <c r="X21" s="58"/>
      <c r="Y21" s="58"/>
      <c r="Z21" s="58"/>
      <c r="AA21" s="58"/>
      <c r="AB21" s="58"/>
      <c r="AC21" s="58"/>
      <c r="AD21" s="58"/>
      <c r="AE21" s="58"/>
      <c r="AF21" s="58"/>
      <c r="AG21" s="58"/>
      <c r="AH21" s="58"/>
      <c r="AI21" s="58"/>
      <c r="AJ21" s="58"/>
      <c r="AK21" s="58"/>
    </row>
    <row r="22" spans="1:37" x14ac:dyDescent="0.25">
      <c r="A22" s="58"/>
      <c r="B22" s="58"/>
      <c r="C22" s="58"/>
      <c r="D22" s="58"/>
      <c r="E22" s="58"/>
      <c r="F22" s="58"/>
      <c r="G22" s="58"/>
      <c r="H22" s="58"/>
      <c r="I22" s="58"/>
      <c r="J22" s="58"/>
      <c r="K22" s="58"/>
      <c r="L22" s="58"/>
      <c r="M22" s="58"/>
      <c r="N22" s="58"/>
      <c r="O22" s="58"/>
      <c r="P22" s="58"/>
      <c r="Q22" s="58"/>
      <c r="R22" s="58"/>
      <c r="S22" s="58"/>
      <c r="T22" s="58"/>
      <c r="U22" s="58"/>
      <c r="V22" s="58"/>
      <c r="W22" s="58"/>
      <c r="X22" s="58"/>
      <c r="Y22" s="58"/>
      <c r="Z22" s="58"/>
      <c r="AA22" s="58"/>
      <c r="AB22" s="58"/>
      <c r="AC22" s="58"/>
      <c r="AD22" s="58"/>
      <c r="AE22" s="58"/>
      <c r="AF22" s="58"/>
      <c r="AG22" s="58"/>
      <c r="AH22" s="58"/>
      <c r="AI22" s="58"/>
      <c r="AJ22" s="58"/>
      <c r="AK22" s="58"/>
    </row>
    <row r="23" spans="1:37" x14ac:dyDescent="0.25">
      <c r="A23" s="58"/>
      <c r="B23" s="58"/>
      <c r="C23" s="58"/>
      <c r="D23" s="58"/>
      <c r="E23" s="58"/>
      <c r="F23" s="58"/>
      <c r="G23" s="58"/>
      <c r="H23" s="58"/>
      <c r="I23" s="58"/>
      <c r="J23" s="58"/>
      <c r="K23" s="58"/>
      <c r="L23" s="58"/>
      <c r="M23" s="58"/>
      <c r="N23" s="58"/>
      <c r="O23" s="58"/>
      <c r="P23" s="58"/>
      <c r="Q23" s="58"/>
      <c r="R23" s="58"/>
      <c r="S23" s="58"/>
      <c r="T23" s="58"/>
      <c r="U23" s="58"/>
      <c r="V23" s="58"/>
      <c r="W23" s="58"/>
      <c r="X23" s="58"/>
      <c r="Y23" s="58"/>
      <c r="Z23" s="58"/>
      <c r="AA23" s="58"/>
      <c r="AB23" s="58"/>
      <c r="AC23" s="58"/>
      <c r="AD23" s="58"/>
      <c r="AE23" s="58"/>
      <c r="AF23" s="58"/>
      <c r="AG23" s="58"/>
      <c r="AH23" s="58"/>
      <c r="AI23" s="58"/>
      <c r="AJ23" s="58"/>
      <c r="AK23" s="58"/>
    </row>
    <row r="24" spans="1:37" x14ac:dyDescent="0.25">
      <c r="A24" s="58"/>
      <c r="B24" s="58"/>
      <c r="C24" s="58"/>
      <c r="D24" s="58"/>
      <c r="E24" s="58"/>
      <c r="F24" s="58"/>
      <c r="G24" s="58"/>
      <c r="H24" s="58"/>
      <c r="I24" s="58"/>
      <c r="J24" s="58"/>
      <c r="K24" s="58"/>
      <c r="L24" s="58"/>
      <c r="M24" s="58"/>
      <c r="N24" s="58"/>
      <c r="O24" s="58"/>
      <c r="P24" s="58"/>
      <c r="Q24" s="58"/>
      <c r="R24" s="58"/>
      <c r="S24" s="58"/>
      <c r="T24" s="58"/>
      <c r="U24" s="58"/>
      <c r="V24" s="58"/>
      <c r="W24" s="58"/>
      <c r="X24" s="58"/>
      <c r="Y24" s="58"/>
      <c r="Z24" s="58"/>
      <c r="AA24" s="58"/>
      <c r="AB24" s="58"/>
      <c r="AC24" s="58"/>
      <c r="AD24" s="58"/>
      <c r="AE24" s="58"/>
      <c r="AF24" s="58"/>
      <c r="AG24" s="58"/>
      <c r="AH24" s="58"/>
      <c r="AI24" s="58"/>
      <c r="AJ24" s="58"/>
      <c r="AK24" s="58"/>
    </row>
    <row r="25" spans="1:37" x14ac:dyDescent="0.25">
      <c r="A25" s="58"/>
      <c r="B25" s="58"/>
      <c r="C25" s="58"/>
      <c r="D25" s="58"/>
      <c r="E25" s="58"/>
      <c r="F25" s="58"/>
      <c r="G25" s="58"/>
      <c r="H25" s="58"/>
      <c r="I25" s="58"/>
      <c r="J25" s="58"/>
      <c r="K25" s="58"/>
      <c r="L25" s="58"/>
      <c r="M25" s="58"/>
      <c r="N25" s="58"/>
      <c r="O25" s="58"/>
      <c r="P25" s="58"/>
      <c r="Q25" s="58"/>
      <c r="R25" s="58"/>
      <c r="S25" s="58"/>
      <c r="T25" s="58"/>
      <c r="U25" s="58"/>
      <c r="V25" s="58"/>
      <c r="W25" s="58"/>
      <c r="X25" s="58"/>
      <c r="Y25" s="58"/>
      <c r="Z25" s="58"/>
      <c r="AA25" s="58"/>
      <c r="AB25" s="58"/>
      <c r="AC25" s="58"/>
      <c r="AD25" s="58"/>
      <c r="AE25" s="58"/>
      <c r="AF25" s="58"/>
      <c r="AG25" s="58"/>
      <c r="AH25" s="58"/>
      <c r="AI25" s="58"/>
      <c r="AJ25" s="58"/>
      <c r="AK25" s="58"/>
    </row>
    <row r="26" spans="1:37" x14ac:dyDescent="0.25">
      <c r="A26" s="58"/>
      <c r="B26" s="58"/>
      <c r="C26" s="58"/>
      <c r="D26" s="58"/>
      <c r="E26" s="58"/>
      <c r="F26" s="58"/>
      <c r="G26" s="58"/>
      <c r="H26" s="58"/>
      <c r="I26" s="58"/>
      <c r="J26" s="58"/>
      <c r="K26" s="58"/>
      <c r="L26" s="58"/>
      <c r="M26" s="58"/>
      <c r="N26" s="58"/>
      <c r="O26" s="58"/>
      <c r="P26" s="58"/>
      <c r="Q26" s="58"/>
      <c r="R26" s="58"/>
      <c r="S26" s="58"/>
      <c r="T26" s="58"/>
      <c r="U26" s="58"/>
      <c r="V26" s="58"/>
      <c r="W26" s="58"/>
      <c r="X26" s="58"/>
      <c r="Y26" s="58"/>
      <c r="Z26" s="58"/>
      <c r="AA26" s="58"/>
      <c r="AB26" s="58"/>
      <c r="AC26" s="58"/>
      <c r="AD26" s="58"/>
      <c r="AE26" s="58"/>
      <c r="AF26" s="58"/>
      <c r="AG26" s="58"/>
      <c r="AH26" s="58"/>
      <c r="AI26" s="58"/>
      <c r="AJ26" s="58"/>
      <c r="AK26" s="58"/>
    </row>
    <row r="27" spans="1:37" x14ac:dyDescent="0.25">
      <c r="A27" s="58"/>
      <c r="B27" s="58"/>
      <c r="C27" s="58"/>
      <c r="D27" s="58"/>
      <c r="E27" s="58"/>
      <c r="F27" s="58"/>
      <c r="G27" s="58"/>
      <c r="H27" s="58"/>
      <c r="I27" s="58"/>
      <c r="J27" s="58"/>
      <c r="K27" s="58"/>
      <c r="L27" s="58"/>
      <c r="M27" s="58"/>
      <c r="N27" s="58"/>
      <c r="O27" s="58"/>
      <c r="P27" s="58"/>
      <c r="Q27" s="58"/>
      <c r="R27" s="58"/>
      <c r="S27" s="58"/>
      <c r="T27" s="58"/>
      <c r="U27" s="58"/>
      <c r="V27" s="58"/>
      <c r="W27" s="58"/>
      <c r="X27" s="58"/>
      <c r="Y27" s="58"/>
      <c r="Z27" s="58"/>
      <c r="AA27" s="58"/>
      <c r="AB27" s="58"/>
      <c r="AC27" s="58"/>
      <c r="AD27" s="58"/>
      <c r="AE27" s="58"/>
      <c r="AF27" s="58"/>
      <c r="AG27" s="58"/>
      <c r="AH27" s="58"/>
      <c r="AI27" s="58"/>
      <c r="AJ27" s="58"/>
      <c r="AK27" s="58"/>
    </row>
    <row r="28" spans="1:37" x14ac:dyDescent="0.25">
      <c r="A28" s="58"/>
      <c r="B28" s="58"/>
      <c r="C28" s="58"/>
      <c r="D28" s="58"/>
      <c r="E28" s="58"/>
      <c r="F28" s="58"/>
      <c r="G28" s="58"/>
      <c r="H28" s="58"/>
      <c r="I28" s="58"/>
      <c r="J28" s="58"/>
      <c r="K28" s="58"/>
      <c r="L28" s="58"/>
      <c r="M28" s="58"/>
      <c r="N28" s="58"/>
      <c r="O28" s="58"/>
      <c r="P28" s="58"/>
      <c r="Q28" s="58"/>
      <c r="R28" s="58"/>
      <c r="S28" s="58"/>
      <c r="T28" s="58"/>
      <c r="U28" s="58"/>
      <c r="V28" s="58"/>
      <c r="W28" s="58"/>
      <c r="X28" s="58"/>
      <c r="Y28" s="58"/>
      <c r="Z28" s="58"/>
      <c r="AA28" s="58"/>
      <c r="AB28" s="58"/>
      <c r="AC28" s="58"/>
      <c r="AD28" s="58"/>
      <c r="AE28" s="58"/>
      <c r="AF28" s="58"/>
      <c r="AG28" s="58"/>
      <c r="AH28" s="58"/>
      <c r="AI28" s="58"/>
      <c r="AJ28" s="58"/>
      <c r="AK28" s="58"/>
    </row>
    <row r="29" spans="1:37" x14ac:dyDescent="0.25">
      <c r="A29" s="58"/>
      <c r="B29" s="58"/>
      <c r="C29" s="58"/>
      <c r="D29" s="58"/>
      <c r="E29" s="58"/>
      <c r="F29" s="58"/>
      <c r="G29" s="58"/>
      <c r="H29" s="58"/>
      <c r="I29" s="58"/>
      <c r="J29" s="58"/>
      <c r="K29" s="58"/>
      <c r="L29" s="58"/>
      <c r="M29" s="58"/>
      <c r="N29" s="58"/>
      <c r="O29" s="58"/>
      <c r="P29" s="58"/>
      <c r="Q29" s="58"/>
      <c r="R29" s="58"/>
      <c r="S29" s="58"/>
      <c r="T29" s="58"/>
      <c r="U29" s="58"/>
      <c r="V29" s="58"/>
      <c r="W29" s="58"/>
      <c r="X29" s="58"/>
      <c r="Y29" s="58"/>
      <c r="Z29" s="58"/>
      <c r="AA29" s="58"/>
      <c r="AB29" s="58"/>
      <c r="AC29" s="58"/>
      <c r="AD29" s="58"/>
      <c r="AE29" s="58"/>
      <c r="AF29" s="58"/>
      <c r="AG29" s="58"/>
      <c r="AH29" s="58"/>
      <c r="AI29" s="58"/>
      <c r="AJ29" s="58"/>
      <c r="AK29" s="58"/>
    </row>
    <row r="30" spans="1:37" x14ac:dyDescent="0.25">
      <c r="A30" s="58"/>
      <c r="B30" s="58"/>
      <c r="C30" s="58"/>
      <c r="D30" s="58"/>
      <c r="E30" s="58"/>
      <c r="F30" s="58"/>
      <c r="G30" s="58"/>
      <c r="H30" s="58"/>
      <c r="I30" s="58"/>
      <c r="J30" s="58"/>
      <c r="K30" s="58"/>
      <c r="L30" s="58"/>
      <c r="M30" s="58"/>
      <c r="N30" s="58"/>
      <c r="O30" s="58"/>
      <c r="P30" s="58"/>
      <c r="Q30" s="58"/>
      <c r="R30" s="58"/>
      <c r="S30" s="58"/>
      <c r="T30" s="58"/>
      <c r="U30" s="58"/>
      <c r="V30" s="58"/>
      <c r="W30" s="58"/>
      <c r="X30" s="58"/>
      <c r="Y30" s="58"/>
      <c r="Z30" s="58"/>
      <c r="AA30" s="58"/>
      <c r="AB30" s="58"/>
      <c r="AC30" s="58"/>
      <c r="AD30" s="58"/>
      <c r="AE30" s="58"/>
      <c r="AF30" s="58"/>
      <c r="AG30" s="58"/>
      <c r="AH30" s="58"/>
      <c r="AI30" s="58"/>
      <c r="AJ30" s="58"/>
      <c r="AK30" s="58"/>
    </row>
    <row r="31" spans="1:37" x14ac:dyDescent="0.25">
      <c r="A31" s="58"/>
      <c r="B31" s="58"/>
      <c r="C31" s="58"/>
      <c r="D31" s="58"/>
      <c r="E31" s="58"/>
      <c r="F31" s="58"/>
      <c r="G31" s="58"/>
      <c r="H31" s="58"/>
      <c r="I31" s="58"/>
      <c r="J31" s="58"/>
      <c r="K31" s="58"/>
      <c r="L31" s="58"/>
      <c r="M31" s="58"/>
      <c r="N31" s="58"/>
      <c r="O31" s="58"/>
      <c r="P31" s="58"/>
      <c r="Q31" s="58"/>
      <c r="R31" s="58"/>
      <c r="S31" s="58"/>
      <c r="T31" s="58"/>
      <c r="U31" s="58"/>
      <c r="V31" s="58"/>
      <c r="W31" s="58"/>
      <c r="X31" s="58"/>
      <c r="Y31" s="58"/>
      <c r="Z31" s="58"/>
      <c r="AA31" s="58"/>
      <c r="AB31" s="58"/>
      <c r="AC31" s="58"/>
      <c r="AD31" s="58"/>
      <c r="AE31" s="58"/>
      <c r="AF31" s="58"/>
      <c r="AG31" s="58"/>
      <c r="AH31" s="58"/>
      <c r="AI31" s="58"/>
      <c r="AJ31" s="58"/>
      <c r="AK31" s="58"/>
    </row>
    <row r="32" spans="1:37" x14ac:dyDescent="0.25">
      <c r="A32" s="58"/>
      <c r="B32" s="58"/>
      <c r="C32" s="58"/>
      <c r="D32" s="58"/>
      <c r="E32" s="58"/>
      <c r="F32" s="58"/>
      <c r="G32" s="58"/>
      <c r="H32" s="58"/>
      <c r="I32" s="58"/>
      <c r="J32" s="58"/>
      <c r="K32" s="58"/>
      <c r="L32" s="58"/>
      <c r="M32" s="58"/>
      <c r="N32" s="58"/>
      <c r="O32" s="58"/>
      <c r="P32" s="58"/>
      <c r="Q32" s="58"/>
      <c r="R32" s="58"/>
      <c r="S32" s="58"/>
      <c r="T32" s="58"/>
      <c r="U32" s="58"/>
      <c r="V32" s="58"/>
      <c r="W32" s="58"/>
      <c r="X32" s="58"/>
      <c r="Y32" s="58"/>
      <c r="Z32" s="58"/>
      <c r="AA32" s="58"/>
      <c r="AB32" s="58"/>
      <c r="AC32" s="58"/>
      <c r="AD32" s="58"/>
      <c r="AE32" s="58"/>
      <c r="AF32" s="58"/>
      <c r="AG32" s="58"/>
      <c r="AH32" s="58"/>
      <c r="AI32" s="58"/>
      <c r="AJ32" s="58"/>
      <c r="AK32" s="58"/>
    </row>
    <row r="33" spans="1:31" x14ac:dyDescent="0.25">
      <c r="A33" s="58"/>
      <c r="E33" s="58"/>
      <c r="F33" s="58"/>
      <c r="G33" s="58"/>
      <c r="H33" s="58"/>
      <c r="I33" s="58"/>
      <c r="J33" s="58"/>
      <c r="K33" s="58"/>
      <c r="L33" s="58"/>
      <c r="M33" s="58"/>
      <c r="N33" s="58"/>
      <c r="O33" s="58"/>
      <c r="P33" s="58"/>
      <c r="Q33" s="58"/>
      <c r="R33" s="58"/>
      <c r="S33" s="58"/>
      <c r="T33" s="58"/>
      <c r="U33" s="58"/>
      <c r="V33" s="58"/>
      <c r="W33" s="58"/>
      <c r="X33" s="58"/>
      <c r="Y33" s="58"/>
      <c r="Z33" s="58"/>
      <c r="AA33" s="58"/>
      <c r="AB33" s="58"/>
      <c r="AC33" s="58"/>
      <c r="AD33" s="58"/>
      <c r="AE33" s="58"/>
    </row>
    <row r="34" spans="1:31" x14ac:dyDescent="0.25">
      <c r="A34" s="58"/>
      <c r="E34" s="58"/>
      <c r="F34" s="58"/>
      <c r="G34" s="58"/>
      <c r="H34" s="58"/>
      <c r="I34" s="58"/>
      <c r="J34" s="58"/>
      <c r="K34" s="58"/>
      <c r="L34" s="58"/>
      <c r="M34" s="58"/>
      <c r="N34" s="58"/>
      <c r="O34" s="58"/>
      <c r="P34" s="58"/>
      <c r="Q34" s="58"/>
      <c r="R34" s="58"/>
      <c r="S34" s="58"/>
      <c r="T34" s="58"/>
      <c r="U34" s="58"/>
      <c r="V34" s="58"/>
      <c r="W34" s="58"/>
      <c r="X34" s="58"/>
      <c r="Y34" s="58"/>
      <c r="Z34" s="58"/>
      <c r="AA34" s="58"/>
      <c r="AB34" s="58"/>
      <c r="AC34" s="58"/>
      <c r="AD34" s="58"/>
      <c r="AE34" s="58"/>
    </row>
    <row r="35" spans="1:31" x14ac:dyDescent="0.25">
      <c r="A35" s="58"/>
    </row>
    <row r="36" spans="1:31" x14ac:dyDescent="0.25">
      <c r="A36" s="58"/>
    </row>
    <row r="37" spans="1:31" x14ac:dyDescent="0.25">
      <c r="A37" s="58"/>
    </row>
    <row r="38" spans="1:31" x14ac:dyDescent="0.25">
      <c r="A38" s="58"/>
    </row>
    <row r="39" spans="1:31" x14ac:dyDescent="0.25">
      <c r="A39" s="58"/>
    </row>
    <row r="40" spans="1:31" x14ac:dyDescent="0.25">
      <c r="A40" s="58"/>
    </row>
    <row r="41" spans="1:31" x14ac:dyDescent="0.25">
      <c r="A41" s="58"/>
    </row>
    <row r="42" spans="1:31" x14ac:dyDescent="0.25">
      <c r="A42" s="58"/>
    </row>
    <row r="43" spans="1:31" x14ac:dyDescent="0.25">
      <c r="A43" s="58"/>
    </row>
    <row r="44" spans="1:31" x14ac:dyDescent="0.25">
      <c r="A44" s="58"/>
    </row>
    <row r="45" spans="1:31" x14ac:dyDescent="0.25">
      <c r="A45" s="58"/>
    </row>
    <row r="46" spans="1:31" x14ac:dyDescent="0.25">
      <c r="A46" s="58"/>
    </row>
    <row r="47" spans="1:31" x14ac:dyDescent="0.25">
      <c r="A47" s="58"/>
    </row>
    <row r="48" spans="1:31" x14ac:dyDescent="0.25">
      <c r="A48" s="58"/>
    </row>
    <row r="49" spans="1:1" x14ac:dyDescent="0.25">
      <c r="A49" s="58"/>
    </row>
    <row r="50" spans="1:1" x14ac:dyDescent="0.25">
      <c r="A50" s="58"/>
    </row>
    <row r="51" spans="1:1" x14ac:dyDescent="0.25">
      <c r="A51" s="58"/>
    </row>
    <row r="52" spans="1:1" x14ac:dyDescent="0.25">
      <c r="A52" s="58"/>
    </row>
    <row r="53" spans="1:1" x14ac:dyDescent="0.25">
      <c r="A53" s="58"/>
    </row>
    <row r="54" spans="1:1" x14ac:dyDescent="0.25">
      <c r="A54" s="58"/>
    </row>
    <row r="55" spans="1:1" x14ac:dyDescent="0.25">
      <c r="A55" s="58"/>
    </row>
  </sheetData>
  <mergeCells count="1">
    <mergeCell ref="B1:D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14</vt:i4>
      </vt:variant>
    </vt:vector>
  </HeadingPairs>
  <TitlesOfParts>
    <vt:vector size="14" baseType="lpstr">
      <vt:lpstr>Intructivo</vt:lpstr>
      <vt:lpstr>CONTEXTO</vt:lpstr>
      <vt:lpstr> RIESGOS DE GESTION</vt:lpstr>
      <vt:lpstr>RIEGOS DE CORRUPCION</vt:lpstr>
      <vt:lpstr> RIESGOS SEGURIDAD INFORMACION</vt:lpstr>
      <vt:lpstr>OPORTUNIDADES</vt:lpstr>
      <vt:lpstr>Matriz Calor Inherente</vt:lpstr>
      <vt:lpstr>Matriz Calor Residual</vt:lpstr>
      <vt:lpstr>Tabla probabilidad</vt:lpstr>
      <vt:lpstr>Tabla Impacto</vt:lpstr>
      <vt:lpstr>Tabla Valoración controles</vt:lpstr>
      <vt:lpstr>seguridad info</vt:lpstr>
      <vt:lpstr>Opciones Tratamiento</vt:lpstr>
      <vt:lpstr>Hoja1</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Myrian Cubillos Benavides</dc:creator>
  <cp:lastModifiedBy>Luz Mary Palacios Castillo</cp:lastModifiedBy>
  <cp:lastPrinted>2020-05-13T01:12:22Z</cp:lastPrinted>
  <dcterms:created xsi:type="dcterms:W3CDTF">2020-03-24T23:12:47Z</dcterms:created>
  <dcterms:modified xsi:type="dcterms:W3CDTF">2022-01-28T14:52:11Z</dcterms:modified>
</cp:coreProperties>
</file>